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01 - vodovodní potrubí vč..." sheetId="2" r:id="rId2"/>
  </sheets>
  <definedNames>
    <definedName name="_xlnm.Print_Titles" localSheetId="1">'01 - vodovodní potrubí vč...'!$117:$117</definedName>
    <definedName name="_xlnm.Print_Titles" localSheetId="0">'Rekapitulace stavby'!$85:$85</definedName>
    <definedName name="_xlnm.Print_Area" localSheetId="1">'01 - vodovodní potrubí vč...'!$C$4:$Q$70,'01 - vodovodní potrubí vč...'!$C$76:$Q$101,'01 - vodovodní potrubí vč...'!$C$107:$Q$251</definedName>
    <definedName name="_xlnm.Print_Area" localSheetId="0">'Rekapitulace stavby'!$C$4:$AP$70,'Rekapitulace stavby'!$C$76:$AP$92</definedName>
  </definedNames>
  <calcPr fullCalcOnLoad="1"/>
</workbook>
</file>

<file path=xl/sharedStrings.xml><?xml version="1.0" encoding="utf-8"?>
<sst xmlns="http://schemas.openxmlformats.org/spreadsheetml/2006/main" count="1381" uniqueCount="364">
  <si>
    <t>2012</t>
  </si>
  <si>
    <t>List obsahuje:</t>
  </si>
  <si>
    <t>1.0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</si>
  <si>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</si>
  <si>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</si>
  <si>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</si>
  <si>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</si>
  <si>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</si>
  <si>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</si>
  <si>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</si>
  <si>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</si>
  <si>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</si>
  <si>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Stavba:</t>
  </si>
  <si>
    <t>MAL-02-21 - Vodovodní řád k.ú. Bludovice u Nového Jičína, záhumenní cesta</t>
  </si>
  <si>
    <t>0,1</t>
  </si>
  <si>
    <t>1</t>
  </si>
  <si>
    <t>Místo:</t>
  </si>
  <si>
    <t xml:space="preserve"> </t>
  </si>
  <si>
    <t>Datum:</t>
  </si>
  <si>
    <t>18.01.2022</t>
  </si>
  <si>
    <t>10</t>
  </si>
  <si>
    <t>100</t>
  </si>
  <si>
    <t>Objednavatel:</t>
  </si>
  <si>
    <t>IČ:</t>
  </si>
  <si>
    <t>DIČ:</t>
  </si>
  <si>
    <t>Zhotovitel:</t>
  </si>
  <si>
    <t>Projektant:</t>
  </si>
  <si>
    <t>True</t>
  </si>
  <si>
    <t>Zpracovatel: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</si>
  <si>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</si>
  <si>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</si>
  <si>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</si>
  <si>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</si>
  <si>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</si>
  <si>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</si>
  <si>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</si>
  <si>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</si>
  <si>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</si>
  <si>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</si>
  <si>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</si>
  <si>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</si>
  <si>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</si>
  <si>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</si>
  <si>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</si>
  <si>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</si>
  <si>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</si>
  <si>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</si>
  <si>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</si>
  <si>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</si>
  <si>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</si>
  <si>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</si>
  <si>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</si>
  <si>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</si>
  <si>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</si>
  <si>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</si>
  <si>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</si>
  <si>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</si>
  <si>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</si>
  <si>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</si>
  <si>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</si>
  <si>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</si>
  <si>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</si>
  <si>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</si>
  <si>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</si>
  <si>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</si>
  <si>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</si>
  <si>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</si>
  <si>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</si>
  <si>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</si>
  <si>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</si>
  <si>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</si>
  <si>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{30DEC481-3CE3-4BB3-B32A-3105CB16511A}</t>
  </si>
  <si>
    <t>{00000000-0000-0000-0000-000000000000}</t>
  </si>
  <si>
    <t>01</t>
  </si>
  <si>
    <t>vodovodní potrubí vč. příslušenství</t>
  </si>
  <si>
    <t>{217E329D-E0D1-4ABE-A05D-E14B4C594FF2}</t>
  </si>
  <si>
    <t>2) Ostatní náklady ze souhrnného listu</t>
  </si>
  <si>
    <t>Procent. zadání
[% nákladů rozpočtu]</t>
  </si>
  <si>
    <t>Zařazení nákladů</t>
  </si>
  <si>
    <t>Celkové náklady za stavbu 1) + 2)</t>
  </si>
  <si>
    <t>Zpět na list:</t>
  </si>
  <si>
    <t>2</t>
  </si>
  <si>
    <t>KRYCÍ LIST ROZPOČTU</t>
  </si>
  <si>
    <t>Objekt:</t>
  </si>
  <si>
    <t>01 - vodovodní potrubí vč. příslušenství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</si>
  <si>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</si>
  <si>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</si>
  <si>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</si>
  <si>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</si>
  <si>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</si>
  <si>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</si>
  <si>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</si>
  <si>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</si>
  <si>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</si>
  <si>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</si>
  <si>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</t>
  </si>
  <si>
    <t xml:space="preserve">    8 - Trubní vedení</t>
  </si>
  <si>
    <t xml:space="preserve">    9 - Ostatní konstrukce a práce-bourání</t>
  </si>
  <si>
    <t>OST - Ostatní</t>
  </si>
  <si>
    <t xml:space="preserve">    O01 - Ostatní</t>
  </si>
  <si>
    <t xml:space="preserve">    O02 - Vedlejší a ostatní náklady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</si>
  <si>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</si>
  <si>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</si>
  <si>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</si>
  <si>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</si>
  <si>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</si>
  <si>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</si>
  <si>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</si>
  <si>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</si>
  <si>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</si>
  <si>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</si>
  <si>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</si>
  <si>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celkom [h]</t>
  </si>
  <si>
    <t>J. hmotnost
[t]</t>
  </si>
  <si>
    <t>Hmotnost
celkem [t]</t>
  </si>
  <si>
    <t>J. suť [t]</t>
  </si>
  <si>
    <t>Suť Celkem [t]</t>
  </si>
  <si>
    <t>ROZPOCET</t>
  </si>
  <si>
    <t>5</t>
  </si>
  <si>
    <t>K</t>
  </si>
  <si>
    <t>113107163</t>
  </si>
  <si>
    <t>Odstranění podkladu pl přes 50 do 200 m2 z kameniva drceného tl 300 mm</t>
  </si>
  <si>
    <t>m2</t>
  </si>
  <si>
    <t>4</t>
  </si>
  <si>
    <t>113154124</t>
  </si>
  <si>
    <t>Frézování živičného krytu tl 100 mm pruh š 1 m pl do 500 m2 bez překážek v trase</t>
  </si>
  <si>
    <t>(45,76+72+91+50+25,74+20)*1,0</t>
  </si>
  <si>
    <t>VV</t>
  </si>
  <si>
    <t>132201102</t>
  </si>
  <si>
    <t>Hloubení rýh š do 600 mm v hornině tř. 3 objemu přes 100 m3</t>
  </si>
  <si>
    <t>m3</t>
  </si>
  <si>
    <t>45,76*1,1*0,6</t>
  </si>
  <si>
    <t>18,25*1,63*0,6</t>
  </si>
  <si>
    <t>72*1,4*0,6</t>
  </si>
  <si>
    <t>4,29*1,6*0,6</t>
  </si>
  <si>
    <t>15,73*1,5*0,6</t>
  </si>
  <si>
    <t>91*1,1*0,6</t>
  </si>
  <si>
    <t>31,46*1,6*0,6</t>
  </si>
  <si>
    <t>50*1,2*0,6</t>
  </si>
  <si>
    <t>2,86*1,6*0,6</t>
  </si>
  <si>
    <t>25,74*1,3*0,6</t>
  </si>
  <si>
    <t>45,76*1,82*0,6</t>
  </si>
  <si>
    <t>20,0*1,4*0,6</t>
  </si>
  <si>
    <t>7,15*1,6*0,6</t>
  </si>
  <si>
    <t>Součet</t>
  </si>
  <si>
    <t>16</t>
  </si>
  <si>
    <t>132201109</t>
  </si>
  <si>
    <t>Příplatek za lepivost k hloubení rýh š do 600 mm v hornině tř. 3</t>
  </si>
  <si>
    <t>349,525*0,50</t>
  </si>
  <si>
    <t>17</t>
  </si>
  <si>
    <t>151101101</t>
  </si>
  <si>
    <t>Zřízení příložného pažení a rozepření stěn rýh hl do 2 m</t>
  </si>
  <si>
    <t>45,76*1,1*2</t>
  </si>
  <si>
    <t>18,25*1,63*2</t>
  </si>
  <si>
    <t>72*1,4*2</t>
  </si>
  <si>
    <t>4,29*1,6*2</t>
  </si>
  <si>
    <t>15,73*1,5*2</t>
  </si>
  <si>
    <t>91*1,1*2</t>
  </si>
  <si>
    <t>31,46*1,6*2</t>
  </si>
  <si>
    <t>50*1,2*2</t>
  </si>
  <si>
    <t>2,86*1,6*2</t>
  </si>
  <si>
    <t>25,74*1,3*2</t>
  </si>
  <si>
    <t>45,76*1,82*2</t>
  </si>
  <si>
    <t>20,0*1,4*2</t>
  </si>
  <si>
    <t>7,15*1,6*2</t>
  </si>
  <si>
    <t>18</t>
  </si>
  <si>
    <t>151101111</t>
  </si>
  <si>
    <t>Odstranění příložného pažení a rozepření stěn rýh hl do 2 m</t>
  </si>
  <si>
    <t>23</t>
  </si>
  <si>
    <t>162701105</t>
  </si>
  <si>
    <t>Vodorovné přemístění do 10000 m výkopku/sypaniny z horniny tř. 1 až 4</t>
  </si>
  <si>
    <t>349,525-158,105</t>
  </si>
  <si>
    <t>24</t>
  </si>
  <si>
    <t>162701109</t>
  </si>
  <si>
    <t>Příplatek k vodorovnému přemístění výkopku/sypaniny z horniny tř. 1 až 4 ZKD 1000 m přes 10000 m</t>
  </si>
  <si>
    <t>191,420*5</t>
  </si>
  <si>
    <t>25</t>
  </si>
  <si>
    <t>171201201</t>
  </si>
  <si>
    <t>Uložení sypaniny na skládky</t>
  </si>
  <si>
    <t>26</t>
  </si>
  <si>
    <t>171201211</t>
  </si>
  <si>
    <t>Poplatek za uložení odpadu ze sypaniny na skládce (skládkovné)</t>
  </si>
  <si>
    <t>t</t>
  </si>
  <si>
    <t>158,105*2,2</t>
  </si>
  <si>
    <t>22</t>
  </si>
  <si>
    <t>174101101</t>
  </si>
  <si>
    <t>Zásyp jam, šachet rýh nebo kolem objektů sypaninou se zhutněním</t>
  </si>
  <si>
    <t>349,525-165,619-25,801</t>
  </si>
  <si>
    <t>20</t>
  </si>
  <si>
    <t>175101101</t>
  </si>
  <si>
    <t>Obsypání potrubí bez prohození sypaniny z hornin tř. 1 až 4 uloženým do 3 m od kraje výkopu</t>
  </si>
  <si>
    <t>18,25*0,4*0,6</t>
  </si>
  <si>
    <t>4,29*0,4*0,6</t>
  </si>
  <si>
    <t>15,73*0,4*0,6</t>
  </si>
  <si>
    <t>91*0,4*0,6</t>
  </si>
  <si>
    <t>31,46*0,4*0,6</t>
  </si>
  <si>
    <t>50*0,4*0,6</t>
  </si>
  <si>
    <t>2,86*0,4*0,6</t>
  </si>
  <si>
    <t>25,74*0,4*0,6</t>
  </si>
  <si>
    <t>45,76*0,4*0,6</t>
  </si>
  <si>
    <t>20,0*0,4*0,6</t>
  </si>
  <si>
    <t>7,15*0,4*0,6</t>
  </si>
  <si>
    <t>M</t>
  </si>
  <si>
    <t>581533040</t>
  </si>
  <si>
    <t xml:space="preserve">písek technický </t>
  </si>
  <si>
    <t>8</t>
  </si>
  <si>
    <t>165,619*1,75</t>
  </si>
  <si>
    <t>19</t>
  </si>
  <si>
    <t>451541111</t>
  </si>
  <si>
    <t>Lože pod potrubí otevřený výkop ze štěrkodrtě</t>
  </si>
  <si>
    <t>45,76*0,1*0,6</t>
  </si>
  <si>
    <t>18,25*0,1*0,6</t>
  </si>
  <si>
    <t>72*0,1*0,6</t>
  </si>
  <si>
    <t>4,29*0,1*0,6</t>
  </si>
  <si>
    <t>15,73*0,1*0,6</t>
  </si>
  <si>
    <t>91*0,1*0,6</t>
  </si>
  <si>
    <t>31,46*0,1*0,6</t>
  </si>
  <si>
    <t>50*0,1*0,6</t>
  </si>
  <si>
    <t>2,86*0,1*0,6</t>
  </si>
  <si>
    <t>25,74*0,1*0,6</t>
  </si>
  <si>
    <t>20,0*0,1*0,6</t>
  </si>
  <si>
    <t>7,15*0,1*0,6</t>
  </si>
  <si>
    <t>564751111</t>
  </si>
  <si>
    <t>Podklad z kameniva hrubého drceného vel. 0-63 mm tl 150 mm</t>
  </si>
  <si>
    <t>11</t>
  </si>
  <si>
    <t>564851111</t>
  </si>
  <si>
    <t>Podklad ze štěrkodrtě ŠD tl 150 mm</t>
  </si>
  <si>
    <t>12</t>
  </si>
  <si>
    <t>565155111</t>
  </si>
  <si>
    <t>Asfaltový beton vrstva podkladní ACP 16 (obalované kamenivo OKS) tl 70 mm š do 3 m</t>
  </si>
  <si>
    <t>13</t>
  </si>
  <si>
    <t>573211111</t>
  </si>
  <si>
    <t>Postřik živičný spojovací z asfaltu v množství do 0,70 kg/m2</t>
  </si>
  <si>
    <t>14</t>
  </si>
  <si>
    <t>577134211</t>
  </si>
  <si>
    <t>Asfaltový beton vrstva obrusná ACO 11 (ABS) tř. II tl 40 mm š do 3 m z nemodifikovaného asfaltu</t>
  </si>
  <si>
    <t>41</t>
  </si>
  <si>
    <t>857241131</t>
  </si>
  <si>
    <t>Montáž litinových tvarovek jednoosých hrdlových otevřený výkop s integrovaným těsněním DN 80</t>
  </si>
  <si>
    <t>kus</t>
  </si>
  <si>
    <t>42</t>
  </si>
  <si>
    <t>TV11</t>
  </si>
  <si>
    <t>Přírubové koleno s patkou tv.litina DN80 PN16</t>
  </si>
  <si>
    <t>ks</t>
  </si>
  <si>
    <t>27</t>
  </si>
  <si>
    <t>871241121</t>
  </si>
  <si>
    <t>Montáž potrubí z trubek z tlakového polyetylénu otevřený výkop svařovaných vnější průměr 90 mm</t>
  </si>
  <si>
    <t>m</t>
  </si>
  <si>
    <t>28</t>
  </si>
  <si>
    <t>TV01</t>
  </si>
  <si>
    <t>Potrubí plastové PE100 RC SDR11 D90 x 8,2</t>
  </si>
  <si>
    <t>29</t>
  </si>
  <si>
    <t>TV02</t>
  </si>
  <si>
    <t>MMA-KUS D110/DN80 PN16 HAWLE č 8525</t>
  </si>
  <si>
    <t>30</t>
  </si>
  <si>
    <t>877241121</t>
  </si>
  <si>
    <t>Montáž elektrotvarovek na potrubí z trubek z tlakového PE otevřený výkop vnější průměr 90 mm</t>
  </si>
  <si>
    <t>2+1+1+2+2</t>
  </si>
  <si>
    <t>31</t>
  </si>
  <si>
    <t>TV03</t>
  </si>
  <si>
    <t>Elektrokoleno PE100 SD11 D90/90°</t>
  </si>
  <si>
    <t>32</t>
  </si>
  <si>
    <t>TV04</t>
  </si>
  <si>
    <t>Elektro T-kus rovnoramenný PE 100 SDR11 D9é</t>
  </si>
  <si>
    <t>33</t>
  </si>
  <si>
    <t>TV05</t>
  </si>
  <si>
    <t>Elektrospojka PE 100 SDR11 D90</t>
  </si>
  <si>
    <t>34</t>
  </si>
  <si>
    <t>TV06</t>
  </si>
  <si>
    <t>Otočná příruba PP-V D90</t>
  </si>
  <si>
    <t>35</t>
  </si>
  <si>
    <t>TVO7</t>
  </si>
  <si>
    <t>Lemový nákružek PE100 D90</t>
  </si>
  <si>
    <t>36</t>
  </si>
  <si>
    <t>891241111</t>
  </si>
  <si>
    <t>Montáž vodovodních šoupátek otevřený výkop DN 80</t>
  </si>
  <si>
    <t>37</t>
  </si>
  <si>
    <t>TV08</t>
  </si>
  <si>
    <t>Šoupátko DN80/D90 PN16 HAWLE č. 4041E2</t>
  </si>
  <si>
    <t>38</t>
  </si>
  <si>
    <t>TV09</t>
  </si>
  <si>
    <t>Zemní souprava teleskopická HAWLE č.9500 E2</t>
  </si>
  <si>
    <t>43</t>
  </si>
  <si>
    <t>891247211</t>
  </si>
  <si>
    <t>Montáž hydrantů nadzemních DN 80</t>
  </si>
  <si>
    <t>44</t>
  </si>
  <si>
    <t>TV12</t>
  </si>
  <si>
    <t>Hydrant DUO nadzemní objezdový s dvojítým uzávěrem HAWLE K230 DN80 PN16</t>
  </si>
  <si>
    <t>39</t>
  </si>
  <si>
    <t>899401112</t>
  </si>
  <si>
    <t>Osazení poklopů litinových šoupátkových</t>
  </si>
  <si>
    <t>40</t>
  </si>
  <si>
    <t>TV10</t>
  </si>
  <si>
    <t>Uliční poklop HAWLE č, 1750</t>
  </si>
  <si>
    <t>49</t>
  </si>
  <si>
    <t>892241111</t>
  </si>
  <si>
    <t>Tlaková zkouška vodou potrubí do 80</t>
  </si>
  <si>
    <t>48</t>
  </si>
  <si>
    <t>892273121</t>
  </si>
  <si>
    <t>Proplach a desinfekce vodovodního potrubí DN od 80 do 125</t>
  </si>
  <si>
    <t>919735112</t>
  </si>
  <si>
    <t>Řezání stávajícího živičného krytu hl do 100 mm</t>
  </si>
  <si>
    <t>(45,76+72+91+50+25,74+20)*2</t>
  </si>
  <si>
    <t>6</t>
  </si>
  <si>
    <t>997221571</t>
  </si>
  <si>
    <t>Vodorovná doprava vybouraných hmot do 1 km</t>
  </si>
  <si>
    <t>7</t>
  </si>
  <si>
    <t>997221579</t>
  </si>
  <si>
    <t>Příplatek ZKD 1 km u vodorovné dopravy vybouraných hmot</t>
  </si>
  <si>
    <t>199,752*15</t>
  </si>
  <si>
    <t>997221845</t>
  </si>
  <si>
    <t>Poplatek za uložení odpadu z asfaltových povrchů na skládce (skládkovné)</t>
  </si>
  <si>
    <t>9</t>
  </si>
  <si>
    <t>997221855</t>
  </si>
  <si>
    <t>Poplatek za uložení odpadu z kameniva na skládce (skládkovné)</t>
  </si>
  <si>
    <t>45</t>
  </si>
  <si>
    <t>OK01</t>
  </si>
  <si>
    <t>Betonový blok</t>
  </si>
  <si>
    <t>46</t>
  </si>
  <si>
    <t>OK02</t>
  </si>
  <si>
    <t xml:space="preserve">D+M Orientační sloupek </t>
  </si>
  <si>
    <t>47</t>
  </si>
  <si>
    <t>OK03</t>
  </si>
  <si>
    <t>D+M Orientační tabulka</t>
  </si>
  <si>
    <t>50</t>
  </si>
  <si>
    <t>OK04</t>
  </si>
  <si>
    <t>výstražná folie s nápisem voda</t>
  </si>
  <si>
    <t>53</t>
  </si>
  <si>
    <t>V03</t>
  </si>
  <si>
    <t>geodetické práce před výstavbou - vytýčení stavby</t>
  </si>
  <si>
    <t>celek</t>
  </si>
  <si>
    <t>512</t>
  </si>
  <si>
    <t>54</t>
  </si>
  <si>
    <t>V04</t>
  </si>
  <si>
    <t>Geodetické práce po výstavbě - zaměření skutečného provedení stavby</t>
  </si>
  <si>
    <t>55</t>
  </si>
  <si>
    <t>V05</t>
  </si>
  <si>
    <t>Geometrický plán na VB</t>
  </si>
  <si>
    <t>56</t>
  </si>
  <si>
    <t>V06</t>
  </si>
  <si>
    <t>Dokumentace skutečného provedení stavby (DSPS)</t>
  </si>
  <si>
    <t>57</t>
  </si>
  <si>
    <t>V07</t>
  </si>
  <si>
    <t>doklady dle požadavku SmVaK</t>
  </si>
  <si>
    <t>58</t>
  </si>
  <si>
    <t>V08</t>
  </si>
  <si>
    <t>protokol o rozborech kvality pitné vody vč. vyhodnocení</t>
  </si>
  <si>
    <t>59</t>
  </si>
  <si>
    <t>V09</t>
  </si>
  <si>
    <t>silniční provoz - dočasné dopravní značení</t>
  </si>
  <si>
    <t>51</t>
  </si>
  <si>
    <t>V01</t>
  </si>
  <si>
    <t>Zařízení staveniště</t>
  </si>
  <si>
    <t>kpl</t>
  </si>
  <si>
    <t>52</t>
  </si>
  <si>
    <t>V02</t>
  </si>
  <si>
    <t>Provozní vlivy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</si>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</sst>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1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63"/>
      <name val="Trebuchet MS"/>
      <family val="0"/>
    </font>
    <font>
      <sz val="8"/>
      <color indexed="10"/>
      <name val="Trebuchet MS"/>
      <family val="0"/>
    </font>
    <font>
      <i/>
      <sz val="8"/>
      <color indexed="12"/>
      <name val="Trebuchet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5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8" applyNumberFormat="0" applyAlignment="0" applyProtection="0"/>
    <xf numFmtId="0" fontId="66" fillId="26" borderId="8" applyNumberFormat="0" applyAlignment="0" applyProtection="0"/>
    <xf numFmtId="0" fontId="67" fillId="26" borderId="9" applyNumberFormat="0" applyAlignment="0" applyProtection="0"/>
    <xf numFmtId="0" fontId="68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190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15" xfId="0" applyBorder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0" fillId="34" borderId="0" xfId="0" applyFill="1" applyAlignment="1">
      <alignment horizontal="left" vertical="center"/>
    </xf>
    <xf numFmtId="0" fontId="5" fillId="34" borderId="17" xfId="0" applyFont="1" applyFill="1" applyBorder="1" applyAlignment="1">
      <alignment horizontal="left" vertical="center"/>
    </xf>
    <xf numFmtId="0" fontId="0" fillId="34" borderId="18" xfId="0" applyFill="1" applyBorder="1" applyAlignment="1">
      <alignment horizontal="left" vertical="center"/>
    </xf>
    <xf numFmtId="0" fontId="5" fillId="34" borderId="18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14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166" fontId="7" fillId="0" borderId="0" xfId="0" applyNumberFormat="1" applyFont="1" applyAlignment="1">
      <alignment horizontal="left" vertical="top"/>
    </xf>
    <xf numFmtId="0" fontId="0" fillId="0" borderId="23" xfId="0" applyBorder="1" applyAlignment="1">
      <alignment horizontal="left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164" fontId="16" fillId="0" borderId="22" xfId="0" applyNumberFormat="1" applyFont="1" applyBorder="1" applyAlignment="1">
      <alignment horizontal="right" vertical="center"/>
    </xf>
    <xf numFmtId="164" fontId="16" fillId="0" borderId="0" xfId="0" applyNumberFormat="1" applyFont="1" applyAlignment="1">
      <alignment horizontal="right" vertical="center"/>
    </xf>
    <xf numFmtId="167" fontId="16" fillId="0" borderId="0" xfId="0" applyNumberFormat="1" applyFont="1" applyAlignment="1">
      <alignment horizontal="right" vertical="center"/>
    </xf>
    <xf numFmtId="164" fontId="16" fillId="0" borderId="23" xfId="0" applyNumberFormat="1" applyFont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164" fontId="22" fillId="0" borderId="24" xfId="0" applyNumberFormat="1" applyFont="1" applyBorder="1" applyAlignment="1">
      <alignment horizontal="right" vertical="center"/>
    </xf>
    <xf numFmtId="164" fontId="22" fillId="0" borderId="25" xfId="0" applyNumberFormat="1" applyFont="1" applyBorder="1" applyAlignment="1">
      <alignment horizontal="right" vertical="center"/>
    </xf>
    <xf numFmtId="167" fontId="22" fillId="0" borderId="25" xfId="0" applyNumberFormat="1" applyFont="1" applyBorder="1" applyAlignment="1">
      <alignment horizontal="right" vertical="center"/>
    </xf>
    <xf numFmtId="164" fontId="22" fillId="0" borderId="26" xfId="0" applyNumberFormat="1" applyFont="1" applyBorder="1" applyAlignment="1">
      <alignment horizontal="right" vertical="center"/>
    </xf>
    <xf numFmtId="0" fontId="17" fillId="34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5" fillId="34" borderId="18" xfId="0" applyFont="1" applyFill="1" applyBorder="1" applyAlignment="1">
      <alignment horizontal="right" vertical="center"/>
    </xf>
    <xf numFmtId="0" fontId="23" fillId="0" borderId="13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6" fillId="0" borderId="3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34" borderId="30" xfId="0" applyFont="1" applyFill="1" applyBorder="1" applyAlignment="1">
      <alignment horizontal="center" vertical="center" wrapText="1"/>
    </xf>
    <xf numFmtId="0" fontId="7" fillId="34" borderId="3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7" fontId="26" fillId="0" borderId="20" xfId="0" applyNumberFormat="1" applyFont="1" applyBorder="1" applyAlignment="1">
      <alignment horizontal="right"/>
    </xf>
    <xf numFmtId="167" fontId="26" fillId="0" borderId="21" xfId="0" applyNumberFormat="1" applyFont="1" applyBorder="1" applyAlignment="1">
      <alignment horizontal="right"/>
    </xf>
    <xf numFmtId="164" fontId="2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4" fillId="0" borderId="13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4" fillId="0" borderId="14" xfId="0" applyFont="1" applyBorder="1" applyAlignment="1">
      <alignment horizontal="left"/>
    </xf>
    <xf numFmtId="0" fontId="24" fillId="0" borderId="22" xfId="0" applyFont="1" applyBorder="1" applyAlignment="1">
      <alignment horizontal="left"/>
    </xf>
    <xf numFmtId="167" fontId="24" fillId="0" borderId="0" xfId="0" applyNumberFormat="1" applyFont="1" applyAlignment="1">
      <alignment horizontal="right"/>
    </xf>
    <xf numFmtId="167" fontId="24" fillId="0" borderId="23" xfId="0" applyNumberFormat="1" applyFont="1" applyBorder="1" applyAlignment="1">
      <alignment horizontal="right"/>
    </xf>
    <xf numFmtId="164" fontId="24" fillId="0" borderId="0" xfId="0" applyNumberFormat="1" applyFont="1" applyAlignment="1">
      <alignment horizontal="right" vertical="center"/>
    </xf>
    <xf numFmtId="0" fontId="25" fillId="0" borderId="0" xfId="0" applyFont="1" applyAlignment="1">
      <alignment horizontal="left"/>
    </xf>
    <xf numFmtId="0" fontId="0" fillId="0" borderId="33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168" fontId="0" fillId="0" borderId="33" xfId="0" applyNumberFormat="1" applyFont="1" applyBorder="1" applyAlignment="1">
      <alignment horizontal="right" vertical="center"/>
    </xf>
    <xf numFmtId="0" fontId="11" fillId="0" borderId="33" xfId="0" applyFont="1" applyBorder="1" applyAlignment="1">
      <alignment horizontal="left" vertical="center"/>
    </xf>
    <xf numFmtId="167" fontId="11" fillId="0" borderId="0" xfId="0" applyNumberFormat="1" applyFont="1" applyAlignment="1">
      <alignment horizontal="right" vertical="center"/>
    </xf>
    <xf numFmtId="167" fontId="11" fillId="0" borderId="23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28" fillId="0" borderId="13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168" fontId="28" fillId="0" borderId="0" xfId="0" applyNumberFormat="1" applyFont="1" applyAlignment="1">
      <alignment horizontal="right" vertical="center"/>
    </xf>
    <xf numFmtId="0" fontId="28" fillId="0" borderId="14" xfId="0" applyFont="1" applyBorder="1" applyAlignment="1">
      <alignment horizontal="left" vertical="center"/>
    </xf>
    <xf numFmtId="0" fontId="28" fillId="0" borderId="22" xfId="0" applyFont="1" applyBorder="1" applyAlignment="1">
      <alignment horizontal="left" vertical="center"/>
    </xf>
    <xf numFmtId="0" fontId="28" fillId="0" borderId="23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168" fontId="29" fillId="0" borderId="0" xfId="0" applyNumberFormat="1" applyFont="1" applyAlignment="1">
      <alignment horizontal="right" vertical="center"/>
    </xf>
    <xf numFmtId="0" fontId="29" fillId="0" borderId="14" xfId="0" applyFont="1" applyBorder="1" applyAlignment="1">
      <alignment horizontal="left" vertical="center"/>
    </xf>
    <xf numFmtId="0" fontId="29" fillId="0" borderId="22" xfId="0" applyFont="1" applyBorder="1" applyAlignment="1">
      <alignment horizontal="left" vertical="center"/>
    </xf>
    <xf numFmtId="0" fontId="29" fillId="0" borderId="23" xfId="0" applyFont="1" applyBorder="1" applyAlignment="1">
      <alignment horizontal="left" vertical="center"/>
    </xf>
    <xf numFmtId="0" fontId="30" fillId="0" borderId="33" xfId="0" applyFont="1" applyBorder="1" applyAlignment="1">
      <alignment horizontal="center" vertical="center"/>
    </xf>
    <xf numFmtId="49" fontId="30" fillId="0" borderId="33" xfId="0" applyNumberFormat="1" applyFont="1" applyBorder="1" applyAlignment="1">
      <alignment horizontal="left" vertical="center" wrapText="1"/>
    </xf>
    <xf numFmtId="0" fontId="30" fillId="0" borderId="33" xfId="0" applyFont="1" applyBorder="1" applyAlignment="1">
      <alignment horizontal="center" vertical="center" wrapText="1"/>
    </xf>
    <xf numFmtId="168" fontId="30" fillId="0" borderId="33" xfId="0" applyNumberFormat="1" applyFont="1" applyBorder="1" applyAlignment="1">
      <alignment horizontal="right" vertical="center"/>
    </xf>
    <xf numFmtId="0" fontId="11" fillId="0" borderId="25" xfId="0" applyFont="1" applyBorder="1" applyAlignment="1">
      <alignment horizontal="center" vertical="center"/>
    </xf>
    <xf numFmtId="167" fontId="11" fillId="0" borderId="25" xfId="0" applyNumberFormat="1" applyFont="1" applyBorder="1" applyAlignment="1">
      <alignment horizontal="right" vertical="center"/>
    </xf>
    <xf numFmtId="167" fontId="11" fillId="0" borderId="26" xfId="0" applyNumberFormat="1" applyFont="1" applyBorder="1" applyAlignment="1">
      <alignment horizontal="right" vertical="center"/>
    </xf>
    <xf numFmtId="0" fontId="69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9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0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164" fontId="9" fillId="0" borderId="0" xfId="0" applyNumberFormat="1" applyFont="1" applyAlignment="1">
      <alignment horizontal="right" vertical="center"/>
    </xf>
    <xf numFmtId="164" fontId="10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164" fontId="12" fillId="0" borderId="0" xfId="0" applyNumberFormat="1" applyFont="1" applyAlignment="1">
      <alignment horizontal="right" vertical="center"/>
    </xf>
    <xf numFmtId="0" fontId="5" fillId="34" borderId="18" xfId="0" applyFont="1" applyFill="1" applyBorder="1" applyAlignment="1">
      <alignment horizontal="left" vertical="center"/>
    </xf>
    <xf numFmtId="0" fontId="0" fillId="34" borderId="18" xfId="0" applyFill="1" applyBorder="1" applyAlignment="1">
      <alignment horizontal="left" vertical="center"/>
    </xf>
    <xf numFmtId="164" fontId="5" fillId="34" borderId="18" xfId="0" applyNumberFormat="1" applyFont="1" applyFill="1" applyBorder="1" applyAlignment="1">
      <alignment horizontal="right" vertical="center"/>
    </xf>
    <xf numFmtId="0" fontId="0" fillId="34" borderId="34" xfId="0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164" fontId="17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164" fontId="17" fillId="34" borderId="0" xfId="0" applyNumberFormat="1" applyFont="1" applyFill="1" applyAlignment="1">
      <alignment horizontal="right" vertical="center"/>
    </xf>
    <xf numFmtId="0" fontId="0" fillId="34" borderId="0" xfId="0" applyFill="1" applyAlignment="1">
      <alignment horizontal="left" vertical="center"/>
    </xf>
    <xf numFmtId="0" fontId="3" fillId="34" borderId="0" xfId="0" applyFont="1" applyFill="1" applyAlignment="1">
      <alignment horizontal="center" vertical="center"/>
    </xf>
    <xf numFmtId="164" fontId="21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1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66" fontId="7" fillId="0" borderId="0" xfId="0" applyNumberFormat="1" applyFont="1" applyAlignment="1">
      <alignment horizontal="left" vertical="top"/>
    </xf>
    <xf numFmtId="164" fontId="10" fillId="0" borderId="0" xfId="0" applyNumberFormat="1" applyFont="1" applyAlignment="1">
      <alignment horizontal="right" vertical="center"/>
    </xf>
    <xf numFmtId="164" fontId="11" fillId="0" borderId="0" xfId="0" applyNumberFormat="1" applyFont="1" applyAlignment="1">
      <alignment horizontal="right" vertical="center"/>
    </xf>
    <xf numFmtId="0" fontId="7" fillId="34" borderId="0" xfId="0" applyFont="1" applyFill="1" applyAlignment="1">
      <alignment horizontal="center" vertical="center"/>
    </xf>
    <xf numFmtId="164" fontId="23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164" fontId="25" fillId="0" borderId="0" xfId="0" applyNumberFormat="1" applyFont="1" applyAlignment="1">
      <alignment horizontal="right" vertical="center"/>
    </xf>
    <xf numFmtId="0" fontId="7" fillId="34" borderId="31" xfId="0" applyFont="1" applyFill="1" applyBorder="1" applyAlignment="1">
      <alignment horizontal="center" vertical="center" wrapText="1"/>
    </xf>
    <xf numFmtId="0" fontId="0" fillId="34" borderId="31" xfId="0" applyFill="1" applyBorder="1" applyAlignment="1">
      <alignment horizontal="center" vertical="center" wrapText="1"/>
    </xf>
    <xf numFmtId="0" fontId="0" fillId="34" borderId="32" xfId="0" applyFill="1" applyBorder="1" applyAlignment="1">
      <alignment horizontal="center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/>
    </xf>
    <xf numFmtId="164" fontId="0" fillId="0" borderId="33" xfId="0" applyNumberFormat="1" applyFont="1" applyBorder="1" applyAlignment="1">
      <alignment horizontal="right" vertical="center"/>
    </xf>
    <xf numFmtId="0" fontId="28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30" fillId="0" borderId="33" xfId="0" applyFont="1" applyBorder="1" applyAlignment="1">
      <alignment horizontal="left" vertical="center" wrapText="1"/>
    </xf>
    <xf numFmtId="0" fontId="30" fillId="0" borderId="33" xfId="0" applyFont="1" applyBorder="1" applyAlignment="1">
      <alignment horizontal="left" vertical="center"/>
    </xf>
    <xf numFmtId="164" fontId="30" fillId="0" borderId="33" xfId="0" applyNumberFormat="1" applyFont="1" applyBorder="1" applyAlignment="1">
      <alignment horizontal="right" vertical="center"/>
    </xf>
    <xf numFmtId="164" fontId="25" fillId="0" borderId="0" xfId="0" applyNumberFormat="1" applyFont="1" applyAlignment="1">
      <alignment horizontal="right"/>
    </xf>
    <xf numFmtId="0" fontId="24" fillId="0" borderId="0" xfId="0" applyFont="1" applyAlignment="1">
      <alignment horizontal="left"/>
    </xf>
    <xf numFmtId="164" fontId="23" fillId="0" borderId="0" xfId="0" applyNumberFormat="1" applyFont="1" applyAlignment="1">
      <alignment horizontal="right"/>
    </xf>
    <xf numFmtId="0" fontId="70" fillId="33" borderId="0" xfId="36" applyFont="1" applyFill="1" applyAlignment="1" applyProtection="1">
      <alignment horizontal="center" vertical="center"/>
      <protection/>
    </xf>
    <xf numFmtId="164" fontId="17" fillId="0" borderId="0" xfId="0" applyNumberFormat="1" applyFont="1" applyAlignment="1">
      <alignment horizontal="righ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757EA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F1087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757EA.tmp" descr="C:\KROSplusData\System\Temp\rad757EA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F1087.tmp" descr="C:\KROSplusData\System\Temp\radF1087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3"/>
  <sheetViews>
    <sheetView showGridLines="0" tabSelected="1" zoomScalePageLayoutView="0" workbookViewId="0" topLeftCell="A1">
      <pane ySplit="1" topLeftCell="A90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22.5" customHeight="1">
      <c r="A1" s="129" t="s">
        <v>0</v>
      </c>
      <c r="B1" s="130"/>
      <c r="C1" s="130"/>
      <c r="D1" s="131" t="s">
        <v>1</v>
      </c>
      <c r="E1" s="130"/>
      <c r="F1" s="130"/>
      <c r="G1" s="130"/>
      <c r="H1" s="130"/>
      <c r="I1" s="130"/>
      <c r="J1" s="130"/>
      <c r="K1" s="132" t="s">
        <v>357</v>
      </c>
      <c r="L1" s="132"/>
      <c r="M1" s="132"/>
      <c r="N1" s="132"/>
      <c r="O1" s="132"/>
      <c r="P1" s="132"/>
      <c r="Q1" s="132"/>
      <c r="R1" s="132"/>
      <c r="S1" s="132"/>
      <c r="T1" s="130"/>
      <c r="U1" s="130"/>
      <c r="V1" s="130"/>
      <c r="W1" s="132" t="s">
        <v>358</v>
      </c>
      <c r="X1" s="132"/>
      <c r="Y1" s="132"/>
      <c r="Z1" s="132"/>
      <c r="AA1" s="132"/>
      <c r="AB1" s="132"/>
      <c r="AC1" s="132"/>
      <c r="AD1" s="132"/>
      <c r="AE1" s="132"/>
      <c r="AF1" s="132"/>
      <c r="AG1" s="130"/>
      <c r="AH1" s="130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4" t="s">
        <v>2</v>
      </c>
      <c r="BT1" s="4" t="s">
        <v>3</v>
      </c>
      <c r="BU1" s="4" t="s">
        <v>3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63" t="s">
        <v>4</v>
      </c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R2" s="157" t="s">
        <v>5</v>
      </c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34" t="s">
        <v>9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1"/>
      <c r="AS4" s="12" t="s">
        <v>10</v>
      </c>
      <c r="BS4" s="6" t="s">
        <v>11</v>
      </c>
    </row>
    <row r="5" spans="2:71" s="2" customFormat="1" ht="7.5" customHeight="1">
      <c r="B5" s="10"/>
      <c r="AQ5" s="11"/>
      <c r="BS5" s="6" t="s">
        <v>6</v>
      </c>
    </row>
    <row r="6" spans="2:71" s="2" customFormat="1" ht="26.25" customHeight="1">
      <c r="B6" s="10"/>
      <c r="D6" s="13" t="s">
        <v>12</v>
      </c>
      <c r="K6" s="136" t="s">
        <v>13</v>
      </c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Q6" s="11"/>
      <c r="BS6" s="6" t="s">
        <v>14</v>
      </c>
    </row>
    <row r="7" spans="2:71" s="2" customFormat="1" ht="7.5" customHeight="1">
      <c r="B7" s="10"/>
      <c r="AQ7" s="11"/>
      <c r="BS7" s="6" t="s">
        <v>15</v>
      </c>
    </row>
    <row r="8" spans="2:71" s="2" customFormat="1" ht="15" customHeight="1">
      <c r="B8" s="10"/>
      <c r="D8" s="14" t="s">
        <v>16</v>
      </c>
      <c r="K8" s="15" t="s">
        <v>17</v>
      </c>
      <c r="AK8" s="14" t="s">
        <v>18</v>
      </c>
      <c r="AN8" s="15" t="s">
        <v>19</v>
      </c>
      <c r="AQ8" s="11"/>
      <c r="BS8" s="6" t="s">
        <v>20</v>
      </c>
    </row>
    <row r="9" spans="2:71" s="2" customFormat="1" ht="15" customHeight="1">
      <c r="B9" s="10"/>
      <c r="AQ9" s="11"/>
      <c r="BS9" s="6" t="s">
        <v>21</v>
      </c>
    </row>
    <row r="10" spans="2:71" s="2" customFormat="1" ht="15" customHeight="1">
      <c r="B10" s="10"/>
      <c r="D10" s="14" t="s">
        <v>22</v>
      </c>
      <c r="AK10" s="14" t="s">
        <v>23</v>
      </c>
      <c r="AN10" s="15"/>
      <c r="AQ10" s="11"/>
      <c r="BS10" s="6" t="s">
        <v>14</v>
      </c>
    </row>
    <row r="11" spans="2:71" s="2" customFormat="1" ht="19.5" customHeight="1">
      <c r="B11" s="10"/>
      <c r="E11" s="15" t="s">
        <v>17</v>
      </c>
      <c r="AK11" s="14" t="s">
        <v>24</v>
      </c>
      <c r="AN11" s="15"/>
      <c r="AQ11" s="11"/>
      <c r="BS11" s="6" t="s">
        <v>14</v>
      </c>
    </row>
    <row r="12" spans="2:71" s="2" customFormat="1" ht="7.5" customHeight="1">
      <c r="B12" s="10"/>
      <c r="AQ12" s="11"/>
      <c r="BS12" s="6" t="s">
        <v>14</v>
      </c>
    </row>
    <row r="13" spans="2:71" s="2" customFormat="1" ht="15" customHeight="1">
      <c r="B13" s="10"/>
      <c r="D13" s="14" t="s">
        <v>25</v>
      </c>
      <c r="AK13" s="14" t="s">
        <v>23</v>
      </c>
      <c r="AN13" s="15"/>
      <c r="AQ13" s="11"/>
      <c r="BS13" s="6" t="s">
        <v>14</v>
      </c>
    </row>
    <row r="14" spans="2:71" s="2" customFormat="1" ht="15.75" customHeight="1">
      <c r="B14" s="10"/>
      <c r="E14" s="15" t="s">
        <v>17</v>
      </c>
      <c r="AK14" s="14" t="s">
        <v>24</v>
      </c>
      <c r="AN14" s="15"/>
      <c r="AQ14" s="11"/>
      <c r="BS14" s="6" t="s">
        <v>14</v>
      </c>
    </row>
    <row r="15" spans="2:71" s="2" customFormat="1" ht="7.5" customHeight="1">
      <c r="B15" s="10"/>
      <c r="AQ15" s="11"/>
      <c r="BS15" s="6" t="s">
        <v>3</v>
      </c>
    </row>
    <row r="16" spans="2:71" s="2" customFormat="1" ht="15" customHeight="1">
      <c r="B16" s="10"/>
      <c r="D16" s="14" t="s">
        <v>26</v>
      </c>
      <c r="AK16" s="14" t="s">
        <v>23</v>
      </c>
      <c r="AN16" s="15"/>
      <c r="AQ16" s="11"/>
      <c r="BS16" s="6" t="s">
        <v>3</v>
      </c>
    </row>
    <row r="17" spans="2:71" s="2" customFormat="1" ht="19.5" customHeight="1">
      <c r="B17" s="10"/>
      <c r="E17" s="15" t="s">
        <v>17</v>
      </c>
      <c r="AK17" s="14" t="s">
        <v>24</v>
      </c>
      <c r="AN17" s="15"/>
      <c r="AQ17" s="11"/>
      <c r="BS17" s="6" t="s">
        <v>27</v>
      </c>
    </row>
    <row r="18" spans="2:71" s="2" customFormat="1" ht="7.5" customHeight="1">
      <c r="B18" s="10"/>
      <c r="AQ18" s="11"/>
      <c r="BS18" s="6" t="s">
        <v>6</v>
      </c>
    </row>
    <row r="19" spans="2:71" s="2" customFormat="1" ht="15" customHeight="1">
      <c r="B19" s="10"/>
      <c r="D19" s="14" t="s">
        <v>28</v>
      </c>
      <c r="AK19" s="14" t="s">
        <v>23</v>
      </c>
      <c r="AN19" s="15"/>
      <c r="AQ19" s="11"/>
      <c r="BS19" s="6" t="s">
        <v>14</v>
      </c>
    </row>
    <row r="20" spans="2:43" s="2" customFormat="1" ht="19.5" customHeight="1">
      <c r="B20" s="10"/>
      <c r="E20" s="15" t="s">
        <v>17</v>
      </c>
      <c r="AK20" s="14" t="s">
        <v>24</v>
      </c>
      <c r="AN20" s="15"/>
      <c r="AQ20" s="11"/>
    </row>
    <row r="21" spans="2:43" s="2" customFormat="1" ht="7.5" customHeight="1">
      <c r="B21" s="10"/>
      <c r="AQ21" s="11"/>
    </row>
    <row r="22" spans="2:43" s="2" customFormat="1" ht="7.5" customHeight="1">
      <c r="B22" s="10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Q22" s="11"/>
    </row>
    <row r="23" spans="2:43" s="2" customFormat="1" ht="15" customHeight="1">
      <c r="B23" s="10"/>
      <c r="D23" s="17" t="s">
        <v>29</v>
      </c>
      <c r="AK23" s="137">
        <f>ROUNDUP($AG$87,2)</f>
        <v>0</v>
      </c>
      <c r="AL23" s="135"/>
      <c r="AM23" s="135"/>
      <c r="AN23" s="135"/>
      <c r="AO23" s="135"/>
      <c r="AQ23" s="11"/>
    </row>
    <row r="24" spans="2:43" s="2" customFormat="1" ht="15" customHeight="1">
      <c r="B24" s="10"/>
      <c r="D24" s="17" t="s">
        <v>30</v>
      </c>
      <c r="AK24" s="137">
        <f>ROUNDUP($AG$90,2)</f>
        <v>0</v>
      </c>
      <c r="AL24" s="135"/>
      <c r="AM24" s="135"/>
      <c r="AN24" s="135"/>
      <c r="AO24" s="135"/>
      <c r="AQ24" s="11"/>
    </row>
    <row r="25" spans="2:43" s="6" customFormat="1" ht="7.5" customHeight="1">
      <c r="B25" s="18"/>
      <c r="AQ25" s="19"/>
    </row>
    <row r="26" spans="2:43" s="6" customFormat="1" ht="27" customHeight="1">
      <c r="B26" s="18"/>
      <c r="D26" s="20" t="s">
        <v>31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138">
        <f>ROUNDUP($AK$23+$AK$24,2)</f>
        <v>0</v>
      </c>
      <c r="AL26" s="139"/>
      <c r="AM26" s="139"/>
      <c r="AN26" s="139"/>
      <c r="AO26" s="139"/>
      <c r="AQ26" s="19"/>
    </row>
    <row r="27" spans="2:43" s="6" customFormat="1" ht="7.5" customHeight="1">
      <c r="B27" s="18"/>
      <c r="AQ27" s="19"/>
    </row>
    <row r="28" spans="2:43" s="6" customFormat="1" ht="15" customHeight="1">
      <c r="B28" s="22"/>
      <c r="D28" s="23" t="s">
        <v>32</v>
      </c>
      <c r="F28" s="23" t="s">
        <v>33</v>
      </c>
      <c r="L28" s="140">
        <v>0.21</v>
      </c>
      <c r="M28" s="141"/>
      <c r="N28" s="141"/>
      <c r="O28" s="141"/>
      <c r="T28" s="25" t="s">
        <v>34</v>
      </c>
      <c r="W28" s="142">
        <f>ROUNDUP($AZ$87+SUM($CD$91:$CD$91),2)</f>
        <v>0</v>
      </c>
      <c r="X28" s="141"/>
      <c r="Y28" s="141"/>
      <c r="Z28" s="141"/>
      <c r="AA28" s="141"/>
      <c r="AB28" s="141"/>
      <c r="AC28" s="141"/>
      <c r="AD28" s="141"/>
      <c r="AE28" s="141"/>
      <c r="AK28" s="142">
        <f>ROUNDUP($AV$87+SUM($BY$91:$BY$91),1)</f>
        <v>0</v>
      </c>
      <c r="AL28" s="141"/>
      <c r="AM28" s="141"/>
      <c r="AN28" s="141"/>
      <c r="AO28" s="141"/>
      <c r="AQ28" s="26"/>
    </row>
    <row r="29" spans="2:43" s="6" customFormat="1" ht="15" customHeight="1">
      <c r="B29" s="22"/>
      <c r="F29" s="23" t="s">
        <v>35</v>
      </c>
      <c r="L29" s="140">
        <v>0.15</v>
      </c>
      <c r="M29" s="141"/>
      <c r="N29" s="141"/>
      <c r="O29" s="141"/>
      <c r="T29" s="25" t="s">
        <v>34</v>
      </c>
      <c r="W29" s="142">
        <f>ROUNDUP($BA$87+SUM($CE$91:$CE$91),2)</f>
        <v>0</v>
      </c>
      <c r="X29" s="141"/>
      <c r="Y29" s="141"/>
      <c r="Z29" s="141"/>
      <c r="AA29" s="141"/>
      <c r="AB29" s="141"/>
      <c r="AC29" s="141"/>
      <c r="AD29" s="141"/>
      <c r="AE29" s="141"/>
      <c r="AK29" s="142">
        <f>ROUNDUP($AW$87+SUM($BZ$91:$BZ$91),1)</f>
        <v>0</v>
      </c>
      <c r="AL29" s="141"/>
      <c r="AM29" s="141"/>
      <c r="AN29" s="141"/>
      <c r="AO29" s="141"/>
      <c r="AQ29" s="26"/>
    </row>
    <row r="30" spans="2:43" s="6" customFormat="1" ht="15" customHeight="1" hidden="1">
      <c r="B30" s="22"/>
      <c r="F30" s="23" t="s">
        <v>36</v>
      </c>
      <c r="L30" s="140">
        <v>0.21</v>
      </c>
      <c r="M30" s="141"/>
      <c r="N30" s="141"/>
      <c r="O30" s="141"/>
      <c r="T30" s="25" t="s">
        <v>34</v>
      </c>
      <c r="W30" s="142">
        <f>ROUNDUP($BB$87+SUM($CF$91:$CF$91),2)</f>
        <v>0</v>
      </c>
      <c r="X30" s="141"/>
      <c r="Y30" s="141"/>
      <c r="Z30" s="141"/>
      <c r="AA30" s="141"/>
      <c r="AB30" s="141"/>
      <c r="AC30" s="141"/>
      <c r="AD30" s="141"/>
      <c r="AE30" s="141"/>
      <c r="AK30" s="142">
        <v>0</v>
      </c>
      <c r="AL30" s="141"/>
      <c r="AM30" s="141"/>
      <c r="AN30" s="141"/>
      <c r="AO30" s="141"/>
      <c r="AQ30" s="26"/>
    </row>
    <row r="31" spans="2:43" s="6" customFormat="1" ht="15" customHeight="1" hidden="1">
      <c r="B31" s="22"/>
      <c r="F31" s="23" t="s">
        <v>37</v>
      </c>
      <c r="L31" s="140">
        <v>0.15</v>
      </c>
      <c r="M31" s="141"/>
      <c r="N31" s="141"/>
      <c r="O31" s="141"/>
      <c r="T31" s="25" t="s">
        <v>34</v>
      </c>
      <c r="W31" s="142">
        <f>ROUNDUP($BC$87+SUM($CG$91:$CG$91),2)</f>
        <v>0</v>
      </c>
      <c r="X31" s="141"/>
      <c r="Y31" s="141"/>
      <c r="Z31" s="141"/>
      <c r="AA31" s="141"/>
      <c r="AB31" s="141"/>
      <c r="AC31" s="141"/>
      <c r="AD31" s="141"/>
      <c r="AE31" s="141"/>
      <c r="AK31" s="142">
        <v>0</v>
      </c>
      <c r="AL31" s="141"/>
      <c r="AM31" s="141"/>
      <c r="AN31" s="141"/>
      <c r="AO31" s="141"/>
      <c r="AQ31" s="26"/>
    </row>
    <row r="32" spans="2:43" s="6" customFormat="1" ht="15" customHeight="1" hidden="1">
      <c r="B32" s="22"/>
      <c r="F32" s="23" t="s">
        <v>38</v>
      </c>
      <c r="L32" s="140">
        <v>0</v>
      </c>
      <c r="M32" s="141"/>
      <c r="N32" s="141"/>
      <c r="O32" s="141"/>
      <c r="T32" s="25" t="s">
        <v>34</v>
      </c>
      <c r="W32" s="142">
        <f>ROUNDUP($BD$87+SUM($CH$91:$CH$91),2)</f>
        <v>0</v>
      </c>
      <c r="X32" s="141"/>
      <c r="Y32" s="141"/>
      <c r="Z32" s="141"/>
      <c r="AA32" s="141"/>
      <c r="AB32" s="141"/>
      <c r="AC32" s="141"/>
      <c r="AD32" s="141"/>
      <c r="AE32" s="141"/>
      <c r="AK32" s="142">
        <v>0</v>
      </c>
      <c r="AL32" s="141"/>
      <c r="AM32" s="141"/>
      <c r="AN32" s="141"/>
      <c r="AO32" s="141"/>
      <c r="AQ32" s="26"/>
    </row>
    <row r="33" spans="2:43" s="6" customFormat="1" ht="7.5" customHeight="1">
      <c r="B33" s="18"/>
      <c r="AQ33" s="19"/>
    </row>
    <row r="34" spans="2:43" s="6" customFormat="1" ht="27" customHeight="1">
      <c r="B34" s="18"/>
      <c r="C34" s="27"/>
      <c r="D34" s="28" t="s">
        <v>39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30" t="s">
        <v>40</v>
      </c>
      <c r="U34" s="29"/>
      <c r="V34" s="29"/>
      <c r="W34" s="29"/>
      <c r="X34" s="143" t="s">
        <v>41</v>
      </c>
      <c r="Y34" s="144"/>
      <c r="Z34" s="144"/>
      <c r="AA34" s="144"/>
      <c r="AB34" s="144"/>
      <c r="AC34" s="29"/>
      <c r="AD34" s="29"/>
      <c r="AE34" s="29"/>
      <c r="AF34" s="29"/>
      <c r="AG34" s="29"/>
      <c r="AH34" s="29"/>
      <c r="AI34" s="29"/>
      <c r="AJ34" s="29"/>
      <c r="AK34" s="145">
        <f>ROUNDUP(SUM($AK$26:$AK$32),2)</f>
        <v>0</v>
      </c>
      <c r="AL34" s="144"/>
      <c r="AM34" s="144"/>
      <c r="AN34" s="144"/>
      <c r="AO34" s="146"/>
      <c r="AP34" s="27"/>
      <c r="AQ34" s="19"/>
    </row>
    <row r="35" spans="2:43" s="6" customFormat="1" ht="15" customHeight="1">
      <c r="B35" s="18"/>
      <c r="AQ35" s="19"/>
    </row>
    <row r="36" spans="2:43" s="2" customFormat="1" ht="14.25" customHeight="1">
      <c r="B36" s="10"/>
      <c r="AQ36" s="11"/>
    </row>
    <row r="37" spans="2:43" s="2" customFormat="1" ht="14.25" customHeight="1">
      <c r="B37" s="10"/>
      <c r="AQ37" s="11"/>
    </row>
    <row r="38" spans="2:43" s="2" customFormat="1" ht="14.25" customHeight="1">
      <c r="B38" s="10"/>
      <c r="AQ38" s="11"/>
    </row>
    <row r="39" spans="2:43" s="2" customFormat="1" ht="14.25" customHeight="1">
      <c r="B39" s="10"/>
      <c r="AQ39" s="11"/>
    </row>
    <row r="40" spans="2:43" s="2" customFormat="1" ht="14.25" customHeight="1">
      <c r="B40" s="10"/>
      <c r="AQ40" s="11"/>
    </row>
    <row r="41" spans="2:43" s="2" customFormat="1" ht="14.25" customHeight="1">
      <c r="B41" s="10"/>
      <c r="AQ41" s="11"/>
    </row>
    <row r="42" spans="2:43" s="2" customFormat="1" ht="14.25" customHeight="1">
      <c r="B42" s="10"/>
      <c r="AQ42" s="11"/>
    </row>
    <row r="43" spans="2:43" s="2" customFormat="1" ht="14.25" customHeight="1">
      <c r="B43" s="10"/>
      <c r="AQ43" s="11"/>
    </row>
    <row r="44" spans="2:43" s="2" customFormat="1" ht="14.25" customHeight="1">
      <c r="B44" s="10"/>
      <c r="AQ44" s="11"/>
    </row>
    <row r="45" spans="2:43" s="2" customFormat="1" ht="14.25" customHeight="1">
      <c r="B45" s="10"/>
      <c r="AQ45" s="11"/>
    </row>
    <row r="46" spans="2:43" s="2" customFormat="1" ht="14.25" customHeight="1">
      <c r="B46" s="10"/>
      <c r="AQ46" s="11"/>
    </row>
    <row r="47" spans="2:43" s="2" customFormat="1" ht="14.25" customHeight="1">
      <c r="B47" s="10"/>
      <c r="AQ47" s="11"/>
    </row>
    <row r="48" spans="2:43" s="2" customFormat="1" ht="14.25" customHeight="1">
      <c r="B48" s="10"/>
      <c r="AQ48" s="11"/>
    </row>
    <row r="49" spans="2:43" s="6" customFormat="1" ht="15.75" customHeight="1">
      <c r="B49" s="18"/>
      <c r="D49" s="31" t="s">
        <v>42</v>
      </c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3"/>
      <c r="AC49" s="31" t="s">
        <v>43</v>
      </c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3"/>
      <c r="AQ49" s="19"/>
    </row>
    <row r="50" spans="2:43" s="2" customFormat="1" ht="14.25" customHeight="1">
      <c r="B50" s="10"/>
      <c r="D50" s="34"/>
      <c r="Z50" s="35"/>
      <c r="AC50" s="34"/>
      <c r="AO50" s="35"/>
      <c r="AQ50" s="11"/>
    </row>
    <row r="51" spans="2:43" s="2" customFormat="1" ht="14.25" customHeight="1">
      <c r="B51" s="10"/>
      <c r="D51" s="34"/>
      <c r="Z51" s="35"/>
      <c r="AC51" s="34"/>
      <c r="AO51" s="35"/>
      <c r="AQ51" s="11"/>
    </row>
    <row r="52" spans="2:43" s="2" customFormat="1" ht="14.25" customHeight="1">
      <c r="B52" s="10"/>
      <c r="D52" s="34"/>
      <c r="Z52" s="35"/>
      <c r="AC52" s="34"/>
      <c r="AO52" s="35"/>
      <c r="AQ52" s="11"/>
    </row>
    <row r="53" spans="2:43" s="2" customFormat="1" ht="14.25" customHeight="1">
      <c r="B53" s="10"/>
      <c r="D53" s="34"/>
      <c r="Z53" s="35"/>
      <c r="AC53" s="34"/>
      <c r="AO53" s="35"/>
      <c r="AQ53" s="11"/>
    </row>
    <row r="54" spans="2:43" s="2" customFormat="1" ht="14.25" customHeight="1">
      <c r="B54" s="10"/>
      <c r="D54" s="34"/>
      <c r="Z54" s="35"/>
      <c r="AC54" s="34"/>
      <c r="AO54" s="35"/>
      <c r="AQ54" s="11"/>
    </row>
    <row r="55" spans="2:43" s="2" customFormat="1" ht="14.25" customHeight="1">
      <c r="B55" s="10"/>
      <c r="D55" s="34"/>
      <c r="Z55" s="35"/>
      <c r="AC55" s="34"/>
      <c r="AO55" s="35"/>
      <c r="AQ55" s="11"/>
    </row>
    <row r="56" spans="2:43" s="2" customFormat="1" ht="14.25" customHeight="1">
      <c r="B56" s="10"/>
      <c r="D56" s="34"/>
      <c r="Z56" s="35"/>
      <c r="AC56" s="34"/>
      <c r="AO56" s="35"/>
      <c r="AQ56" s="11"/>
    </row>
    <row r="57" spans="2:43" s="2" customFormat="1" ht="14.25" customHeight="1">
      <c r="B57" s="10"/>
      <c r="D57" s="34"/>
      <c r="Z57" s="35"/>
      <c r="AC57" s="34"/>
      <c r="AO57" s="35"/>
      <c r="AQ57" s="11"/>
    </row>
    <row r="58" spans="2:43" s="6" customFormat="1" ht="15.75" customHeight="1">
      <c r="B58" s="18"/>
      <c r="D58" s="36" t="s">
        <v>44</v>
      </c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8" t="s">
        <v>45</v>
      </c>
      <c r="S58" s="37"/>
      <c r="T58" s="37"/>
      <c r="U58" s="37"/>
      <c r="V58" s="37"/>
      <c r="W58" s="37"/>
      <c r="X58" s="37"/>
      <c r="Y58" s="37"/>
      <c r="Z58" s="39"/>
      <c r="AC58" s="36" t="s">
        <v>44</v>
      </c>
      <c r="AD58" s="37"/>
      <c r="AE58" s="37"/>
      <c r="AF58" s="37"/>
      <c r="AG58" s="37"/>
      <c r="AH58" s="37"/>
      <c r="AI58" s="37"/>
      <c r="AJ58" s="37"/>
      <c r="AK58" s="37"/>
      <c r="AL58" s="37"/>
      <c r="AM58" s="38" t="s">
        <v>45</v>
      </c>
      <c r="AN58" s="37"/>
      <c r="AO58" s="39"/>
      <c r="AQ58" s="19"/>
    </row>
    <row r="59" spans="2:43" s="2" customFormat="1" ht="14.25" customHeight="1">
      <c r="B59" s="10"/>
      <c r="AQ59" s="11"/>
    </row>
    <row r="60" spans="2:43" s="6" customFormat="1" ht="15.75" customHeight="1">
      <c r="B60" s="18"/>
      <c r="D60" s="31" t="s">
        <v>46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3"/>
      <c r="AC60" s="31" t="s">
        <v>47</v>
      </c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3"/>
      <c r="AQ60" s="19"/>
    </row>
    <row r="61" spans="2:43" s="2" customFormat="1" ht="14.25" customHeight="1">
      <c r="B61" s="10"/>
      <c r="D61" s="34"/>
      <c r="Z61" s="35"/>
      <c r="AC61" s="34"/>
      <c r="AO61" s="35"/>
      <c r="AQ61" s="11"/>
    </row>
    <row r="62" spans="2:43" s="2" customFormat="1" ht="14.25" customHeight="1">
      <c r="B62" s="10"/>
      <c r="D62" s="34"/>
      <c r="Z62" s="35"/>
      <c r="AC62" s="34"/>
      <c r="AO62" s="35"/>
      <c r="AQ62" s="11"/>
    </row>
    <row r="63" spans="2:43" s="2" customFormat="1" ht="14.25" customHeight="1">
      <c r="B63" s="10"/>
      <c r="D63" s="34"/>
      <c r="Z63" s="35"/>
      <c r="AC63" s="34"/>
      <c r="AO63" s="35"/>
      <c r="AQ63" s="11"/>
    </row>
    <row r="64" spans="2:43" s="2" customFormat="1" ht="14.25" customHeight="1">
      <c r="B64" s="10"/>
      <c r="D64" s="34"/>
      <c r="Z64" s="35"/>
      <c r="AC64" s="34"/>
      <c r="AO64" s="35"/>
      <c r="AQ64" s="11"/>
    </row>
    <row r="65" spans="2:43" s="2" customFormat="1" ht="14.25" customHeight="1">
      <c r="B65" s="10"/>
      <c r="D65" s="34"/>
      <c r="Z65" s="35"/>
      <c r="AC65" s="34"/>
      <c r="AO65" s="35"/>
      <c r="AQ65" s="11"/>
    </row>
    <row r="66" spans="2:43" s="2" customFormat="1" ht="14.25" customHeight="1">
      <c r="B66" s="10"/>
      <c r="D66" s="34"/>
      <c r="Z66" s="35"/>
      <c r="AC66" s="34"/>
      <c r="AO66" s="35"/>
      <c r="AQ66" s="11"/>
    </row>
    <row r="67" spans="2:43" s="2" customFormat="1" ht="14.25" customHeight="1">
      <c r="B67" s="10"/>
      <c r="D67" s="34"/>
      <c r="Z67" s="35"/>
      <c r="AC67" s="34"/>
      <c r="AO67" s="35"/>
      <c r="AQ67" s="11"/>
    </row>
    <row r="68" spans="2:43" s="2" customFormat="1" ht="14.25" customHeight="1">
      <c r="B68" s="10"/>
      <c r="D68" s="34"/>
      <c r="Z68" s="35"/>
      <c r="AC68" s="34"/>
      <c r="AO68" s="35"/>
      <c r="AQ68" s="11"/>
    </row>
    <row r="69" spans="2:43" s="6" customFormat="1" ht="15.75" customHeight="1">
      <c r="B69" s="18"/>
      <c r="D69" s="36" t="s">
        <v>44</v>
      </c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8" t="s">
        <v>45</v>
      </c>
      <c r="S69" s="37"/>
      <c r="T69" s="37"/>
      <c r="U69" s="37"/>
      <c r="V69" s="37"/>
      <c r="W69" s="37"/>
      <c r="X69" s="37"/>
      <c r="Y69" s="37"/>
      <c r="Z69" s="39"/>
      <c r="AC69" s="36" t="s">
        <v>44</v>
      </c>
      <c r="AD69" s="37"/>
      <c r="AE69" s="37"/>
      <c r="AF69" s="37"/>
      <c r="AG69" s="37"/>
      <c r="AH69" s="37"/>
      <c r="AI69" s="37"/>
      <c r="AJ69" s="37"/>
      <c r="AK69" s="37"/>
      <c r="AL69" s="37"/>
      <c r="AM69" s="38" t="s">
        <v>45</v>
      </c>
      <c r="AN69" s="37"/>
      <c r="AO69" s="39"/>
      <c r="AQ69" s="19"/>
    </row>
    <row r="70" spans="2:43" s="6" customFormat="1" ht="7.5" customHeight="1">
      <c r="B70" s="18"/>
      <c r="AQ70" s="19"/>
    </row>
    <row r="71" spans="2:43" s="6" customFormat="1" ht="7.5" customHeight="1"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2"/>
    </row>
    <row r="75" spans="2:43" s="6" customFormat="1" ht="7.5" customHeight="1">
      <c r="B75" s="43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5"/>
    </row>
    <row r="76" spans="2:43" s="6" customFormat="1" ht="37.5" customHeight="1">
      <c r="B76" s="18"/>
      <c r="C76" s="134" t="s">
        <v>48</v>
      </c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  <c r="AL76" s="147"/>
      <c r="AM76" s="147"/>
      <c r="AN76" s="147"/>
      <c r="AO76" s="147"/>
      <c r="AP76" s="147"/>
      <c r="AQ76" s="19"/>
    </row>
    <row r="77" spans="2:43" s="6" customFormat="1" ht="7.5" customHeight="1">
      <c r="B77" s="18"/>
      <c r="AQ77" s="19"/>
    </row>
    <row r="78" spans="2:43" s="13" customFormat="1" ht="27" customHeight="1">
      <c r="B78" s="46"/>
      <c r="C78" s="13" t="s">
        <v>12</v>
      </c>
      <c r="L78" s="136" t="str">
        <f>$K$6</f>
        <v>MAL-02-21 - Vodovodní řád k.ú. Bludovice u Nového Jičína, záhumenní cesta</v>
      </c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  <c r="AL78" s="147"/>
      <c r="AM78" s="147"/>
      <c r="AN78" s="147"/>
      <c r="AO78" s="147"/>
      <c r="AQ78" s="47"/>
    </row>
    <row r="79" spans="2:43" s="6" customFormat="1" ht="7.5" customHeight="1">
      <c r="B79" s="18"/>
      <c r="AQ79" s="19"/>
    </row>
    <row r="80" spans="2:43" s="6" customFormat="1" ht="15.75" customHeight="1">
      <c r="B80" s="18"/>
      <c r="C80" s="14" t="s">
        <v>16</v>
      </c>
      <c r="L80" s="48" t="str">
        <f>IF($K$8="","",$K$8)</f>
        <v> </v>
      </c>
      <c r="AI80" s="14" t="s">
        <v>18</v>
      </c>
      <c r="AM80" s="49" t="str">
        <f>IF($AN$8="","",$AN$8)</f>
        <v>18.01.2022</v>
      </c>
      <c r="AQ80" s="19"/>
    </row>
    <row r="81" spans="2:43" s="6" customFormat="1" ht="7.5" customHeight="1">
      <c r="B81" s="18"/>
      <c r="AQ81" s="19"/>
    </row>
    <row r="82" spans="2:56" s="6" customFormat="1" ht="18.75" customHeight="1">
      <c r="B82" s="18"/>
      <c r="C82" s="14" t="s">
        <v>22</v>
      </c>
      <c r="L82" s="15" t="str">
        <f>IF($E$11="","",$E$11)</f>
        <v> </v>
      </c>
      <c r="AI82" s="14" t="s">
        <v>26</v>
      </c>
      <c r="AM82" s="152" t="str">
        <f>IF($E$17="","",$E$17)</f>
        <v> </v>
      </c>
      <c r="AN82" s="147"/>
      <c r="AO82" s="147"/>
      <c r="AP82" s="147"/>
      <c r="AQ82" s="19"/>
      <c r="AS82" s="160" t="s">
        <v>49</v>
      </c>
      <c r="AT82" s="161"/>
      <c r="AU82" s="32"/>
      <c r="AV82" s="32"/>
      <c r="AW82" s="32"/>
      <c r="AX82" s="32"/>
      <c r="AY82" s="32"/>
      <c r="AZ82" s="32"/>
      <c r="BA82" s="32"/>
      <c r="BB82" s="32"/>
      <c r="BC82" s="32"/>
      <c r="BD82" s="33"/>
    </row>
    <row r="83" spans="2:56" s="6" customFormat="1" ht="15.75" customHeight="1">
      <c r="B83" s="18"/>
      <c r="C83" s="14" t="s">
        <v>25</v>
      </c>
      <c r="L83" s="15" t="str">
        <f>IF($E$14="","",$E$14)</f>
        <v> </v>
      </c>
      <c r="AI83" s="14" t="s">
        <v>28</v>
      </c>
      <c r="AM83" s="152" t="str">
        <f>IF($E$20="","",$E$20)</f>
        <v> </v>
      </c>
      <c r="AN83" s="147"/>
      <c r="AO83" s="147"/>
      <c r="AP83" s="147"/>
      <c r="AQ83" s="19"/>
      <c r="AS83" s="162"/>
      <c r="AT83" s="147"/>
      <c r="BD83" s="50"/>
    </row>
    <row r="84" spans="2:56" s="6" customFormat="1" ht="12" customHeight="1">
      <c r="B84" s="18"/>
      <c r="AQ84" s="19"/>
      <c r="AS84" s="162"/>
      <c r="AT84" s="147"/>
      <c r="BD84" s="50"/>
    </row>
    <row r="85" spans="2:57" s="6" customFormat="1" ht="30" customHeight="1">
      <c r="B85" s="18"/>
      <c r="C85" s="153" t="s">
        <v>50</v>
      </c>
      <c r="D85" s="144"/>
      <c r="E85" s="144"/>
      <c r="F85" s="144"/>
      <c r="G85" s="144"/>
      <c r="H85" s="29"/>
      <c r="I85" s="154" t="s">
        <v>51</v>
      </c>
      <c r="J85" s="144"/>
      <c r="K85" s="144"/>
      <c r="L85" s="144"/>
      <c r="M85" s="144"/>
      <c r="N85" s="144"/>
      <c r="O85" s="144"/>
      <c r="P85" s="144"/>
      <c r="Q85" s="144"/>
      <c r="R85" s="144"/>
      <c r="S85" s="144"/>
      <c r="T85" s="144"/>
      <c r="U85" s="144"/>
      <c r="V85" s="144"/>
      <c r="W85" s="144"/>
      <c r="X85" s="144"/>
      <c r="Y85" s="144"/>
      <c r="Z85" s="144"/>
      <c r="AA85" s="144"/>
      <c r="AB85" s="144"/>
      <c r="AC85" s="144"/>
      <c r="AD85" s="144"/>
      <c r="AE85" s="144"/>
      <c r="AF85" s="144"/>
      <c r="AG85" s="154" t="s">
        <v>52</v>
      </c>
      <c r="AH85" s="144"/>
      <c r="AI85" s="144"/>
      <c r="AJ85" s="144"/>
      <c r="AK85" s="144"/>
      <c r="AL85" s="144"/>
      <c r="AM85" s="144"/>
      <c r="AN85" s="154" t="s">
        <v>53</v>
      </c>
      <c r="AO85" s="144"/>
      <c r="AP85" s="146"/>
      <c r="AQ85" s="19"/>
      <c r="AS85" s="51" t="s">
        <v>54</v>
      </c>
      <c r="AT85" s="52" t="s">
        <v>55</v>
      </c>
      <c r="AU85" s="52" t="s">
        <v>56</v>
      </c>
      <c r="AV85" s="52" t="s">
        <v>57</v>
      </c>
      <c r="AW85" s="52" t="s">
        <v>58</v>
      </c>
      <c r="AX85" s="52" t="s">
        <v>59</v>
      </c>
      <c r="AY85" s="52" t="s">
        <v>60</v>
      </c>
      <c r="AZ85" s="52" t="s">
        <v>61</v>
      </c>
      <c r="BA85" s="52" t="s">
        <v>62</v>
      </c>
      <c r="BB85" s="52" t="s">
        <v>63</v>
      </c>
      <c r="BC85" s="52" t="s">
        <v>64</v>
      </c>
      <c r="BD85" s="53" t="s">
        <v>65</v>
      </c>
      <c r="BE85" s="54"/>
    </row>
    <row r="86" spans="2:56" s="6" customFormat="1" ht="12" customHeight="1">
      <c r="B86" s="18"/>
      <c r="AQ86" s="19"/>
      <c r="AS86" s="55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3"/>
    </row>
    <row r="87" spans="2:76" s="13" customFormat="1" ht="33" customHeight="1">
      <c r="B87" s="46"/>
      <c r="C87" s="56" t="s">
        <v>66</v>
      </c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150">
        <f>ROUNDUP($AG$88,2)</f>
        <v>0</v>
      </c>
      <c r="AH87" s="151"/>
      <c r="AI87" s="151"/>
      <c r="AJ87" s="151"/>
      <c r="AK87" s="151"/>
      <c r="AL87" s="151"/>
      <c r="AM87" s="151"/>
      <c r="AN87" s="150">
        <f>ROUNDUP(SUM($AG$87,$AT$87),2)</f>
        <v>0</v>
      </c>
      <c r="AO87" s="151"/>
      <c r="AP87" s="151"/>
      <c r="AQ87" s="47"/>
      <c r="AS87" s="57">
        <f>ROUNDUP($AS$88,2)</f>
        <v>0</v>
      </c>
      <c r="AT87" s="58">
        <f>ROUNDUP(SUM($AV$87:$AY$87),1)</f>
        <v>0</v>
      </c>
      <c r="AU87" s="59">
        <f>ROUNDUP($AU$88,5)</f>
        <v>1785.1966499999999</v>
      </c>
      <c r="AV87" s="58">
        <f>ROUNDUP($AZ$87*$L$28,2)</f>
        <v>0</v>
      </c>
      <c r="AW87" s="58">
        <f>ROUNDUP($BA$87*$L$29,2)</f>
        <v>0</v>
      </c>
      <c r="AX87" s="58">
        <f>ROUNDUP($BB$87*$L$28,2)</f>
        <v>0</v>
      </c>
      <c r="AY87" s="58">
        <f>ROUNDUP($BC$87*$L$29,2)</f>
        <v>0</v>
      </c>
      <c r="AZ87" s="58">
        <f>ROUNDUP($AZ$88,2)</f>
        <v>0</v>
      </c>
      <c r="BA87" s="58">
        <f>ROUNDUP($BA$88,2)</f>
        <v>0</v>
      </c>
      <c r="BB87" s="58">
        <f>ROUNDUP($BB$88,2)</f>
        <v>0</v>
      </c>
      <c r="BC87" s="58">
        <f>ROUNDUP($BC$88,2)</f>
        <v>0</v>
      </c>
      <c r="BD87" s="60">
        <f>ROUNDUP($BD$88,2)</f>
        <v>0</v>
      </c>
      <c r="BS87" s="13" t="s">
        <v>67</v>
      </c>
      <c r="BT87" s="13" t="s">
        <v>68</v>
      </c>
      <c r="BU87" s="61" t="s">
        <v>69</v>
      </c>
      <c r="BV87" s="13" t="s">
        <v>70</v>
      </c>
      <c r="BW87" s="13" t="s">
        <v>71</v>
      </c>
      <c r="BX87" s="13" t="s">
        <v>72</v>
      </c>
    </row>
    <row r="88" spans="1:76" s="62" customFormat="1" ht="28.5" customHeight="1">
      <c r="A88" s="128" t="s">
        <v>359</v>
      </c>
      <c r="B88" s="63"/>
      <c r="C88" s="64"/>
      <c r="D88" s="148" t="s">
        <v>73</v>
      </c>
      <c r="E88" s="149"/>
      <c r="F88" s="149"/>
      <c r="G88" s="149"/>
      <c r="H88" s="149"/>
      <c r="I88" s="64"/>
      <c r="J88" s="148" t="s">
        <v>74</v>
      </c>
      <c r="K88" s="149"/>
      <c r="L88" s="149"/>
      <c r="M88" s="149"/>
      <c r="N88" s="149"/>
      <c r="O88" s="149"/>
      <c r="P88" s="149"/>
      <c r="Q88" s="149"/>
      <c r="R88" s="149"/>
      <c r="S88" s="149"/>
      <c r="T88" s="149"/>
      <c r="U88" s="149"/>
      <c r="V88" s="149"/>
      <c r="W88" s="149"/>
      <c r="X88" s="149"/>
      <c r="Y88" s="149"/>
      <c r="Z88" s="149"/>
      <c r="AA88" s="149"/>
      <c r="AB88" s="149"/>
      <c r="AC88" s="149"/>
      <c r="AD88" s="149"/>
      <c r="AE88" s="149"/>
      <c r="AF88" s="149"/>
      <c r="AG88" s="158">
        <f>'01 - vodovodní potrubí vč...'!$M$27</f>
        <v>0</v>
      </c>
      <c r="AH88" s="159"/>
      <c r="AI88" s="159"/>
      <c r="AJ88" s="159"/>
      <c r="AK88" s="159"/>
      <c r="AL88" s="159"/>
      <c r="AM88" s="159"/>
      <c r="AN88" s="158">
        <f>ROUNDUP(SUM($AG$88,$AT$88),2)</f>
        <v>0</v>
      </c>
      <c r="AO88" s="159"/>
      <c r="AP88" s="159"/>
      <c r="AQ88" s="65"/>
      <c r="AS88" s="66">
        <f>'01 - vodovodní potrubí vč...'!$M$25</f>
        <v>0</v>
      </c>
      <c r="AT88" s="67">
        <f>ROUNDUP(SUM($AV$88:$AY$88),1)</f>
        <v>0</v>
      </c>
      <c r="AU88" s="68">
        <f>'01 - vodovodní potrubí vč...'!$W$118</f>
        <v>1785.1966470000002</v>
      </c>
      <c r="AV88" s="67">
        <f>'01 - vodovodní potrubí vč...'!$M$29</f>
        <v>0</v>
      </c>
      <c r="AW88" s="67">
        <f>'01 - vodovodní potrubí vč...'!$M$30</f>
        <v>0</v>
      </c>
      <c r="AX88" s="67">
        <f>'01 - vodovodní potrubí vč...'!$M$31</f>
        <v>0</v>
      </c>
      <c r="AY88" s="67">
        <f>'01 - vodovodní potrubí vč...'!$M$32</f>
        <v>0</v>
      </c>
      <c r="AZ88" s="67">
        <f>'01 - vodovodní potrubí vč...'!$H$29</f>
        <v>0</v>
      </c>
      <c r="BA88" s="67">
        <f>'01 - vodovodní potrubí vč...'!$H$30</f>
        <v>0</v>
      </c>
      <c r="BB88" s="67">
        <f>'01 - vodovodní potrubí vč...'!$H$31</f>
        <v>0</v>
      </c>
      <c r="BC88" s="67">
        <f>'01 - vodovodní potrubí vč...'!$H$32</f>
        <v>0</v>
      </c>
      <c r="BD88" s="69">
        <f>'01 - vodovodní potrubí vč...'!$H$33</f>
        <v>0</v>
      </c>
      <c r="BT88" s="62" t="s">
        <v>15</v>
      </c>
      <c r="BV88" s="62" t="s">
        <v>70</v>
      </c>
      <c r="BW88" s="62" t="s">
        <v>75</v>
      </c>
      <c r="BX88" s="62" t="s">
        <v>71</v>
      </c>
    </row>
    <row r="89" spans="2:43" s="2" customFormat="1" ht="14.25" customHeight="1">
      <c r="B89" s="10"/>
      <c r="AQ89" s="11"/>
    </row>
    <row r="90" spans="2:49" s="6" customFormat="1" ht="30.75" customHeight="1">
      <c r="B90" s="18"/>
      <c r="C90" s="56" t="s">
        <v>76</v>
      </c>
      <c r="AG90" s="150">
        <v>0</v>
      </c>
      <c r="AH90" s="147"/>
      <c r="AI90" s="147"/>
      <c r="AJ90" s="147"/>
      <c r="AK90" s="147"/>
      <c r="AL90" s="147"/>
      <c r="AM90" s="147"/>
      <c r="AN90" s="150">
        <v>0</v>
      </c>
      <c r="AO90" s="147"/>
      <c r="AP90" s="147"/>
      <c r="AQ90" s="19"/>
      <c r="AS90" s="51" t="s">
        <v>77</v>
      </c>
      <c r="AT90" s="52" t="s">
        <v>78</v>
      </c>
      <c r="AU90" s="52" t="s">
        <v>32</v>
      </c>
      <c r="AV90" s="53" t="s">
        <v>55</v>
      </c>
      <c r="AW90" s="54"/>
    </row>
    <row r="91" spans="2:48" s="6" customFormat="1" ht="12" customHeight="1">
      <c r="B91" s="18"/>
      <c r="AQ91" s="19"/>
      <c r="AS91" s="32"/>
      <c r="AT91" s="32"/>
      <c r="AU91" s="32"/>
      <c r="AV91" s="32"/>
    </row>
    <row r="92" spans="2:43" s="6" customFormat="1" ht="30.75" customHeight="1">
      <c r="B92" s="18"/>
      <c r="C92" s="70" t="s">
        <v>79</v>
      </c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155">
        <f>ROUNDUP($AG$87+$AG$90,2)</f>
        <v>0</v>
      </c>
      <c r="AH92" s="156"/>
      <c r="AI92" s="156"/>
      <c r="AJ92" s="156"/>
      <c r="AK92" s="156"/>
      <c r="AL92" s="156"/>
      <c r="AM92" s="156"/>
      <c r="AN92" s="155">
        <f>ROUNDUP($AN$87+$AN$90,2)</f>
        <v>0</v>
      </c>
      <c r="AO92" s="156"/>
      <c r="AP92" s="156"/>
      <c r="AQ92" s="19"/>
    </row>
    <row r="93" spans="2:43" s="6" customFormat="1" ht="7.5" customHeight="1"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2"/>
    </row>
  </sheetData>
  <sheetProtection/>
  <mergeCells count="43">
    <mergeCell ref="AR2:BE2"/>
    <mergeCell ref="AN88:AP88"/>
    <mergeCell ref="AG88:AM88"/>
    <mergeCell ref="AS82:AT84"/>
    <mergeCell ref="AN85:AP85"/>
    <mergeCell ref="C2:AP2"/>
    <mergeCell ref="C85:G85"/>
    <mergeCell ref="I85:AF85"/>
    <mergeCell ref="AG85:AM85"/>
    <mergeCell ref="AG90:AM90"/>
    <mergeCell ref="AN90:AP90"/>
    <mergeCell ref="AG92:AM92"/>
    <mergeCell ref="AN92:AP92"/>
    <mergeCell ref="X34:AB34"/>
    <mergeCell ref="AK34:AO34"/>
    <mergeCell ref="C76:AP76"/>
    <mergeCell ref="D88:H88"/>
    <mergeCell ref="J88:AF88"/>
    <mergeCell ref="AG87:AM87"/>
    <mergeCell ref="AN87:AP87"/>
    <mergeCell ref="L78:AO78"/>
    <mergeCell ref="AM82:AP82"/>
    <mergeCell ref="AM83:AP83"/>
    <mergeCell ref="L31:O31"/>
    <mergeCell ref="W31:AE31"/>
    <mergeCell ref="AK31:AO31"/>
    <mergeCell ref="L32:O32"/>
    <mergeCell ref="W32:AE32"/>
    <mergeCell ref="AK32:AO32"/>
    <mergeCell ref="L29:O29"/>
    <mergeCell ref="W29:AE29"/>
    <mergeCell ref="AK29:AO29"/>
    <mergeCell ref="L30:O30"/>
    <mergeCell ref="W30:AE30"/>
    <mergeCell ref="AK30:AO30"/>
    <mergeCell ref="C4:AP4"/>
    <mergeCell ref="K6:AO6"/>
    <mergeCell ref="AK23:AO23"/>
    <mergeCell ref="AK24:AO24"/>
    <mergeCell ref="AK26:AO26"/>
    <mergeCell ref="L28:O28"/>
    <mergeCell ref="W28:AE28"/>
    <mergeCell ref="AK28:AO28"/>
  </mergeCells>
  <hyperlinks>
    <hyperlink ref="K1:S1" location="C2" tooltip="Souhrnný list stavby" display="1) Souhrnný list stavby"/>
    <hyperlink ref="W1:AF1" location="C87" tooltip="Rekapitulace objektů" display="2) Rekapitulace objektů"/>
    <hyperlink ref="A88" location="'01 - vodovodní potrubí vč...'!C2" tooltip="01 - vodovodní potrubí vč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4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52"/>
  <sheetViews>
    <sheetView showGridLines="0" zoomScalePageLayoutView="0" workbookViewId="0" topLeftCell="A1">
      <pane ySplit="1" topLeftCell="A72" activePane="bottomLeft" state="frozen"/>
      <selection pane="topLeft" activeCell="A1" sqref="A1"/>
      <selection pane="bottomLeft" activeCell="L251" sqref="L251:M25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3" width="10.5" style="2" hidden="1" customWidth="1"/>
    <col min="64" max="16384" width="10.5" style="1" customWidth="1"/>
  </cols>
  <sheetData>
    <row r="1" spans="1:256" s="3" customFormat="1" ht="22.5" customHeight="1">
      <c r="A1" s="133"/>
      <c r="B1" s="130"/>
      <c r="C1" s="130"/>
      <c r="D1" s="131" t="s">
        <v>1</v>
      </c>
      <c r="E1" s="130"/>
      <c r="F1" s="132" t="s">
        <v>360</v>
      </c>
      <c r="G1" s="132"/>
      <c r="H1" s="188" t="s">
        <v>361</v>
      </c>
      <c r="I1" s="188"/>
      <c r="J1" s="188"/>
      <c r="K1" s="188"/>
      <c r="L1" s="132" t="s">
        <v>362</v>
      </c>
      <c r="M1" s="130"/>
      <c r="N1" s="130"/>
      <c r="O1" s="131" t="s">
        <v>80</v>
      </c>
      <c r="P1" s="130"/>
      <c r="Q1" s="130"/>
      <c r="R1" s="130"/>
      <c r="S1" s="132" t="s">
        <v>363</v>
      </c>
      <c r="T1" s="132"/>
      <c r="U1" s="133"/>
      <c r="V1" s="133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63" t="s">
        <v>4</v>
      </c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S2" s="157" t="s">
        <v>5</v>
      </c>
      <c r="T2" s="135"/>
      <c r="U2" s="135"/>
      <c r="V2" s="135"/>
      <c r="W2" s="135"/>
      <c r="X2" s="135"/>
      <c r="Y2" s="135"/>
      <c r="Z2" s="135"/>
      <c r="AA2" s="135"/>
      <c r="AB2" s="135"/>
      <c r="AC2" s="135"/>
      <c r="AT2" s="2" t="s">
        <v>75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81</v>
      </c>
    </row>
    <row r="4" spans="2:46" s="2" customFormat="1" ht="37.5" customHeight="1">
      <c r="B4" s="10"/>
      <c r="C4" s="134" t="s">
        <v>82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15.75" customHeight="1">
      <c r="B6" s="10"/>
      <c r="D6" s="14" t="s">
        <v>12</v>
      </c>
      <c r="F6" s="164" t="str">
        <f>'Rekapitulace stavby'!$K$6</f>
        <v>MAL-02-21 - Vodovodní řád k.ú. Bludovice u Nového Jičína, záhumenní cesta</v>
      </c>
      <c r="G6" s="135"/>
      <c r="H6" s="135"/>
      <c r="I6" s="135"/>
      <c r="J6" s="135"/>
      <c r="K6" s="135"/>
      <c r="L6" s="135"/>
      <c r="M6" s="135"/>
      <c r="N6" s="135"/>
      <c r="O6" s="135"/>
      <c r="P6" s="135"/>
      <c r="R6" s="11"/>
    </row>
    <row r="7" spans="2:18" s="6" customFormat="1" ht="18.75" customHeight="1">
      <c r="B7" s="18"/>
      <c r="D7" s="13" t="s">
        <v>83</v>
      </c>
      <c r="F7" s="136" t="s">
        <v>84</v>
      </c>
      <c r="G7" s="147"/>
      <c r="H7" s="147"/>
      <c r="I7" s="147"/>
      <c r="J7" s="147"/>
      <c r="K7" s="147"/>
      <c r="L7" s="147"/>
      <c r="M7" s="147"/>
      <c r="N7" s="147"/>
      <c r="O7" s="147"/>
      <c r="P7" s="147"/>
      <c r="R7" s="19"/>
    </row>
    <row r="8" spans="2:18" s="6" customFormat="1" ht="7.5" customHeight="1">
      <c r="B8" s="18"/>
      <c r="R8" s="19"/>
    </row>
    <row r="9" spans="2:18" s="6" customFormat="1" ht="15" customHeight="1">
      <c r="B9" s="18"/>
      <c r="D9" s="14" t="s">
        <v>16</v>
      </c>
      <c r="F9" s="15" t="s">
        <v>17</v>
      </c>
      <c r="M9" s="14" t="s">
        <v>18</v>
      </c>
      <c r="O9" s="165" t="str">
        <f>'Rekapitulace stavby'!$AN$8</f>
        <v>18.01.2022</v>
      </c>
      <c r="P9" s="147"/>
      <c r="R9" s="19"/>
    </row>
    <row r="10" spans="2:18" s="6" customFormat="1" ht="7.5" customHeight="1">
      <c r="B10" s="18"/>
      <c r="R10" s="19"/>
    </row>
    <row r="11" spans="2:18" s="6" customFormat="1" ht="15" customHeight="1">
      <c r="B11" s="18"/>
      <c r="D11" s="14" t="s">
        <v>22</v>
      </c>
      <c r="M11" s="14" t="s">
        <v>23</v>
      </c>
      <c r="O11" s="152">
        <f>IF('Rekapitulace stavby'!$AN$10="","",'Rekapitulace stavby'!$AN$10)</f>
      </c>
      <c r="P11" s="147"/>
      <c r="R11" s="19"/>
    </row>
    <row r="12" spans="2:18" s="6" customFormat="1" ht="18.75" customHeight="1">
      <c r="B12" s="18"/>
      <c r="E12" s="15" t="str">
        <f>IF('Rekapitulace stavby'!$E$11="","",'Rekapitulace stavby'!$E$11)</f>
        <v> </v>
      </c>
      <c r="M12" s="14" t="s">
        <v>24</v>
      </c>
      <c r="O12" s="152">
        <f>IF('Rekapitulace stavby'!$AN$11="","",'Rekapitulace stavby'!$AN$11)</f>
      </c>
      <c r="P12" s="147"/>
      <c r="R12" s="19"/>
    </row>
    <row r="13" spans="2:18" s="6" customFormat="1" ht="7.5" customHeight="1">
      <c r="B13" s="18"/>
      <c r="R13" s="19"/>
    </row>
    <row r="14" spans="2:18" s="6" customFormat="1" ht="15" customHeight="1">
      <c r="B14" s="18"/>
      <c r="D14" s="14" t="s">
        <v>25</v>
      </c>
      <c r="M14" s="14" t="s">
        <v>23</v>
      </c>
      <c r="O14" s="152">
        <f>IF('Rekapitulace stavby'!$AN$13="","",'Rekapitulace stavby'!$AN$13)</f>
      </c>
      <c r="P14" s="147"/>
      <c r="R14" s="19"/>
    </row>
    <row r="15" spans="2:18" s="6" customFormat="1" ht="18.75" customHeight="1">
      <c r="B15" s="18"/>
      <c r="E15" s="15" t="str">
        <f>IF('Rekapitulace stavby'!$E$14="","",'Rekapitulace stavby'!$E$14)</f>
        <v> </v>
      </c>
      <c r="M15" s="14" t="s">
        <v>24</v>
      </c>
      <c r="O15" s="152">
        <f>IF('Rekapitulace stavby'!$AN$14="","",'Rekapitulace stavby'!$AN$14)</f>
      </c>
      <c r="P15" s="147"/>
      <c r="R15" s="19"/>
    </row>
    <row r="16" spans="2:18" s="6" customFormat="1" ht="7.5" customHeight="1">
      <c r="B16" s="18"/>
      <c r="R16" s="19"/>
    </row>
    <row r="17" spans="2:18" s="6" customFormat="1" ht="15" customHeight="1">
      <c r="B17" s="18"/>
      <c r="D17" s="14" t="s">
        <v>26</v>
      </c>
      <c r="M17" s="14" t="s">
        <v>23</v>
      </c>
      <c r="O17" s="152">
        <f>IF('Rekapitulace stavby'!$AN$16="","",'Rekapitulace stavby'!$AN$16)</f>
      </c>
      <c r="P17" s="147"/>
      <c r="R17" s="19"/>
    </row>
    <row r="18" spans="2:18" s="6" customFormat="1" ht="18.75" customHeight="1">
      <c r="B18" s="18"/>
      <c r="E18" s="15" t="str">
        <f>IF('Rekapitulace stavby'!$E$17="","",'Rekapitulace stavby'!$E$17)</f>
        <v> </v>
      </c>
      <c r="M18" s="14" t="s">
        <v>24</v>
      </c>
      <c r="O18" s="152">
        <f>IF('Rekapitulace stavby'!$AN$17="","",'Rekapitulace stavby'!$AN$17)</f>
      </c>
      <c r="P18" s="147"/>
      <c r="R18" s="19"/>
    </row>
    <row r="19" spans="2:18" s="6" customFormat="1" ht="7.5" customHeight="1">
      <c r="B19" s="18"/>
      <c r="R19" s="19"/>
    </row>
    <row r="20" spans="2:18" s="6" customFormat="1" ht="15" customHeight="1">
      <c r="B20" s="18"/>
      <c r="D20" s="14" t="s">
        <v>28</v>
      </c>
      <c r="M20" s="14" t="s">
        <v>23</v>
      </c>
      <c r="O20" s="152">
        <f>IF('Rekapitulace stavby'!$AN$19="","",'Rekapitulace stavby'!$AN$19)</f>
      </c>
      <c r="P20" s="147"/>
      <c r="R20" s="19"/>
    </row>
    <row r="21" spans="2:18" s="6" customFormat="1" ht="18.75" customHeight="1">
      <c r="B21" s="18"/>
      <c r="E21" s="15" t="str">
        <f>IF('Rekapitulace stavby'!$E$20="","",'Rekapitulace stavby'!$E$20)</f>
        <v> </v>
      </c>
      <c r="M21" s="14" t="s">
        <v>24</v>
      </c>
      <c r="O21" s="152">
        <f>IF('Rekapitulace stavby'!$AN$20="","",'Rekapitulace stavby'!$AN$20)</f>
      </c>
      <c r="P21" s="147"/>
      <c r="R21" s="19"/>
    </row>
    <row r="22" spans="2:18" s="6" customFormat="1" ht="7.5" customHeight="1">
      <c r="B22" s="18"/>
      <c r="R22" s="19"/>
    </row>
    <row r="23" spans="2:18" s="6" customFormat="1" ht="7.5" customHeight="1">
      <c r="B23" s="18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R23" s="19"/>
    </row>
    <row r="24" spans="2:18" s="6" customFormat="1" ht="15" customHeight="1">
      <c r="B24" s="18"/>
      <c r="D24" s="71" t="s">
        <v>85</v>
      </c>
      <c r="M24" s="137">
        <f>$N$88</f>
        <v>0</v>
      </c>
      <c r="N24" s="147"/>
      <c r="O24" s="147"/>
      <c r="P24" s="147"/>
      <c r="R24" s="19"/>
    </row>
    <row r="25" spans="2:18" s="6" customFormat="1" ht="15" customHeight="1">
      <c r="B25" s="18"/>
      <c r="D25" s="17" t="s">
        <v>86</v>
      </c>
      <c r="M25" s="137">
        <f>$N$99</f>
        <v>0</v>
      </c>
      <c r="N25" s="147"/>
      <c r="O25" s="147"/>
      <c r="P25" s="147"/>
      <c r="R25" s="19"/>
    </row>
    <row r="26" spans="2:18" s="6" customFormat="1" ht="7.5" customHeight="1">
      <c r="B26" s="18"/>
      <c r="R26" s="19"/>
    </row>
    <row r="27" spans="2:18" s="6" customFormat="1" ht="26.25" customHeight="1">
      <c r="B27" s="18"/>
      <c r="D27" s="72" t="s">
        <v>31</v>
      </c>
      <c r="M27" s="166">
        <f>ROUNDUP($M$24+$M$25,2)</f>
        <v>0</v>
      </c>
      <c r="N27" s="147"/>
      <c r="O27" s="147"/>
      <c r="P27" s="147"/>
      <c r="R27" s="19"/>
    </row>
    <row r="28" spans="2:18" s="6" customFormat="1" ht="7.5" customHeight="1">
      <c r="B28" s="18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R28" s="19"/>
    </row>
    <row r="29" spans="2:18" s="6" customFormat="1" ht="15" customHeight="1">
      <c r="B29" s="18"/>
      <c r="D29" s="23" t="s">
        <v>32</v>
      </c>
      <c r="E29" s="23" t="s">
        <v>33</v>
      </c>
      <c r="F29" s="24">
        <v>0.21</v>
      </c>
      <c r="G29" s="73" t="s">
        <v>34</v>
      </c>
      <c r="H29" s="167">
        <f>ROUNDUP((SUM($BE$99:$BE$100)+SUM($BE$118:$BE$251)),2)</f>
        <v>0</v>
      </c>
      <c r="I29" s="147"/>
      <c r="J29" s="147"/>
      <c r="M29" s="167">
        <f>ROUNDUP((SUM($BE$99:$BE$100)+SUM($BE$118:$BE$251))*$F$29,1)</f>
        <v>0</v>
      </c>
      <c r="N29" s="147"/>
      <c r="O29" s="147"/>
      <c r="P29" s="147"/>
      <c r="R29" s="19"/>
    </row>
    <row r="30" spans="2:18" s="6" customFormat="1" ht="15" customHeight="1">
      <c r="B30" s="18"/>
      <c r="E30" s="23" t="s">
        <v>35</v>
      </c>
      <c r="F30" s="24">
        <v>0.15</v>
      </c>
      <c r="G30" s="73" t="s">
        <v>34</v>
      </c>
      <c r="H30" s="167">
        <f>ROUNDUP((SUM($BF$99:$BF$100)+SUM($BF$118:$BF$251)),2)</f>
        <v>0</v>
      </c>
      <c r="I30" s="147"/>
      <c r="J30" s="147"/>
      <c r="M30" s="167">
        <f>ROUNDUP((SUM($BF$99:$BF$100)+SUM($BF$118:$BF$251))*$F$30,1)</f>
        <v>0</v>
      </c>
      <c r="N30" s="147"/>
      <c r="O30" s="147"/>
      <c r="P30" s="147"/>
      <c r="R30" s="19"/>
    </row>
    <row r="31" spans="2:18" s="6" customFormat="1" ht="15" customHeight="1" hidden="1">
      <c r="B31" s="18"/>
      <c r="E31" s="23" t="s">
        <v>36</v>
      </c>
      <c r="F31" s="24">
        <v>0.21</v>
      </c>
      <c r="G31" s="73" t="s">
        <v>34</v>
      </c>
      <c r="H31" s="167">
        <f>ROUNDUP((SUM($BG$99:$BG$100)+SUM($BG$118:$BG$251)),2)</f>
        <v>0</v>
      </c>
      <c r="I31" s="147"/>
      <c r="J31" s="147"/>
      <c r="M31" s="167">
        <v>0</v>
      </c>
      <c r="N31" s="147"/>
      <c r="O31" s="147"/>
      <c r="P31" s="147"/>
      <c r="R31" s="19"/>
    </row>
    <row r="32" spans="2:18" s="6" customFormat="1" ht="15" customHeight="1" hidden="1">
      <c r="B32" s="18"/>
      <c r="E32" s="23" t="s">
        <v>37</v>
      </c>
      <c r="F32" s="24">
        <v>0.15</v>
      </c>
      <c r="G32" s="73" t="s">
        <v>34</v>
      </c>
      <c r="H32" s="167">
        <f>ROUNDUP((SUM($BH$99:$BH$100)+SUM($BH$118:$BH$251)),2)</f>
        <v>0</v>
      </c>
      <c r="I32" s="147"/>
      <c r="J32" s="147"/>
      <c r="M32" s="167">
        <v>0</v>
      </c>
      <c r="N32" s="147"/>
      <c r="O32" s="147"/>
      <c r="P32" s="147"/>
      <c r="R32" s="19"/>
    </row>
    <row r="33" spans="2:18" s="6" customFormat="1" ht="15" customHeight="1" hidden="1">
      <c r="B33" s="18"/>
      <c r="E33" s="23" t="s">
        <v>38</v>
      </c>
      <c r="F33" s="24">
        <v>0</v>
      </c>
      <c r="G33" s="73" t="s">
        <v>34</v>
      </c>
      <c r="H33" s="167">
        <f>ROUNDUP((SUM($BI$99:$BI$100)+SUM($BI$118:$BI$251)),2)</f>
        <v>0</v>
      </c>
      <c r="I33" s="147"/>
      <c r="J33" s="147"/>
      <c r="M33" s="167">
        <v>0</v>
      </c>
      <c r="N33" s="147"/>
      <c r="O33" s="147"/>
      <c r="P33" s="147"/>
      <c r="R33" s="19"/>
    </row>
    <row r="34" spans="2:18" s="6" customFormat="1" ht="7.5" customHeight="1">
      <c r="B34" s="18"/>
      <c r="R34" s="19"/>
    </row>
    <row r="35" spans="2:18" s="6" customFormat="1" ht="26.25" customHeight="1">
      <c r="B35" s="18"/>
      <c r="C35" s="27"/>
      <c r="D35" s="28" t="s">
        <v>39</v>
      </c>
      <c r="E35" s="29"/>
      <c r="F35" s="29"/>
      <c r="G35" s="74" t="s">
        <v>40</v>
      </c>
      <c r="H35" s="30" t="s">
        <v>41</v>
      </c>
      <c r="I35" s="29"/>
      <c r="J35" s="29"/>
      <c r="K35" s="29"/>
      <c r="L35" s="145">
        <f>ROUNDUP(SUM($M$27:$M$33),2)</f>
        <v>0</v>
      </c>
      <c r="M35" s="144"/>
      <c r="N35" s="144"/>
      <c r="O35" s="144"/>
      <c r="P35" s="146"/>
      <c r="Q35" s="27"/>
      <c r="R35" s="19"/>
    </row>
    <row r="36" spans="2:18" s="6" customFormat="1" ht="15" customHeight="1">
      <c r="B36" s="18"/>
      <c r="R36" s="19"/>
    </row>
    <row r="37" spans="2:18" s="6" customFormat="1" ht="15" customHeight="1">
      <c r="B37" s="18"/>
      <c r="R37" s="19"/>
    </row>
    <row r="38" spans="2:18" s="2" customFormat="1" ht="14.25" customHeight="1">
      <c r="B38" s="10"/>
      <c r="R38" s="11"/>
    </row>
    <row r="39" spans="2:18" s="2" customFormat="1" ht="14.25" customHeight="1">
      <c r="B39" s="10"/>
      <c r="R39" s="11"/>
    </row>
    <row r="40" spans="2:18" s="2" customFormat="1" ht="14.25" customHeight="1">
      <c r="B40" s="10"/>
      <c r="R40" s="11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18"/>
      <c r="D50" s="31" t="s">
        <v>42</v>
      </c>
      <c r="E50" s="32"/>
      <c r="F50" s="32"/>
      <c r="G50" s="32"/>
      <c r="H50" s="33"/>
      <c r="J50" s="31" t="s">
        <v>43</v>
      </c>
      <c r="K50" s="32"/>
      <c r="L50" s="32"/>
      <c r="M50" s="32"/>
      <c r="N50" s="32"/>
      <c r="O50" s="32"/>
      <c r="P50" s="33"/>
      <c r="R50" s="19"/>
    </row>
    <row r="51" spans="2:18" s="2" customFormat="1" ht="14.25" customHeight="1">
      <c r="B51" s="10"/>
      <c r="D51" s="34"/>
      <c r="H51" s="35"/>
      <c r="J51" s="34"/>
      <c r="P51" s="35"/>
      <c r="R51" s="11"/>
    </row>
    <row r="52" spans="2:18" s="2" customFormat="1" ht="14.25" customHeight="1">
      <c r="B52" s="10"/>
      <c r="D52" s="34"/>
      <c r="H52" s="35"/>
      <c r="J52" s="34"/>
      <c r="P52" s="35"/>
      <c r="R52" s="11"/>
    </row>
    <row r="53" spans="2:18" s="2" customFormat="1" ht="14.25" customHeight="1">
      <c r="B53" s="10"/>
      <c r="D53" s="34"/>
      <c r="H53" s="35"/>
      <c r="J53" s="34"/>
      <c r="P53" s="35"/>
      <c r="R53" s="11"/>
    </row>
    <row r="54" spans="2:18" s="2" customFormat="1" ht="14.25" customHeight="1">
      <c r="B54" s="10"/>
      <c r="D54" s="34"/>
      <c r="H54" s="35"/>
      <c r="J54" s="34"/>
      <c r="P54" s="35"/>
      <c r="R54" s="11"/>
    </row>
    <row r="55" spans="2:18" s="2" customFormat="1" ht="14.25" customHeight="1">
      <c r="B55" s="10"/>
      <c r="D55" s="34"/>
      <c r="H55" s="35"/>
      <c r="J55" s="34"/>
      <c r="P55" s="35"/>
      <c r="R55" s="11"/>
    </row>
    <row r="56" spans="2:18" s="2" customFormat="1" ht="14.25" customHeight="1">
      <c r="B56" s="10"/>
      <c r="D56" s="34"/>
      <c r="H56" s="35"/>
      <c r="J56" s="34"/>
      <c r="P56" s="35"/>
      <c r="R56" s="11"/>
    </row>
    <row r="57" spans="2:18" s="2" customFormat="1" ht="14.25" customHeight="1">
      <c r="B57" s="10"/>
      <c r="D57" s="34"/>
      <c r="H57" s="35"/>
      <c r="J57" s="34"/>
      <c r="P57" s="35"/>
      <c r="R57" s="11"/>
    </row>
    <row r="58" spans="2:18" s="2" customFormat="1" ht="14.25" customHeight="1">
      <c r="B58" s="10"/>
      <c r="D58" s="34"/>
      <c r="H58" s="35"/>
      <c r="J58" s="34"/>
      <c r="P58" s="35"/>
      <c r="R58" s="11"/>
    </row>
    <row r="59" spans="2:18" s="6" customFormat="1" ht="15.75" customHeight="1">
      <c r="B59" s="18"/>
      <c r="D59" s="36" t="s">
        <v>44</v>
      </c>
      <c r="E59" s="37"/>
      <c r="F59" s="37"/>
      <c r="G59" s="38" t="s">
        <v>45</v>
      </c>
      <c r="H59" s="39"/>
      <c r="J59" s="36" t="s">
        <v>44</v>
      </c>
      <c r="K59" s="37"/>
      <c r="L59" s="37"/>
      <c r="M59" s="37"/>
      <c r="N59" s="38" t="s">
        <v>45</v>
      </c>
      <c r="O59" s="37"/>
      <c r="P59" s="39"/>
      <c r="R59" s="19"/>
    </row>
    <row r="60" spans="2:18" s="2" customFormat="1" ht="14.25" customHeight="1">
      <c r="B60" s="10"/>
      <c r="R60" s="11"/>
    </row>
    <row r="61" spans="2:18" s="6" customFormat="1" ht="15.75" customHeight="1">
      <c r="B61" s="18"/>
      <c r="D61" s="31" t="s">
        <v>46</v>
      </c>
      <c r="E61" s="32"/>
      <c r="F61" s="32"/>
      <c r="G61" s="32"/>
      <c r="H61" s="33"/>
      <c r="J61" s="31" t="s">
        <v>47</v>
      </c>
      <c r="K61" s="32"/>
      <c r="L61" s="32"/>
      <c r="M61" s="32"/>
      <c r="N61" s="32"/>
      <c r="O61" s="32"/>
      <c r="P61" s="33"/>
      <c r="R61" s="19"/>
    </row>
    <row r="62" spans="2:18" s="2" customFormat="1" ht="14.25" customHeight="1">
      <c r="B62" s="10"/>
      <c r="D62" s="34"/>
      <c r="H62" s="35"/>
      <c r="J62" s="34"/>
      <c r="P62" s="35"/>
      <c r="R62" s="11"/>
    </row>
    <row r="63" spans="2:18" s="2" customFormat="1" ht="14.25" customHeight="1">
      <c r="B63" s="10"/>
      <c r="D63" s="34"/>
      <c r="H63" s="35"/>
      <c r="J63" s="34"/>
      <c r="P63" s="35"/>
      <c r="R63" s="11"/>
    </row>
    <row r="64" spans="2:18" s="2" customFormat="1" ht="14.25" customHeight="1">
      <c r="B64" s="10"/>
      <c r="D64" s="34"/>
      <c r="H64" s="35"/>
      <c r="J64" s="34"/>
      <c r="P64" s="35"/>
      <c r="R64" s="11"/>
    </row>
    <row r="65" spans="2:18" s="2" customFormat="1" ht="14.25" customHeight="1">
      <c r="B65" s="10"/>
      <c r="D65" s="34"/>
      <c r="H65" s="35"/>
      <c r="J65" s="34"/>
      <c r="P65" s="35"/>
      <c r="R65" s="11"/>
    </row>
    <row r="66" spans="2:18" s="2" customFormat="1" ht="14.25" customHeight="1">
      <c r="B66" s="10"/>
      <c r="D66" s="34"/>
      <c r="H66" s="35"/>
      <c r="J66" s="34"/>
      <c r="P66" s="35"/>
      <c r="R66" s="11"/>
    </row>
    <row r="67" spans="2:18" s="2" customFormat="1" ht="14.25" customHeight="1">
      <c r="B67" s="10"/>
      <c r="D67" s="34"/>
      <c r="H67" s="35"/>
      <c r="J67" s="34"/>
      <c r="P67" s="35"/>
      <c r="R67" s="11"/>
    </row>
    <row r="68" spans="2:18" s="2" customFormat="1" ht="14.25" customHeight="1">
      <c r="B68" s="10"/>
      <c r="D68" s="34"/>
      <c r="H68" s="35"/>
      <c r="J68" s="34"/>
      <c r="P68" s="35"/>
      <c r="R68" s="11"/>
    </row>
    <row r="69" spans="2:18" s="2" customFormat="1" ht="14.25" customHeight="1">
      <c r="B69" s="10"/>
      <c r="D69" s="34"/>
      <c r="H69" s="35"/>
      <c r="J69" s="34"/>
      <c r="P69" s="35"/>
      <c r="R69" s="11"/>
    </row>
    <row r="70" spans="2:18" s="6" customFormat="1" ht="15.75" customHeight="1">
      <c r="B70" s="18"/>
      <c r="D70" s="36" t="s">
        <v>44</v>
      </c>
      <c r="E70" s="37"/>
      <c r="F70" s="37"/>
      <c r="G70" s="38" t="s">
        <v>45</v>
      </c>
      <c r="H70" s="39"/>
      <c r="J70" s="36" t="s">
        <v>44</v>
      </c>
      <c r="K70" s="37"/>
      <c r="L70" s="37"/>
      <c r="M70" s="37"/>
      <c r="N70" s="38" t="s">
        <v>45</v>
      </c>
      <c r="O70" s="37"/>
      <c r="P70" s="39"/>
      <c r="R70" s="19"/>
    </row>
    <row r="71" spans="2:18" s="6" customFormat="1" ht="15" customHeight="1"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2"/>
    </row>
    <row r="75" spans="2:18" s="6" customFormat="1" ht="7.5" customHeight="1">
      <c r="B75" s="43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5"/>
    </row>
    <row r="76" spans="2:18" s="6" customFormat="1" ht="37.5" customHeight="1">
      <c r="B76" s="18"/>
      <c r="C76" s="134" t="s">
        <v>87</v>
      </c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9"/>
    </row>
    <row r="77" spans="2:18" s="6" customFormat="1" ht="7.5" customHeight="1">
      <c r="B77" s="18"/>
      <c r="R77" s="19"/>
    </row>
    <row r="78" spans="2:18" s="6" customFormat="1" ht="15" customHeight="1">
      <c r="B78" s="18"/>
      <c r="C78" s="14" t="s">
        <v>12</v>
      </c>
      <c r="F78" s="164" t="str">
        <f>$F$6</f>
        <v>MAL-02-21 - Vodovodní řád k.ú. Bludovice u Nového Jičína, záhumenní cesta</v>
      </c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R78" s="19"/>
    </row>
    <row r="79" spans="2:18" s="6" customFormat="1" ht="15" customHeight="1">
      <c r="B79" s="18"/>
      <c r="C79" s="13" t="s">
        <v>83</v>
      </c>
      <c r="F79" s="136" t="str">
        <f>$F$7</f>
        <v>01 - vodovodní potrubí vč. příslušenství</v>
      </c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R79" s="19"/>
    </row>
    <row r="80" spans="2:18" s="6" customFormat="1" ht="7.5" customHeight="1">
      <c r="B80" s="18"/>
      <c r="R80" s="19"/>
    </row>
    <row r="81" spans="2:18" s="6" customFormat="1" ht="18.75" customHeight="1">
      <c r="B81" s="18"/>
      <c r="C81" s="14" t="s">
        <v>16</v>
      </c>
      <c r="F81" s="15" t="str">
        <f>$F$9</f>
        <v> </v>
      </c>
      <c r="K81" s="14" t="s">
        <v>18</v>
      </c>
      <c r="M81" s="165" t="str">
        <f>IF($O$9="","",$O$9)</f>
        <v>18.01.2022</v>
      </c>
      <c r="N81" s="147"/>
      <c r="O81" s="147"/>
      <c r="P81" s="147"/>
      <c r="R81" s="19"/>
    </row>
    <row r="82" spans="2:18" s="6" customFormat="1" ht="7.5" customHeight="1">
      <c r="B82" s="18"/>
      <c r="R82" s="19"/>
    </row>
    <row r="83" spans="2:18" s="6" customFormat="1" ht="15.75" customHeight="1">
      <c r="B83" s="18"/>
      <c r="C83" s="14" t="s">
        <v>22</v>
      </c>
      <c r="F83" s="15" t="str">
        <f>$E$12</f>
        <v> </v>
      </c>
      <c r="K83" s="14" t="s">
        <v>26</v>
      </c>
      <c r="M83" s="152" t="str">
        <f>$E$18</f>
        <v> </v>
      </c>
      <c r="N83" s="147"/>
      <c r="O83" s="147"/>
      <c r="P83" s="147"/>
      <c r="Q83" s="147"/>
      <c r="R83" s="19"/>
    </row>
    <row r="84" spans="2:18" s="6" customFormat="1" ht="15" customHeight="1">
      <c r="B84" s="18"/>
      <c r="C84" s="14" t="s">
        <v>25</v>
      </c>
      <c r="F84" s="15" t="str">
        <f>IF($E$15="","",$E$15)</f>
        <v> </v>
      </c>
      <c r="K84" s="14" t="s">
        <v>28</v>
      </c>
      <c r="M84" s="152" t="str">
        <f>$E$21</f>
        <v> </v>
      </c>
      <c r="N84" s="147"/>
      <c r="O84" s="147"/>
      <c r="P84" s="147"/>
      <c r="Q84" s="147"/>
      <c r="R84" s="19"/>
    </row>
    <row r="85" spans="2:18" s="6" customFormat="1" ht="11.25" customHeight="1">
      <c r="B85" s="18"/>
      <c r="R85" s="19"/>
    </row>
    <row r="86" spans="2:18" s="6" customFormat="1" ht="30" customHeight="1">
      <c r="B86" s="18"/>
      <c r="C86" s="168" t="s">
        <v>88</v>
      </c>
      <c r="D86" s="156"/>
      <c r="E86" s="156"/>
      <c r="F86" s="156"/>
      <c r="G86" s="156"/>
      <c r="H86" s="27"/>
      <c r="I86" s="27"/>
      <c r="J86" s="27"/>
      <c r="K86" s="27"/>
      <c r="L86" s="27"/>
      <c r="M86" s="27"/>
      <c r="N86" s="168" t="s">
        <v>89</v>
      </c>
      <c r="O86" s="147"/>
      <c r="P86" s="147"/>
      <c r="Q86" s="147"/>
      <c r="R86" s="19"/>
    </row>
    <row r="87" spans="2:18" s="6" customFormat="1" ht="11.25" customHeight="1">
      <c r="B87" s="18"/>
      <c r="R87" s="19"/>
    </row>
    <row r="88" spans="2:47" s="6" customFormat="1" ht="30" customHeight="1">
      <c r="B88" s="18"/>
      <c r="C88" s="56" t="s">
        <v>90</v>
      </c>
      <c r="N88" s="150">
        <f>ROUNDUP($N$118,2)</f>
        <v>0</v>
      </c>
      <c r="O88" s="147"/>
      <c r="P88" s="147"/>
      <c r="Q88" s="147"/>
      <c r="R88" s="19"/>
      <c r="AU88" s="6" t="s">
        <v>91</v>
      </c>
    </row>
    <row r="89" spans="2:18" s="61" customFormat="1" ht="25.5" customHeight="1">
      <c r="B89" s="75"/>
      <c r="D89" s="76" t="s">
        <v>92</v>
      </c>
      <c r="N89" s="169">
        <f>ROUNDUP($N$119,2)</f>
        <v>0</v>
      </c>
      <c r="O89" s="170"/>
      <c r="P89" s="170"/>
      <c r="Q89" s="170"/>
      <c r="R89" s="77"/>
    </row>
    <row r="90" spans="2:18" s="71" customFormat="1" ht="21" customHeight="1">
      <c r="B90" s="78"/>
      <c r="D90" s="79" t="s">
        <v>93</v>
      </c>
      <c r="N90" s="171">
        <f>ROUNDUP($N$120,2)</f>
        <v>0</v>
      </c>
      <c r="O90" s="170"/>
      <c r="P90" s="170"/>
      <c r="Q90" s="170"/>
      <c r="R90" s="80"/>
    </row>
    <row r="91" spans="2:18" s="71" customFormat="1" ht="21" customHeight="1">
      <c r="B91" s="78"/>
      <c r="D91" s="79" t="s">
        <v>94</v>
      </c>
      <c r="N91" s="171">
        <f>ROUNDUP($N$183,2)</f>
        <v>0</v>
      </c>
      <c r="O91" s="170"/>
      <c r="P91" s="170"/>
      <c r="Q91" s="170"/>
      <c r="R91" s="80"/>
    </row>
    <row r="92" spans="2:18" s="71" customFormat="1" ht="21" customHeight="1">
      <c r="B92" s="78"/>
      <c r="D92" s="79" t="s">
        <v>95</v>
      </c>
      <c r="N92" s="171">
        <f>ROUNDUP($N$199,2)</f>
        <v>0</v>
      </c>
      <c r="O92" s="170"/>
      <c r="P92" s="170"/>
      <c r="Q92" s="170"/>
      <c r="R92" s="80"/>
    </row>
    <row r="93" spans="2:18" s="71" customFormat="1" ht="21" customHeight="1">
      <c r="B93" s="78"/>
      <c r="D93" s="79" t="s">
        <v>96</v>
      </c>
      <c r="N93" s="171">
        <f>ROUNDUP($N$206,2)</f>
        <v>0</v>
      </c>
      <c r="O93" s="170"/>
      <c r="P93" s="170"/>
      <c r="Q93" s="170"/>
      <c r="R93" s="80"/>
    </row>
    <row r="94" spans="2:18" s="71" customFormat="1" ht="21" customHeight="1">
      <c r="B94" s="78"/>
      <c r="D94" s="79" t="s">
        <v>97</v>
      </c>
      <c r="N94" s="171">
        <f>ROUNDUP($N$228,2)</f>
        <v>0</v>
      </c>
      <c r="O94" s="170"/>
      <c r="P94" s="170"/>
      <c r="Q94" s="170"/>
      <c r="R94" s="80"/>
    </row>
    <row r="95" spans="2:18" s="61" customFormat="1" ht="25.5" customHeight="1">
      <c r="B95" s="75"/>
      <c r="D95" s="76" t="s">
        <v>98</v>
      </c>
      <c r="N95" s="169">
        <f>ROUNDUP($N$240,2)</f>
        <v>0</v>
      </c>
      <c r="O95" s="170"/>
      <c r="P95" s="170"/>
      <c r="Q95" s="170"/>
      <c r="R95" s="77"/>
    </row>
    <row r="96" spans="2:18" s="71" customFormat="1" ht="21" customHeight="1">
      <c r="B96" s="78"/>
      <c r="D96" s="79" t="s">
        <v>99</v>
      </c>
      <c r="N96" s="171">
        <f>ROUNDUP($N$241,2)</f>
        <v>0</v>
      </c>
      <c r="O96" s="170"/>
      <c r="P96" s="170"/>
      <c r="Q96" s="170"/>
      <c r="R96" s="80"/>
    </row>
    <row r="97" spans="2:18" s="71" customFormat="1" ht="21" customHeight="1">
      <c r="B97" s="78"/>
      <c r="D97" s="79" t="s">
        <v>100</v>
      </c>
      <c r="N97" s="171">
        <f>ROUNDUP($N$249,2)</f>
        <v>0</v>
      </c>
      <c r="O97" s="170"/>
      <c r="P97" s="170"/>
      <c r="Q97" s="170"/>
      <c r="R97" s="80"/>
    </row>
    <row r="98" spans="2:18" s="6" customFormat="1" ht="22.5" customHeight="1">
      <c r="B98" s="18"/>
      <c r="R98" s="19"/>
    </row>
    <row r="99" spans="2:21" s="6" customFormat="1" ht="30" customHeight="1">
      <c r="B99" s="18"/>
      <c r="C99" s="56" t="s">
        <v>101</v>
      </c>
      <c r="N99" s="150">
        <v>0</v>
      </c>
      <c r="O99" s="147"/>
      <c r="P99" s="147"/>
      <c r="Q99" s="147"/>
      <c r="R99" s="19"/>
      <c r="T99" s="81"/>
      <c r="U99" s="82" t="s">
        <v>32</v>
      </c>
    </row>
    <row r="100" spans="2:18" s="6" customFormat="1" ht="18.75" customHeight="1">
      <c r="B100" s="18"/>
      <c r="R100" s="19"/>
    </row>
    <row r="101" spans="2:18" s="6" customFormat="1" ht="30" customHeight="1">
      <c r="B101" s="18"/>
      <c r="C101" s="70" t="s">
        <v>79</v>
      </c>
      <c r="D101" s="27"/>
      <c r="E101" s="27"/>
      <c r="F101" s="27"/>
      <c r="G101" s="27"/>
      <c r="H101" s="27"/>
      <c r="I101" s="27"/>
      <c r="J101" s="27"/>
      <c r="K101" s="27"/>
      <c r="L101" s="155">
        <f>ROUNDUP(SUM($N$88+$N$99),2)</f>
        <v>0</v>
      </c>
      <c r="M101" s="156"/>
      <c r="N101" s="156"/>
      <c r="O101" s="156"/>
      <c r="P101" s="156"/>
      <c r="Q101" s="156"/>
      <c r="R101" s="19"/>
    </row>
    <row r="102" spans="2:18" s="6" customFormat="1" ht="7.5" customHeight="1">
      <c r="B102" s="40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2"/>
    </row>
    <row r="106" spans="2:18" s="6" customFormat="1" ht="7.5" customHeight="1">
      <c r="B106" s="43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5"/>
    </row>
    <row r="107" spans="2:18" s="6" customFormat="1" ht="37.5" customHeight="1">
      <c r="B107" s="18"/>
      <c r="C107" s="134" t="s">
        <v>102</v>
      </c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9"/>
    </row>
    <row r="108" spans="2:18" s="6" customFormat="1" ht="7.5" customHeight="1">
      <c r="B108" s="18"/>
      <c r="R108" s="19"/>
    </row>
    <row r="109" spans="2:18" s="6" customFormat="1" ht="15" customHeight="1">
      <c r="B109" s="18"/>
      <c r="C109" s="14" t="s">
        <v>12</v>
      </c>
      <c r="F109" s="164" t="str">
        <f>$F$6</f>
        <v>MAL-02-21 - Vodovodní řád k.ú. Bludovice u Nového Jičína, záhumenní cesta</v>
      </c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R109" s="19"/>
    </row>
    <row r="110" spans="2:18" s="6" customFormat="1" ht="15" customHeight="1">
      <c r="B110" s="18"/>
      <c r="C110" s="13" t="s">
        <v>83</v>
      </c>
      <c r="F110" s="136" t="str">
        <f>$F$7</f>
        <v>01 - vodovodní potrubí vč. příslušenství</v>
      </c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R110" s="19"/>
    </row>
    <row r="111" spans="2:18" s="6" customFormat="1" ht="7.5" customHeight="1">
      <c r="B111" s="18"/>
      <c r="R111" s="19"/>
    </row>
    <row r="112" spans="2:18" s="6" customFormat="1" ht="18.75" customHeight="1">
      <c r="B112" s="18"/>
      <c r="C112" s="14" t="s">
        <v>16</v>
      </c>
      <c r="F112" s="15" t="str">
        <f>$F$9</f>
        <v> </v>
      </c>
      <c r="K112" s="14" t="s">
        <v>18</v>
      </c>
      <c r="M112" s="165" t="str">
        <f>IF($O$9="","",$O$9)</f>
        <v>18.01.2022</v>
      </c>
      <c r="N112" s="147"/>
      <c r="O112" s="147"/>
      <c r="P112" s="147"/>
      <c r="R112" s="19"/>
    </row>
    <row r="113" spans="2:18" s="6" customFormat="1" ht="7.5" customHeight="1">
      <c r="B113" s="18"/>
      <c r="R113" s="19"/>
    </row>
    <row r="114" spans="2:18" s="6" customFormat="1" ht="15.75" customHeight="1">
      <c r="B114" s="18"/>
      <c r="C114" s="14" t="s">
        <v>22</v>
      </c>
      <c r="F114" s="15" t="str">
        <f>$E$12</f>
        <v> </v>
      </c>
      <c r="K114" s="14" t="s">
        <v>26</v>
      </c>
      <c r="M114" s="152" t="str">
        <f>$E$18</f>
        <v> </v>
      </c>
      <c r="N114" s="147"/>
      <c r="O114" s="147"/>
      <c r="P114" s="147"/>
      <c r="Q114" s="147"/>
      <c r="R114" s="19"/>
    </row>
    <row r="115" spans="2:18" s="6" customFormat="1" ht="15" customHeight="1">
      <c r="B115" s="18"/>
      <c r="C115" s="14" t="s">
        <v>25</v>
      </c>
      <c r="F115" s="15" t="str">
        <f>IF($E$15="","",$E$15)</f>
        <v> </v>
      </c>
      <c r="K115" s="14" t="s">
        <v>28</v>
      </c>
      <c r="M115" s="152" t="str">
        <f>$E$21</f>
        <v> </v>
      </c>
      <c r="N115" s="147"/>
      <c r="O115" s="147"/>
      <c r="P115" s="147"/>
      <c r="Q115" s="147"/>
      <c r="R115" s="19"/>
    </row>
    <row r="116" spans="2:18" s="6" customFormat="1" ht="11.25" customHeight="1">
      <c r="B116" s="18"/>
      <c r="R116" s="19"/>
    </row>
    <row r="117" spans="2:27" s="83" customFormat="1" ht="30" customHeight="1">
      <c r="B117" s="84"/>
      <c r="C117" s="85" t="s">
        <v>103</v>
      </c>
      <c r="D117" s="86" t="s">
        <v>104</v>
      </c>
      <c r="E117" s="86" t="s">
        <v>50</v>
      </c>
      <c r="F117" s="172" t="s">
        <v>105</v>
      </c>
      <c r="G117" s="173"/>
      <c r="H117" s="173"/>
      <c r="I117" s="173"/>
      <c r="J117" s="86" t="s">
        <v>106</v>
      </c>
      <c r="K117" s="86" t="s">
        <v>107</v>
      </c>
      <c r="L117" s="172" t="s">
        <v>108</v>
      </c>
      <c r="M117" s="173"/>
      <c r="N117" s="172" t="s">
        <v>109</v>
      </c>
      <c r="O117" s="173"/>
      <c r="P117" s="173"/>
      <c r="Q117" s="174"/>
      <c r="R117" s="87"/>
      <c r="T117" s="51" t="s">
        <v>110</v>
      </c>
      <c r="U117" s="52" t="s">
        <v>32</v>
      </c>
      <c r="V117" s="52" t="s">
        <v>111</v>
      </c>
      <c r="W117" s="52" t="s">
        <v>112</v>
      </c>
      <c r="X117" s="52" t="s">
        <v>113</v>
      </c>
      <c r="Y117" s="52" t="s">
        <v>114</v>
      </c>
      <c r="Z117" s="52" t="s">
        <v>115</v>
      </c>
      <c r="AA117" s="53" t="s">
        <v>116</v>
      </c>
    </row>
    <row r="118" spans="2:63" s="6" customFormat="1" ht="30" customHeight="1">
      <c r="B118" s="18"/>
      <c r="C118" s="56" t="s">
        <v>85</v>
      </c>
      <c r="N118" s="189">
        <f>$BK$118</f>
        <v>0</v>
      </c>
      <c r="O118" s="147"/>
      <c r="P118" s="147"/>
      <c r="Q118" s="147"/>
      <c r="R118" s="19"/>
      <c r="T118" s="55"/>
      <c r="U118" s="32"/>
      <c r="V118" s="32"/>
      <c r="W118" s="88">
        <f>$W$119+$W$240</f>
        <v>1785.1966470000002</v>
      </c>
      <c r="X118" s="32"/>
      <c r="Y118" s="88">
        <f>$Y$119+$Y$240</f>
        <v>291.14129636000007</v>
      </c>
      <c r="Z118" s="32"/>
      <c r="AA118" s="89">
        <f>$AA$119+$AA$240</f>
        <v>199.752</v>
      </c>
      <c r="AT118" s="6" t="s">
        <v>67</v>
      </c>
      <c r="AU118" s="6" t="s">
        <v>91</v>
      </c>
      <c r="BK118" s="90">
        <f>$BK$119+$BK$240</f>
        <v>0</v>
      </c>
    </row>
    <row r="119" spans="2:63" s="91" customFormat="1" ht="37.5" customHeight="1">
      <c r="B119" s="92"/>
      <c r="D119" s="93" t="s">
        <v>92</v>
      </c>
      <c r="N119" s="187">
        <f>$BK$119</f>
        <v>0</v>
      </c>
      <c r="O119" s="186"/>
      <c r="P119" s="186"/>
      <c r="Q119" s="186"/>
      <c r="R119" s="95"/>
      <c r="T119" s="96"/>
      <c r="W119" s="97">
        <f>$W$120+$W$183+$W$199+$W$206+$W$228</f>
        <v>1785.1966470000002</v>
      </c>
      <c r="Y119" s="97">
        <f>$Y$120+$Y$183+$Y$199+$Y$206+$Y$228</f>
        <v>291.14129636000007</v>
      </c>
      <c r="AA119" s="98">
        <f>$AA$120+$AA$183+$AA$199+$AA$206+$AA$228</f>
        <v>199.752</v>
      </c>
      <c r="AR119" s="94" t="s">
        <v>15</v>
      </c>
      <c r="AT119" s="94" t="s">
        <v>67</v>
      </c>
      <c r="AU119" s="94" t="s">
        <v>68</v>
      </c>
      <c r="AY119" s="94" t="s">
        <v>117</v>
      </c>
      <c r="BK119" s="99">
        <f>$BK$120+$BK$183+$BK$199+$BK$206+$BK$228</f>
        <v>0</v>
      </c>
    </row>
    <row r="120" spans="2:63" s="91" customFormat="1" ht="21" customHeight="1">
      <c r="B120" s="92"/>
      <c r="D120" s="100" t="s">
        <v>93</v>
      </c>
      <c r="N120" s="185">
        <f>$BK$120</f>
        <v>0</v>
      </c>
      <c r="O120" s="186"/>
      <c r="P120" s="186"/>
      <c r="Q120" s="186"/>
      <c r="R120" s="95"/>
      <c r="T120" s="96"/>
      <c r="W120" s="97">
        <f>SUM($W$121:$W$182)</f>
        <v>1286.2339040000002</v>
      </c>
      <c r="Y120" s="97">
        <f>SUM($Y$121:$Y$182)</f>
        <v>290.83907136000005</v>
      </c>
      <c r="AA120" s="98">
        <f>SUM($AA$121:$AA$182)</f>
        <v>199.752</v>
      </c>
      <c r="AR120" s="94" t="s">
        <v>15</v>
      </c>
      <c r="AT120" s="94" t="s">
        <v>67</v>
      </c>
      <c r="AU120" s="94" t="s">
        <v>15</v>
      </c>
      <c r="AY120" s="94" t="s">
        <v>117</v>
      </c>
      <c r="BK120" s="99">
        <f>SUM($BK$121:$BK$182)</f>
        <v>0</v>
      </c>
    </row>
    <row r="121" spans="2:63" s="6" customFormat="1" ht="27" customHeight="1">
      <c r="B121" s="18"/>
      <c r="C121" s="101" t="s">
        <v>118</v>
      </c>
      <c r="D121" s="101" t="s">
        <v>119</v>
      </c>
      <c r="E121" s="102" t="s">
        <v>120</v>
      </c>
      <c r="F121" s="175" t="s">
        <v>121</v>
      </c>
      <c r="G121" s="176"/>
      <c r="H121" s="176"/>
      <c r="I121" s="176"/>
      <c r="J121" s="103" t="s">
        <v>122</v>
      </c>
      <c r="K121" s="104">
        <v>304.5</v>
      </c>
      <c r="L121" s="177"/>
      <c r="M121" s="176"/>
      <c r="N121" s="177">
        <f>ROUND($L$121*$K$121,2)</f>
        <v>0</v>
      </c>
      <c r="O121" s="176"/>
      <c r="P121" s="176"/>
      <c r="Q121" s="176"/>
      <c r="R121" s="19"/>
      <c r="T121" s="105"/>
      <c r="U121" s="25" t="s">
        <v>33</v>
      </c>
      <c r="V121" s="106">
        <v>0.166</v>
      </c>
      <c r="W121" s="106">
        <f>$V$121*$K$121</f>
        <v>50.547000000000004</v>
      </c>
      <c r="X121" s="106">
        <v>0</v>
      </c>
      <c r="Y121" s="106">
        <f>$X$121*$K$121</f>
        <v>0</v>
      </c>
      <c r="Z121" s="106">
        <v>0.4</v>
      </c>
      <c r="AA121" s="107">
        <f>$Z$121*$K$121</f>
        <v>121.80000000000001</v>
      </c>
      <c r="AR121" s="6" t="s">
        <v>123</v>
      </c>
      <c r="AT121" s="6" t="s">
        <v>119</v>
      </c>
      <c r="AU121" s="6" t="s">
        <v>81</v>
      </c>
      <c r="AY121" s="6" t="s">
        <v>117</v>
      </c>
      <c r="BE121" s="108">
        <f>IF($U$121="základní",$N$121,0)</f>
        <v>0</v>
      </c>
      <c r="BF121" s="108">
        <f>IF($U$121="snížená",$N$121,0)</f>
        <v>0</v>
      </c>
      <c r="BG121" s="108">
        <f>IF($U$121="zákl. přenesená",$N$121,0)</f>
        <v>0</v>
      </c>
      <c r="BH121" s="108">
        <f>IF($U$121="sníž. přenesená",$N$121,0)</f>
        <v>0</v>
      </c>
      <c r="BI121" s="108">
        <f>IF($U$121="nulová",$N$121,0)</f>
        <v>0</v>
      </c>
      <c r="BJ121" s="6" t="s">
        <v>15</v>
      </c>
      <c r="BK121" s="108">
        <f>ROUND($L$121*$K$121,2)</f>
        <v>0</v>
      </c>
    </row>
    <row r="122" spans="2:63" s="6" customFormat="1" ht="27" customHeight="1">
      <c r="B122" s="18"/>
      <c r="C122" s="101" t="s">
        <v>81</v>
      </c>
      <c r="D122" s="101" t="s">
        <v>119</v>
      </c>
      <c r="E122" s="102" t="s">
        <v>124</v>
      </c>
      <c r="F122" s="175" t="s">
        <v>125</v>
      </c>
      <c r="G122" s="176"/>
      <c r="H122" s="176"/>
      <c r="I122" s="176"/>
      <c r="J122" s="103" t="s">
        <v>122</v>
      </c>
      <c r="K122" s="104">
        <v>304.5</v>
      </c>
      <c r="L122" s="177"/>
      <c r="M122" s="176"/>
      <c r="N122" s="177">
        <f>ROUND($L$122*$K$122,2)</f>
        <v>0</v>
      </c>
      <c r="O122" s="176"/>
      <c r="P122" s="176"/>
      <c r="Q122" s="176"/>
      <c r="R122" s="19"/>
      <c r="T122" s="105"/>
      <c r="U122" s="25" t="s">
        <v>33</v>
      </c>
      <c r="V122" s="106">
        <v>0.034</v>
      </c>
      <c r="W122" s="106">
        <f>$V$122*$K$122</f>
        <v>10.353000000000002</v>
      </c>
      <c r="X122" s="106">
        <v>9E-05</v>
      </c>
      <c r="Y122" s="106">
        <f>$X$122*$K$122</f>
        <v>0.027405000000000002</v>
      </c>
      <c r="Z122" s="106">
        <v>0.256</v>
      </c>
      <c r="AA122" s="107">
        <f>$Z$122*$K$122</f>
        <v>77.952</v>
      </c>
      <c r="AR122" s="6" t="s">
        <v>123</v>
      </c>
      <c r="AT122" s="6" t="s">
        <v>119</v>
      </c>
      <c r="AU122" s="6" t="s">
        <v>81</v>
      </c>
      <c r="AY122" s="6" t="s">
        <v>117</v>
      </c>
      <c r="BE122" s="108">
        <f>IF($U$122="základní",$N$122,0)</f>
        <v>0</v>
      </c>
      <c r="BF122" s="108">
        <f>IF($U$122="snížená",$N$122,0)</f>
        <v>0</v>
      </c>
      <c r="BG122" s="108">
        <f>IF($U$122="zákl. přenesená",$N$122,0)</f>
        <v>0</v>
      </c>
      <c r="BH122" s="108">
        <f>IF($U$122="sníž. přenesená",$N$122,0)</f>
        <v>0</v>
      </c>
      <c r="BI122" s="108">
        <f>IF($U$122="nulová",$N$122,0)</f>
        <v>0</v>
      </c>
      <c r="BJ122" s="6" t="s">
        <v>15</v>
      </c>
      <c r="BK122" s="108">
        <f>ROUND($L$122*$K$122,2)</f>
        <v>0</v>
      </c>
    </row>
    <row r="123" spans="2:51" s="6" customFormat="1" ht="15.75" customHeight="1">
      <c r="B123" s="109"/>
      <c r="E123" s="110"/>
      <c r="F123" s="178" t="s">
        <v>126</v>
      </c>
      <c r="G123" s="179"/>
      <c r="H123" s="179"/>
      <c r="I123" s="179"/>
      <c r="K123" s="111">
        <v>304.5</v>
      </c>
      <c r="R123" s="112"/>
      <c r="T123" s="113"/>
      <c r="AA123" s="114"/>
      <c r="AT123" s="110" t="s">
        <v>127</v>
      </c>
      <c r="AU123" s="110" t="s">
        <v>81</v>
      </c>
      <c r="AV123" s="110" t="s">
        <v>81</v>
      </c>
      <c r="AW123" s="110" t="s">
        <v>91</v>
      </c>
      <c r="AX123" s="110" t="s">
        <v>15</v>
      </c>
      <c r="AY123" s="110" t="s">
        <v>117</v>
      </c>
    </row>
    <row r="124" spans="2:63" s="6" customFormat="1" ht="27" customHeight="1">
      <c r="B124" s="18"/>
      <c r="C124" s="101" t="s">
        <v>8</v>
      </c>
      <c r="D124" s="101" t="s">
        <v>119</v>
      </c>
      <c r="E124" s="102" t="s">
        <v>128</v>
      </c>
      <c r="F124" s="175" t="s">
        <v>129</v>
      </c>
      <c r="G124" s="176"/>
      <c r="H124" s="176"/>
      <c r="I124" s="176"/>
      <c r="J124" s="103" t="s">
        <v>130</v>
      </c>
      <c r="K124" s="104">
        <v>349.525</v>
      </c>
      <c r="L124" s="177"/>
      <c r="M124" s="176"/>
      <c r="N124" s="177">
        <f>ROUND($L$124*$K$124,2)</f>
        <v>0</v>
      </c>
      <c r="O124" s="176"/>
      <c r="P124" s="176"/>
      <c r="Q124" s="176"/>
      <c r="R124" s="19"/>
      <c r="T124" s="105"/>
      <c r="U124" s="25" t="s">
        <v>33</v>
      </c>
      <c r="V124" s="106">
        <v>1.211</v>
      </c>
      <c r="W124" s="106">
        <f>$V$124*$K$124</f>
        <v>423.274775</v>
      </c>
      <c r="X124" s="106">
        <v>0</v>
      </c>
      <c r="Y124" s="106">
        <f>$X$124*$K$124</f>
        <v>0</v>
      </c>
      <c r="Z124" s="106">
        <v>0</v>
      </c>
      <c r="AA124" s="107">
        <f>$Z$124*$K$124</f>
        <v>0</v>
      </c>
      <c r="AR124" s="6" t="s">
        <v>123</v>
      </c>
      <c r="AT124" s="6" t="s">
        <v>119</v>
      </c>
      <c r="AU124" s="6" t="s">
        <v>81</v>
      </c>
      <c r="AY124" s="6" t="s">
        <v>117</v>
      </c>
      <c r="BE124" s="108">
        <f>IF($U$124="základní",$N$124,0)</f>
        <v>0</v>
      </c>
      <c r="BF124" s="108">
        <f>IF($U$124="snížená",$N$124,0)</f>
        <v>0</v>
      </c>
      <c r="BG124" s="108">
        <f>IF($U$124="zákl. přenesená",$N$124,0)</f>
        <v>0</v>
      </c>
      <c r="BH124" s="108">
        <f>IF($U$124="sníž. přenesená",$N$124,0)</f>
        <v>0</v>
      </c>
      <c r="BI124" s="108">
        <f>IF($U$124="nulová",$N$124,0)</f>
        <v>0</v>
      </c>
      <c r="BJ124" s="6" t="s">
        <v>15</v>
      </c>
      <c r="BK124" s="108">
        <f>ROUND($L$124*$K$124,2)</f>
        <v>0</v>
      </c>
    </row>
    <row r="125" spans="2:51" s="6" customFormat="1" ht="15.75" customHeight="1">
      <c r="B125" s="109"/>
      <c r="E125" s="110"/>
      <c r="F125" s="178" t="s">
        <v>131</v>
      </c>
      <c r="G125" s="179"/>
      <c r="H125" s="179"/>
      <c r="I125" s="179"/>
      <c r="K125" s="111">
        <v>30.202</v>
      </c>
      <c r="R125" s="112"/>
      <c r="T125" s="113"/>
      <c r="AA125" s="114"/>
      <c r="AT125" s="110" t="s">
        <v>127</v>
      </c>
      <c r="AU125" s="110" t="s">
        <v>81</v>
      </c>
      <c r="AV125" s="110" t="s">
        <v>81</v>
      </c>
      <c r="AW125" s="110" t="s">
        <v>91</v>
      </c>
      <c r="AX125" s="110" t="s">
        <v>68</v>
      </c>
      <c r="AY125" s="110" t="s">
        <v>117</v>
      </c>
    </row>
    <row r="126" spans="2:51" s="6" customFormat="1" ht="15.75" customHeight="1">
      <c r="B126" s="109"/>
      <c r="E126" s="110"/>
      <c r="F126" s="178" t="s">
        <v>132</v>
      </c>
      <c r="G126" s="179"/>
      <c r="H126" s="179"/>
      <c r="I126" s="179"/>
      <c r="K126" s="111">
        <v>17.849</v>
      </c>
      <c r="R126" s="112"/>
      <c r="T126" s="113"/>
      <c r="AA126" s="114"/>
      <c r="AT126" s="110" t="s">
        <v>127</v>
      </c>
      <c r="AU126" s="110" t="s">
        <v>81</v>
      </c>
      <c r="AV126" s="110" t="s">
        <v>81</v>
      </c>
      <c r="AW126" s="110" t="s">
        <v>91</v>
      </c>
      <c r="AX126" s="110" t="s">
        <v>68</v>
      </c>
      <c r="AY126" s="110" t="s">
        <v>117</v>
      </c>
    </row>
    <row r="127" spans="2:51" s="6" customFormat="1" ht="15.75" customHeight="1">
      <c r="B127" s="109"/>
      <c r="E127" s="110"/>
      <c r="F127" s="178" t="s">
        <v>133</v>
      </c>
      <c r="G127" s="179"/>
      <c r="H127" s="179"/>
      <c r="I127" s="179"/>
      <c r="K127" s="111">
        <v>60.48</v>
      </c>
      <c r="R127" s="112"/>
      <c r="T127" s="113"/>
      <c r="AA127" s="114"/>
      <c r="AT127" s="110" t="s">
        <v>127</v>
      </c>
      <c r="AU127" s="110" t="s">
        <v>81</v>
      </c>
      <c r="AV127" s="110" t="s">
        <v>81</v>
      </c>
      <c r="AW127" s="110" t="s">
        <v>91</v>
      </c>
      <c r="AX127" s="110" t="s">
        <v>68</v>
      </c>
      <c r="AY127" s="110" t="s">
        <v>117</v>
      </c>
    </row>
    <row r="128" spans="2:51" s="6" customFormat="1" ht="15.75" customHeight="1">
      <c r="B128" s="109"/>
      <c r="E128" s="110"/>
      <c r="F128" s="178" t="s">
        <v>134</v>
      </c>
      <c r="G128" s="179"/>
      <c r="H128" s="179"/>
      <c r="I128" s="179"/>
      <c r="K128" s="111">
        <v>4.118</v>
      </c>
      <c r="R128" s="112"/>
      <c r="T128" s="113"/>
      <c r="AA128" s="114"/>
      <c r="AT128" s="110" t="s">
        <v>127</v>
      </c>
      <c r="AU128" s="110" t="s">
        <v>81</v>
      </c>
      <c r="AV128" s="110" t="s">
        <v>81</v>
      </c>
      <c r="AW128" s="110" t="s">
        <v>91</v>
      </c>
      <c r="AX128" s="110" t="s">
        <v>68</v>
      </c>
      <c r="AY128" s="110" t="s">
        <v>117</v>
      </c>
    </row>
    <row r="129" spans="2:51" s="6" customFormat="1" ht="15.75" customHeight="1">
      <c r="B129" s="109"/>
      <c r="E129" s="110"/>
      <c r="F129" s="178" t="s">
        <v>135</v>
      </c>
      <c r="G129" s="179"/>
      <c r="H129" s="179"/>
      <c r="I129" s="179"/>
      <c r="K129" s="111">
        <v>14.157</v>
      </c>
      <c r="R129" s="112"/>
      <c r="T129" s="113"/>
      <c r="AA129" s="114"/>
      <c r="AT129" s="110" t="s">
        <v>127</v>
      </c>
      <c r="AU129" s="110" t="s">
        <v>81</v>
      </c>
      <c r="AV129" s="110" t="s">
        <v>81</v>
      </c>
      <c r="AW129" s="110" t="s">
        <v>91</v>
      </c>
      <c r="AX129" s="110" t="s">
        <v>68</v>
      </c>
      <c r="AY129" s="110" t="s">
        <v>117</v>
      </c>
    </row>
    <row r="130" spans="2:51" s="6" customFormat="1" ht="15.75" customHeight="1">
      <c r="B130" s="109"/>
      <c r="E130" s="110"/>
      <c r="F130" s="178" t="s">
        <v>136</v>
      </c>
      <c r="G130" s="179"/>
      <c r="H130" s="179"/>
      <c r="I130" s="179"/>
      <c r="K130" s="111">
        <v>60.06</v>
      </c>
      <c r="R130" s="112"/>
      <c r="T130" s="113"/>
      <c r="AA130" s="114"/>
      <c r="AT130" s="110" t="s">
        <v>127</v>
      </c>
      <c r="AU130" s="110" t="s">
        <v>81</v>
      </c>
      <c r="AV130" s="110" t="s">
        <v>81</v>
      </c>
      <c r="AW130" s="110" t="s">
        <v>91</v>
      </c>
      <c r="AX130" s="110" t="s">
        <v>68</v>
      </c>
      <c r="AY130" s="110" t="s">
        <v>117</v>
      </c>
    </row>
    <row r="131" spans="2:51" s="6" customFormat="1" ht="15.75" customHeight="1">
      <c r="B131" s="109"/>
      <c r="E131" s="110"/>
      <c r="F131" s="178" t="s">
        <v>137</v>
      </c>
      <c r="G131" s="179"/>
      <c r="H131" s="179"/>
      <c r="I131" s="179"/>
      <c r="K131" s="111">
        <v>30.202</v>
      </c>
      <c r="R131" s="112"/>
      <c r="T131" s="113"/>
      <c r="AA131" s="114"/>
      <c r="AT131" s="110" t="s">
        <v>127</v>
      </c>
      <c r="AU131" s="110" t="s">
        <v>81</v>
      </c>
      <c r="AV131" s="110" t="s">
        <v>81</v>
      </c>
      <c r="AW131" s="110" t="s">
        <v>91</v>
      </c>
      <c r="AX131" s="110" t="s">
        <v>68</v>
      </c>
      <c r="AY131" s="110" t="s">
        <v>117</v>
      </c>
    </row>
    <row r="132" spans="2:51" s="6" customFormat="1" ht="15.75" customHeight="1">
      <c r="B132" s="109"/>
      <c r="E132" s="110"/>
      <c r="F132" s="178" t="s">
        <v>138</v>
      </c>
      <c r="G132" s="179"/>
      <c r="H132" s="179"/>
      <c r="I132" s="179"/>
      <c r="K132" s="111">
        <v>36</v>
      </c>
      <c r="R132" s="112"/>
      <c r="T132" s="113"/>
      <c r="AA132" s="114"/>
      <c r="AT132" s="110" t="s">
        <v>127</v>
      </c>
      <c r="AU132" s="110" t="s">
        <v>81</v>
      </c>
      <c r="AV132" s="110" t="s">
        <v>81</v>
      </c>
      <c r="AW132" s="110" t="s">
        <v>91</v>
      </c>
      <c r="AX132" s="110" t="s">
        <v>68</v>
      </c>
      <c r="AY132" s="110" t="s">
        <v>117</v>
      </c>
    </row>
    <row r="133" spans="2:51" s="6" customFormat="1" ht="15.75" customHeight="1">
      <c r="B133" s="109"/>
      <c r="E133" s="110"/>
      <c r="F133" s="178" t="s">
        <v>139</v>
      </c>
      <c r="G133" s="179"/>
      <c r="H133" s="179"/>
      <c r="I133" s="179"/>
      <c r="K133" s="111">
        <v>2.746</v>
      </c>
      <c r="R133" s="112"/>
      <c r="T133" s="113"/>
      <c r="AA133" s="114"/>
      <c r="AT133" s="110" t="s">
        <v>127</v>
      </c>
      <c r="AU133" s="110" t="s">
        <v>81</v>
      </c>
      <c r="AV133" s="110" t="s">
        <v>81</v>
      </c>
      <c r="AW133" s="110" t="s">
        <v>91</v>
      </c>
      <c r="AX133" s="110" t="s">
        <v>68</v>
      </c>
      <c r="AY133" s="110" t="s">
        <v>117</v>
      </c>
    </row>
    <row r="134" spans="2:51" s="6" customFormat="1" ht="15.75" customHeight="1">
      <c r="B134" s="109"/>
      <c r="E134" s="110"/>
      <c r="F134" s="178" t="s">
        <v>140</v>
      </c>
      <c r="G134" s="179"/>
      <c r="H134" s="179"/>
      <c r="I134" s="179"/>
      <c r="K134" s="111">
        <v>20.077</v>
      </c>
      <c r="R134" s="112"/>
      <c r="T134" s="113"/>
      <c r="AA134" s="114"/>
      <c r="AT134" s="110" t="s">
        <v>127</v>
      </c>
      <c r="AU134" s="110" t="s">
        <v>81</v>
      </c>
      <c r="AV134" s="110" t="s">
        <v>81</v>
      </c>
      <c r="AW134" s="110" t="s">
        <v>91</v>
      </c>
      <c r="AX134" s="110" t="s">
        <v>68</v>
      </c>
      <c r="AY134" s="110" t="s">
        <v>117</v>
      </c>
    </row>
    <row r="135" spans="2:51" s="6" customFormat="1" ht="15.75" customHeight="1">
      <c r="B135" s="109"/>
      <c r="E135" s="110"/>
      <c r="F135" s="178" t="s">
        <v>141</v>
      </c>
      <c r="G135" s="179"/>
      <c r="H135" s="179"/>
      <c r="I135" s="179"/>
      <c r="K135" s="111">
        <v>49.97</v>
      </c>
      <c r="R135" s="112"/>
      <c r="T135" s="113"/>
      <c r="AA135" s="114"/>
      <c r="AT135" s="110" t="s">
        <v>127</v>
      </c>
      <c r="AU135" s="110" t="s">
        <v>81</v>
      </c>
      <c r="AV135" s="110" t="s">
        <v>81</v>
      </c>
      <c r="AW135" s="110" t="s">
        <v>91</v>
      </c>
      <c r="AX135" s="110" t="s">
        <v>68</v>
      </c>
      <c r="AY135" s="110" t="s">
        <v>117</v>
      </c>
    </row>
    <row r="136" spans="2:51" s="6" customFormat="1" ht="15.75" customHeight="1">
      <c r="B136" s="109"/>
      <c r="E136" s="110"/>
      <c r="F136" s="178" t="s">
        <v>142</v>
      </c>
      <c r="G136" s="179"/>
      <c r="H136" s="179"/>
      <c r="I136" s="179"/>
      <c r="K136" s="111">
        <v>16.8</v>
      </c>
      <c r="R136" s="112"/>
      <c r="T136" s="113"/>
      <c r="AA136" s="114"/>
      <c r="AT136" s="110" t="s">
        <v>127</v>
      </c>
      <c r="AU136" s="110" t="s">
        <v>81</v>
      </c>
      <c r="AV136" s="110" t="s">
        <v>81</v>
      </c>
      <c r="AW136" s="110" t="s">
        <v>91</v>
      </c>
      <c r="AX136" s="110" t="s">
        <v>68</v>
      </c>
      <c r="AY136" s="110" t="s">
        <v>117</v>
      </c>
    </row>
    <row r="137" spans="2:51" s="6" customFormat="1" ht="15.75" customHeight="1">
      <c r="B137" s="109"/>
      <c r="E137" s="110"/>
      <c r="F137" s="178" t="s">
        <v>143</v>
      </c>
      <c r="G137" s="179"/>
      <c r="H137" s="179"/>
      <c r="I137" s="179"/>
      <c r="K137" s="111">
        <v>6.864</v>
      </c>
      <c r="R137" s="112"/>
      <c r="T137" s="113"/>
      <c r="AA137" s="114"/>
      <c r="AT137" s="110" t="s">
        <v>127</v>
      </c>
      <c r="AU137" s="110" t="s">
        <v>81</v>
      </c>
      <c r="AV137" s="110" t="s">
        <v>81</v>
      </c>
      <c r="AW137" s="110" t="s">
        <v>91</v>
      </c>
      <c r="AX137" s="110" t="s">
        <v>68</v>
      </c>
      <c r="AY137" s="110" t="s">
        <v>117</v>
      </c>
    </row>
    <row r="138" spans="2:51" s="6" customFormat="1" ht="15.75" customHeight="1">
      <c r="B138" s="115"/>
      <c r="E138" s="116"/>
      <c r="F138" s="180" t="s">
        <v>144</v>
      </c>
      <c r="G138" s="181"/>
      <c r="H138" s="181"/>
      <c r="I138" s="181"/>
      <c r="K138" s="117">
        <v>349.525</v>
      </c>
      <c r="R138" s="118"/>
      <c r="T138" s="119"/>
      <c r="AA138" s="120"/>
      <c r="AT138" s="116" t="s">
        <v>127</v>
      </c>
      <c r="AU138" s="116" t="s">
        <v>81</v>
      </c>
      <c r="AV138" s="116" t="s">
        <v>123</v>
      </c>
      <c r="AW138" s="116" t="s">
        <v>91</v>
      </c>
      <c r="AX138" s="116" t="s">
        <v>15</v>
      </c>
      <c r="AY138" s="116" t="s">
        <v>117</v>
      </c>
    </row>
    <row r="139" spans="2:63" s="6" customFormat="1" ht="27" customHeight="1">
      <c r="B139" s="18"/>
      <c r="C139" s="101" t="s">
        <v>145</v>
      </c>
      <c r="D139" s="101" t="s">
        <v>119</v>
      </c>
      <c r="E139" s="102" t="s">
        <v>146</v>
      </c>
      <c r="F139" s="175" t="s">
        <v>147</v>
      </c>
      <c r="G139" s="176"/>
      <c r="H139" s="176"/>
      <c r="I139" s="176"/>
      <c r="J139" s="103" t="s">
        <v>130</v>
      </c>
      <c r="K139" s="104">
        <v>174.763</v>
      </c>
      <c r="L139" s="177"/>
      <c r="M139" s="176"/>
      <c r="N139" s="177">
        <f>ROUND($L$139*$K$139,2)</f>
        <v>0</v>
      </c>
      <c r="O139" s="176"/>
      <c r="P139" s="176"/>
      <c r="Q139" s="176"/>
      <c r="R139" s="19"/>
      <c r="T139" s="105"/>
      <c r="U139" s="25" t="s">
        <v>33</v>
      </c>
      <c r="V139" s="106">
        <v>0.654</v>
      </c>
      <c r="W139" s="106">
        <f>$V$139*$K$139</f>
        <v>114.29500200000001</v>
      </c>
      <c r="X139" s="106">
        <v>0</v>
      </c>
      <c r="Y139" s="106">
        <f>$X$139*$K$139</f>
        <v>0</v>
      </c>
      <c r="Z139" s="106">
        <v>0</v>
      </c>
      <c r="AA139" s="107">
        <f>$Z$139*$K$139</f>
        <v>0</v>
      </c>
      <c r="AR139" s="6" t="s">
        <v>123</v>
      </c>
      <c r="AT139" s="6" t="s">
        <v>119</v>
      </c>
      <c r="AU139" s="6" t="s">
        <v>81</v>
      </c>
      <c r="AY139" s="6" t="s">
        <v>117</v>
      </c>
      <c r="BE139" s="108">
        <f>IF($U$139="základní",$N$139,0)</f>
        <v>0</v>
      </c>
      <c r="BF139" s="108">
        <f>IF($U$139="snížená",$N$139,0)</f>
        <v>0</v>
      </c>
      <c r="BG139" s="108">
        <f>IF($U$139="zákl. přenesená",$N$139,0)</f>
        <v>0</v>
      </c>
      <c r="BH139" s="108">
        <f>IF($U$139="sníž. přenesená",$N$139,0)</f>
        <v>0</v>
      </c>
      <c r="BI139" s="108">
        <f>IF($U$139="nulová",$N$139,0)</f>
        <v>0</v>
      </c>
      <c r="BJ139" s="6" t="s">
        <v>15</v>
      </c>
      <c r="BK139" s="108">
        <f>ROUND($L$139*$K$139,2)</f>
        <v>0</v>
      </c>
    </row>
    <row r="140" spans="2:51" s="6" customFormat="1" ht="15.75" customHeight="1">
      <c r="B140" s="109"/>
      <c r="E140" s="110"/>
      <c r="F140" s="178" t="s">
        <v>148</v>
      </c>
      <c r="G140" s="179"/>
      <c r="H140" s="179"/>
      <c r="I140" s="179"/>
      <c r="K140" s="111">
        <v>174.763</v>
      </c>
      <c r="R140" s="112"/>
      <c r="T140" s="113"/>
      <c r="AA140" s="114"/>
      <c r="AT140" s="110" t="s">
        <v>127</v>
      </c>
      <c r="AU140" s="110" t="s">
        <v>81</v>
      </c>
      <c r="AV140" s="110" t="s">
        <v>81</v>
      </c>
      <c r="AW140" s="110" t="s">
        <v>91</v>
      </c>
      <c r="AX140" s="110" t="s">
        <v>15</v>
      </c>
      <c r="AY140" s="110" t="s">
        <v>117</v>
      </c>
    </row>
    <row r="141" spans="2:63" s="6" customFormat="1" ht="27" customHeight="1">
      <c r="B141" s="18"/>
      <c r="C141" s="101" t="s">
        <v>149</v>
      </c>
      <c r="D141" s="101" t="s">
        <v>119</v>
      </c>
      <c r="E141" s="102" t="s">
        <v>150</v>
      </c>
      <c r="F141" s="175" t="s">
        <v>151</v>
      </c>
      <c r="G141" s="176"/>
      <c r="H141" s="176"/>
      <c r="I141" s="176"/>
      <c r="J141" s="103" t="s">
        <v>122</v>
      </c>
      <c r="K141" s="104">
        <v>1165.079</v>
      </c>
      <c r="L141" s="177"/>
      <c r="M141" s="176"/>
      <c r="N141" s="177">
        <f>ROUND($L$141*$K$141,2)</f>
        <v>0</v>
      </c>
      <c r="O141" s="176"/>
      <c r="P141" s="176"/>
      <c r="Q141" s="176"/>
      <c r="R141" s="19"/>
      <c r="T141" s="105"/>
      <c r="U141" s="25" t="s">
        <v>33</v>
      </c>
      <c r="V141" s="106">
        <v>0.236</v>
      </c>
      <c r="W141" s="106">
        <f>$V$141*$K$141</f>
        <v>274.958644</v>
      </c>
      <c r="X141" s="106">
        <v>0.00084</v>
      </c>
      <c r="Y141" s="106">
        <f>$X$141*$K$141</f>
        <v>0.97866636</v>
      </c>
      <c r="Z141" s="106">
        <v>0</v>
      </c>
      <c r="AA141" s="107">
        <f>$Z$141*$K$141</f>
        <v>0</v>
      </c>
      <c r="AR141" s="6" t="s">
        <v>123</v>
      </c>
      <c r="AT141" s="6" t="s">
        <v>119</v>
      </c>
      <c r="AU141" s="6" t="s">
        <v>81</v>
      </c>
      <c r="AY141" s="6" t="s">
        <v>117</v>
      </c>
      <c r="BE141" s="108">
        <f>IF($U$141="základní",$N$141,0)</f>
        <v>0</v>
      </c>
      <c r="BF141" s="108">
        <f>IF($U$141="snížená",$N$141,0)</f>
        <v>0</v>
      </c>
      <c r="BG141" s="108">
        <f>IF($U$141="zákl. přenesená",$N$141,0)</f>
        <v>0</v>
      </c>
      <c r="BH141" s="108">
        <f>IF($U$141="sníž. přenesená",$N$141,0)</f>
        <v>0</v>
      </c>
      <c r="BI141" s="108">
        <f>IF($U$141="nulová",$N$141,0)</f>
        <v>0</v>
      </c>
      <c r="BJ141" s="6" t="s">
        <v>15</v>
      </c>
      <c r="BK141" s="108">
        <f>ROUND($L$141*$K$141,2)</f>
        <v>0</v>
      </c>
    </row>
    <row r="142" spans="2:51" s="6" customFormat="1" ht="15.75" customHeight="1">
      <c r="B142" s="109"/>
      <c r="E142" s="110"/>
      <c r="F142" s="178" t="s">
        <v>152</v>
      </c>
      <c r="G142" s="179"/>
      <c r="H142" s="179"/>
      <c r="I142" s="179"/>
      <c r="K142" s="111">
        <v>100.672</v>
      </c>
      <c r="R142" s="112"/>
      <c r="T142" s="113"/>
      <c r="AA142" s="114"/>
      <c r="AT142" s="110" t="s">
        <v>127</v>
      </c>
      <c r="AU142" s="110" t="s">
        <v>81</v>
      </c>
      <c r="AV142" s="110" t="s">
        <v>81</v>
      </c>
      <c r="AW142" s="110" t="s">
        <v>91</v>
      </c>
      <c r="AX142" s="110" t="s">
        <v>68</v>
      </c>
      <c r="AY142" s="110" t="s">
        <v>117</v>
      </c>
    </row>
    <row r="143" spans="2:51" s="6" customFormat="1" ht="15.75" customHeight="1">
      <c r="B143" s="109"/>
      <c r="E143" s="110"/>
      <c r="F143" s="178" t="s">
        <v>153</v>
      </c>
      <c r="G143" s="179"/>
      <c r="H143" s="179"/>
      <c r="I143" s="179"/>
      <c r="K143" s="111">
        <v>59.495</v>
      </c>
      <c r="R143" s="112"/>
      <c r="T143" s="113"/>
      <c r="AA143" s="114"/>
      <c r="AT143" s="110" t="s">
        <v>127</v>
      </c>
      <c r="AU143" s="110" t="s">
        <v>81</v>
      </c>
      <c r="AV143" s="110" t="s">
        <v>81</v>
      </c>
      <c r="AW143" s="110" t="s">
        <v>91</v>
      </c>
      <c r="AX143" s="110" t="s">
        <v>68</v>
      </c>
      <c r="AY143" s="110" t="s">
        <v>117</v>
      </c>
    </row>
    <row r="144" spans="2:51" s="6" customFormat="1" ht="15.75" customHeight="1">
      <c r="B144" s="109"/>
      <c r="E144" s="110"/>
      <c r="F144" s="178" t="s">
        <v>154</v>
      </c>
      <c r="G144" s="179"/>
      <c r="H144" s="179"/>
      <c r="I144" s="179"/>
      <c r="K144" s="111">
        <v>201.6</v>
      </c>
      <c r="R144" s="112"/>
      <c r="T144" s="113"/>
      <c r="AA144" s="114"/>
      <c r="AT144" s="110" t="s">
        <v>127</v>
      </c>
      <c r="AU144" s="110" t="s">
        <v>81</v>
      </c>
      <c r="AV144" s="110" t="s">
        <v>81</v>
      </c>
      <c r="AW144" s="110" t="s">
        <v>91</v>
      </c>
      <c r="AX144" s="110" t="s">
        <v>68</v>
      </c>
      <c r="AY144" s="110" t="s">
        <v>117</v>
      </c>
    </row>
    <row r="145" spans="2:51" s="6" customFormat="1" ht="15.75" customHeight="1">
      <c r="B145" s="109"/>
      <c r="E145" s="110"/>
      <c r="F145" s="178" t="s">
        <v>155</v>
      </c>
      <c r="G145" s="179"/>
      <c r="H145" s="179"/>
      <c r="I145" s="179"/>
      <c r="K145" s="111">
        <v>13.728</v>
      </c>
      <c r="R145" s="112"/>
      <c r="T145" s="113"/>
      <c r="AA145" s="114"/>
      <c r="AT145" s="110" t="s">
        <v>127</v>
      </c>
      <c r="AU145" s="110" t="s">
        <v>81</v>
      </c>
      <c r="AV145" s="110" t="s">
        <v>81</v>
      </c>
      <c r="AW145" s="110" t="s">
        <v>91</v>
      </c>
      <c r="AX145" s="110" t="s">
        <v>68</v>
      </c>
      <c r="AY145" s="110" t="s">
        <v>117</v>
      </c>
    </row>
    <row r="146" spans="2:51" s="6" customFormat="1" ht="15.75" customHeight="1">
      <c r="B146" s="109"/>
      <c r="E146" s="110"/>
      <c r="F146" s="178" t="s">
        <v>156</v>
      </c>
      <c r="G146" s="179"/>
      <c r="H146" s="179"/>
      <c r="I146" s="179"/>
      <c r="K146" s="111">
        <v>47.19</v>
      </c>
      <c r="R146" s="112"/>
      <c r="T146" s="113"/>
      <c r="AA146" s="114"/>
      <c r="AT146" s="110" t="s">
        <v>127</v>
      </c>
      <c r="AU146" s="110" t="s">
        <v>81</v>
      </c>
      <c r="AV146" s="110" t="s">
        <v>81</v>
      </c>
      <c r="AW146" s="110" t="s">
        <v>91</v>
      </c>
      <c r="AX146" s="110" t="s">
        <v>68</v>
      </c>
      <c r="AY146" s="110" t="s">
        <v>117</v>
      </c>
    </row>
    <row r="147" spans="2:51" s="6" customFormat="1" ht="15.75" customHeight="1">
      <c r="B147" s="109"/>
      <c r="E147" s="110"/>
      <c r="F147" s="178" t="s">
        <v>157</v>
      </c>
      <c r="G147" s="179"/>
      <c r="H147" s="179"/>
      <c r="I147" s="179"/>
      <c r="K147" s="111">
        <v>200.2</v>
      </c>
      <c r="R147" s="112"/>
      <c r="T147" s="113"/>
      <c r="AA147" s="114"/>
      <c r="AT147" s="110" t="s">
        <v>127</v>
      </c>
      <c r="AU147" s="110" t="s">
        <v>81</v>
      </c>
      <c r="AV147" s="110" t="s">
        <v>81</v>
      </c>
      <c r="AW147" s="110" t="s">
        <v>91</v>
      </c>
      <c r="AX147" s="110" t="s">
        <v>68</v>
      </c>
      <c r="AY147" s="110" t="s">
        <v>117</v>
      </c>
    </row>
    <row r="148" spans="2:51" s="6" customFormat="1" ht="15.75" customHeight="1">
      <c r="B148" s="109"/>
      <c r="E148" s="110"/>
      <c r="F148" s="178" t="s">
        <v>158</v>
      </c>
      <c r="G148" s="179"/>
      <c r="H148" s="179"/>
      <c r="I148" s="179"/>
      <c r="K148" s="111">
        <v>100.672</v>
      </c>
      <c r="R148" s="112"/>
      <c r="T148" s="113"/>
      <c r="AA148" s="114"/>
      <c r="AT148" s="110" t="s">
        <v>127</v>
      </c>
      <c r="AU148" s="110" t="s">
        <v>81</v>
      </c>
      <c r="AV148" s="110" t="s">
        <v>81</v>
      </c>
      <c r="AW148" s="110" t="s">
        <v>91</v>
      </c>
      <c r="AX148" s="110" t="s">
        <v>68</v>
      </c>
      <c r="AY148" s="110" t="s">
        <v>117</v>
      </c>
    </row>
    <row r="149" spans="2:51" s="6" customFormat="1" ht="15.75" customHeight="1">
      <c r="B149" s="109"/>
      <c r="E149" s="110"/>
      <c r="F149" s="178" t="s">
        <v>159</v>
      </c>
      <c r="G149" s="179"/>
      <c r="H149" s="179"/>
      <c r="I149" s="179"/>
      <c r="K149" s="111">
        <v>120</v>
      </c>
      <c r="R149" s="112"/>
      <c r="T149" s="113"/>
      <c r="AA149" s="114"/>
      <c r="AT149" s="110" t="s">
        <v>127</v>
      </c>
      <c r="AU149" s="110" t="s">
        <v>81</v>
      </c>
      <c r="AV149" s="110" t="s">
        <v>81</v>
      </c>
      <c r="AW149" s="110" t="s">
        <v>91</v>
      </c>
      <c r="AX149" s="110" t="s">
        <v>68</v>
      </c>
      <c r="AY149" s="110" t="s">
        <v>117</v>
      </c>
    </row>
    <row r="150" spans="2:51" s="6" customFormat="1" ht="15.75" customHeight="1">
      <c r="B150" s="109"/>
      <c r="E150" s="110"/>
      <c r="F150" s="178" t="s">
        <v>160</v>
      </c>
      <c r="G150" s="179"/>
      <c r="H150" s="179"/>
      <c r="I150" s="179"/>
      <c r="K150" s="111">
        <v>9.152</v>
      </c>
      <c r="R150" s="112"/>
      <c r="T150" s="113"/>
      <c r="AA150" s="114"/>
      <c r="AT150" s="110" t="s">
        <v>127</v>
      </c>
      <c r="AU150" s="110" t="s">
        <v>81</v>
      </c>
      <c r="AV150" s="110" t="s">
        <v>81</v>
      </c>
      <c r="AW150" s="110" t="s">
        <v>91</v>
      </c>
      <c r="AX150" s="110" t="s">
        <v>68</v>
      </c>
      <c r="AY150" s="110" t="s">
        <v>117</v>
      </c>
    </row>
    <row r="151" spans="2:51" s="6" customFormat="1" ht="15.75" customHeight="1">
      <c r="B151" s="109"/>
      <c r="E151" s="110"/>
      <c r="F151" s="178" t="s">
        <v>161</v>
      </c>
      <c r="G151" s="179"/>
      <c r="H151" s="179"/>
      <c r="I151" s="179"/>
      <c r="K151" s="111">
        <v>66.924</v>
      </c>
      <c r="R151" s="112"/>
      <c r="T151" s="113"/>
      <c r="AA151" s="114"/>
      <c r="AT151" s="110" t="s">
        <v>127</v>
      </c>
      <c r="AU151" s="110" t="s">
        <v>81</v>
      </c>
      <c r="AV151" s="110" t="s">
        <v>81</v>
      </c>
      <c r="AW151" s="110" t="s">
        <v>91</v>
      </c>
      <c r="AX151" s="110" t="s">
        <v>68</v>
      </c>
      <c r="AY151" s="110" t="s">
        <v>117</v>
      </c>
    </row>
    <row r="152" spans="2:51" s="6" customFormat="1" ht="15.75" customHeight="1">
      <c r="B152" s="109"/>
      <c r="E152" s="110"/>
      <c r="F152" s="178" t="s">
        <v>162</v>
      </c>
      <c r="G152" s="179"/>
      <c r="H152" s="179"/>
      <c r="I152" s="179"/>
      <c r="K152" s="111">
        <v>166.566</v>
      </c>
      <c r="R152" s="112"/>
      <c r="T152" s="113"/>
      <c r="AA152" s="114"/>
      <c r="AT152" s="110" t="s">
        <v>127</v>
      </c>
      <c r="AU152" s="110" t="s">
        <v>81</v>
      </c>
      <c r="AV152" s="110" t="s">
        <v>81</v>
      </c>
      <c r="AW152" s="110" t="s">
        <v>91</v>
      </c>
      <c r="AX152" s="110" t="s">
        <v>68</v>
      </c>
      <c r="AY152" s="110" t="s">
        <v>117</v>
      </c>
    </row>
    <row r="153" spans="2:51" s="6" customFormat="1" ht="15.75" customHeight="1">
      <c r="B153" s="109"/>
      <c r="E153" s="110"/>
      <c r="F153" s="178" t="s">
        <v>163</v>
      </c>
      <c r="G153" s="179"/>
      <c r="H153" s="179"/>
      <c r="I153" s="179"/>
      <c r="K153" s="111">
        <v>56</v>
      </c>
      <c r="R153" s="112"/>
      <c r="T153" s="113"/>
      <c r="AA153" s="114"/>
      <c r="AT153" s="110" t="s">
        <v>127</v>
      </c>
      <c r="AU153" s="110" t="s">
        <v>81</v>
      </c>
      <c r="AV153" s="110" t="s">
        <v>81</v>
      </c>
      <c r="AW153" s="110" t="s">
        <v>91</v>
      </c>
      <c r="AX153" s="110" t="s">
        <v>68</v>
      </c>
      <c r="AY153" s="110" t="s">
        <v>117</v>
      </c>
    </row>
    <row r="154" spans="2:51" s="6" customFormat="1" ht="15.75" customHeight="1">
      <c r="B154" s="109"/>
      <c r="E154" s="110"/>
      <c r="F154" s="178" t="s">
        <v>164</v>
      </c>
      <c r="G154" s="179"/>
      <c r="H154" s="179"/>
      <c r="I154" s="179"/>
      <c r="K154" s="111">
        <v>22.88</v>
      </c>
      <c r="R154" s="112"/>
      <c r="T154" s="113"/>
      <c r="AA154" s="114"/>
      <c r="AT154" s="110" t="s">
        <v>127</v>
      </c>
      <c r="AU154" s="110" t="s">
        <v>81</v>
      </c>
      <c r="AV154" s="110" t="s">
        <v>81</v>
      </c>
      <c r="AW154" s="110" t="s">
        <v>91</v>
      </c>
      <c r="AX154" s="110" t="s">
        <v>68</v>
      </c>
      <c r="AY154" s="110" t="s">
        <v>117</v>
      </c>
    </row>
    <row r="155" spans="2:51" s="6" customFormat="1" ht="15.75" customHeight="1">
      <c r="B155" s="115"/>
      <c r="E155" s="116"/>
      <c r="F155" s="180" t="s">
        <v>144</v>
      </c>
      <c r="G155" s="181"/>
      <c r="H155" s="181"/>
      <c r="I155" s="181"/>
      <c r="K155" s="117">
        <v>1165.079</v>
      </c>
      <c r="R155" s="118"/>
      <c r="T155" s="119"/>
      <c r="AA155" s="120"/>
      <c r="AT155" s="116" t="s">
        <v>127</v>
      </c>
      <c r="AU155" s="116" t="s">
        <v>81</v>
      </c>
      <c r="AV155" s="116" t="s">
        <v>123</v>
      </c>
      <c r="AW155" s="116" t="s">
        <v>91</v>
      </c>
      <c r="AX155" s="116" t="s">
        <v>15</v>
      </c>
      <c r="AY155" s="116" t="s">
        <v>117</v>
      </c>
    </row>
    <row r="156" spans="2:63" s="6" customFormat="1" ht="27" customHeight="1">
      <c r="B156" s="18"/>
      <c r="C156" s="101" t="s">
        <v>165</v>
      </c>
      <c r="D156" s="101" t="s">
        <v>119</v>
      </c>
      <c r="E156" s="102" t="s">
        <v>166</v>
      </c>
      <c r="F156" s="175" t="s">
        <v>167</v>
      </c>
      <c r="G156" s="176"/>
      <c r="H156" s="176"/>
      <c r="I156" s="176"/>
      <c r="J156" s="103" t="s">
        <v>122</v>
      </c>
      <c r="K156" s="104">
        <v>1165.079</v>
      </c>
      <c r="L156" s="177"/>
      <c r="M156" s="176"/>
      <c r="N156" s="177">
        <f>ROUND($L$156*$K$156,2)</f>
        <v>0</v>
      </c>
      <c r="O156" s="176"/>
      <c r="P156" s="176"/>
      <c r="Q156" s="176"/>
      <c r="R156" s="19"/>
      <c r="T156" s="105"/>
      <c r="U156" s="25" t="s">
        <v>33</v>
      </c>
      <c r="V156" s="106">
        <v>0.07</v>
      </c>
      <c r="W156" s="106">
        <f>$V$156*$K$156</f>
        <v>81.55553</v>
      </c>
      <c r="X156" s="106">
        <v>0</v>
      </c>
      <c r="Y156" s="106">
        <f>$X$156*$K$156</f>
        <v>0</v>
      </c>
      <c r="Z156" s="106">
        <v>0</v>
      </c>
      <c r="AA156" s="107">
        <f>$Z$156*$K$156</f>
        <v>0</v>
      </c>
      <c r="AR156" s="6" t="s">
        <v>123</v>
      </c>
      <c r="AT156" s="6" t="s">
        <v>119</v>
      </c>
      <c r="AU156" s="6" t="s">
        <v>81</v>
      </c>
      <c r="AY156" s="6" t="s">
        <v>117</v>
      </c>
      <c r="BE156" s="108">
        <f>IF($U$156="základní",$N$156,0)</f>
        <v>0</v>
      </c>
      <c r="BF156" s="108">
        <f>IF($U$156="snížená",$N$156,0)</f>
        <v>0</v>
      </c>
      <c r="BG156" s="108">
        <f>IF($U$156="zákl. přenesená",$N$156,0)</f>
        <v>0</v>
      </c>
      <c r="BH156" s="108">
        <f>IF($U$156="sníž. přenesená",$N$156,0)</f>
        <v>0</v>
      </c>
      <c r="BI156" s="108">
        <f>IF($U$156="nulová",$N$156,0)</f>
        <v>0</v>
      </c>
      <c r="BJ156" s="6" t="s">
        <v>15</v>
      </c>
      <c r="BK156" s="108">
        <f>ROUND($L$156*$K$156,2)</f>
        <v>0</v>
      </c>
    </row>
    <row r="157" spans="2:63" s="6" customFormat="1" ht="27" customHeight="1">
      <c r="B157" s="18"/>
      <c r="C157" s="101" t="s">
        <v>168</v>
      </c>
      <c r="D157" s="101" t="s">
        <v>119</v>
      </c>
      <c r="E157" s="102" t="s">
        <v>169</v>
      </c>
      <c r="F157" s="175" t="s">
        <v>170</v>
      </c>
      <c r="G157" s="176"/>
      <c r="H157" s="176"/>
      <c r="I157" s="176"/>
      <c r="J157" s="103" t="s">
        <v>130</v>
      </c>
      <c r="K157" s="104">
        <v>191.42</v>
      </c>
      <c r="L157" s="177"/>
      <c r="M157" s="176"/>
      <c r="N157" s="177">
        <f>ROUND($L$157*$K$157,2)</f>
        <v>0</v>
      </c>
      <c r="O157" s="176"/>
      <c r="P157" s="176"/>
      <c r="Q157" s="176"/>
      <c r="R157" s="19"/>
      <c r="T157" s="105"/>
      <c r="U157" s="25" t="s">
        <v>33</v>
      </c>
      <c r="V157" s="106">
        <v>0.083</v>
      </c>
      <c r="W157" s="106">
        <f>$V$157*$K$157</f>
        <v>15.88786</v>
      </c>
      <c r="X157" s="106">
        <v>0</v>
      </c>
      <c r="Y157" s="106">
        <f>$X$157*$K$157</f>
        <v>0</v>
      </c>
      <c r="Z157" s="106">
        <v>0</v>
      </c>
      <c r="AA157" s="107">
        <f>$Z$157*$K$157</f>
        <v>0</v>
      </c>
      <c r="AR157" s="6" t="s">
        <v>123</v>
      </c>
      <c r="AT157" s="6" t="s">
        <v>119</v>
      </c>
      <c r="AU157" s="6" t="s">
        <v>81</v>
      </c>
      <c r="AY157" s="6" t="s">
        <v>117</v>
      </c>
      <c r="BE157" s="108">
        <f>IF($U$157="základní",$N$157,0)</f>
        <v>0</v>
      </c>
      <c r="BF157" s="108">
        <f>IF($U$157="snížená",$N$157,0)</f>
        <v>0</v>
      </c>
      <c r="BG157" s="108">
        <f>IF($U$157="zákl. přenesená",$N$157,0)</f>
        <v>0</v>
      </c>
      <c r="BH157" s="108">
        <f>IF($U$157="sníž. přenesená",$N$157,0)</f>
        <v>0</v>
      </c>
      <c r="BI157" s="108">
        <f>IF($U$157="nulová",$N$157,0)</f>
        <v>0</v>
      </c>
      <c r="BJ157" s="6" t="s">
        <v>15</v>
      </c>
      <c r="BK157" s="108">
        <f>ROUND($L$157*$K$157,2)</f>
        <v>0</v>
      </c>
    </row>
    <row r="158" spans="2:51" s="6" customFormat="1" ht="15.75" customHeight="1">
      <c r="B158" s="109"/>
      <c r="E158" s="110"/>
      <c r="F158" s="178" t="s">
        <v>171</v>
      </c>
      <c r="G158" s="179"/>
      <c r="H158" s="179"/>
      <c r="I158" s="179"/>
      <c r="K158" s="111">
        <v>191.42</v>
      </c>
      <c r="R158" s="112"/>
      <c r="T158" s="113"/>
      <c r="AA158" s="114"/>
      <c r="AT158" s="110" t="s">
        <v>127</v>
      </c>
      <c r="AU158" s="110" t="s">
        <v>81</v>
      </c>
      <c r="AV158" s="110" t="s">
        <v>81</v>
      </c>
      <c r="AW158" s="110" t="s">
        <v>91</v>
      </c>
      <c r="AX158" s="110" t="s">
        <v>15</v>
      </c>
      <c r="AY158" s="110" t="s">
        <v>117</v>
      </c>
    </row>
    <row r="159" spans="2:63" s="6" customFormat="1" ht="39" customHeight="1">
      <c r="B159" s="18"/>
      <c r="C159" s="101" t="s">
        <v>172</v>
      </c>
      <c r="D159" s="101" t="s">
        <v>119</v>
      </c>
      <c r="E159" s="102" t="s">
        <v>173</v>
      </c>
      <c r="F159" s="175" t="s">
        <v>174</v>
      </c>
      <c r="G159" s="176"/>
      <c r="H159" s="176"/>
      <c r="I159" s="176"/>
      <c r="J159" s="103" t="s">
        <v>130</v>
      </c>
      <c r="K159" s="104">
        <v>957.1</v>
      </c>
      <c r="L159" s="177"/>
      <c r="M159" s="176"/>
      <c r="N159" s="177">
        <f>ROUND($L$159*$K$159,2)</f>
        <v>0</v>
      </c>
      <c r="O159" s="176"/>
      <c r="P159" s="176"/>
      <c r="Q159" s="176"/>
      <c r="R159" s="19"/>
      <c r="T159" s="105"/>
      <c r="U159" s="25" t="s">
        <v>33</v>
      </c>
      <c r="V159" s="106">
        <v>0.004</v>
      </c>
      <c r="W159" s="106">
        <f>$V$159*$K$159</f>
        <v>3.8284000000000002</v>
      </c>
      <c r="X159" s="106">
        <v>0</v>
      </c>
      <c r="Y159" s="106">
        <f>$X$159*$K$159</f>
        <v>0</v>
      </c>
      <c r="Z159" s="106">
        <v>0</v>
      </c>
      <c r="AA159" s="107">
        <f>$Z$159*$K$159</f>
        <v>0</v>
      </c>
      <c r="AR159" s="6" t="s">
        <v>123</v>
      </c>
      <c r="AT159" s="6" t="s">
        <v>119</v>
      </c>
      <c r="AU159" s="6" t="s">
        <v>81</v>
      </c>
      <c r="AY159" s="6" t="s">
        <v>117</v>
      </c>
      <c r="BE159" s="108">
        <f>IF($U$159="základní",$N$159,0)</f>
        <v>0</v>
      </c>
      <c r="BF159" s="108">
        <f>IF($U$159="snížená",$N$159,0)</f>
        <v>0</v>
      </c>
      <c r="BG159" s="108">
        <f>IF($U$159="zákl. přenesená",$N$159,0)</f>
        <v>0</v>
      </c>
      <c r="BH159" s="108">
        <f>IF($U$159="sníž. přenesená",$N$159,0)</f>
        <v>0</v>
      </c>
      <c r="BI159" s="108">
        <f>IF($U$159="nulová",$N$159,0)</f>
        <v>0</v>
      </c>
      <c r="BJ159" s="6" t="s">
        <v>15</v>
      </c>
      <c r="BK159" s="108">
        <f>ROUND($L$159*$K$159,2)</f>
        <v>0</v>
      </c>
    </row>
    <row r="160" spans="2:51" s="6" customFormat="1" ht="15.75" customHeight="1">
      <c r="B160" s="109"/>
      <c r="E160" s="110"/>
      <c r="F160" s="178" t="s">
        <v>175</v>
      </c>
      <c r="G160" s="179"/>
      <c r="H160" s="179"/>
      <c r="I160" s="179"/>
      <c r="K160" s="111">
        <v>957.1</v>
      </c>
      <c r="R160" s="112"/>
      <c r="T160" s="113"/>
      <c r="AA160" s="114"/>
      <c r="AT160" s="110" t="s">
        <v>127</v>
      </c>
      <c r="AU160" s="110" t="s">
        <v>81</v>
      </c>
      <c r="AV160" s="110" t="s">
        <v>81</v>
      </c>
      <c r="AW160" s="110" t="s">
        <v>91</v>
      </c>
      <c r="AX160" s="110" t="s">
        <v>15</v>
      </c>
      <c r="AY160" s="110" t="s">
        <v>117</v>
      </c>
    </row>
    <row r="161" spans="2:63" s="6" customFormat="1" ht="15.75" customHeight="1">
      <c r="B161" s="18"/>
      <c r="C161" s="101" t="s">
        <v>176</v>
      </c>
      <c r="D161" s="101" t="s">
        <v>119</v>
      </c>
      <c r="E161" s="102" t="s">
        <v>177</v>
      </c>
      <c r="F161" s="175" t="s">
        <v>178</v>
      </c>
      <c r="G161" s="176"/>
      <c r="H161" s="176"/>
      <c r="I161" s="176"/>
      <c r="J161" s="103" t="s">
        <v>130</v>
      </c>
      <c r="K161" s="104">
        <v>158.105</v>
      </c>
      <c r="L161" s="177"/>
      <c r="M161" s="176"/>
      <c r="N161" s="177">
        <f>ROUND($L$161*$K$161,2)</f>
        <v>0</v>
      </c>
      <c r="O161" s="176"/>
      <c r="P161" s="176"/>
      <c r="Q161" s="176"/>
      <c r="R161" s="19"/>
      <c r="T161" s="105"/>
      <c r="U161" s="25" t="s">
        <v>33</v>
      </c>
      <c r="V161" s="106">
        <v>0.009</v>
      </c>
      <c r="W161" s="106">
        <f>$V$161*$K$161</f>
        <v>1.422945</v>
      </c>
      <c r="X161" s="106">
        <v>0</v>
      </c>
      <c r="Y161" s="106">
        <f>$X$161*$K$161</f>
        <v>0</v>
      </c>
      <c r="Z161" s="106">
        <v>0</v>
      </c>
      <c r="AA161" s="107">
        <f>$Z$161*$K$161</f>
        <v>0</v>
      </c>
      <c r="AR161" s="6" t="s">
        <v>123</v>
      </c>
      <c r="AT161" s="6" t="s">
        <v>119</v>
      </c>
      <c r="AU161" s="6" t="s">
        <v>81</v>
      </c>
      <c r="AY161" s="6" t="s">
        <v>117</v>
      </c>
      <c r="BE161" s="108">
        <f>IF($U$161="základní",$N$161,0)</f>
        <v>0</v>
      </c>
      <c r="BF161" s="108">
        <f>IF($U$161="snížená",$N$161,0)</f>
        <v>0</v>
      </c>
      <c r="BG161" s="108">
        <f>IF($U$161="zákl. přenesená",$N$161,0)</f>
        <v>0</v>
      </c>
      <c r="BH161" s="108">
        <f>IF($U$161="sníž. přenesená",$N$161,0)</f>
        <v>0</v>
      </c>
      <c r="BI161" s="108">
        <f>IF($U$161="nulová",$N$161,0)</f>
        <v>0</v>
      </c>
      <c r="BJ161" s="6" t="s">
        <v>15</v>
      </c>
      <c r="BK161" s="108">
        <f>ROUND($L$161*$K$161,2)</f>
        <v>0</v>
      </c>
    </row>
    <row r="162" spans="2:63" s="6" customFormat="1" ht="27" customHeight="1">
      <c r="B162" s="18"/>
      <c r="C162" s="101" t="s">
        <v>179</v>
      </c>
      <c r="D162" s="101" t="s">
        <v>119</v>
      </c>
      <c r="E162" s="102" t="s">
        <v>180</v>
      </c>
      <c r="F162" s="175" t="s">
        <v>181</v>
      </c>
      <c r="G162" s="176"/>
      <c r="H162" s="176"/>
      <c r="I162" s="176"/>
      <c r="J162" s="103" t="s">
        <v>182</v>
      </c>
      <c r="K162" s="104">
        <v>347.831</v>
      </c>
      <c r="L162" s="177"/>
      <c r="M162" s="176"/>
      <c r="N162" s="177">
        <f>ROUND($L$162*$K$162,2)</f>
        <v>0</v>
      </c>
      <c r="O162" s="176"/>
      <c r="P162" s="176"/>
      <c r="Q162" s="176"/>
      <c r="R162" s="19"/>
      <c r="T162" s="105"/>
      <c r="U162" s="25" t="s">
        <v>33</v>
      </c>
      <c r="V162" s="106">
        <v>0</v>
      </c>
      <c r="W162" s="106">
        <f>$V$162*$K$162</f>
        <v>0</v>
      </c>
      <c r="X162" s="106">
        <v>0</v>
      </c>
      <c r="Y162" s="106">
        <f>$X$162*$K$162</f>
        <v>0</v>
      </c>
      <c r="Z162" s="106">
        <v>0</v>
      </c>
      <c r="AA162" s="107">
        <f>$Z$162*$K$162</f>
        <v>0</v>
      </c>
      <c r="AR162" s="6" t="s">
        <v>123</v>
      </c>
      <c r="AT162" s="6" t="s">
        <v>119</v>
      </c>
      <c r="AU162" s="6" t="s">
        <v>81</v>
      </c>
      <c r="AY162" s="6" t="s">
        <v>117</v>
      </c>
      <c r="BE162" s="108">
        <f>IF($U$162="základní",$N$162,0)</f>
        <v>0</v>
      </c>
      <c r="BF162" s="108">
        <f>IF($U$162="snížená",$N$162,0)</f>
        <v>0</v>
      </c>
      <c r="BG162" s="108">
        <f>IF($U$162="zákl. přenesená",$N$162,0)</f>
        <v>0</v>
      </c>
      <c r="BH162" s="108">
        <f>IF($U$162="sníž. přenesená",$N$162,0)</f>
        <v>0</v>
      </c>
      <c r="BI162" s="108">
        <f>IF($U$162="nulová",$N$162,0)</f>
        <v>0</v>
      </c>
      <c r="BJ162" s="6" t="s">
        <v>15</v>
      </c>
      <c r="BK162" s="108">
        <f>ROUND($L$162*$K$162,2)</f>
        <v>0</v>
      </c>
    </row>
    <row r="163" spans="2:51" s="6" customFormat="1" ht="15.75" customHeight="1">
      <c r="B163" s="109"/>
      <c r="E163" s="110"/>
      <c r="F163" s="178" t="s">
        <v>183</v>
      </c>
      <c r="G163" s="179"/>
      <c r="H163" s="179"/>
      <c r="I163" s="179"/>
      <c r="K163" s="111">
        <v>347.831</v>
      </c>
      <c r="R163" s="112"/>
      <c r="T163" s="113"/>
      <c r="AA163" s="114"/>
      <c r="AT163" s="110" t="s">
        <v>127</v>
      </c>
      <c r="AU163" s="110" t="s">
        <v>81</v>
      </c>
      <c r="AV163" s="110" t="s">
        <v>81</v>
      </c>
      <c r="AW163" s="110" t="s">
        <v>91</v>
      </c>
      <c r="AX163" s="110" t="s">
        <v>15</v>
      </c>
      <c r="AY163" s="110" t="s">
        <v>117</v>
      </c>
    </row>
    <row r="164" spans="2:63" s="6" customFormat="1" ht="27" customHeight="1">
      <c r="B164" s="18"/>
      <c r="C164" s="101" t="s">
        <v>184</v>
      </c>
      <c r="D164" s="101" t="s">
        <v>119</v>
      </c>
      <c r="E164" s="102" t="s">
        <v>185</v>
      </c>
      <c r="F164" s="175" t="s">
        <v>186</v>
      </c>
      <c r="G164" s="176"/>
      <c r="H164" s="176"/>
      <c r="I164" s="176"/>
      <c r="J164" s="103" t="s">
        <v>130</v>
      </c>
      <c r="K164" s="104">
        <v>158.105</v>
      </c>
      <c r="L164" s="177"/>
      <c r="M164" s="176"/>
      <c r="N164" s="177">
        <f>ROUND($L$164*$K$164,2)</f>
        <v>0</v>
      </c>
      <c r="O164" s="176"/>
      <c r="P164" s="176"/>
      <c r="Q164" s="176"/>
      <c r="R164" s="19"/>
      <c r="T164" s="105"/>
      <c r="U164" s="25" t="s">
        <v>33</v>
      </c>
      <c r="V164" s="106">
        <v>0.299</v>
      </c>
      <c r="W164" s="106">
        <f>$V$164*$K$164</f>
        <v>47.273394999999994</v>
      </c>
      <c r="X164" s="106">
        <v>0</v>
      </c>
      <c r="Y164" s="106">
        <f>$X$164*$K$164</f>
        <v>0</v>
      </c>
      <c r="Z164" s="106">
        <v>0</v>
      </c>
      <c r="AA164" s="107">
        <f>$Z$164*$K$164</f>
        <v>0</v>
      </c>
      <c r="AR164" s="6" t="s">
        <v>123</v>
      </c>
      <c r="AT164" s="6" t="s">
        <v>119</v>
      </c>
      <c r="AU164" s="6" t="s">
        <v>81</v>
      </c>
      <c r="AY164" s="6" t="s">
        <v>117</v>
      </c>
      <c r="BE164" s="108">
        <f>IF($U$164="základní",$N$164,0)</f>
        <v>0</v>
      </c>
      <c r="BF164" s="108">
        <f>IF($U$164="snížená",$N$164,0)</f>
        <v>0</v>
      </c>
      <c r="BG164" s="108">
        <f>IF($U$164="zákl. přenesená",$N$164,0)</f>
        <v>0</v>
      </c>
      <c r="BH164" s="108">
        <f>IF($U$164="sníž. přenesená",$N$164,0)</f>
        <v>0</v>
      </c>
      <c r="BI164" s="108">
        <f>IF($U$164="nulová",$N$164,0)</f>
        <v>0</v>
      </c>
      <c r="BJ164" s="6" t="s">
        <v>15</v>
      </c>
      <c r="BK164" s="108">
        <f>ROUND($L$164*$K$164,2)</f>
        <v>0</v>
      </c>
    </row>
    <row r="165" spans="2:51" s="6" customFormat="1" ht="15.75" customHeight="1">
      <c r="B165" s="109"/>
      <c r="E165" s="110"/>
      <c r="F165" s="178" t="s">
        <v>187</v>
      </c>
      <c r="G165" s="179"/>
      <c r="H165" s="179"/>
      <c r="I165" s="179"/>
      <c r="K165" s="111">
        <v>158.105</v>
      </c>
      <c r="R165" s="112"/>
      <c r="T165" s="113"/>
      <c r="AA165" s="114"/>
      <c r="AT165" s="110" t="s">
        <v>127</v>
      </c>
      <c r="AU165" s="110" t="s">
        <v>81</v>
      </c>
      <c r="AV165" s="110" t="s">
        <v>81</v>
      </c>
      <c r="AW165" s="110" t="s">
        <v>91</v>
      </c>
      <c r="AX165" s="110" t="s">
        <v>15</v>
      </c>
      <c r="AY165" s="110" t="s">
        <v>117</v>
      </c>
    </row>
    <row r="166" spans="2:63" s="6" customFormat="1" ht="39" customHeight="1">
      <c r="B166" s="18"/>
      <c r="C166" s="101" t="s">
        <v>188</v>
      </c>
      <c r="D166" s="101" t="s">
        <v>119</v>
      </c>
      <c r="E166" s="102" t="s">
        <v>189</v>
      </c>
      <c r="F166" s="175" t="s">
        <v>190</v>
      </c>
      <c r="G166" s="176"/>
      <c r="H166" s="176"/>
      <c r="I166" s="176"/>
      <c r="J166" s="103" t="s">
        <v>130</v>
      </c>
      <c r="K166" s="104">
        <v>165.619</v>
      </c>
      <c r="L166" s="177"/>
      <c r="M166" s="176"/>
      <c r="N166" s="177">
        <f>ROUND($L$166*$K$166,2)</f>
        <v>0</v>
      </c>
      <c r="O166" s="176"/>
      <c r="P166" s="176"/>
      <c r="Q166" s="176"/>
      <c r="R166" s="19"/>
      <c r="T166" s="105"/>
      <c r="U166" s="25" t="s">
        <v>33</v>
      </c>
      <c r="V166" s="106">
        <v>1.587</v>
      </c>
      <c r="W166" s="106">
        <f>$V$166*$K$166</f>
        <v>262.837353</v>
      </c>
      <c r="X166" s="106">
        <v>0</v>
      </c>
      <c r="Y166" s="106">
        <f>$X$166*$K$166</f>
        <v>0</v>
      </c>
      <c r="Z166" s="106">
        <v>0</v>
      </c>
      <c r="AA166" s="107">
        <f>$Z$166*$K$166</f>
        <v>0</v>
      </c>
      <c r="AR166" s="6" t="s">
        <v>123</v>
      </c>
      <c r="AT166" s="6" t="s">
        <v>119</v>
      </c>
      <c r="AU166" s="6" t="s">
        <v>81</v>
      </c>
      <c r="AY166" s="6" t="s">
        <v>117</v>
      </c>
      <c r="BE166" s="108">
        <f>IF($U$166="základní",$N$166,0)</f>
        <v>0</v>
      </c>
      <c r="BF166" s="108">
        <f>IF($U$166="snížená",$N$166,0)</f>
        <v>0</v>
      </c>
      <c r="BG166" s="108">
        <f>IF($U$166="zákl. přenesená",$N$166,0)</f>
        <v>0</v>
      </c>
      <c r="BH166" s="108">
        <f>IF($U$166="sníž. přenesená",$N$166,0)</f>
        <v>0</v>
      </c>
      <c r="BI166" s="108">
        <f>IF($U$166="nulová",$N$166,0)</f>
        <v>0</v>
      </c>
      <c r="BJ166" s="6" t="s">
        <v>15</v>
      </c>
      <c r="BK166" s="108">
        <f>ROUND($L$166*$K$166,2)</f>
        <v>0</v>
      </c>
    </row>
    <row r="167" spans="2:51" s="6" customFormat="1" ht="15.75" customHeight="1">
      <c r="B167" s="109"/>
      <c r="E167" s="110"/>
      <c r="F167" s="178" t="s">
        <v>131</v>
      </c>
      <c r="G167" s="179"/>
      <c r="H167" s="179"/>
      <c r="I167" s="179"/>
      <c r="K167" s="111">
        <v>30.202</v>
      </c>
      <c r="R167" s="112"/>
      <c r="T167" s="113"/>
      <c r="AA167" s="114"/>
      <c r="AT167" s="110" t="s">
        <v>127</v>
      </c>
      <c r="AU167" s="110" t="s">
        <v>81</v>
      </c>
      <c r="AV167" s="110" t="s">
        <v>81</v>
      </c>
      <c r="AW167" s="110" t="s">
        <v>91</v>
      </c>
      <c r="AX167" s="110" t="s">
        <v>68</v>
      </c>
      <c r="AY167" s="110" t="s">
        <v>117</v>
      </c>
    </row>
    <row r="168" spans="2:51" s="6" customFormat="1" ht="15.75" customHeight="1">
      <c r="B168" s="109"/>
      <c r="E168" s="110"/>
      <c r="F168" s="178" t="s">
        <v>191</v>
      </c>
      <c r="G168" s="179"/>
      <c r="H168" s="179"/>
      <c r="I168" s="179"/>
      <c r="K168" s="111">
        <v>4.38</v>
      </c>
      <c r="R168" s="112"/>
      <c r="T168" s="113"/>
      <c r="AA168" s="114"/>
      <c r="AT168" s="110" t="s">
        <v>127</v>
      </c>
      <c r="AU168" s="110" t="s">
        <v>81</v>
      </c>
      <c r="AV168" s="110" t="s">
        <v>81</v>
      </c>
      <c r="AW168" s="110" t="s">
        <v>91</v>
      </c>
      <c r="AX168" s="110" t="s">
        <v>68</v>
      </c>
      <c r="AY168" s="110" t="s">
        <v>117</v>
      </c>
    </row>
    <row r="169" spans="2:51" s="6" customFormat="1" ht="15.75" customHeight="1">
      <c r="B169" s="109"/>
      <c r="E169" s="110"/>
      <c r="F169" s="178" t="s">
        <v>133</v>
      </c>
      <c r="G169" s="179"/>
      <c r="H169" s="179"/>
      <c r="I169" s="179"/>
      <c r="K169" s="111">
        <v>60.48</v>
      </c>
      <c r="R169" s="112"/>
      <c r="T169" s="113"/>
      <c r="AA169" s="114"/>
      <c r="AT169" s="110" t="s">
        <v>127</v>
      </c>
      <c r="AU169" s="110" t="s">
        <v>81</v>
      </c>
      <c r="AV169" s="110" t="s">
        <v>81</v>
      </c>
      <c r="AW169" s="110" t="s">
        <v>91</v>
      </c>
      <c r="AX169" s="110" t="s">
        <v>68</v>
      </c>
      <c r="AY169" s="110" t="s">
        <v>117</v>
      </c>
    </row>
    <row r="170" spans="2:51" s="6" customFormat="1" ht="15.75" customHeight="1">
      <c r="B170" s="109"/>
      <c r="E170" s="110"/>
      <c r="F170" s="178" t="s">
        <v>192</v>
      </c>
      <c r="G170" s="179"/>
      <c r="H170" s="179"/>
      <c r="I170" s="179"/>
      <c r="K170" s="111">
        <v>1.03</v>
      </c>
      <c r="R170" s="112"/>
      <c r="T170" s="113"/>
      <c r="AA170" s="114"/>
      <c r="AT170" s="110" t="s">
        <v>127</v>
      </c>
      <c r="AU170" s="110" t="s">
        <v>81</v>
      </c>
      <c r="AV170" s="110" t="s">
        <v>81</v>
      </c>
      <c r="AW170" s="110" t="s">
        <v>91</v>
      </c>
      <c r="AX170" s="110" t="s">
        <v>68</v>
      </c>
      <c r="AY170" s="110" t="s">
        <v>117</v>
      </c>
    </row>
    <row r="171" spans="2:51" s="6" customFormat="1" ht="15.75" customHeight="1">
      <c r="B171" s="109"/>
      <c r="E171" s="110"/>
      <c r="F171" s="178" t="s">
        <v>193</v>
      </c>
      <c r="G171" s="179"/>
      <c r="H171" s="179"/>
      <c r="I171" s="179"/>
      <c r="K171" s="111">
        <v>3.775</v>
      </c>
      <c r="R171" s="112"/>
      <c r="T171" s="113"/>
      <c r="AA171" s="114"/>
      <c r="AT171" s="110" t="s">
        <v>127</v>
      </c>
      <c r="AU171" s="110" t="s">
        <v>81</v>
      </c>
      <c r="AV171" s="110" t="s">
        <v>81</v>
      </c>
      <c r="AW171" s="110" t="s">
        <v>91</v>
      </c>
      <c r="AX171" s="110" t="s">
        <v>68</v>
      </c>
      <c r="AY171" s="110" t="s">
        <v>117</v>
      </c>
    </row>
    <row r="172" spans="2:51" s="6" customFormat="1" ht="15.75" customHeight="1">
      <c r="B172" s="109"/>
      <c r="E172" s="110"/>
      <c r="F172" s="178" t="s">
        <v>194</v>
      </c>
      <c r="G172" s="179"/>
      <c r="H172" s="179"/>
      <c r="I172" s="179"/>
      <c r="K172" s="111">
        <v>21.84</v>
      </c>
      <c r="R172" s="112"/>
      <c r="T172" s="113"/>
      <c r="AA172" s="114"/>
      <c r="AT172" s="110" t="s">
        <v>127</v>
      </c>
      <c r="AU172" s="110" t="s">
        <v>81</v>
      </c>
      <c r="AV172" s="110" t="s">
        <v>81</v>
      </c>
      <c r="AW172" s="110" t="s">
        <v>91</v>
      </c>
      <c r="AX172" s="110" t="s">
        <v>68</v>
      </c>
      <c r="AY172" s="110" t="s">
        <v>117</v>
      </c>
    </row>
    <row r="173" spans="2:51" s="6" customFormat="1" ht="15.75" customHeight="1">
      <c r="B173" s="109"/>
      <c r="E173" s="110"/>
      <c r="F173" s="178" t="s">
        <v>195</v>
      </c>
      <c r="G173" s="179"/>
      <c r="H173" s="179"/>
      <c r="I173" s="179"/>
      <c r="K173" s="111">
        <v>7.55</v>
      </c>
      <c r="R173" s="112"/>
      <c r="T173" s="113"/>
      <c r="AA173" s="114"/>
      <c r="AT173" s="110" t="s">
        <v>127</v>
      </c>
      <c r="AU173" s="110" t="s">
        <v>81</v>
      </c>
      <c r="AV173" s="110" t="s">
        <v>81</v>
      </c>
      <c r="AW173" s="110" t="s">
        <v>91</v>
      </c>
      <c r="AX173" s="110" t="s">
        <v>68</v>
      </c>
      <c r="AY173" s="110" t="s">
        <v>117</v>
      </c>
    </row>
    <row r="174" spans="2:51" s="6" customFormat="1" ht="15.75" customHeight="1">
      <c r="B174" s="109"/>
      <c r="E174" s="110"/>
      <c r="F174" s="178" t="s">
        <v>196</v>
      </c>
      <c r="G174" s="179"/>
      <c r="H174" s="179"/>
      <c r="I174" s="179"/>
      <c r="K174" s="111">
        <v>12</v>
      </c>
      <c r="R174" s="112"/>
      <c r="T174" s="113"/>
      <c r="AA174" s="114"/>
      <c r="AT174" s="110" t="s">
        <v>127</v>
      </c>
      <c r="AU174" s="110" t="s">
        <v>81</v>
      </c>
      <c r="AV174" s="110" t="s">
        <v>81</v>
      </c>
      <c r="AW174" s="110" t="s">
        <v>91</v>
      </c>
      <c r="AX174" s="110" t="s">
        <v>68</v>
      </c>
      <c r="AY174" s="110" t="s">
        <v>117</v>
      </c>
    </row>
    <row r="175" spans="2:51" s="6" customFormat="1" ht="15.75" customHeight="1">
      <c r="B175" s="109"/>
      <c r="E175" s="110"/>
      <c r="F175" s="178" t="s">
        <v>197</v>
      </c>
      <c r="G175" s="179"/>
      <c r="H175" s="179"/>
      <c r="I175" s="179"/>
      <c r="K175" s="111">
        <v>0.686</v>
      </c>
      <c r="R175" s="112"/>
      <c r="T175" s="113"/>
      <c r="AA175" s="114"/>
      <c r="AT175" s="110" t="s">
        <v>127</v>
      </c>
      <c r="AU175" s="110" t="s">
        <v>81</v>
      </c>
      <c r="AV175" s="110" t="s">
        <v>81</v>
      </c>
      <c r="AW175" s="110" t="s">
        <v>91</v>
      </c>
      <c r="AX175" s="110" t="s">
        <v>68</v>
      </c>
      <c r="AY175" s="110" t="s">
        <v>117</v>
      </c>
    </row>
    <row r="176" spans="2:51" s="6" customFormat="1" ht="15.75" customHeight="1">
      <c r="B176" s="109"/>
      <c r="E176" s="110"/>
      <c r="F176" s="178" t="s">
        <v>198</v>
      </c>
      <c r="G176" s="179"/>
      <c r="H176" s="179"/>
      <c r="I176" s="179"/>
      <c r="K176" s="111">
        <v>6.178</v>
      </c>
      <c r="R176" s="112"/>
      <c r="T176" s="113"/>
      <c r="AA176" s="114"/>
      <c r="AT176" s="110" t="s">
        <v>127</v>
      </c>
      <c r="AU176" s="110" t="s">
        <v>81</v>
      </c>
      <c r="AV176" s="110" t="s">
        <v>81</v>
      </c>
      <c r="AW176" s="110" t="s">
        <v>91</v>
      </c>
      <c r="AX176" s="110" t="s">
        <v>68</v>
      </c>
      <c r="AY176" s="110" t="s">
        <v>117</v>
      </c>
    </row>
    <row r="177" spans="2:51" s="6" customFormat="1" ht="15.75" customHeight="1">
      <c r="B177" s="109"/>
      <c r="E177" s="110"/>
      <c r="F177" s="178" t="s">
        <v>199</v>
      </c>
      <c r="G177" s="179"/>
      <c r="H177" s="179"/>
      <c r="I177" s="179"/>
      <c r="K177" s="111">
        <v>10.982</v>
      </c>
      <c r="R177" s="112"/>
      <c r="T177" s="113"/>
      <c r="AA177" s="114"/>
      <c r="AT177" s="110" t="s">
        <v>127</v>
      </c>
      <c r="AU177" s="110" t="s">
        <v>81</v>
      </c>
      <c r="AV177" s="110" t="s">
        <v>81</v>
      </c>
      <c r="AW177" s="110" t="s">
        <v>91</v>
      </c>
      <c r="AX177" s="110" t="s">
        <v>68</v>
      </c>
      <c r="AY177" s="110" t="s">
        <v>117</v>
      </c>
    </row>
    <row r="178" spans="2:51" s="6" customFormat="1" ht="15.75" customHeight="1">
      <c r="B178" s="109"/>
      <c r="E178" s="110"/>
      <c r="F178" s="178" t="s">
        <v>200</v>
      </c>
      <c r="G178" s="179"/>
      <c r="H178" s="179"/>
      <c r="I178" s="179"/>
      <c r="K178" s="111">
        <v>4.8</v>
      </c>
      <c r="R178" s="112"/>
      <c r="T178" s="113"/>
      <c r="AA178" s="114"/>
      <c r="AT178" s="110" t="s">
        <v>127</v>
      </c>
      <c r="AU178" s="110" t="s">
        <v>81</v>
      </c>
      <c r="AV178" s="110" t="s">
        <v>81</v>
      </c>
      <c r="AW178" s="110" t="s">
        <v>91</v>
      </c>
      <c r="AX178" s="110" t="s">
        <v>68</v>
      </c>
      <c r="AY178" s="110" t="s">
        <v>117</v>
      </c>
    </row>
    <row r="179" spans="2:51" s="6" customFormat="1" ht="15.75" customHeight="1">
      <c r="B179" s="109"/>
      <c r="E179" s="110"/>
      <c r="F179" s="178" t="s">
        <v>201</v>
      </c>
      <c r="G179" s="179"/>
      <c r="H179" s="179"/>
      <c r="I179" s="179"/>
      <c r="K179" s="111">
        <v>1.716</v>
      </c>
      <c r="R179" s="112"/>
      <c r="T179" s="113"/>
      <c r="AA179" s="114"/>
      <c r="AT179" s="110" t="s">
        <v>127</v>
      </c>
      <c r="AU179" s="110" t="s">
        <v>81</v>
      </c>
      <c r="AV179" s="110" t="s">
        <v>81</v>
      </c>
      <c r="AW179" s="110" t="s">
        <v>91</v>
      </c>
      <c r="AX179" s="110" t="s">
        <v>68</v>
      </c>
      <c r="AY179" s="110" t="s">
        <v>117</v>
      </c>
    </row>
    <row r="180" spans="2:51" s="6" customFormat="1" ht="15.75" customHeight="1">
      <c r="B180" s="115"/>
      <c r="E180" s="116"/>
      <c r="F180" s="180" t="s">
        <v>144</v>
      </c>
      <c r="G180" s="181"/>
      <c r="H180" s="181"/>
      <c r="I180" s="181"/>
      <c r="K180" s="117">
        <v>165.619</v>
      </c>
      <c r="R180" s="118"/>
      <c r="T180" s="119"/>
      <c r="AA180" s="120"/>
      <c r="AT180" s="116" t="s">
        <v>127</v>
      </c>
      <c r="AU180" s="116" t="s">
        <v>81</v>
      </c>
      <c r="AV180" s="116" t="s">
        <v>123</v>
      </c>
      <c r="AW180" s="116" t="s">
        <v>91</v>
      </c>
      <c r="AX180" s="116" t="s">
        <v>15</v>
      </c>
      <c r="AY180" s="116" t="s">
        <v>117</v>
      </c>
    </row>
    <row r="181" spans="2:63" s="6" customFormat="1" ht="15.75" customHeight="1">
      <c r="B181" s="18"/>
      <c r="C181" s="121" t="s">
        <v>7</v>
      </c>
      <c r="D181" s="121" t="s">
        <v>202</v>
      </c>
      <c r="E181" s="122" t="s">
        <v>203</v>
      </c>
      <c r="F181" s="182" t="s">
        <v>204</v>
      </c>
      <c r="G181" s="183"/>
      <c r="H181" s="183"/>
      <c r="I181" s="183"/>
      <c r="J181" s="123" t="s">
        <v>182</v>
      </c>
      <c r="K181" s="124">
        <v>289.833</v>
      </c>
      <c r="L181" s="184"/>
      <c r="M181" s="183"/>
      <c r="N181" s="184">
        <f>ROUND($L$181*$K$181,2)</f>
        <v>0</v>
      </c>
      <c r="O181" s="176"/>
      <c r="P181" s="176"/>
      <c r="Q181" s="176"/>
      <c r="R181" s="19"/>
      <c r="T181" s="105"/>
      <c r="U181" s="25" t="s">
        <v>33</v>
      </c>
      <c r="V181" s="106">
        <v>0</v>
      </c>
      <c r="W181" s="106">
        <f>$V$181*$K$181</f>
        <v>0</v>
      </c>
      <c r="X181" s="106">
        <v>1</v>
      </c>
      <c r="Y181" s="106">
        <f>$X$181*$K$181</f>
        <v>289.833</v>
      </c>
      <c r="Z181" s="106">
        <v>0</v>
      </c>
      <c r="AA181" s="107">
        <f>$Z$181*$K$181</f>
        <v>0</v>
      </c>
      <c r="AR181" s="6" t="s">
        <v>205</v>
      </c>
      <c r="AT181" s="6" t="s">
        <v>202</v>
      </c>
      <c r="AU181" s="6" t="s">
        <v>81</v>
      </c>
      <c r="AY181" s="6" t="s">
        <v>117</v>
      </c>
      <c r="BE181" s="108">
        <f>IF($U$181="základní",$N$181,0)</f>
        <v>0</v>
      </c>
      <c r="BF181" s="108">
        <f>IF($U$181="snížená",$N$181,0)</f>
        <v>0</v>
      </c>
      <c r="BG181" s="108">
        <f>IF($U$181="zákl. přenesená",$N$181,0)</f>
        <v>0</v>
      </c>
      <c r="BH181" s="108">
        <f>IF($U$181="sníž. přenesená",$N$181,0)</f>
        <v>0</v>
      </c>
      <c r="BI181" s="108">
        <f>IF($U$181="nulová",$N$181,0)</f>
        <v>0</v>
      </c>
      <c r="BJ181" s="6" t="s">
        <v>15</v>
      </c>
      <c r="BK181" s="108">
        <f>ROUND($L$181*$K$181,2)</f>
        <v>0</v>
      </c>
    </row>
    <row r="182" spans="2:51" s="6" customFormat="1" ht="15.75" customHeight="1">
      <c r="B182" s="109"/>
      <c r="E182" s="110"/>
      <c r="F182" s="178" t="s">
        <v>206</v>
      </c>
      <c r="G182" s="179"/>
      <c r="H182" s="179"/>
      <c r="I182" s="179"/>
      <c r="K182" s="111">
        <v>289.833</v>
      </c>
      <c r="R182" s="112"/>
      <c r="T182" s="113"/>
      <c r="AA182" s="114"/>
      <c r="AT182" s="110" t="s">
        <v>127</v>
      </c>
      <c r="AU182" s="110" t="s">
        <v>81</v>
      </c>
      <c r="AV182" s="110" t="s">
        <v>81</v>
      </c>
      <c r="AW182" s="110" t="s">
        <v>91</v>
      </c>
      <c r="AX182" s="110" t="s">
        <v>15</v>
      </c>
      <c r="AY182" s="110" t="s">
        <v>117</v>
      </c>
    </row>
    <row r="183" spans="2:63" s="91" customFormat="1" ht="30.75" customHeight="1">
      <c r="B183" s="92"/>
      <c r="D183" s="100" t="s">
        <v>94</v>
      </c>
      <c r="N183" s="185">
        <f>$BK$183</f>
        <v>0</v>
      </c>
      <c r="O183" s="186"/>
      <c r="P183" s="186"/>
      <c r="Q183" s="186"/>
      <c r="R183" s="95"/>
      <c r="T183" s="96"/>
      <c r="W183" s="97">
        <f>SUM($W$184:$W$198)</f>
        <v>33.618703</v>
      </c>
      <c r="Y183" s="97">
        <f>SUM($Y$184:$Y$198)</f>
        <v>0</v>
      </c>
      <c r="AA183" s="98">
        <f>SUM($AA$184:$AA$198)</f>
        <v>0</v>
      </c>
      <c r="AR183" s="94" t="s">
        <v>15</v>
      </c>
      <c r="AT183" s="94" t="s">
        <v>67</v>
      </c>
      <c r="AU183" s="94" t="s">
        <v>15</v>
      </c>
      <c r="AY183" s="94" t="s">
        <v>117</v>
      </c>
      <c r="BK183" s="99">
        <f>SUM($BK$184:$BK$198)</f>
        <v>0</v>
      </c>
    </row>
    <row r="184" spans="2:63" s="6" customFormat="1" ht="15.75" customHeight="1">
      <c r="B184" s="18"/>
      <c r="C184" s="101" t="s">
        <v>207</v>
      </c>
      <c r="D184" s="101" t="s">
        <v>119</v>
      </c>
      <c r="E184" s="102" t="s">
        <v>208</v>
      </c>
      <c r="F184" s="175" t="s">
        <v>209</v>
      </c>
      <c r="G184" s="176"/>
      <c r="H184" s="176"/>
      <c r="I184" s="176"/>
      <c r="J184" s="103" t="s">
        <v>130</v>
      </c>
      <c r="K184" s="104">
        <v>25.801</v>
      </c>
      <c r="L184" s="177"/>
      <c r="M184" s="176"/>
      <c r="N184" s="177">
        <f>ROUND($L$184*$K$184,2)</f>
        <v>0</v>
      </c>
      <c r="O184" s="176"/>
      <c r="P184" s="176"/>
      <c r="Q184" s="176"/>
      <c r="R184" s="19"/>
      <c r="T184" s="105"/>
      <c r="U184" s="25" t="s">
        <v>33</v>
      </c>
      <c r="V184" s="106">
        <v>1.303</v>
      </c>
      <c r="W184" s="106">
        <f>$V$184*$K$184</f>
        <v>33.618703</v>
      </c>
      <c r="X184" s="106">
        <v>0</v>
      </c>
      <c r="Y184" s="106">
        <f>$X$184*$K$184</f>
        <v>0</v>
      </c>
      <c r="Z184" s="106">
        <v>0</v>
      </c>
      <c r="AA184" s="107">
        <f>$Z$184*$K$184</f>
        <v>0</v>
      </c>
      <c r="AR184" s="6" t="s">
        <v>123</v>
      </c>
      <c r="AT184" s="6" t="s">
        <v>119</v>
      </c>
      <c r="AU184" s="6" t="s">
        <v>81</v>
      </c>
      <c r="AY184" s="6" t="s">
        <v>117</v>
      </c>
      <c r="BE184" s="108">
        <f>IF($U$184="základní",$N$184,0)</f>
        <v>0</v>
      </c>
      <c r="BF184" s="108">
        <f>IF($U$184="snížená",$N$184,0)</f>
        <v>0</v>
      </c>
      <c r="BG184" s="108">
        <f>IF($U$184="zákl. přenesená",$N$184,0)</f>
        <v>0</v>
      </c>
      <c r="BH184" s="108">
        <f>IF($U$184="sníž. přenesená",$N$184,0)</f>
        <v>0</v>
      </c>
      <c r="BI184" s="108">
        <f>IF($U$184="nulová",$N$184,0)</f>
        <v>0</v>
      </c>
      <c r="BJ184" s="6" t="s">
        <v>15</v>
      </c>
      <c r="BK184" s="108">
        <f>ROUND($L$184*$K$184,2)</f>
        <v>0</v>
      </c>
    </row>
    <row r="185" spans="2:51" s="6" customFormat="1" ht="15.75" customHeight="1">
      <c r="B185" s="109"/>
      <c r="E185" s="110"/>
      <c r="F185" s="178" t="s">
        <v>210</v>
      </c>
      <c r="G185" s="179"/>
      <c r="H185" s="179"/>
      <c r="I185" s="179"/>
      <c r="K185" s="111">
        <v>2.746</v>
      </c>
      <c r="R185" s="112"/>
      <c r="T185" s="113"/>
      <c r="AA185" s="114"/>
      <c r="AT185" s="110" t="s">
        <v>127</v>
      </c>
      <c r="AU185" s="110" t="s">
        <v>81</v>
      </c>
      <c r="AV185" s="110" t="s">
        <v>81</v>
      </c>
      <c r="AW185" s="110" t="s">
        <v>91</v>
      </c>
      <c r="AX185" s="110" t="s">
        <v>68</v>
      </c>
      <c r="AY185" s="110" t="s">
        <v>117</v>
      </c>
    </row>
    <row r="186" spans="2:51" s="6" customFormat="1" ht="15.75" customHeight="1">
      <c r="B186" s="109"/>
      <c r="E186" s="110"/>
      <c r="F186" s="178" t="s">
        <v>211</v>
      </c>
      <c r="G186" s="179"/>
      <c r="H186" s="179"/>
      <c r="I186" s="179"/>
      <c r="K186" s="111">
        <v>1.095</v>
      </c>
      <c r="R186" s="112"/>
      <c r="T186" s="113"/>
      <c r="AA186" s="114"/>
      <c r="AT186" s="110" t="s">
        <v>127</v>
      </c>
      <c r="AU186" s="110" t="s">
        <v>81</v>
      </c>
      <c r="AV186" s="110" t="s">
        <v>81</v>
      </c>
      <c r="AW186" s="110" t="s">
        <v>91</v>
      </c>
      <c r="AX186" s="110" t="s">
        <v>68</v>
      </c>
      <c r="AY186" s="110" t="s">
        <v>117</v>
      </c>
    </row>
    <row r="187" spans="2:51" s="6" customFormat="1" ht="15.75" customHeight="1">
      <c r="B187" s="109"/>
      <c r="E187" s="110"/>
      <c r="F187" s="178" t="s">
        <v>212</v>
      </c>
      <c r="G187" s="179"/>
      <c r="H187" s="179"/>
      <c r="I187" s="179"/>
      <c r="K187" s="111">
        <v>4.32</v>
      </c>
      <c r="R187" s="112"/>
      <c r="T187" s="113"/>
      <c r="AA187" s="114"/>
      <c r="AT187" s="110" t="s">
        <v>127</v>
      </c>
      <c r="AU187" s="110" t="s">
        <v>81</v>
      </c>
      <c r="AV187" s="110" t="s">
        <v>81</v>
      </c>
      <c r="AW187" s="110" t="s">
        <v>91</v>
      </c>
      <c r="AX187" s="110" t="s">
        <v>68</v>
      </c>
      <c r="AY187" s="110" t="s">
        <v>117</v>
      </c>
    </row>
    <row r="188" spans="2:51" s="6" customFormat="1" ht="15.75" customHeight="1">
      <c r="B188" s="109"/>
      <c r="E188" s="110"/>
      <c r="F188" s="178" t="s">
        <v>213</v>
      </c>
      <c r="G188" s="179"/>
      <c r="H188" s="179"/>
      <c r="I188" s="179"/>
      <c r="K188" s="111">
        <v>0.257</v>
      </c>
      <c r="R188" s="112"/>
      <c r="T188" s="113"/>
      <c r="AA188" s="114"/>
      <c r="AT188" s="110" t="s">
        <v>127</v>
      </c>
      <c r="AU188" s="110" t="s">
        <v>81</v>
      </c>
      <c r="AV188" s="110" t="s">
        <v>81</v>
      </c>
      <c r="AW188" s="110" t="s">
        <v>91</v>
      </c>
      <c r="AX188" s="110" t="s">
        <v>68</v>
      </c>
      <c r="AY188" s="110" t="s">
        <v>117</v>
      </c>
    </row>
    <row r="189" spans="2:51" s="6" customFormat="1" ht="15.75" customHeight="1">
      <c r="B189" s="109"/>
      <c r="E189" s="110"/>
      <c r="F189" s="178" t="s">
        <v>214</v>
      </c>
      <c r="G189" s="179"/>
      <c r="H189" s="179"/>
      <c r="I189" s="179"/>
      <c r="K189" s="111">
        <v>0.944</v>
      </c>
      <c r="R189" s="112"/>
      <c r="T189" s="113"/>
      <c r="AA189" s="114"/>
      <c r="AT189" s="110" t="s">
        <v>127</v>
      </c>
      <c r="AU189" s="110" t="s">
        <v>81</v>
      </c>
      <c r="AV189" s="110" t="s">
        <v>81</v>
      </c>
      <c r="AW189" s="110" t="s">
        <v>91</v>
      </c>
      <c r="AX189" s="110" t="s">
        <v>68</v>
      </c>
      <c r="AY189" s="110" t="s">
        <v>117</v>
      </c>
    </row>
    <row r="190" spans="2:51" s="6" customFormat="1" ht="15.75" customHeight="1">
      <c r="B190" s="109"/>
      <c r="E190" s="110"/>
      <c r="F190" s="178" t="s">
        <v>215</v>
      </c>
      <c r="G190" s="179"/>
      <c r="H190" s="179"/>
      <c r="I190" s="179"/>
      <c r="K190" s="111">
        <v>5.46</v>
      </c>
      <c r="R190" s="112"/>
      <c r="T190" s="113"/>
      <c r="AA190" s="114"/>
      <c r="AT190" s="110" t="s">
        <v>127</v>
      </c>
      <c r="AU190" s="110" t="s">
        <v>81</v>
      </c>
      <c r="AV190" s="110" t="s">
        <v>81</v>
      </c>
      <c r="AW190" s="110" t="s">
        <v>91</v>
      </c>
      <c r="AX190" s="110" t="s">
        <v>68</v>
      </c>
      <c r="AY190" s="110" t="s">
        <v>117</v>
      </c>
    </row>
    <row r="191" spans="2:51" s="6" customFormat="1" ht="15.75" customHeight="1">
      <c r="B191" s="109"/>
      <c r="E191" s="110"/>
      <c r="F191" s="178" t="s">
        <v>216</v>
      </c>
      <c r="G191" s="179"/>
      <c r="H191" s="179"/>
      <c r="I191" s="179"/>
      <c r="K191" s="111">
        <v>1.888</v>
      </c>
      <c r="R191" s="112"/>
      <c r="T191" s="113"/>
      <c r="AA191" s="114"/>
      <c r="AT191" s="110" t="s">
        <v>127</v>
      </c>
      <c r="AU191" s="110" t="s">
        <v>81</v>
      </c>
      <c r="AV191" s="110" t="s">
        <v>81</v>
      </c>
      <c r="AW191" s="110" t="s">
        <v>91</v>
      </c>
      <c r="AX191" s="110" t="s">
        <v>68</v>
      </c>
      <c r="AY191" s="110" t="s">
        <v>117</v>
      </c>
    </row>
    <row r="192" spans="2:51" s="6" customFormat="1" ht="15.75" customHeight="1">
      <c r="B192" s="109"/>
      <c r="E192" s="110"/>
      <c r="F192" s="178" t="s">
        <v>217</v>
      </c>
      <c r="G192" s="179"/>
      <c r="H192" s="179"/>
      <c r="I192" s="179"/>
      <c r="K192" s="111">
        <v>3</v>
      </c>
      <c r="R192" s="112"/>
      <c r="T192" s="113"/>
      <c r="AA192" s="114"/>
      <c r="AT192" s="110" t="s">
        <v>127</v>
      </c>
      <c r="AU192" s="110" t="s">
        <v>81</v>
      </c>
      <c r="AV192" s="110" t="s">
        <v>81</v>
      </c>
      <c r="AW192" s="110" t="s">
        <v>91</v>
      </c>
      <c r="AX192" s="110" t="s">
        <v>68</v>
      </c>
      <c r="AY192" s="110" t="s">
        <v>117</v>
      </c>
    </row>
    <row r="193" spans="2:51" s="6" customFormat="1" ht="15.75" customHeight="1">
      <c r="B193" s="109"/>
      <c r="E193" s="110"/>
      <c r="F193" s="178" t="s">
        <v>218</v>
      </c>
      <c r="G193" s="179"/>
      <c r="H193" s="179"/>
      <c r="I193" s="179"/>
      <c r="K193" s="111">
        <v>0.172</v>
      </c>
      <c r="R193" s="112"/>
      <c r="T193" s="113"/>
      <c r="AA193" s="114"/>
      <c r="AT193" s="110" t="s">
        <v>127</v>
      </c>
      <c r="AU193" s="110" t="s">
        <v>81</v>
      </c>
      <c r="AV193" s="110" t="s">
        <v>81</v>
      </c>
      <c r="AW193" s="110" t="s">
        <v>91</v>
      </c>
      <c r="AX193" s="110" t="s">
        <v>68</v>
      </c>
      <c r="AY193" s="110" t="s">
        <v>117</v>
      </c>
    </row>
    <row r="194" spans="2:51" s="6" customFormat="1" ht="15.75" customHeight="1">
      <c r="B194" s="109"/>
      <c r="E194" s="110"/>
      <c r="F194" s="178" t="s">
        <v>219</v>
      </c>
      <c r="G194" s="179"/>
      <c r="H194" s="179"/>
      <c r="I194" s="179"/>
      <c r="K194" s="111">
        <v>1.544</v>
      </c>
      <c r="R194" s="112"/>
      <c r="T194" s="113"/>
      <c r="AA194" s="114"/>
      <c r="AT194" s="110" t="s">
        <v>127</v>
      </c>
      <c r="AU194" s="110" t="s">
        <v>81</v>
      </c>
      <c r="AV194" s="110" t="s">
        <v>81</v>
      </c>
      <c r="AW194" s="110" t="s">
        <v>91</v>
      </c>
      <c r="AX194" s="110" t="s">
        <v>68</v>
      </c>
      <c r="AY194" s="110" t="s">
        <v>117</v>
      </c>
    </row>
    <row r="195" spans="2:51" s="6" customFormat="1" ht="15.75" customHeight="1">
      <c r="B195" s="109"/>
      <c r="E195" s="110"/>
      <c r="F195" s="178" t="s">
        <v>210</v>
      </c>
      <c r="G195" s="179"/>
      <c r="H195" s="179"/>
      <c r="I195" s="179"/>
      <c r="K195" s="111">
        <v>2.746</v>
      </c>
      <c r="R195" s="112"/>
      <c r="T195" s="113"/>
      <c r="AA195" s="114"/>
      <c r="AT195" s="110" t="s">
        <v>127</v>
      </c>
      <c r="AU195" s="110" t="s">
        <v>81</v>
      </c>
      <c r="AV195" s="110" t="s">
        <v>81</v>
      </c>
      <c r="AW195" s="110" t="s">
        <v>91</v>
      </c>
      <c r="AX195" s="110" t="s">
        <v>68</v>
      </c>
      <c r="AY195" s="110" t="s">
        <v>117</v>
      </c>
    </row>
    <row r="196" spans="2:51" s="6" customFormat="1" ht="15.75" customHeight="1">
      <c r="B196" s="109"/>
      <c r="E196" s="110"/>
      <c r="F196" s="178" t="s">
        <v>220</v>
      </c>
      <c r="G196" s="179"/>
      <c r="H196" s="179"/>
      <c r="I196" s="179"/>
      <c r="K196" s="111">
        <v>1.2</v>
      </c>
      <c r="R196" s="112"/>
      <c r="T196" s="113"/>
      <c r="AA196" s="114"/>
      <c r="AT196" s="110" t="s">
        <v>127</v>
      </c>
      <c r="AU196" s="110" t="s">
        <v>81</v>
      </c>
      <c r="AV196" s="110" t="s">
        <v>81</v>
      </c>
      <c r="AW196" s="110" t="s">
        <v>91</v>
      </c>
      <c r="AX196" s="110" t="s">
        <v>68</v>
      </c>
      <c r="AY196" s="110" t="s">
        <v>117</v>
      </c>
    </row>
    <row r="197" spans="2:51" s="6" customFormat="1" ht="15.75" customHeight="1">
      <c r="B197" s="109"/>
      <c r="E197" s="110"/>
      <c r="F197" s="178" t="s">
        <v>221</v>
      </c>
      <c r="G197" s="179"/>
      <c r="H197" s="179"/>
      <c r="I197" s="179"/>
      <c r="K197" s="111">
        <v>0.429</v>
      </c>
      <c r="R197" s="112"/>
      <c r="T197" s="113"/>
      <c r="AA197" s="114"/>
      <c r="AT197" s="110" t="s">
        <v>127</v>
      </c>
      <c r="AU197" s="110" t="s">
        <v>81</v>
      </c>
      <c r="AV197" s="110" t="s">
        <v>81</v>
      </c>
      <c r="AW197" s="110" t="s">
        <v>91</v>
      </c>
      <c r="AX197" s="110" t="s">
        <v>68</v>
      </c>
      <c r="AY197" s="110" t="s">
        <v>117</v>
      </c>
    </row>
    <row r="198" spans="2:51" s="6" customFormat="1" ht="15.75" customHeight="1">
      <c r="B198" s="115"/>
      <c r="E198" s="116"/>
      <c r="F198" s="180" t="s">
        <v>144</v>
      </c>
      <c r="G198" s="181"/>
      <c r="H198" s="181"/>
      <c r="I198" s="181"/>
      <c r="K198" s="117">
        <v>25.801</v>
      </c>
      <c r="R198" s="118"/>
      <c r="T198" s="119"/>
      <c r="AA198" s="120"/>
      <c r="AT198" s="116" t="s">
        <v>127</v>
      </c>
      <c r="AU198" s="116" t="s">
        <v>81</v>
      </c>
      <c r="AV198" s="116" t="s">
        <v>123</v>
      </c>
      <c r="AW198" s="116" t="s">
        <v>91</v>
      </c>
      <c r="AX198" s="116" t="s">
        <v>15</v>
      </c>
      <c r="AY198" s="116" t="s">
        <v>117</v>
      </c>
    </row>
    <row r="199" spans="2:63" s="91" customFormat="1" ht="30.75" customHeight="1">
      <c r="B199" s="92"/>
      <c r="D199" s="100" t="s">
        <v>95</v>
      </c>
      <c r="N199" s="185">
        <f>$BK$199</f>
        <v>0</v>
      </c>
      <c r="O199" s="186"/>
      <c r="P199" s="186"/>
      <c r="Q199" s="186"/>
      <c r="R199" s="95"/>
      <c r="T199" s="96"/>
      <c r="W199" s="97">
        <f>SUM($W$200:$W$205)</f>
        <v>56.028000000000006</v>
      </c>
      <c r="Y199" s="97">
        <f>SUM($Y$200:$Y$205)</f>
        <v>0.185745</v>
      </c>
      <c r="AA199" s="98">
        <f>SUM($AA$200:$AA$205)</f>
        <v>0</v>
      </c>
      <c r="AR199" s="94" t="s">
        <v>15</v>
      </c>
      <c r="AT199" s="94" t="s">
        <v>67</v>
      </c>
      <c r="AU199" s="94" t="s">
        <v>15</v>
      </c>
      <c r="AY199" s="94" t="s">
        <v>117</v>
      </c>
      <c r="BK199" s="99">
        <f>SUM($BK$200:$BK$205)</f>
        <v>0</v>
      </c>
    </row>
    <row r="200" spans="2:63" s="6" customFormat="1" ht="27" customHeight="1">
      <c r="B200" s="18"/>
      <c r="C200" s="101" t="s">
        <v>20</v>
      </c>
      <c r="D200" s="101" t="s">
        <v>119</v>
      </c>
      <c r="E200" s="102" t="s">
        <v>222</v>
      </c>
      <c r="F200" s="175" t="s">
        <v>223</v>
      </c>
      <c r="G200" s="176"/>
      <c r="H200" s="176"/>
      <c r="I200" s="176"/>
      <c r="J200" s="103" t="s">
        <v>122</v>
      </c>
      <c r="K200" s="104">
        <v>304.5</v>
      </c>
      <c r="L200" s="177"/>
      <c r="M200" s="176"/>
      <c r="N200" s="177">
        <f>ROUND($L$200*$K$200,2)</f>
        <v>0</v>
      </c>
      <c r="O200" s="176"/>
      <c r="P200" s="176"/>
      <c r="Q200" s="176"/>
      <c r="R200" s="19"/>
      <c r="T200" s="105"/>
      <c r="U200" s="25" t="s">
        <v>33</v>
      </c>
      <c r="V200" s="106">
        <v>0.026</v>
      </c>
      <c r="W200" s="106">
        <f>$V$200*$K$200</f>
        <v>7.917</v>
      </c>
      <c r="X200" s="106">
        <v>0</v>
      </c>
      <c r="Y200" s="106">
        <f>$X$200*$K$200</f>
        <v>0</v>
      </c>
      <c r="Z200" s="106">
        <v>0</v>
      </c>
      <c r="AA200" s="107">
        <f>$Z$200*$K$200</f>
        <v>0</v>
      </c>
      <c r="AR200" s="6" t="s">
        <v>123</v>
      </c>
      <c r="AT200" s="6" t="s">
        <v>119</v>
      </c>
      <c r="AU200" s="6" t="s">
        <v>81</v>
      </c>
      <c r="AY200" s="6" t="s">
        <v>117</v>
      </c>
      <c r="BE200" s="108">
        <f>IF($U$200="základní",$N$200,0)</f>
        <v>0</v>
      </c>
      <c r="BF200" s="108">
        <f>IF($U$200="snížená",$N$200,0)</f>
        <v>0</v>
      </c>
      <c r="BG200" s="108">
        <f>IF($U$200="zákl. přenesená",$N$200,0)</f>
        <v>0</v>
      </c>
      <c r="BH200" s="108">
        <f>IF($U$200="sníž. přenesená",$N$200,0)</f>
        <v>0</v>
      </c>
      <c r="BI200" s="108">
        <f>IF($U$200="nulová",$N$200,0)</f>
        <v>0</v>
      </c>
      <c r="BJ200" s="6" t="s">
        <v>15</v>
      </c>
      <c r="BK200" s="108">
        <f>ROUND($L$200*$K$200,2)</f>
        <v>0</v>
      </c>
    </row>
    <row r="201" spans="2:51" s="6" customFormat="1" ht="15.75" customHeight="1">
      <c r="B201" s="109"/>
      <c r="E201" s="110"/>
      <c r="F201" s="178" t="s">
        <v>126</v>
      </c>
      <c r="G201" s="179"/>
      <c r="H201" s="179"/>
      <c r="I201" s="179"/>
      <c r="K201" s="111">
        <v>304.5</v>
      </c>
      <c r="R201" s="112"/>
      <c r="T201" s="113"/>
      <c r="AA201" s="114"/>
      <c r="AT201" s="110" t="s">
        <v>127</v>
      </c>
      <c r="AU201" s="110" t="s">
        <v>81</v>
      </c>
      <c r="AV201" s="110" t="s">
        <v>81</v>
      </c>
      <c r="AW201" s="110" t="s">
        <v>91</v>
      </c>
      <c r="AX201" s="110" t="s">
        <v>15</v>
      </c>
      <c r="AY201" s="110" t="s">
        <v>117</v>
      </c>
    </row>
    <row r="202" spans="2:63" s="6" customFormat="1" ht="15.75" customHeight="1">
      <c r="B202" s="18"/>
      <c r="C202" s="101" t="s">
        <v>224</v>
      </c>
      <c r="D202" s="101" t="s">
        <v>119</v>
      </c>
      <c r="E202" s="102" t="s">
        <v>225</v>
      </c>
      <c r="F202" s="175" t="s">
        <v>226</v>
      </c>
      <c r="G202" s="176"/>
      <c r="H202" s="176"/>
      <c r="I202" s="176"/>
      <c r="J202" s="103" t="s">
        <v>122</v>
      </c>
      <c r="K202" s="104">
        <v>304.5</v>
      </c>
      <c r="L202" s="177"/>
      <c r="M202" s="176"/>
      <c r="N202" s="177">
        <f>ROUND($L$202*$K$202,2)</f>
        <v>0</v>
      </c>
      <c r="O202" s="176"/>
      <c r="P202" s="176"/>
      <c r="Q202" s="176"/>
      <c r="R202" s="19"/>
      <c r="T202" s="105"/>
      <c r="U202" s="25" t="s">
        <v>33</v>
      </c>
      <c r="V202" s="106">
        <v>0.026</v>
      </c>
      <c r="W202" s="106">
        <f>$V$202*$K$202</f>
        <v>7.917</v>
      </c>
      <c r="X202" s="106">
        <v>0</v>
      </c>
      <c r="Y202" s="106">
        <f>$X$202*$K$202</f>
        <v>0</v>
      </c>
      <c r="Z202" s="106">
        <v>0</v>
      </c>
      <c r="AA202" s="107">
        <f>$Z$202*$K$202</f>
        <v>0</v>
      </c>
      <c r="AR202" s="6" t="s">
        <v>123</v>
      </c>
      <c r="AT202" s="6" t="s">
        <v>119</v>
      </c>
      <c r="AU202" s="6" t="s">
        <v>81</v>
      </c>
      <c r="AY202" s="6" t="s">
        <v>117</v>
      </c>
      <c r="BE202" s="108">
        <f>IF($U$202="základní",$N$202,0)</f>
        <v>0</v>
      </c>
      <c r="BF202" s="108">
        <f>IF($U$202="snížená",$N$202,0)</f>
        <v>0</v>
      </c>
      <c r="BG202" s="108">
        <f>IF($U$202="zákl. přenesená",$N$202,0)</f>
        <v>0</v>
      </c>
      <c r="BH202" s="108">
        <f>IF($U$202="sníž. přenesená",$N$202,0)</f>
        <v>0</v>
      </c>
      <c r="BI202" s="108">
        <f>IF($U$202="nulová",$N$202,0)</f>
        <v>0</v>
      </c>
      <c r="BJ202" s="6" t="s">
        <v>15</v>
      </c>
      <c r="BK202" s="108">
        <f>ROUND($L$202*$K$202,2)</f>
        <v>0</v>
      </c>
    </row>
    <row r="203" spans="2:63" s="6" customFormat="1" ht="27" customHeight="1">
      <c r="B203" s="18"/>
      <c r="C203" s="101" t="s">
        <v>227</v>
      </c>
      <c r="D203" s="101" t="s">
        <v>119</v>
      </c>
      <c r="E203" s="102" t="s">
        <v>228</v>
      </c>
      <c r="F203" s="175" t="s">
        <v>229</v>
      </c>
      <c r="G203" s="176"/>
      <c r="H203" s="176"/>
      <c r="I203" s="176"/>
      <c r="J203" s="103" t="s">
        <v>122</v>
      </c>
      <c r="K203" s="104">
        <v>304.5</v>
      </c>
      <c r="L203" s="177"/>
      <c r="M203" s="176"/>
      <c r="N203" s="177">
        <f>ROUND($L$203*$K$203,2)</f>
        <v>0</v>
      </c>
      <c r="O203" s="176"/>
      <c r="P203" s="176"/>
      <c r="Q203" s="176"/>
      <c r="R203" s="19"/>
      <c r="T203" s="105"/>
      <c r="U203" s="25" t="s">
        <v>33</v>
      </c>
      <c r="V203" s="106">
        <v>0.064</v>
      </c>
      <c r="W203" s="106">
        <f>$V$203*$K$203</f>
        <v>19.488</v>
      </c>
      <c r="X203" s="106">
        <v>0</v>
      </c>
      <c r="Y203" s="106">
        <f>$X$203*$K$203</f>
        <v>0</v>
      </c>
      <c r="Z203" s="106">
        <v>0</v>
      </c>
      <c r="AA203" s="107">
        <f>$Z$203*$K$203</f>
        <v>0</v>
      </c>
      <c r="AR203" s="6" t="s">
        <v>123</v>
      </c>
      <c r="AT203" s="6" t="s">
        <v>119</v>
      </c>
      <c r="AU203" s="6" t="s">
        <v>81</v>
      </c>
      <c r="AY203" s="6" t="s">
        <v>117</v>
      </c>
      <c r="BE203" s="108">
        <f>IF($U$203="základní",$N$203,0)</f>
        <v>0</v>
      </c>
      <c r="BF203" s="108">
        <f>IF($U$203="snížená",$N$203,0)</f>
        <v>0</v>
      </c>
      <c r="BG203" s="108">
        <f>IF($U$203="zákl. přenesená",$N$203,0)</f>
        <v>0</v>
      </c>
      <c r="BH203" s="108">
        <f>IF($U$203="sníž. přenesená",$N$203,0)</f>
        <v>0</v>
      </c>
      <c r="BI203" s="108">
        <f>IF($U$203="nulová",$N$203,0)</f>
        <v>0</v>
      </c>
      <c r="BJ203" s="6" t="s">
        <v>15</v>
      </c>
      <c r="BK203" s="108">
        <f>ROUND($L$203*$K$203,2)</f>
        <v>0</v>
      </c>
    </row>
    <row r="204" spans="2:63" s="6" customFormat="1" ht="27" customHeight="1">
      <c r="B204" s="18"/>
      <c r="C204" s="101" t="s">
        <v>230</v>
      </c>
      <c r="D204" s="101" t="s">
        <v>119</v>
      </c>
      <c r="E204" s="102" t="s">
        <v>231</v>
      </c>
      <c r="F204" s="175" t="s">
        <v>232</v>
      </c>
      <c r="G204" s="176"/>
      <c r="H204" s="176"/>
      <c r="I204" s="176"/>
      <c r="J204" s="103" t="s">
        <v>122</v>
      </c>
      <c r="K204" s="104">
        <v>304.5</v>
      </c>
      <c r="L204" s="177"/>
      <c r="M204" s="176"/>
      <c r="N204" s="177">
        <f>ROUND($L$204*$K$204,2)</f>
        <v>0</v>
      </c>
      <c r="O204" s="176"/>
      <c r="P204" s="176"/>
      <c r="Q204" s="176"/>
      <c r="R204" s="19"/>
      <c r="T204" s="105"/>
      <c r="U204" s="25" t="s">
        <v>33</v>
      </c>
      <c r="V204" s="106">
        <v>0.002</v>
      </c>
      <c r="W204" s="106">
        <f>$V$204*$K$204</f>
        <v>0.609</v>
      </c>
      <c r="X204" s="106">
        <v>0.00061</v>
      </c>
      <c r="Y204" s="106">
        <f>$X$204*$K$204</f>
        <v>0.185745</v>
      </c>
      <c r="Z204" s="106">
        <v>0</v>
      </c>
      <c r="AA204" s="107">
        <f>$Z$204*$K$204</f>
        <v>0</v>
      </c>
      <c r="AR204" s="6" t="s">
        <v>123</v>
      </c>
      <c r="AT204" s="6" t="s">
        <v>119</v>
      </c>
      <c r="AU204" s="6" t="s">
        <v>81</v>
      </c>
      <c r="AY204" s="6" t="s">
        <v>117</v>
      </c>
      <c r="BE204" s="108">
        <f>IF($U$204="základní",$N$204,0)</f>
        <v>0</v>
      </c>
      <c r="BF204" s="108">
        <f>IF($U$204="snížená",$N$204,0)</f>
        <v>0</v>
      </c>
      <c r="BG204" s="108">
        <f>IF($U$204="zákl. přenesená",$N$204,0)</f>
        <v>0</v>
      </c>
      <c r="BH204" s="108">
        <f>IF($U$204="sníž. přenesená",$N$204,0)</f>
        <v>0</v>
      </c>
      <c r="BI204" s="108">
        <f>IF($U$204="nulová",$N$204,0)</f>
        <v>0</v>
      </c>
      <c r="BJ204" s="6" t="s">
        <v>15</v>
      </c>
      <c r="BK204" s="108">
        <f>ROUND($L$204*$K$204,2)</f>
        <v>0</v>
      </c>
    </row>
    <row r="205" spans="2:63" s="6" customFormat="1" ht="27" customHeight="1">
      <c r="B205" s="18"/>
      <c r="C205" s="101" t="s">
        <v>233</v>
      </c>
      <c r="D205" s="101" t="s">
        <v>119</v>
      </c>
      <c r="E205" s="102" t="s">
        <v>234</v>
      </c>
      <c r="F205" s="175" t="s">
        <v>235</v>
      </c>
      <c r="G205" s="176"/>
      <c r="H205" s="176"/>
      <c r="I205" s="176"/>
      <c r="J205" s="103" t="s">
        <v>122</v>
      </c>
      <c r="K205" s="104">
        <v>304.5</v>
      </c>
      <c r="L205" s="177"/>
      <c r="M205" s="176"/>
      <c r="N205" s="177">
        <f>ROUND($L$205*$K$205,2)</f>
        <v>0</v>
      </c>
      <c r="O205" s="176"/>
      <c r="P205" s="176"/>
      <c r="Q205" s="176"/>
      <c r="R205" s="19"/>
      <c r="T205" s="105"/>
      <c r="U205" s="25" t="s">
        <v>33</v>
      </c>
      <c r="V205" s="106">
        <v>0.066</v>
      </c>
      <c r="W205" s="106">
        <f>$V$205*$K$205</f>
        <v>20.097</v>
      </c>
      <c r="X205" s="106">
        <v>0</v>
      </c>
      <c r="Y205" s="106">
        <f>$X$205*$K$205</f>
        <v>0</v>
      </c>
      <c r="Z205" s="106">
        <v>0</v>
      </c>
      <c r="AA205" s="107">
        <f>$Z$205*$K$205</f>
        <v>0</v>
      </c>
      <c r="AR205" s="6" t="s">
        <v>123</v>
      </c>
      <c r="AT205" s="6" t="s">
        <v>119</v>
      </c>
      <c r="AU205" s="6" t="s">
        <v>81</v>
      </c>
      <c r="AY205" s="6" t="s">
        <v>117</v>
      </c>
      <c r="BE205" s="108">
        <f>IF($U$205="základní",$N$205,0)</f>
        <v>0</v>
      </c>
      <c r="BF205" s="108">
        <f>IF($U$205="snížená",$N$205,0)</f>
        <v>0</v>
      </c>
      <c r="BG205" s="108">
        <f>IF($U$205="zákl. přenesená",$N$205,0)</f>
        <v>0</v>
      </c>
      <c r="BH205" s="108">
        <f>IF($U$205="sníž. přenesená",$N$205,0)</f>
        <v>0</v>
      </c>
      <c r="BI205" s="108">
        <f>IF($U$205="nulová",$N$205,0)</f>
        <v>0</v>
      </c>
      <c r="BJ205" s="6" t="s">
        <v>15</v>
      </c>
      <c r="BK205" s="108">
        <f>ROUND($L$205*$K$205,2)</f>
        <v>0</v>
      </c>
    </row>
    <row r="206" spans="2:63" s="91" customFormat="1" ht="30.75" customHeight="1">
      <c r="B206" s="92"/>
      <c r="D206" s="100" t="s">
        <v>96</v>
      </c>
      <c r="N206" s="185">
        <f>$BK$206</f>
        <v>0</v>
      </c>
      <c r="O206" s="186"/>
      <c r="P206" s="186"/>
      <c r="Q206" s="186"/>
      <c r="R206" s="95"/>
      <c r="T206" s="96"/>
      <c r="W206" s="97">
        <f>SUM($W$207:$W$227)</f>
        <v>136.143</v>
      </c>
      <c r="Y206" s="97">
        <f>SUM($Y$207:$Y$227)</f>
        <v>0.11648</v>
      </c>
      <c r="AA206" s="98">
        <f>SUM($AA$207:$AA$227)</f>
        <v>0</v>
      </c>
      <c r="AR206" s="94" t="s">
        <v>15</v>
      </c>
      <c r="AT206" s="94" t="s">
        <v>67</v>
      </c>
      <c r="AU206" s="94" t="s">
        <v>15</v>
      </c>
      <c r="AY206" s="94" t="s">
        <v>117</v>
      </c>
      <c r="BK206" s="99">
        <f>SUM($BK$207:$BK$227)</f>
        <v>0</v>
      </c>
    </row>
    <row r="207" spans="2:63" s="6" customFormat="1" ht="27" customHeight="1">
      <c r="B207" s="18"/>
      <c r="C207" s="101" t="s">
        <v>236</v>
      </c>
      <c r="D207" s="101" t="s">
        <v>119</v>
      </c>
      <c r="E207" s="102" t="s">
        <v>237</v>
      </c>
      <c r="F207" s="175" t="s">
        <v>238</v>
      </c>
      <c r="G207" s="176"/>
      <c r="H207" s="176"/>
      <c r="I207" s="176"/>
      <c r="J207" s="103" t="s">
        <v>239</v>
      </c>
      <c r="K207" s="104">
        <v>2</v>
      </c>
      <c r="L207" s="177"/>
      <c r="M207" s="176"/>
      <c r="N207" s="177">
        <f>ROUND($L$207*$K$207,2)</f>
        <v>0</v>
      </c>
      <c r="O207" s="176"/>
      <c r="P207" s="176"/>
      <c r="Q207" s="176"/>
      <c r="R207" s="19"/>
      <c r="T207" s="105"/>
      <c r="U207" s="25" t="s">
        <v>33</v>
      </c>
      <c r="V207" s="106">
        <v>1.527</v>
      </c>
      <c r="W207" s="106">
        <f>$V$207*$K$207</f>
        <v>3.054</v>
      </c>
      <c r="X207" s="106">
        <v>0</v>
      </c>
      <c r="Y207" s="106">
        <f>$X$207*$K$207</f>
        <v>0</v>
      </c>
      <c r="Z207" s="106">
        <v>0</v>
      </c>
      <c r="AA207" s="107">
        <f>$Z$207*$K$207</f>
        <v>0</v>
      </c>
      <c r="AR207" s="6" t="s">
        <v>123</v>
      </c>
      <c r="AT207" s="6" t="s">
        <v>119</v>
      </c>
      <c r="AU207" s="6" t="s">
        <v>81</v>
      </c>
      <c r="AY207" s="6" t="s">
        <v>117</v>
      </c>
      <c r="BE207" s="108">
        <f>IF($U$207="základní",$N$207,0)</f>
        <v>0</v>
      </c>
      <c r="BF207" s="108">
        <f>IF($U$207="snížená",$N$207,0)</f>
        <v>0</v>
      </c>
      <c r="BG207" s="108">
        <f>IF($U$207="zákl. přenesená",$N$207,0)</f>
        <v>0</v>
      </c>
      <c r="BH207" s="108">
        <f>IF($U$207="sníž. přenesená",$N$207,0)</f>
        <v>0</v>
      </c>
      <c r="BI207" s="108">
        <f>IF($U$207="nulová",$N$207,0)</f>
        <v>0</v>
      </c>
      <c r="BJ207" s="6" t="s">
        <v>15</v>
      </c>
      <c r="BK207" s="108">
        <f>ROUND($L$207*$K$207,2)</f>
        <v>0</v>
      </c>
    </row>
    <row r="208" spans="2:63" s="6" customFormat="1" ht="15.75" customHeight="1">
      <c r="B208" s="18"/>
      <c r="C208" s="121" t="s">
        <v>240</v>
      </c>
      <c r="D208" s="121" t="s">
        <v>202</v>
      </c>
      <c r="E208" s="122" t="s">
        <v>241</v>
      </c>
      <c r="F208" s="182" t="s">
        <v>242</v>
      </c>
      <c r="G208" s="183"/>
      <c r="H208" s="183"/>
      <c r="I208" s="183"/>
      <c r="J208" s="123" t="s">
        <v>243</v>
      </c>
      <c r="K208" s="124">
        <v>2</v>
      </c>
      <c r="L208" s="184"/>
      <c r="M208" s="183"/>
      <c r="N208" s="184">
        <f>ROUND($L$208*$K$208,2)</f>
        <v>0</v>
      </c>
      <c r="O208" s="176"/>
      <c r="P208" s="176"/>
      <c r="Q208" s="176"/>
      <c r="R208" s="19"/>
      <c r="T208" s="105"/>
      <c r="U208" s="25" t="s">
        <v>33</v>
      </c>
      <c r="V208" s="106">
        <v>0</v>
      </c>
      <c r="W208" s="106">
        <f>$V$208*$K$208</f>
        <v>0</v>
      </c>
      <c r="X208" s="106">
        <v>0</v>
      </c>
      <c r="Y208" s="106">
        <f>$X$208*$K$208</f>
        <v>0</v>
      </c>
      <c r="Z208" s="106">
        <v>0</v>
      </c>
      <c r="AA208" s="107">
        <f>$Z$208*$K$208</f>
        <v>0</v>
      </c>
      <c r="AR208" s="6" t="s">
        <v>205</v>
      </c>
      <c r="AT208" s="6" t="s">
        <v>202</v>
      </c>
      <c r="AU208" s="6" t="s">
        <v>81</v>
      </c>
      <c r="AY208" s="6" t="s">
        <v>117</v>
      </c>
      <c r="BE208" s="108">
        <f>IF($U$208="základní",$N$208,0)</f>
        <v>0</v>
      </c>
      <c r="BF208" s="108">
        <f>IF($U$208="snížená",$N$208,0)</f>
        <v>0</v>
      </c>
      <c r="BG208" s="108">
        <f>IF($U$208="zákl. přenesená",$N$208,0)</f>
        <v>0</v>
      </c>
      <c r="BH208" s="108">
        <f>IF($U$208="sníž. přenesená",$N$208,0)</f>
        <v>0</v>
      </c>
      <c r="BI208" s="108">
        <f>IF($U$208="nulová",$N$208,0)</f>
        <v>0</v>
      </c>
      <c r="BJ208" s="6" t="s">
        <v>15</v>
      </c>
      <c r="BK208" s="108">
        <f>ROUND($L$208*$K$208,2)</f>
        <v>0</v>
      </c>
    </row>
    <row r="209" spans="2:63" s="6" customFormat="1" ht="39" customHeight="1">
      <c r="B209" s="18"/>
      <c r="C209" s="101" t="s">
        <v>244</v>
      </c>
      <c r="D209" s="101" t="s">
        <v>119</v>
      </c>
      <c r="E209" s="102" t="s">
        <v>245</v>
      </c>
      <c r="F209" s="175" t="s">
        <v>246</v>
      </c>
      <c r="G209" s="176"/>
      <c r="H209" s="176"/>
      <c r="I209" s="176"/>
      <c r="J209" s="103" t="s">
        <v>247</v>
      </c>
      <c r="K209" s="104">
        <v>430</v>
      </c>
      <c r="L209" s="177"/>
      <c r="M209" s="176"/>
      <c r="N209" s="177">
        <f>ROUND($L$209*$K$209,2)</f>
        <v>0</v>
      </c>
      <c r="O209" s="176"/>
      <c r="P209" s="176"/>
      <c r="Q209" s="176"/>
      <c r="R209" s="19"/>
      <c r="T209" s="105"/>
      <c r="U209" s="25" t="s">
        <v>33</v>
      </c>
      <c r="V209" s="106">
        <v>0.142</v>
      </c>
      <c r="W209" s="106">
        <f>$V$209*$K$209</f>
        <v>61.059999999999995</v>
      </c>
      <c r="X209" s="106">
        <v>0</v>
      </c>
      <c r="Y209" s="106">
        <f>$X$209*$K$209</f>
        <v>0</v>
      </c>
      <c r="Z209" s="106">
        <v>0</v>
      </c>
      <c r="AA209" s="107">
        <f>$Z$209*$K$209</f>
        <v>0</v>
      </c>
      <c r="AR209" s="6" t="s">
        <v>123</v>
      </c>
      <c r="AT209" s="6" t="s">
        <v>119</v>
      </c>
      <c r="AU209" s="6" t="s">
        <v>81</v>
      </c>
      <c r="AY209" s="6" t="s">
        <v>117</v>
      </c>
      <c r="BE209" s="108">
        <f>IF($U$209="základní",$N$209,0)</f>
        <v>0</v>
      </c>
      <c r="BF209" s="108">
        <f>IF($U$209="snížená",$N$209,0)</f>
        <v>0</v>
      </c>
      <c r="BG209" s="108">
        <f>IF($U$209="zákl. přenesená",$N$209,0)</f>
        <v>0</v>
      </c>
      <c r="BH209" s="108">
        <f>IF($U$209="sníž. přenesená",$N$209,0)</f>
        <v>0</v>
      </c>
      <c r="BI209" s="108">
        <f>IF($U$209="nulová",$N$209,0)</f>
        <v>0</v>
      </c>
      <c r="BJ209" s="6" t="s">
        <v>15</v>
      </c>
      <c r="BK209" s="108">
        <f>ROUND($L$209*$K$209,2)</f>
        <v>0</v>
      </c>
    </row>
    <row r="210" spans="2:63" s="6" customFormat="1" ht="15.75" customHeight="1">
      <c r="B210" s="18"/>
      <c r="C210" s="121" t="s">
        <v>248</v>
      </c>
      <c r="D210" s="121" t="s">
        <v>202</v>
      </c>
      <c r="E210" s="122" t="s">
        <v>249</v>
      </c>
      <c r="F210" s="182" t="s">
        <v>250</v>
      </c>
      <c r="G210" s="183"/>
      <c r="H210" s="183"/>
      <c r="I210" s="183"/>
      <c r="J210" s="123" t="s">
        <v>247</v>
      </c>
      <c r="K210" s="124">
        <v>430</v>
      </c>
      <c r="L210" s="184"/>
      <c r="M210" s="183"/>
      <c r="N210" s="184">
        <f>ROUND($L$210*$K$210,2)</f>
        <v>0</v>
      </c>
      <c r="O210" s="176"/>
      <c r="P210" s="176"/>
      <c r="Q210" s="176"/>
      <c r="R210" s="19"/>
      <c r="T210" s="105"/>
      <c r="U210" s="25" t="s">
        <v>33</v>
      </c>
      <c r="V210" s="106">
        <v>0</v>
      </c>
      <c r="W210" s="106">
        <f>$V$210*$K$210</f>
        <v>0</v>
      </c>
      <c r="X210" s="106">
        <v>0</v>
      </c>
      <c r="Y210" s="106">
        <f>$X$210*$K$210</f>
        <v>0</v>
      </c>
      <c r="Z210" s="106">
        <v>0</v>
      </c>
      <c r="AA210" s="107">
        <f>$Z$210*$K$210</f>
        <v>0</v>
      </c>
      <c r="AR210" s="6" t="s">
        <v>205</v>
      </c>
      <c r="AT210" s="6" t="s">
        <v>202</v>
      </c>
      <c r="AU210" s="6" t="s">
        <v>81</v>
      </c>
      <c r="AY210" s="6" t="s">
        <v>117</v>
      </c>
      <c r="BE210" s="108">
        <f>IF($U$210="základní",$N$210,0)</f>
        <v>0</v>
      </c>
      <c r="BF210" s="108">
        <f>IF($U$210="snížená",$N$210,0)</f>
        <v>0</v>
      </c>
      <c r="BG210" s="108">
        <f>IF($U$210="zákl. přenesená",$N$210,0)</f>
        <v>0</v>
      </c>
      <c r="BH210" s="108">
        <f>IF($U$210="sníž. přenesená",$N$210,0)</f>
        <v>0</v>
      </c>
      <c r="BI210" s="108">
        <f>IF($U$210="nulová",$N$210,0)</f>
        <v>0</v>
      </c>
      <c r="BJ210" s="6" t="s">
        <v>15</v>
      </c>
      <c r="BK210" s="108">
        <f>ROUND($L$210*$K$210,2)</f>
        <v>0</v>
      </c>
    </row>
    <row r="211" spans="2:63" s="6" customFormat="1" ht="15.75" customHeight="1">
      <c r="B211" s="18"/>
      <c r="C211" s="121" t="s">
        <v>251</v>
      </c>
      <c r="D211" s="121" t="s">
        <v>202</v>
      </c>
      <c r="E211" s="122" t="s">
        <v>252</v>
      </c>
      <c r="F211" s="182" t="s">
        <v>253</v>
      </c>
      <c r="G211" s="183"/>
      <c r="H211" s="183"/>
      <c r="I211" s="183"/>
      <c r="J211" s="123" t="s">
        <v>243</v>
      </c>
      <c r="K211" s="124">
        <v>1</v>
      </c>
      <c r="L211" s="184"/>
      <c r="M211" s="183"/>
      <c r="N211" s="184">
        <f>ROUND($L$211*$K$211,2)</f>
        <v>0</v>
      </c>
      <c r="O211" s="176"/>
      <c r="P211" s="176"/>
      <c r="Q211" s="176"/>
      <c r="R211" s="19"/>
      <c r="T211" s="105"/>
      <c r="U211" s="25" t="s">
        <v>33</v>
      </c>
      <c r="V211" s="106">
        <v>0</v>
      </c>
      <c r="W211" s="106">
        <f>$V$211*$K$211</f>
        <v>0</v>
      </c>
      <c r="X211" s="106">
        <v>0</v>
      </c>
      <c r="Y211" s="106">
        <f>$X$211*$K$211</f>
        <v>0</v>
      </c>
      <c r="Z211" s="106">
        <v>0</v>
      </c>
      <c r="AA211" s="107">
        <f>$Z$211*$K$211</f>
        <v>0</v>
      </c>
      <c r="AR211" s="6" t="s">
        <v>205</v>
      </c>
      <c r="AT211" s="6" t="s">
        <v>202</v>
      </c>
      <c r="AU211" s="6" t="s">
        <v>81</v>
      </c>
      <c r="AY211" s="6" t="s">
        <v>117</v>
      </c>
      <c r="BE211" s="108">
        <f>IF($U$211="základní",$N$211,0)</f>
        <v>0</v>
      </c>
      <c r="BF211" s="108">
        <f>IF($U$211="snížená",$N$211,0)</f>
        <v>0</v>
      </c>
      <c r="BG211" s="108">
        <f>IF($U$211="zákl. přenesená",$N$211,0)</f>
        <v>0</v>
      </c>
      <c r="BH211" s="108">
        <f>IF($U$211="sníž. přenesená",$N$211,0)</f>
        <v>0</v>
      </c>
      <c r="BI211" s="108">
        <f>IF($U$211="nulová",$N$211,0)</f>
        <v>0</v>
      </c>
      <c r="BJ211" s="6" t="s">
        <v>15</v>
      </c>
      <c r="BK211" s="108">
        <f>ROUND($L$211*$K$211,2)</f>
        <v>0</v>
      </c>
    </row>
    <row r="212" spans="2:63" s="6" customFormat="1" ht="39" customHeight="1">
      <c r="B212" s="18"/>
      <c r="C212" s="101" t="s">
        <v>254</v>
      </c>
      <c r="D212" s="101" t="s">
        <v>119</v>
      </c>
      <c r="E212" s="102" t="s">
        <v>255</v>
      </c>
      <c r="F212" s="175" t="s">
        <v>256</v>
      </c>
      <c r="G212" s="176"/>
      <c r="H212" s="176"/>
      <c r="I212" s="176"/>
      <c r="J212" s="103" t="s">
        <v>239</v>
      </c>
      <c r="K212" s="104">
        <v>8</v>
      </c>
      <c r="L212" s="177"/>
      <c r="M212" s="176"/>
      <c r="N212" s="177">
        <f>ROUND($L$212*$K$212,2)</f>
        <v>0</v>
      </c>
      <c r="O212" s="176"/>
      <c r="P212" s="176"/>
      <c r="Q212" s="176"/>
      <c r="R212" s="19"/>
      <c r="T212" s="105"/>
      <c r="U212" s="25" t="s">
        <v>33</v>
      </c>
      <c r="V212" s="106">
        <v>0.26</v>
      </c>
      <c r="W212" s="106">
        <f>$V$212*$K$212</f>
        <v>2.08</v>
      </c>
      <c r="X212" s="106">
        <v>0</v>
      </c>
      <c r="Y212" s="106">
        <f>$X$212*$K$212</f>
        <v>0</v>
      </c>
      <c r="Z212" s="106">
        <v>0</v>
      </c>
      <c r="AA212" s="107">
        <f>$Z$212*$K$212</f>
        <v>0</v>
      </c>
      <c r="AR212" s="6" t="s">
        <v>123</v>
      </c>
      <c r="AT212" s="6" t="s">
        <v>119</v>
      </c>
      <c r="AU212" s="6" t="s">
        <v>81</v>
      </c>
      <c r="AY212" s="6" t="s">
        <v>117</v>
      </c>
      <c r="BE212" s="108">
        <f>IF($U$212="základní",$N$212,0)</f>
        <v>0</v>
      </c>
      <c r="BF212" s="108">
        <f>IF($U$212="snížená",$N$212,0)</f>
        <v>0</v>
      </c>
      <c r="BG212" s="108">
        <f>IF($U$212="zákl. přenesená",$N$212,0)</f>
        <v>0</v>
      </c>
      <c r="BH212" s="108">
        <f>IF($U$212="sníž. přenesená",$N$212,0)</f>
        <v>0</v>
      </c>
      <c r="BI212" s="108">
        <f>IF($U$212="nulová",$N$212,0)</f>
        <v>0</v>
      </c>
      <c r="BJ212" s="6" t="s">
        <v>15</v>
      </c>
      <c r="BK212" s="108">
        <f>ROUND($L$212*$K$212,2)</f>
        <v>0</v>
      </c>
    </row>
    <row r="213" spans="2:51" s="6" customFormat="1" ht="15.75" customHeight="1">
      <c r="B213" s="109"/>
      <c r="E213" s="110"/>
      <c r="F213" s="178" t="s">
        <v>257</v>
      </c>
      <c r="G213" s="179"/>
      <c r="H213" s="179"/>
      <c r="I213" s="179"/>
      <c r="K213" s="111">
        <v>8</v>
      </c>
      <c r="R213" s="112"/>
      <c r="T213" s="113"/>
      <c r="AA213" s="114"/>
      <c r="AT213" s="110" t="s">
        <v>127</v>
      </c>
      <c r="AU213" s="110" t="s">
        <v>81</v>
      </c>
      <c r="AV213" s="110" t="s">
        <v>81</v>
      </c>
      <c r="AW213" s="110" t="s">
        <v>91</v>
      </c>
      <c r="AX213" s="110" t="s">
        <v>15</v>
      </c>
      <c r="AY213" s="110" t="s">
        <v>117</v>
      </c>
    </row>
    <row r="214" spans="2:63" s="6" customFormat="1" ht="15.75" customHeight="1">
      <c r="B214" s="18"/>
      <c r="C214" s="121" t="s">
        <v>258</v>
      </c>
      <c r="D214" s="121" t="s">
        <v>202</v>
      </c>
      <c r="E214" s="122" t="s">
        <v>259</v>
      </c>
      <c r="F214" s="182" t="s">
        <v>260</v>
      </c>
      <c r="G214" s="183"/>
      <c r="H214" s="183"/>
      <c r="I214" s="183"/>
      <c r="J214" s="123" t="s">
        <v>243</v>
      </c>
      <c r="K214" s="124">
        <v>2</v>
      </c>
      <c r="L214" s="184"/>
      <c r="M214" s="183"/>
      <c r="N214" s="184">
        <f>ROUND($L$214*$K$214,2)</f>
        <v>0</v>
      </c>
      <c r="O214" s="176"/>
      <c r="P214" s="176"/>
      <c r="Q214" s="176"/>
      <c r="R214" s="19"/>
      <c r="T214" s="105"/>
      <c r="U214" s="25" t="s">
        <v>33</v>
      </c>
      <c r="V214" s="106">
        <v>0</v>
      </c>
      <c r="W214" s="106">
        <f>$V$214*$K$214</f>
        <v>0</v>
      </c>
      <c r="X214" s="106">
        <v>0</v>
      </c>
      <c r="Y214" s="106">
        <f>$X$214*$K$214</f>
        <v>0</v>
      </c>
      <c r="Z214" s="106">
        <v>0</v>
      </c>
      <c r="AA214" s="107">
        <f>$Z$214*$K$214</f>
        <v>0</v>
      </c>
      <c r="AR214" s="6" t="s">
        <v>205</v>
      </c>
      <c r="AT214" s="6" t="s">
        <v>202</v>
      </c>
      <c r="AU214" s="6" t="s">
        <v>81</v>
      </c>
      <c r="AY214" s="6" t="s">
        <v>117</v>
      </c>
      <c r="BE214" s="108">
        <f>IF($U$214="základní",$N$214,0)</f>
        <v>0</v>
      </c>
      <c r="BF214" s="108">
        <f>IF($U$214="snížená",$N$214,0)</f>
        <v>0</v>
      </c>
      <c r="BG214" s="108">
        <f>IF($U$214="zákl. přenesená",$N$214,0)</f>
        <v>0</v>
      </c>
      <c r="BH214" s="108">
        <f>IF($U$214="sníž. přenesená",$N$214,0)</f>
        <v>0</v>
      </c>
      <c r="BI214" s="108">
        <f>IF($U$214="nulová",$N$214,0)</f>
        <v>0</v>
      </c>
      <c r="BJ214" s="6" t="s">
        <v>15</v>
      </c>
      <c r="BK214" s="108">
        <f>ROUND($L$214*$K$214,2)</f>
        <v>0</v>
      </c>
    </row>
    <row r="215" spans="2:63" s="6" customFormat="1" ht="15.75" customHeight="1">
      <c r="B215" s="18"/>
      <c r="C215" s="121" t="s">
        <v>261</v>
      </c>
      <c r="D215" s="121" t="s">
        <v>202</v>
      </c>
      <c r="E215" s="122" t="s">
        <v>262</v>
      </c>
      <c r="F215" s="182" t="s">
        <v>263</v>
      </c>
      <c r="G215" s="183"/>
      <c r="H215" s="183"/>
      <c r="I215" s="183"/>
      <c r="J215" s="123" t="s">
        <v>243</v>
      </c>
      <c r="K215" s="124">
        <v>1</v>
      </c>
      <c r="L215" s="184"/>
      <c r="M215" s="183"/>
      <c r="N215" s="184">
        <f>ROUND($L$215*$K$215,2)</f>
        <v>0</v>
      </c>
      <c r="O215" s="176"/>
      <c r="P215" s="176"/>
      <c r="Q215" s="176"/>
      <c r="R215" s="19"/>
      <c r="T215" s="105"/>
      <c r="U215" s="25" t="s">
        <v>33</v>
      </c>
      <c r="V215" s="106">
        <v>0</v>
      </c>
      <c r="W215" s="106">
        <f>$V$215*$K$215</f>
        <v>0</v>
      </c>
      <c r="X215" s="106">
        <v>0</v>
      </c>
      <c r="Y215" s="106">
        <f>$X$215*$K$215</f>
        <v>0</v>
      </c>
      <c r="Z215" s="106">
        <v>0</v>
      </c>
      <c r="AA215" s="107">
        <f>$Z$215*$K$215</f>
        <v>0</v>
      </c>
      <c r="AR215" s="6" t="s">
        <v>205</v>
      </c>
      <c r="AT215" s="6" t="s">
        <v>202</v>
      </c>
      <c r="AU215" s="6" t="s">
        <v>81</v>
      </c>
      <c r="AY215" s="6" t="s">
        <v>117</v>
      </c>
      <c r="BE215" s="108">
        <f>IF($U$215="základní",$N$215,0)</f>
        <v>0</v>
      </c>
      <c r="BF215" s="108">
        <f>IF($U$215="snížená",$N$215,0)</f>
        <v>0</v>
      </c>
      <c r="BG215" s="108">
        <f>IF($U$215="zákl. přenesená",$N$215,0)</f>
        <v>0</v>
      </c>
      <c r="BH215" s="108">
        <f>IF($U$215="sníž. přenesená",$N$215,0)</f>
        <v>0</v>
      </c>
      <c r="BI215" s="108">
        <f>IF($U$215="nulová",$N$215,0)</f>
        <v>0</v>
      </c>
      <c r="BJ215" s="6" t="s">
        <v>15</v>
      </c>
      <c r="BK215" s="108">
        <f>ROUND($L$215*$K$215,2)</f>
        <v>0</v>
      </c>
    </row>
    <row r="216" spans="2:63" s="6" customFormat="1" ht="15.75" customHeight="1">
      <c r="B216" s="18"/>
      <c r="C216" s="121" t="s">
        <v>264</v>
      </c>
      <c r="D216" s="121" t="s">
        <v>202</v>
      </c>
      <c r="E216" s="122" t="s">
        <v>265</v>
      </c>
      <c r="F216" s="182" t="s">
        <v>266</v>
      </c>
      <c r="G216" s="183"/>
      <c r="H216" s="183"/>
      <c r="I216" s="183"/>
      <c r="J216" s="123" t="s">
        <v>243</v>
      </c>
      <c r="K216" s="124">
        <v>1</v>
      </c>
      <c r="L216" s="184"/>
      <c r="M216" s="183"/>
      <c r="N216" s="184">
        <f>ROUND($L$216*$K$216,2)</f>
        <v>0</v>
      </c>
      <c r="O216" s="176"/>
      <c r="P216" s="176"/>
      <c r="Q216" s="176"/>
      <c r="R216" s="19"/>
      <c r="T216" s="105"/>
      <c r="U216" s="25" t="s">
        <v>33</v>
      </c>
      <c r="V216" s="106">
        <v>0</v>
      </c>
      <c r="W216" s="106">
        <f>$V$216*$K$216</f>
        <v>0</v>
      </c>
      <c r="X216" s="106">
        <v>0</v>
      </c>
      <c r="Y216" s="106">
        <f>$X$216*$K$216</f>
        <v>0</v>
      </c>
      <c r="Z216" s="106">
        <v>0</v>
      </c>
      <c r="AA216" s="107">
        <f>$Z$216*$K$216</f>
        <v>0</v>
      </c>
      <c r="AR216" s="6" t="s">
        <v>205</v>
      </c>
      <c r="AT216" s="6" t="s">
        <v>202</v>
      </c>
      <c r="AU216" s="6" t="s">
        <v>81</v>
      </c>
      <c r="AY216" s="6" t="s">
        <v>117</v>
      </c>
      <c r="BE216" s="108">
        <f>IF($U$216="základní",$N$216,0)</f>
        <v>0</v>
      </c>
      <c r="BF216" s="108">
        <f>IF($U$216="snížená",$N$216,0)</f>
        <v>0</v>
      </c>
      <c r="BG216" s="108">
        <f>IF($U$216="zákl. přenesená",$N$216,0)</f>
        <v>0</v>
      </c>
      <c r="BH216" s="108">
        <f>IF($U$216="sníž. přenesená",$N$216,0)</f>
        <v>0</v>
      </c>
      <c r="BI216" s="108">
        <f>IF($U$216="nulová",$N$216,0)</f>
        <v>0</v>
      </c>
      <c r="BJ216" s="6" t="s">
        <v>15</v>
      </c>
      <c r="BK216" s="108">
        <f>ROUND($L$216*$K$216,2)</f>
        <v>0</v>
      </c>
    </row>
    <row r="217" spans="2:63" s="6" customFormat="1" ht="15.75" customHeight="1">
      <c r="B217" s="18"/>
      <c r="C217" s="121" t="s">
        <v>267</v>
      </c>
      <c r="D217" s="121" t="s">
        <v>202</v>
      </c>
      <c r="E217" s="122" t="s">
        <v>268</v>
      </c>
      <c r="F217" s="182" t="s">
        <v>269</v>
      </c>
      <c r="G217" s="183"/>
      <c r="H217" s="183"/>
      <c r="I217" s="183"/>
      <c r="J217" s="123" t="s">
        <v>243</v>
      </c>
      <c r="K217" s="124">
        <v>2</v>
      </c>
      <c r="L217" s="184"/>
      <c r="M217" s="183"/>
      <c r="N217" s="184">
        <f>ROUND($L$217*$K$217,2)</f>
        <v>0</v>
      </c>
      <c r="O217" s="176"/>
      <c r="P217" s="176"/>
      <c r="Q217" s="176"/>
      <c r="R217" s="19"/>
      <c r="T217" s="105"/>
      <c r="U217" s="25" t="s">
        <v>33</v>
      </c>
      <c r="V217" s="106">
        <v>0</v>
      </c>
      <c r="W217" s="106">
        <f>$V$217*$K$217</f>
        <v>0</v>
      </c>
      <c r="X217" s="106">
        <v>0</v>
      </c>
      <c r="Y217" s="106">
        <f>$X$217*$K$217</f>
        <v>0</v>
      </c>
      <c r="Z217" s="106">
        <v>0</v>
      </c>
      <c r="AA217" s="107">
        <f>$Z$217*$K$217</f>
        <v>0</v>
      </c>
      <c r="AR217" s="6" t="s">
        <v>205</v>
      </c>
      <c r="AT217" s="6" t="s">
        <v>202</v>
      </c>
      <c r="AU217" s="6" t="s">
        <v>81</v>
      </c>
      <c r="AY217" s="6" t="s">
        <v>117</v>
      </c>
      <c r="BE217" s="108">
        <f>IF($U$217="základní",$N$217,0)</f>
        <v>0</v>
      </c>
      <c r="BF217" s="108">
        <f>IF($U$217="snížená",$N$217,0)</f>
        <v>0</v>
      </c>
      <c r="BG217" s="108">
        <f>IF($U$217="zákl. přenesená",$N$217,0)</f>
        <v>0</v>
      </c>
      <c r="BH217" s="108">
        <f>IF($U$217="sníž. přenesená",$N$217,0)</f>
        <v>0</v>
      </c>
      <c r="BI217" s="108">
        <f>IF($U$217="nulová",$N$217,0)</f>
        <v>0</v>
      </c>
      <c r="BJ217" s="6" t="s">
        <v>15</v>
      </c>
      <c r="BK217" s="108">
        <f>ROUND($L$217*$K$217,2)</f>
        <v>0</v>
      </c>
    </row>
    <row r="218" spans="2:63" s="6" customFormat="1" ht="15.75" customHeight="1">
      <c r="B218" s="18"/>
      <c r="C218" s="121" t="s">
        <v>270</v>
      </c>
      <c r="D218" s="121" t="s">
        <v>202</v>
      </c>
      <c r="E218" s="122" t="s">
        <v>271</v>
      </c>
      <c r="F218" s="182" t="s">
        <v>272</v>
      </c>
      <c r="G218" s="183"/>
      <c r="H218" s="183"/>
      <c r="I218" s="183"/>
      <c r="J218" s="123" t="s">
        <v>243</v>
      </c>
      <c r="K218" s="124">
        <v>2</v>
      </c>
      <c r="L218" s="184"/>
      <c r="M218" s="183"/>
      <c r="N218" s="184">
        <f>ROUND($L$218*$K$218,2)</f>
        <v>0</v>
      </c>
      <c r="O218" s="176"/>
      <c r="P218" s="176"/>
      <c r="Q218" s="176"/>
      <c r="R218" s="19"/>
      <c r="T218" s="105"/>
      <c r="U218" s="25" t="s">
        <v>33</v>
      </c>
      <c r="V218" s="106">
        <v>0</v>
      </c>
      <c r="W218" s="106">
        <f>$V$218*$K$218</f>
        <v>0</v>
      </c>
      <c r="X218" s="106">
        <v>0</v>
      </c>
      <c r="Y218" s="106">
        <f>$X$218*$K$218</f>
        <v>0</v>
      </c>
      <c r="Z218" s="106">
        <v>0</v>
      </c>
      <c r="AA218" s="107">
        <f>$Z$218*$K$218</f>
        <v>0</v>
      </c>
      <c r="AR218" s="6" t="s">
        <v>205</v>
      </c>
      <c r="AT218" s="6" t="s">
        <v>202</v>
      </c>
      <c r="AU218" s="6" t="s">
        <v>81</v>
      </c>
      <c r="AY218" s="6" t="s">
        <v>117</v>
      </c>
      <c r="BE218" s="108">
        <f>IF($U$218="základní",$N$218,0)</f>
        <v>0</v>
      </c>
      <c r="BF218" s="108">
        <f>IF($U$218="snížená",$N$218,0)</f>
        <v>0</v>
      </c>
      <c r="BG218" s="108">
        <f>IF($U$218="zákl. přenesená",$N$218,0)</f>
        <v>0</v>
      </c>
      <c r="BH218" s="108">
        <f>IF($U$218="sníž. přenesená",$N$218,0)</f>
        <v>0</v>
      </c>
      <c r="BI218" s="108">
        <f>IF($U$218="nulová",$N$218,0)</f>
        <v>0</v>
      </c>
      <c r="BJ218" s="6" t="s">
        <v>15</v>
      </c>
      <c r="BK218" s="108">
        <f>ROUND($L$218*$K$218,2)</f>
        <v>0</v>
      </c>
    </row>
    <row r="219" spans="2:63" s="6" customFormat="1" ht="27" customHeight="1">
      <c r="B219" s="18"/>
      <c r="C219" s="101" t="s">
        <v>273</v>
      </c>
      <c r="D219" s="101" t="s">
        <v>119</v>
      </c>
      <c r="E219" s="102" t="s">
        <v>274</v>
      </c>
      <c r="F219" s="175" t="s">
        <v>275</v>
      </c>
      <c r="G219" s="176"/>
      <c r="H219" s="176"/>
      <c r="I219" s="176"/>
      <c r="J219" s="103" t="s">
        <v>239</v>
      </c>
      <c r="K219" s="104">
        <v>1</v>
      </c>
      <c r="L219" s="177"/>
      <c r="M219" s="176"/>
      <c r="N219" s="177">
        <f>ROUND($L$219*$K$219,2)</f>
        <v>0</v>
      </c>
      <c r="O219" s="176"/>
      <c r="P219" s="176"/>
      <c r="Q219" s="176"/>
      <c r="R219" s="19"/>
      <c r="T219" s="105"/>
      <c r="U219" s="25" t="s">
        <v>33</v>
      </c>
      <c r="V219" s="106">
        <v>1.554</v>
      </c>
      <c r="W219" s="106">
        <f>$V$219*$K$219</f>
        <v>1.554</v>
      </c>
      <c r="X219" s="106">
        <v>0.0008</v>
      </c>
      <c r="Y219" s="106">
        <f>$X$219*$K$219</f>
        <v>0.0008</v>
      </c>
      <c r="Z219" s="106">
        <v>0</v>
      </c>
      <c r="AA219" s="107">
        <f>$Z$219*$K$219</f>
        <v>0</v>
      </c>
      <c r="AR219" s="6" t="s">
        <v>123</v>
      </c>
      <c r="AT219" s="6" t="s">
        <v>119</v>
      </c>
      <c r="AU219" s="6" t="s">
        <v>81</v>
      </c>
      <c r="AY219" s="6" t="s">
        <v>117</v>
      </c>
      <c r="BE219" s="108">
        <f>IF($U$219="základní",$N$219,0)</f>
        <v>0</v>
      </c>
      <c r="BF219" s="108">
        <f>IF($U$219="snížená",$N$219,0)</f>
        <v>0</v>
      </c>
      <c r="BG219" s="108">
        <f>IF($U$219="zákl. přenesená",$N$219,0)</f>
        <v>0</v>
      </c>
      <c r="BH219" s="108">
        <f>IF($U$219="sníž. přenesená",$N$219,0)</f>
        <v>0</v>
      </c>
      <c r="BI219" s="108">
        <f>IF($U$219="nulová",$N$219,0)</f>
        <v>0</v>
      </c>
      <c r="BJ219" s="6" t="s">
        <v>15</v>
      </c>
      <c r="BK219" s="108">
        <f>ROUND($L$219*$K$219,2)</f>
        <v>0</v>
      </c>
    </row>
    <row r="220" spans="2:63" s="6" customFormat="1" ht="15.75" customHeight="1">
      <c r="B220" s="18"/>
      <c r="C220" s="121" t="s">
        <v>276</v>
      </c>
      <c r="D220" s="121" t="s">
        <v>202</v>
      </c>
      <c r="E220" s="122" t="s">
        <v>277</v>
      </c>
      <c r="F220" s="182" t="s">
        <v>278</v>
      </c>
      <c r="G220" s="183"/>
      <c r="H220" s="183"/>
      <c r="I220" s="183"/>
      <c r="J220" s="123" t="s">
        <v>243</v>
      </c>
      <c r="K220" s="124">
        <v>1</v>
      </c>
      <c r="L220" s="184"/>
      <c r="M220" s="183"/>
      <c r="N220" s="184">
        <f>ROUND($L$220*$K$220,2)</f>
        <v>0</v>
      </c>
      <c r="O220" s="176"/>
      <c r="P220" s="176"/>
      <c r="Q220" s="176"/>
      <c r="R220" s="19"/>
      <c r="T220" s="105"/>
      <c r="U220" s="25" t="s">
        <v>33</v>
      </c>
      <c r="V220" s="106">
        <v>0</v>
      </c>
      <c r="W220" s="106">
        <f>$V$220*$K$220</f>
        <v>0</v>
      </c>
      <c r="X220" s="106">
        <v>0</v>
      </c>
      <c r="Y220" s="106">
        <f>$X$220*$K$220</f>
        <v>0</v>
      </c>
      <c r="Z220" s="106">
        <v>0</v>
      </c>
      <c r="AA220" s="107">
        <f>$Z$220*$K$220</f>
        <v>0</v>
      </c>
      <c r="AR220" s="6" t="s">
        <v>205</v>
      </c>
      <c r="AT220" s="6" t="s">
        <v>202</v>
      </c>
      <c r="AU220" s="6" t="s">
        <v>81</v>
      </c>
      <c r="AY220" s="6" t="s">
        <v>117</v>
      </c>
      <c r="BE220" s="108">
        <f>IF($U$220="základní",$N$220,0)</f>
        <v>0</v>
      </c>
      <c r="BF220" s="108">
        <f>IF($U$220="snížená",$N$220,0)</f>
        <v>0</v>
      </c>
      <c r="BG220" s="108">
        <f>IF($U$220="zákl. přenesená",$N$220,0)</f>
        <v>0</v>
      </c>
      <c r="BH220" s="108">
        <f>IF($U$220="sníž. přenesená",$N$220,0)</f>
        <v>0</v>
      </c>
      <c r="BI220" s="108">
        <f>IF($U$220="nulová",$N$220,0)</f>
        <v>0</v>
      </c>
      <c r="BJ220" s="6" t="s">
        <v>15</v>
      </c>
      <c r="BK220" s="108">
        <f>ROUND($L$220*$K$220,2)</f>
        <v>0</v>
      </c>
    </row>
    <row r="221" spans="2:63" s="6" customFormat="1" ht="15.75" customHeight="1">
      <c r="B221" s="18"/>
      <c r="C221" s="121" t="s">
        <v>279</v>
      </c>
      <c r="D221" s="121" t="s">
        <v>202</v>
      </c>
      <c r="E221" s="122" t="s">
        <v>280</v>
      </c>
      <c r="F221" s="182" t="s">
        <v>281</v>
      </c>
      <c r="G221" s="183"/>
      <c r="H221" s="183"/>
      <c r="I221" s="183"/>
      <c r="J221" s="123" t="s">
        <v>243</v>
      </c>
      <c r="K221" s="124">
        <v>1</v>
      </c>
      <c r="L221" s="184"/>
      <c r="M221" s="183"/>
      <c r="N221" s="184">
        <f>ROUND($L$221*$K$221,2)</f>
        <v>0</v>
      </c>
      <c r="O221" s="176"/>
      <c r="P221" s="176"/>
      <c r="Q221" s="176"/>
      <c r="R221" s="19"/>
      <c r="T221" s="105"/>
      <c r="U221" s="25" t="s">
        <v>33</v>
      </c>
      <c r="V221" s="106">
        <v>0</v>
      </c>
      <c r="W221" s="106">
        <f>$V$221*$K$221</f>
        <v>0</v>
      </c>
      <c r="X221" s="106">
        <v>0</v>
      </c>
      <c r="Y221" s="106">
        <f>$X$221*$K$221</f>
        <v>0</v>
      </c>
      <c r="Z221" s="106">
        <v>0</v>
      </c>
      <c r="AA221" s="107">
        <f>$Z$221*$K$221</f>
        <v>0</v>
      </c>
      <c r="AR221" s="6" t="s">
        <v>205</v>
      </c>
      <c r="AT221" s="6" t="s">
        <v>202</v>
      </c>
      <c r="AU221" s="6" t="s">
        <v>81</v>
      </c>
      <c r="AY221" s="6" t="s">
        <v>117</v>
      </c>
      <c r="BE221" s="108">
        <f>IF($U$221="základní",$N$221,0)</f>
        <v>0</v>
      </c>
      <c r="BF221" s="108">
        <f>IF($U$221="snížená",$N$221,0)</f>
        <v>0</v>
      </c>
      <c r="BG221" s="108">
        <f>IF($U$221="zákl. přenesená",$N$221,0)</f>
        <v>0</v>
      </c>
      <c r="BH221" s="108">
        <f>IF($U$221="sníž. přenesená",$N$221,0)</f>
        <v>0</v>
      </c>
      <c r="BI221" s="108">
        <f>IF($U$221="nulová",$N$221,0)</f>
        <v>0</v>
      </c>
      <c r="BJ221" s="6" t="s">
        <v>15</v>
      </c>
      <c r="BK221" s="108">
        <f>ROUND($L$221*$K$221,2)</f>
        <v>0</v>
      </c>
    </row>
    <row r="222" spans="2:63" s="6" customFormat="1" ht="15.75" customHeight="1">
      <c r="B222" s="18"/>
      <c r="C222" s="101" t="s">
        <v>282</v>
      </c>
      <c r="D222" s="101" t="s">
        <v>119</v>
      </c>
      <c r="E222" s="102" t="s">
        <v>283</v>
      </c>
      <c r="F222" s="175" t="s">
        <v>284</v>
      </c>
      <c r="G222" s="176"/>
      <c r="H222" s="176"/>
      <c r="I222" s="176"/>
      <c r="J222" s="103" t="s">
        <v>239</v>
      </c>
      <c r="K222" s="104">
        <v>2</v>
      </c>
      <c r="L222" s="177"/>
      <c r="M222" s="176"/>
      <c r="N222" s="177">
        <f>ROUND($L$222*$K$222,2)</f>
        <v>0</v>
      </c>
      <c r="O222" s="176"/>
      <c r="P222" s="176"/>
      <c r="Q222" s="176"/>
      <c r="R222" s="19"/>
      <c r="T222" s="105"/>
      <c r="U222" s="25" t="s">
        <v>33</v>
      </c>
      <c r="V222" s="106">
        <v>1.731</v>
      </c>
      <c r="W222" s="106">
        <f>$V$222*$K$222</f>
        <v>3.462</v>
      </c>
      <c r="X222" s="106">
        <v>0.00034</v>
      </c>
      <c r="Y222" s="106">
        <f>$X$222*$K$222</f>
        <v>0.00068</v>
      </c>
      <c r="Z222" s="106">
        <v>0</v>
      </c>
      <c r="AA222" s="107">
        <f>$Z$222*$K$222</f>
        <v>0</v>
      </c>
      <c r="AR222" s="6" t="s">
        <v>123</v>
      </c>
      <c r="AT222" s="6" t="s">
        <v>119</v>
      </c>
      <c r="AU222" s="6" t="s">
        <v>81</v>
      </c>
      <c r="AY222" s="6" t="s">
        <v>117</v>
      </c>
      <c r="BE222" s="108">
        <f>IF($U$222="základní",$N$222,0)</f>
        <v>0</v>
      </c>
      <c r="BF222" s="108">
        <f>IF($U$222="snížená",$N$222,0)</f>
        <v>0</v>
      </c>
      <c r="BG222" s="108">
        <f>IF($U$222="zákl. přenesená",$N$222,0)</f>
        <v>0</v>
      </c>
      <c r="BH222" s="108">
        <f>IF($U$222="sníž. přenesená",$N$222,0)</f>
        <v>0</v>
      </c>
      <c r="BI222" s="108">
        <f>IF($U$222="nulová",$N$222,0)</f>
        <v>0</v>
      </c>
      <c r="BJ222" s="6" t="s">
        <v>15</v>
      </c>
      <c r="BK222" s="108">
        <f>ROUND($L$222*$K$222,2)</f>
        <v>0</v>
      </c>
    </row>
    <row r="223" spans="2:63" s="6" customFormat="1" ht="27" customHeight="1">
      <c r="B223" s="18"/>
      <c r="C223" s="121" t="s">
        <v>285</v>
      </c>
      <c r="D223" s="121" t="s">
        <v>202</v>
      </c>
      <c r="E223" s="122" t="s">
        <v>286</v>
      </c>
      <c r="F223" s="182" t="s">
        <v>287</v>
      </c>
      <c r="G223" s="183"/>
      <c r="H223" s="183"/>
      <c r="I223" s="183"/>
      <c r="J223" s="123" t="s">
        <v>243</v>
      </c>
      <c r="K223" s="124">
        <v>2</v>
      </c>
      <c r="L223" s="184"/>
      <c r="M223" s="183"/>
      <c r="N223" s="184">
        <f>ROUND($L$223*$K$223,2)</f>
        <v>0</v>
      </c>
      <c r="O223" s="176"/>
      <c r="P223" s="176"/>
      <c r="Q223" s="176"/>
      <c r="R223" s="19"/>
      <c r="T223" s="105"/>
      <c r="U223" s="25" t="s">
        <v>33</v>
      </c>
      <c r="V223" s="106">
        <v>0</v>
      </c>
      <c r="W223" s="106">
        <f>$V$223*$K$223</f>
        <v>0</v>
      </c>
      <c r="X223" s="106">
        <v>0</v>
      </c>
      <c r="Y223" s="106">
        <f>$X$223*$K$223</f>
        <v>0</v>
      </c>
      <c r="Z223" s="106">
        <v>0</v>
      </c>
      <c r="AA223" s="107">
        <f>$Z$223*$K$223</f>
        <v>0</v>
      </c>
      <c r="AR223" s="6" t="s">
        <v>205</v>
      </c>
      <c r="AT223" s="6" t="s">
        <v>202</v>
      </c>
      <c r="AU223" s="6" t="s">
        <v>81</v>
      </c>
      <c r="AY223" s="6" t="s">
        <v>117</v>
      </c>
      <c r="BE223" s="108">
        <f>IF($U$223="základní",$N$223,0)</f>
        <v>0</v>
      </c>
      <c r="BF223" s="108">
        <f>IF($U$223="snížená",$N$223,0)</f>
        <v>0</v>
      </c>
      <c r="BG223" s="108">
        <f>IF($U$223="zákl. přenesená",$N$223,0)</f>
        <v>0</v>
      </c>
      <c r="BH223" s="108">
        <f>IF($U$223="sníž. přenesená",$N$223,0)</f>
        <v>0</v>
      </c>
      <c r="BI223" s="108">
        <f>IF($U$223="nulová",$N$223,0)</f>
        <v>0</v>
      </c>
      <c r="BJ223" s="6" t="s">
        <v>15</v>
      </c>
      <c r="BK223" s="108">
        <f>ROUND($L$223*$K$223,2)</f>
        <v>0</v>
      </c>
    </row>
    <row r="224" spans="2:63" s="6" customFormat="1" ht="15.75" customHeight="1">
      <c r="B224" s="18"/>
      <c r="C224" s="101" t="s">
        <v>288</v>
      </c>
      <c r="D224" s="101" t="s">
        <v>119</v>
      </c>
      <c r="E224" s="102" t="s">
        <v>289</v>
      </c>
      <c r="F224" s="175" t="s">
        <v>290</v>
      </c>
      <c r="G224" s="176"/>
      <c r="H224" s="176"/>
      <c r="I224" s="176"/>
      <c r="J224" s="103" t="s">
        <v>239</v>
      </c>
      <c r="K224" s="104">
        <v>1</v>
      </c>
      <c r="L224" s="177"/>
      <c r="M224" s="176"/>
      <c r="N224" s="177">
        <f>ROUND($L$224*$K$224,2)</f>
        <v>0</v>
      </c>
      <c r="O224" s="176"/>
      <c r="P224" s="176"/>
      <c r="Q224" s="176"/>
      <c r="R224" s="19"/>
      <c r="T224" s="105"/>
      <c r="U224" s="25" t="s">
        <v>33</v>
      </c>
      <c r="V224" s="106">
        <v>0.863</v>
      </c>
      <c r="W224" s="106">
        <f>$V$224*$K$224</f>
        <v>0.863</v>
      </c>
      <c r="X224" s="106">
        <v>0.115</v>
      </c>
      <c r="Y224" s="106">
        <f>$X$224*$K$224</f>
        <v>0.115</v>
      </c>
      <c r="Z224" s="106">
        <v>0</v>
      </c>
      <c r="AA224" s="107">
        <f>$Z$224*$K$224</f>
        <v>0</v>
      </c>
      <c r="AR224" s="6" t="s">
        <v>123</v>
      </c>
      <c r="AT224" s="6" t="s">
        <v>119</v>
      </c>
      <c r="AU224" s="6" t="s">
        <v>81</v>
      </c>
      <c r="AY224" s="6" t="s">
        <v>117</v>
      </c>
      <c r="BE224" s="108">
        <f>IF($U$224="základní",$N$224,0)</f>
        <v>0</v>
      </c>
      <c r="BF224" s="108">
        <f>IF($U$224="snížená",$N$224,0)</f>
        <v>0</v>
      </c>
      <c r="BG224" s="108">
        <f>IF($U$224="zákl. přenesená",$N$224,0)</f>
        <v>0</v>
      </c>
      <c r="BH224" s="108">
        <f>IF($U$224="sníž. přenesená",$N$224,0)</f>
        <v>0</v>
      </c>
      <c r="BI224" s="108">
        <f>IF($U$224="nulová",$N$224,0)</f>
        <v>0</v>
      </c>
      <c r="BJ224" s="6" t="s">
        <v>15</v>
      </c>
      <c r="BK224" s="108">
        <f>ROUND($L$224*$K$224,2)</f>
        <v>0</v>
      </c>
    </row>
    <row r="225" spans="2:63" s="6" customFormat="1" ht="15.75" customHeight="1">
      <c r="B225" s="18"/>
      <c r="C225" s="121" t="s">
        <v>291</v>
      </c>
      <c r="D225" s="121" t="s">
        <v>202</v>
      </c>
      <c r="E225" s="122" t="s">
        <v>292</v>
      </c>
      <c r="F225" s="182" t="s">
        <v>293</v>
      </c>
      <c r="G225" s="183"/>
      <c r="H225" s="183"/>
      <c r="I225" s="183"/>
      <c r="J225" s="123" t="s">
        <v>243</v>
      </c>
      <c r="K225" s="124">
        <v>1</v>
      </c>
      <c r="L225" s="184"/>
      <c r="M225" s="183"/>
      <c r="N225" s="184">
        <f>ROUND($L$225*$K$225,2)</f>
        <v>0</v>
      </c>
      <c r="O225" s="176"/>
      <c r="P225" s="176"/>
      <c r="Q225" s="176"/>
      <c r="R225" s="19"/>
      <c r="T225" s="105"/>
      <c r="U225" s="25" t="s">
        <v>33</v>
      </c>
      <c r="V225" s="106">
        <v>0</v>
      </c>
      <c r="W225" s="106">
        <f>$V$225*$K$225</f>
        <v>0</v>
      </c>
      <c r="X225" s="106">
        <v>0</v>
      </c>
      <c r="Y225" s="106">
        <f>$X$225*$K$225</f>
        <v>0</v>
      </c>
      <c r="Z225" s="106">
        <v>0</v>
      </c>
      <c r="AA225" s="107">
        <f>$Z$225*$K$225</f>
        <v>0</v>
      </c>
      <c r="AR225" s="6" t="s">
        <v>205</v>
      </c>
      <c r="AT225" s="6" t="s">
        <v>202</v>
      </c>
      <c r="AU225" s="6" t="s">
        <v>81</v>
      </c>
      <c r="AY225" s="6" t="s">
        <v>117</v>
      </c>
      <c r="BE225" s="108">
        <f>IF($U$225="základní",$N$225,0)</f>
        <v>0</v>
      </c>
      <c r="BF225" s="108">
        <f>IF($U$225="snížená",$N$225,0)</f>
        <v>0</v>
      </c>
      <c r="BG225" s="108">
        <f>IF($U$225="zákl. přenesená",$N$225,0)</f>
        <v>0</v>
      </c>
      <c r="BH225" s="108">
        <f>IF($U$225="sníž. přenesená",$N$225,0)</f>
        <v>0</v>
      </c>
      <c r="BI225" s="108">
        <f>IF($U$225="nulová",$N$225,0)</f>
        <v>0</v>
      </c>
      <c r="BJ225" s="6" t="s">
        <v>15</v>
      </c>
      <c r="BK225" s="108">
        <f>ROUND($L$225*$K$225,2)</f>
        <v>0</v>
      </c>
    </row>
    <row r="226" spans="2:63" s="6" customFormat="1" ht="15.75" customHeight="1">
      <c r="B226" s="18"/>
      <c r="C226" s="101" t="s">
        <v>294</v>
      </c>
      <c r="D226" s="101" t="s">
        <v>119</v>
      </c>
      <c r="E226" s="102" t="s">
        <v>295</v>
      </c>
      <c r="F226" s="175" t="s">
        <v>296</v>
      </c>
      <c r="G226" s="176"/>
      <c r="H226" s="176"/>
      <c r="I226" s="176"/>
      <c r="J226" s="103" t="s">
        <v>247</v>
      </c>
      <c r="K226" s="104">
        <v>430</v>
      </c>
      <c r="L226" s="177"/>
      <c r="M226" s="176"/>
      <c r="N226" s="177">
        <f>ROUND($L$226*$K$226,2)</f>
        <v>0</v>
      </c>
      <c r="O226" s="176"/>
      <c r="P226" s="176"/>
      <c r="Q226" s="176"/>
      <c r="R226" s="19"/>
      <c r="T226" s="105"/>
      <c r="U226" s="25" t="s">
        <v>33</v>
      </c>
      <c r="V226" s="106">
        <v>0.044</v>
      </c>
      <c r="W226" s="106">
        <f>$V$226*$K$226</f>
        <v>18.919999999999998</v>
      </c>
      <c r="X226" s="106">
        <v>0</v>
      </c>
      <c r="Y226" s="106">
        <f>$X$226*$K$226</f>
        <v>0</v>
      </c>
      <c r="Z226" s="106">
        <v>0</v>
      </c>
      <c r="AA226" s="107">
        <f>$Z$226*$K$226</f>
        <v>0</v>
      </c>
      <c r="AR226" s="6" t="s">
        <v>123</v>
      </c>
      <c r="AT226" s="6" t="s">
        <v>119</v>
      </c>
      <c r="AU226" s="6" t="s">
        <v>81</v>
      </c>
      <c r="AY226" s="6" t="s">
        <v>117</v>
      </c>
      <c r="BE226" s="108">
        <f>IF($U$226="základní",$N$226,0)</f>
        <v>0</v>
      </c>
      <c r="BF226" s="108">
        <f>IF($U$226="snížená",$N$226,0)</f>
        <v>0</v>
      </c>
      <c r="BG226" s="108">
        <f>IF($U$226="zákl. přenesená",$N$226,0)</f>
        <v>0</v>
      </c>
      <c r="BH226" s="108">
        <f>IF($U$226="sníž. přenesená",$N$226,0)</f>
        <v>0</v>
      </c>
      <c r="BI226" s="108">
        <f>IF($U$226="nulová",$N$226,0)</f>
        <v>0</v>
      </c>
      <c r="BJ226" s="6" t="s">
        <v>15</v>
      </c>
      <c r="BK226" s="108">
        <f>ROUND($L$226*$K$226,2)</f>
        <v>0</v>
      </c>
    </row>
    <row r="227" spans="2:63" s="6" customFormat="1" ht="27" customHeight="1">
      <c r="B227" s="18"/>
      <c r="C227" s="101" t="s">
        <v>297</v>
      </c>
      <c r="D227" s="101" t="s">
        <v>119</v>
      </c>
      <c r="E227" s="102" t="s">
        <v>298</v>
      </c>
      <c r="F227" s="175" t="s">
        <v>299</v>
      </c>
      <c r="G227" s="176"/>
      <c r="H227" s="176"/>
      <c r="I227" s="176"/>
      <c r="J227" s="103" t="s">
        <v>247</v>
      </c>
      <c r="K227" s="104">
        <v>430</v>
      </c>
      <c r="L227" s="177"/>
      <c r="M227" s="176"/>
      <c r="N227" s="177">
        <f>ROUND($L$227*$K$227,2)</f>
        <v>0</v>
      </c>
      <c r="O227" s="176"/>
      <c r="P227" s="176"/>
      <c r="Q227" s="176"/>
      <c r="R227" s="19"/>
      <c r="T227" s="105"/>
      <c r="U227" s="25" t="s">
        <v>33</v>
      </c>
      <c r="V227" s="106">
        <v>0.105</v>
      </c>
      <c r="W227" s="106">
        <f>$V$227*$K$227</f>
        <v>45.15</v>
      </c>
      <c r="X227" s="106">
        <v>0</v>
      </c>
      <c r="Y227" s="106">
        <f>$X$227*$K$227</f>
        <v>0</v>
      </c>
      <c r="Z227" s="106">
        <v>0</v>
      </c>
      <c r="AA227" s="107">
        <f>$Z$227*$K$227</f>
        <v>0</v>
      </c>
      <c r="AR227" s="6" t="s">
        <v>123</v>
      </c>
      <c r="AT227" s="6" t="s">
        <v>119</v>
      </c>
      <c r="AU227" s="6" t="s">
        <v>81</v>
      </c>
      <c r="AY227" s="6" t="s">
        <v>117</v>
      </c>
      <c r="BE227" s="108">
        <f>IF($U$227="základní",$N$227,0)</f>
        <v>0</v>
      </c>
      <c r="BF227" s="108">
        <f>IF($U$227="snížená",$N$227,0)</f>
        <v>0</v>
      </c>
      <c r="BG227" s="108">
        <f>IF($U$227="zákl. přenesená",$N$227,0)</f>
        <v>0</v>
      </c>
      <c r="BH227" s="108">
        <f>IF($U$227="sníž. přenesená",$N$227,0)</f>
        <v>0</v>
      </c>
      <c r="BI227" s="108">
        <f>IF($U$227="nulová",$N$227,0)</f>
        <v>0</v>
      </c>
      <c r="BJ227" s="6" t="s">
        <v>15</v>
      </c>
      <c r="BK227" s="108">
        <f>ROUND($L$227*$K$227,2)</f>
        <v>0</v>
      </c>
    </row>
    <row r="228" spans="2:63" s="91" customFormat="1" ht="30.75" customHeight="1">
      <c r="B228" s="92"/>
      <c r="D228" s="100" t="s">
        <v>97</v>
      </c>
      <c r="N228" s="185">
        <f>$BK$228</f>
        <v>0</v>
      </c>
      <c r="O228" s="186"/>
      <c r="P228" s="186"/>
      <c r="Q228" s="186"/>
      <c r="R228" s="95"/>
      <c r="T228" s="96"/>
      <c r="W228" s="97">
        <f>SUM($W$229:$W$239)</f>
        <v>273.17304</v>
      </c>
      <c r="Y228" s="97">
        <f>SUM($Y$229:$Y$239)</f>
        <v>0</v>
      </c>
      <c r="AA228" s="98">
        <f>SUM($AA$229:$AA$239)</f>
        <v>0</v>
      </c>
      <c r="AR228" s="94" t="s">
        <v>15</v>
      </c>
      <c r="AT228" s="94" t="s">
        <v>67</v>
      </c>
      <c r="AU228" s="94" t="s">
        <v>15</v>
      </c>
      <c r="AY228" s="94" t="s">
        <v>117</v>
      </c>
      <c r="BK228" s="99">
        <f>SUM($BK$229:$BK$239)</f>
        <v>0</v>
      </c>
    </row>
    <row r="229" spans="2:63" s="6" customFormat="1" ht="15.75" customHeight="1">
      <c r="B229" s="18"/>
      <c r="C229" s="101" t="s">
        <v>15</v>
      </c>
      <c r="D229" s="101" t="s">
        <v>119</v>
      </c>
      <c r="E229" s="102" t="s">
        <v>300</v>
      </c>
      <c r="F229" s="175" t="s">
        <v>301</v>
      </c>
      <c r="G229" s="176"/>
      <c r="H229" s="176"/>
      <c r="I229" s="176"/>
      <c r="J229" s="103" t="s">
        <v>247</v>
      </c>
      <c r="K229" s="104">
        <v>609</v>
      </c>
      <c r="L229" s="177"/>
      <c r="M229" s="176"/>
      <c r="N229" s="177">
        <f>ROUND($L$229*$K$229,2)</f>
        <v>0</v>
      </c>
      <c r="O229" s="176"/>
      <c r="P229" s="176"/>
      <c r="Q229" s="176"/>
      <c r="R229" s="19"/>
      <c r="T229" s="105"/>
      <c r="U229" s="25" t="s">
        <v>33</v>
      </c>
      <c r="V229" s="106">
        <v>0.155</v>
      </c>
      <c r="W229" s="106">
        <f>$V$229*$K$229</f>
        <v>94.395</v>
      </c>
      <c r="X229" s="106">
        <v>0</v>
      </c>
      <c r="Y229" s="106">
        <f>$X$229*$K$229</f>
        <v>0</v>
      </c>
      <c r="Z229" s="106">
        <v>0</v>
      </c>
      <c r="AA229" s="107">
        <f>$Z$229*$K$229</f>
        <v>0</v>
      </c>
      <c r="AR229" s="6" t="s">
        <v>123</v>
      </c>
      <c r="AT229" s="6" t="s">
        <v>119</v>
      </c>
      <c r="AU229" s="6" t="s">
        <v>81</v>
      </c>
      <c r="AY229" s="6" t="s">
        <v>117</v>
      </c>
      <c r="BE229" s="108">
        <f>IF($U$229="základní",$N$229,0)</f>
        <v>0</v>
      </c>
      <c r="BF229" s="108">
        <f>IF($U$229="snížená",$N$229,0)</f>
        <v>0</v>
      </c>
      <c r="BG229" s="108">
        <f>IF($U$229="zákl. přenesená",$N$229,0)</f>
        <v>0</v>
      </c>
      <c r="BH229" s="108">
        <f>IF($U$229="sníž. přenesená",$N$229,0)</f>
        <v>0</v>
      </c>
      <c r="BI229" s="108">
        <f>IF($U$229="nulová",$N$229,0)</f>
        <v>0</v>
      </c>
      <c r="BJ229" s="6" t="s">
        <v>15</v>
      </c>
      <c r="BK229" s="108">
        <f>ROUND($L$229*$K$229,2)</f>
        <v>0</v>
      </c>
    </row>
    <row r="230" spans="2:51" s="6" customFormat="1" ht="15.75" customHeight="1">
      <c r="B230" s="109"/>
      <c r="E230" s="110"/>
      <c r="F230" s="178" t="s">
        <v>302</v>
      </c>
      <c r="G230" s="179"/>
      <c r="H230" s="179"/>
      <c r="I230" s="179"/>
      <c r="K230" s="111">
        <v>609</v>
      </c>
      <c r="R230" s="112"/>
      <c r="T230" s="113"/>
      <c r="AA230" s="114"/>
      <c r="AT230" s="110" t="s">
        <v>127</v>
      </c>
      <c r="AU230" s="110" t="s">
        <v>81</v>
      </c>
      <c r="AV230" s="110" t="s">
        <v>81</v>
      </c>
      <c r="AW230" s="110" t="s">
        <v>91</v>
      </c>
      <c r="AX230" s="110" t="s">
        <v>15</v>
      </c>
      <c r="AY230" s="110" t="s">
        <v>117</v>
      </c>
    </row>
    <row r="231" spans="2:63" s="6" customFormat="1" ht="15.75" customHeight="1">
      <c r="B231" s="18"/>
      <c r="C231" s="101" t="s">
        <v>303</v>
      </c>
      <c r="D231" s="101" t="s">
        <v>119</v>
      </c>
      <c r="E231" s="102" t="s">
        <v>304</v>
      </c>
      <c r="F231" s="175" t="s">
        <v>305</v>
      </c>
      <c r="G231" s="176"/>
      <c r="H231" s="176"/>
      <c r="I231" s="176"/>
      <c r="J231" s="103" t="s">
        <v>182</v>
      </c>
      <c r="K231" s="104">
        <v>199.752</v>
      </c>
      <c r="L231" s="177"/>
      <c r="M231" s="176"/>
      <c r="N231" s="177">
        <f>ROUND($L$231*$K$231,2)</f>
        <v>0</v>
      </c>
      <c r="O231" s="176"/>
      <c r="P231" s="176"/>
      <c r="Q231" s="176"/>
      <c r="R231" s="19"/>
      <c r="T231" s="105"/>
      <c r="U231" s="25" t="s">
        <v>33</v>
      </c>
      <c r="V231" s="106">
        <v>0.835</v>
      </c>
      <c r="W231" s="106">
        <f>$V$231*$K$231</f>
        <v>166.79292</v>
      </c>
      <c r="X231" s="106">
        <v>0</v>
      </c>
      <c r="Y231" s="106">
        <f>$X$231*$K$231</f>
        <v>0</v>
      </c>
      <c r="Z231" s="106">
        <v>0</v>
      </c>
      <c r="AA231" s="107">
        <f>$Z$231*$K$231</f>
        <v>0</v>
      </c>
      <c r="AR231" s="6" t="s">
        <v>123</v>
      </c>
      <c r="AT231" s="6" t="s">
        <v>119</v>
      </c>
      <c r="AU231" s="6" t="s">
        <v>81</v>
      </c>
      <c r="AY231" s="6" t="s">
        <v>117</v>
      </c>
      <c r="BE231" s="108">
        <f>IF($U$231="základní",$N$231,0)</f>
        <v>0</v>
      </c>
      <c r="BF231" s="108">
        <f>IF($U$231="snížená",$N$231,0)</f>
        <v>0</v>
      </c>
      <c r="BG231" s="108">
        <f>IF($U$231="zákl. přenesená",$N$231,0)</f>
        <v>0</v>
      </c>
      <c r="BH231" s="108">
        <f>IF($U$231="sníž. přenesená",$N$231,0)</f>
        <v>0</v>
      </c>
      <c r="BI231" s="108">
        <f>IF($U$231="nulová",$N$231,0)</f>
        <v>0</v>
      </c>
      <c r="BJ231" s="6" t="s">
        <v>15</v>
      </c>
      <c r="BK231" s="108">
        <f>ROUND($L$231*$K$231,2)</f>
        <v>0</v>
      </c>
    </row>
    <row r="232" spans="2:63" s="6" customFormat="1" ht="27" customHeight="1">
      <c r="B232" s="18"/>
      <c r="C232" s="101" t="s">
        <v>306</v>
      </c>
      <c r="D232" s="101" t="s">
        <v>119</v>
      </c>
      <c r="E232" s="102" t="s">
        <v>307</v>
      </c>
      <c r="F232" s="175" t="s">
        <v>308</v>
      </c>
      <c r="G232" s="176"/>
      <c r="H232" s="176"/>
      <c r="I232" s="176"/>
      <c r="J232" s="103" t="s">
        <v>182</v>
      </c>
      <c r="K232" s="104">
        <v>2996.28</v>
      </c>
      <c r="L232" s="177"/>
      <c r="M232" s="176"/>
      <c r="N232" s="177">
        <f>ROUND($L$232*$K$232,2)</f>
        <v>0</v>
      </c>
      <c r="O232" s="176"/>
      <c r="P232" s="176"/>
      <c r="Q232" s="176"/>
      <c r="R232" s="19"/>
      <c r="T232" s="105"/>
      <c r="U232" s="25" t="s">
        <v>33</v>
      </c>
      <c r="V232" s="106">
        <v>0.004</v>
      </c>
      <c r="W232" s="106">
        <f>$V$232*$K$232</f>
        <v>11.98512</v>
      </c>
      <c r="X232" s="106">
        <v>0</v>
      </c>
      <c r="Y232" s="106">
        <f>$X$232*$K$232</f>
        <v>0</v>
      </c>
      <c r="Z232" s="106">
        <v>0</v>
      </c>
      <c r="AA232" s="107">
        <f>$Z$232*$K$232</f>
        <v>0</v>
      </c>
      <c r="AR232" s="6" t="s">
        <v>123</v>
      </c>
      <c r="AT232" s="6" t="s">
        <v>119</v>
      </c>
      <c r="AU232" s="6" t="s">
        <v>81</v>
      </c>
      <c r="AY232" s="6" t="s">
        <v>117</v>
      </c>
      <c r="BE232" s="108">
        <f>IF($U$232="základní",$N$232,0)</f>
        <v>0</v>
      </c>
      <c r="BF232" s="108">
        <f>IF($U$232="snížená",$N$232,0)</f>
        <v>0</v>
      </c>
      <c r="BG232" s="108">
        <f>IF($U$232="zákl. přenesená",$N$232,0)</f>
        <v>0</v>
      </c>
      <c r="BH232" s="108">
        <f>IF($U$232="sníž. přenesená",$N$232,0)</f>
        <v>0</v>
      </c>
      <c r="BI232" s="108">
        <f>IF($U$232="nulová",$N$232,0)</f>
        <v>0</v>
      </c>
      <c r="BJ232" s="6" t="s">
        <v>15</v>
      </c>
      <c r="BK232" s="108">
        <f>ROUND($L$232*$K$232,2)</f>
        <v>0</v>
      </c>
    </row>
    <row r="233" spans="2:51" s="6" customFormat="1" ht="15.75" customHeight="1">
      <c r="B233" s="109"/>
      <c r="E233" s="110"/>
      <c r="F233" s="178" t="s">
        <v>309</v>
      </c>
      <c r="G233" s="179"/>
      <c r="H233" s="179"/>
      <c r="I233" s="179"/>
      <c r="K233" s="111">
        <v>2996.28</v>
      </c>
      <c r="R233" s="112"/>
      <c r="T233" s="113"/>
      <c r="AA233" s="114"/>
      <c r="AT233" s="110" t="s">
        <v>127</v>
      </c>
      <c r="AU233" s="110" t="s">
        <v>81</v>
      </c>
      <c r="AV233" s="110" t="s">
        <v>81</v>
      </c>
      <c r="AW233" s="110" t="s">
        <v>91</v>
      </c>
      <c r="AX233" s="110" t="s">
        <v>15</v>
      </c>
      <c r="AY233" s="110" t="s">
        <v>117</v>
      </c>
    </row>
    <row r="234" spans="2:63" s="6" customFormat="1" ht="27" customHeight="1">
      <c r="B234" s="18"/>
      <c r="C234" s="101" t="s">
        <v>205</v>
      </c>
      <c r="D234" s="101" t="s">
        <v>119</v>
      </c>
      <c r="E234" s="102" t="s">
        <v>310</v>
      </c>
      <c r="F234" s="175" t="s">
        <v>311</v>
      </c>
      <c r="G234" s="176"/>
      <c r="H234" s="176"/>
      <c r="I234" s="176"/>
      <c r="J234" s="103" t="s">
        <v>182</v>
      </c>
      <c r="K234" s="104">
        <v>77.952</v>
      </c>
      <c r="L234" s="177"/>
      <c r="M234" s="176"/>
      <c r="N234" s="177">
        <f>ROUND($L$234*$K$234,2)</f>
        <v>0</v>
      </c>
      <c r="O234" s="176"/>
      <c r="P234" s="176"/>
      <c r="Q234" s="176"/>
      <c r="R234" s="19"/>
      <c r="T234" s="105"/>
      <c r="U234" s="25" t="s">
        <v>33</v>
      </c>
      <c r="V234" s="106">
        <v>0</v>
      </c>
      <c r="W234" s="106">
        <f>$V$234*$K$234</f>
        <v>0</v>
      </c>
      <c r="X234" s="106">
        <v>0</v>
      </c>
      <c r="Y234" s="106">
        <f>$X$234*$K$234</f>
        <v>0</v>
      </c>
      <c r="Z234" s="106">
        <v>0</v>
      </c>
      <c r="AA234" s="107">
        <f>$Z$234*$K$234</f>
        <v>0</v>
      </c>
      <c r="AR234" s="6" t="s">
        <v>123</v>
      </c>
      <c r="AT234" s="6" t="s">
        <v>119</v>
      </c>
      <c r="AU234" s="6" t="s">
        <v>81</v>
      </c>
      <c r="AY234" s="6" t="s">
        <v>117</v>
      </c>
      <c r="BE234" s="108">
        <f>IF($U$234="základní",$N$234,0)</f>
        <v>0</v>
      </c>
      <c r="BF234" s="108">
        <f>IF($U$234="snížená",$N$234,0)</f>
        <v>0</v>
      </c>
      <c r="BG234" s="108">
        <f>IF($U$234="zákl. přenesená",$N$234,0)</f>
        <v>0</v>
      </c>
      <c r="BH234" s="108">
        <f>IF($U$234="sníž. přenesená",$N$234,0)</f>
        <v>0</v>
      </c>
      <c r="BI234" s="108">
        <f>IF($U$234="nulová",$N$234,0)</f>
        <v>0</v>
      </c>
      <c r="BJ234" s="6" t="s">
        <v>15</v>
      </c>
      <c r="BK234" s="108">
        <f>ROUND($L$234*$K$234,2)</f>
        <v>0</v>
      </c>
    </row>
    <row r="235" spans="2:63" s="6" customFormat="1" ht="27" customHeight="1">
      <c r="B235" s="18"/>
      <c r="C235" s="101" t="s">
        <v>312</v>
      </c>
      <c r="D235" s="101" t="s">
        <v>119</v>
      </c>
      <c r="E235" s="102" t="s">
        <v>313</v>
      </c>
      <c r="F235" s="175" t="s">
        <v>314</v>
      </c>
      <c r="G235" s="176"/>
      <c r="H235" s="176"/>
      <c r="I235" s="176"/>
      <c r="J235" s="103" t="s">
        <v>182</v>
      </c>
      <c r="K235" s="104">
        <v>121.8</v>
      </c>
      <c r="L235" s="177"/>
      <c r="M235" s="176"/>
      <c r="N235" s="177">
        <f>ROUND($L$235*$K$235,2)</f>
        <v>0</v>
      </c>
      <c r="O235" s="176"/>
      <c r="P235" s="176"/>
      <c r="Q235" s="176"/>
      <c r="R235" s="19"/>
      <c r="T235" s="105"/>
      <c r="U235" s="25" t="s">
        <v>33</v>
      </c>
      <c r="V235" s="106">
        <v>0</v>
      </c>
      <c r="W235" s="106">
        <f>$V$235*$K$235</f>
        <v>0</v>
      </c>
      <c r="X235" s="106">
        <v>0</v>
      </c>
      <c r="Y235" s="106">
        <f>$X$235*$K$235</f>
        <v>0</v>
      </c>
      <c r="Z235" s="106">
        <v>0</v>
      </c>
      <c r="AA235" s="107">
        <f>$Z$235*$K$235</f>
        <v>0</v>
      </c>
      <c r="AR235" s="6" t="s">
        <v>123</v>
      </c>
      <c r="AT235" s="6" t="s">
        <v>119</v>
      </c>
      <c r="AU235" s="6" t="s">
        <v>81</v>
      </c>
      <c r="AY235" s="6" t="s">
        <v>117</v>
      </c>
      <c r="BE235" s="108">
        <f>IF($U$235="základní",$N$235,0)</f>
        <v>0</v>
      </c>
      <c r="BF235" s="108">
        <f>IF($U$235="snížená",$N$235,0)</f>
        <v>0</v>
      </c>
      <c r="BG235" s="108">
        <f>IF($U$235="zákl. přenesená",$N$235,0)</f>
        <v>0</v>
      </c>
      <c r="BH235" s="108">
        <f>IF($U$235="sníž. přenesená",$N$235,0)</f>
        <v>0</v>
      </c>
      <c r="BI235" s="108">
        <f>IF($U$235="nulová",$N$235,0)</f>
        <v>0</v>
      </c>
      <c r="BJ235" s="6" t="s">
        <v>15</v>
      </c>
      <c r="BK235" s="108">
        <f>ROUND($L$235*$K$235,2)</f>
        <v>0</v>
      </c>
    </row>
    <row r="236" spans="2:63" s="6" customFormat="1" ht="15.75" customHeight="1">
      <c r="B236" s="18"/>
      <c r="C236" s="101" t="s">
        <v>315</v>
      </c>
      <c r="D236" s="101" t="s">
        <v>119</v>
      </c>
      <c r="E236" s="102" t="s">
        <v>316</v>
      </c>
      <c r="F236" s="175" t="s">
        <v>317</v>
      </c>
      <c r="G236" s="176"/>
      <c r="H236" s="176"/>
      <c r="I236" s="176"/>
      <c r="J236" s="103" t="s">
        <v>243</v>
      </c>
      <c r="K236" s="104">
        <v>4</v>
      </c>
      <c r="L236" s="177"/>
      <c r="M236" s="176"/>
      <c r="N236" s="177">
        <f>ROUND($L$236*$K$236,2)</f>
        <v>0</v>
      </c>
      <c r="O236" s="176"/>
      <c r="P236" s="176"/>
      <c r="Q236" s="176"/>
      <c r="R236" s="19"/>
      <c r="T236" s="105"/>
      <c r="U236" s="25" t="s">
        <v>33</v>
      </c>
      <c r="V236" s="106">
        <v>0</v>
      </c>
      <c r="W236" s="106">
        <f>$V$236*$K$236</f>
        <v>0</v>
      </c>
      <c r="X236" s="106">
        <v>0</v>
      </c>
      <c r="Y236" s="106">
        <f>$X$236*$K$236</f>
        <v>0</v>
      </c>
      <c r="Z236" s="106">
        <v>0</v>
      </c>
      <c r="AA236" s="107">
        <f>$Z$236*$K$236</f>
        <v>0</v>
      </c>
      <c r="AR236" s="6" t="s">
        <v>123</v>
      </c>
      <c r="AT236" s="6" t="s">
        <v>119</v>
      </c>
      <c r="AU236" s="6" t="s">
        <v>81</v>
      </c>
      <c r="AY236" s="6" t="s">
        <v>117</v>
      </c>
      <c r="BE236" s="108">
        <f>IF($U$236="základní",$N$236,0)</f>
        <v>0</v>
      </c>
      <c r="BF236" s="108">
        <f>IF($U$236="snížená",$N$236,0)</f>
        <v>0</v>
      </c>
      <c r="BG236" s="108">
        <f>IF($U$236="zákl. přenesená",$N$236,0)</f>
        <v>0</v>
      </c>
      <c r="BH236" s="108">
        <f>IF($U$236="sníž. přenesená",$N$236,0)</f>
        <v>0</v>
      </c>
      <c r="BI236" s="108">
        <f>IF($U$236="nulová",$N$236,0)</f>
        <v>0</v>
      </c>
      <c r="BJ236" s="6" t="s">
        <v>15</v>
      </c>
      <c r="BK236" s="108">
        <f>ROUND($L$236*$K$236,2)</f>
        <v>0</v>
      </c>
    </row>
    <row r="237" spans="2:63" s="6" customFormat="1" ht="15.75" customHeight="1">
      <c r="B237" s="18"/>
      <c r="C237" s="121" t="s">
        <v>318</v>
      </c>
      <c r="D237" s="121" t="s">
        <v>202</v>
      </c>
      <c r="E237" s="122" t="s">
        <v>319</v>
      </c>
      <c r="F237" s="182" t="s">
        <v>320</v>
      </c>
      <c r="G237" s="183"/>
      <c r="H237" s="183"/>
      <c r="I237" s="183"/>
      <c r="J237" s="123" t="s">
        <v>243</v>
      </c>
      <c r="K237" s="124">
        <v>3</v>
      </c>
      <c r="L237" s="184"/>
      <c r="M237" s="183"/>
      <c r="N237" s="184">
        <f>ROUND($L$237*$K$237,2)</f>
        <v>0</v>
      </c>
      <c r="O237" s="176"/>
      <c r="P237" s="176"/>
      <c r="Q237" s="176"/>
      <c r="R237" s="19"/>
      <c r="T237" s="105"/>
      <c r="U237" s="25" t="s">
        <v>33</v>
      </c>
      <c r="V237" s="106">
        <v>0</v>
      </c>
      <c r="W237" s="106">
        <f>$V$237*$K$237</f>
        <v>0</v>
      </c>
      <c r="X237" s="106">
        <v>0</v>
      </c>
      <c r="Y237" s="106">
        <f>$X$237*$K$237</f>
        <v>0</v>
      </c>
      <c r="Z237" s="106">
        <v>0</v>
      </c>
      <c r="AA237" s="107">
        <f>$Z$237*$K$237</f>
        <v>0</v>
      </c>
      <c r="AR237" s="6" t="s">
        <v>205</v>
      </c>
      <c r="AT237" s="6" t="s">
        <v>202</v>
      </c>
      <c r="AU237" s="6" t="s">
        <v>81</v>
      </c>
      <c r="AY237" s="6" t="s">
        <v>117</v>
      </c>
      <c r="BE237" s="108">
        <f>IF($U$237="základní",$N$237,0)</f>
        <v>0</v>
      </c>
      <c r="BF237" s="108">
        <f>IF($U$237="snížená",$N$237,0)</f>
        <v>0</v>
      </c>
      <c r="BG237" s="108">
        <f>IF($U$237="zákl. přenesená",$N$237,0)</f>
        <v>0</v>
      </c>
      <c r="BH237" s="108">
        <f>IF($U$237="sníž. přenesená",$N$237,0)</f>
        <v>0</v>
      </c>
      <c r="BI237" s="108">
        <f>IF($U$237="nulová",$N$237,0)</f>
        <v>0</v>
      </c>
      <c r="BJ237" s="6" t="s">
        <v>15</v>
      </c>
      <c r="BK237" s="108">
        <f>ROUND($L$237*$K$237,2)</f>
        <v>0</v>
      </c>
    </row>
    <row r="238" spans="2:63" s="6" customFormat="1" ht="15.75" customHeight="1">
      <c r="B238" s="18"/>
      <c r="C238" s="121" t="s">
        <v>321</v>
      </c>
      <c r="D238" s="121" t="s">
        <v>202</v>
      </c>
      <c r="E238" s="122" t="s">
        <v>322</v>
      </c>
      <c r="F238" s="182" t="s">
        <v>323</v>
      </c>
      <c r="G238" s="183"/>
      <c r="H238" s="183"/>
      <c r="I238" s="183"/>
      <c r="J238" s="123" t="s">
        <v>243</v>
      </c>
      <c r="K238" s="124">
        <v>15</v>
      </c>
      <c r="L238" s="184"/>
      <c r="M238" s="183"/>
      <c r="N238" s="184">
        <f>ROUND($L$238*$K$238,2)</f>
        <v>0</v>
      </c>
      <c r="O238" s="176"/>
      <c r="P238" s="176"/>
      <c r="Q238" s="176"/>
      <c r="R238" s="19"/>
      <c r="T238" s="105"/>
      <c r="U238" s="25" t="s">
        <v>33</v>
      </c>
      <c r="V238" s="106">
        <v>0</v>
      </c>
      <c r="W238" s="106">
        <f>$V$238*$K$238</f>
        <v>0</v>
      </c>
      <c r="X238" s="106">
        <v>0</v>
      </c>
      <c r="Y238" s="106">
        <f>$X$238*$K$238</f>
        <v>0</v>
      </c>
      <c r="Z238" s="106">
        <v>0</v>
      </c>
      <c r="AA238" s="107">
        <f>$Z$238*$K$238</f>
        <v>0</v>
      </c>
      <c r="AR238" s="6" t="s">
        <v>205</v>
      </c>
      <c r="AT238" s="6" t="s">
        <v>202</v>
      </c>
      <c r="AU238" s="6" t="s">
        <v>81</v>
      </c>
      <c r="AY238" s="6" t="s">
        <v>117</v>
      </c>
      <c r="BE238" s="108">
        <f>IF($U$238="základní",$N$238,0)</f>
        <v>0</v>
      </c>
      <c r="BF238" s="108">
        <f>IF($U$238="snížená",$N$238,0)</f>
        <v>0</v>
      </c>
      <c r="BG238" s="108">
        <f>IF($U$238="zákl. přenesená",$N$238,0)</f>
        <v>0</v>
      </c>
      <c r="BH238" s="108">
        <f>IF($U$238="sníž. přenesená",$N$238,0)</f>
        <v>0</v>
      </c>
      <c r="BI238" s="108">
        <f>IF($U$238="nulová",$N$238,0)</f>
        <v>0</v>
      </c>
      <c r="BJ238" s="6" t="s">
        <v>15</v>
      </c>
      <c r="BK238" s="108">
        <f>ROUND($L$238*$K$238,2)</f>
        <v>0</v>
      </c>
    </row>
    <row r="239" spans="2:63" s="6" customFormat="1" ht="15.75" customHeight="1">
      <c r="B239" s="18"/>
      <c r="C239" s="121" t="s">
        <v>324</v>
      </c>
      <c r="D239" s="121" t="s">
        <v>202</v>
      </c>
      <c r="E239" s="122" t="s">
        <v>325</v>
      </c>
      <c r="F239" s="182" t="s">
        <v>326</v>
      </c>
      <c r="G239" s="183"/>
      <c r="H239" s="183"/>
      <c r="I239" s="183"/>
      <c r="J239" s="123" t="s">
        <v>247</v>
      </c>
      <c r="K239" s="124">
        <v>430</v>
      </c>
      <c r="L239" s="184"/>
      <c r="M239" s="183"/>
      <c r="N239" s="184">
        <f>ROUND($L$239*$K$239,2)</f>
        <v>0</v>
      </c>
      <c r="O239" s="176"/>
      <c r="P239" s="176"/>
      <c r="Q239" s="176"/>
      <c r="R239" s="19"/>
      <c r="T239" s="105"/>
      <c r="U239" s="25" t="s">
        <v>33</v>
      </c>
      <c r="V239" s="106">
        <v>0</v>
      </c>
      <c r="W239" s="106">
        <f>$V$239*$K$239</f>
        <v>0</v>
      </c>
      <c r="X239" s="106">
        <v>0</v>
      </c>
      <c r="Y239" s="106">
        <f>$X$239*$K$239</f>
        <v>0</v>
      </c>
      <c r="Z239" s="106">
        <v>0</v>
      </c>
      <c r="AA239" s="107">
        <f>$Z$239*$K$239</f>
        <v>0</v>
      </c>
      <c r="AR239" s="6" t="s">
        <v>205</v>
      </c>
      <c r="AT239" s="6" t="s">
        <v>202</v>
      </c>
      <c r="AU239" s="6" t="s">
        <v>81</v>
      </c>
      <c r="AY239" s="6" t="s">
        <v>117</v>
      </c>
      <c r="BE239" s="108">
        <f>IF($U$239="základní",$N$239,0)</f>
        <v>0</v>
      </c>
      <c r="BF239" s="108">
        <f>IF($U$239="snížená",$N$239,0)</f>
        <v>0</v>
      </c>
      <c r="BG239" s="108">
        <f>IF($U$239="zákl. přenesená",$N$239,0)</f>
        <v>0</v>
      </c>
      <c r="BH239" s="108">
        <f>IF($U$239="sníž. přenesená",$N$239,0)</f>
        <v>0</v>
      </c>
      <c r="BI239" s="108">
        <f>IF($U$239="nulová",$N$239,0)</f>
        <v>0</v>
      </c>
      <c r="BJ239" s="6" t="s">
        <v>15</v>
      </c>
      <c r="BK239" s="108">
        <f>ROUND($L$239*$K$239,2)</f>
        <v>0</v>
      </c>
    </row>
    <row r="240" spans="2:63" s="91" customFormat="1" ht="37.5" customHeight="1">
      <c r="B240" s="92"/>
      <c r="D240" s="93" t="s">
        <v>98</v>
      </c>
      <c r="N240" s="187">
        <f>$BK$240</f>
        <v>0</v>
      </c>
      <c r="O240" s="186"/>
      <c r="P240" s="186"/>
      <c r="Q240" s="186"/>
      <c r="R240" s="95"/>
      <c r="T240" s="96"/>
      <c r="W240" s="97">
        <f>$W$241+$W$249</f>
        <v>0</v>
      </c>
      <c r="Y240" s="97">
        <f>$Y$241+$Y$249</f>
        <v>0</v>
      </c>
      <c r="AA240" s="98">
        <f>$AA$241+$AA$249</f>
        <v>0</v>
      </c>
      <c r="AR240" s="94" t="s">
        <v>123</v>
      </c>
      <c r="AT240" s="94" t="s">
        <v>67</v>
      </c>
      <c r="AU240" s="94" t="s">
        <v>68</v>
      </c>
      <c r="AY240" s="94" t="s">
        <v>117</v>
      </c>
      <c r="BK240" s="99">
        <f>$BK$241+$BK$249</f>
        <v>0</v>
      </c>
    </row>
    <row r="241" spans="2:63" s="91" customFormat="1" ht="21" customHeight="1">
      <c r="B241" s="92"/>
      <c r="D241" s="100" t="s">
        <v>99</v>
      </c>
      <c r="N241" s="185">
        <f>$BK$241</f>
        <v>0</v>
      </c>
      <c r="O241" s="186"/>
      <c r="P241" s="186"/>
      <c r="Q241" s="186"/>
      <c r="R241" s="95"/>
      <c r="T241" s="96"/>
      <c r="W241" s="97">
        <f>SUM($W$242:$W$248)</f>
        <v>0</v>
      </c>
      <c r="Y241" s="97">
        <f>SUM($Y$242:$Y$248)</f>
        <v>0</v>
      </c>
      <c r="AA241" s="98">
        <f>SUM($AA$242:$AA$248)</f>
        <v>0</v>
      </c>
      <c r="AR241" s="94" t="s">
        <v>123</v>
      </c>
      <c r="AT241" s="94" t="s">
        <v>67</v>
      </c>
      <c r="AU241" s="94" t="s">
        <v>15</v>
      </c>
      <c r="AY241" s="94" t="s">
        <v>117</v>
      </c>
      <c r="BK241" s="99">
        <f>SUM($BK$242:$BK$248)</f>
        <v>0</v>
      </c>
    </row>
    <row r="242" spans="2:63" s="6" customFormat="1" ht="27" customHeight="1">
      <c r="B242" s="18"/>
      <c r="C242" s="101" t="s">
        <v>327</v>
      </c>
      <c r="D242" s="101" t="s">
        <v>119</v>
      </c>
      <c r="E242" s="102" t="s">
        <v>328</v>
      </c>
      <c r="F242" s="175" t="s">
        <v>329</v>
      </c>
      <c r="G242" s="176"/>
      <c r="H242" s="176"/>
      <c r="I242" s="176"/>
      <c r="J242" s="103" t="s">
        <v>330</v>
      </c>
      <c r="K242" s="104">
        <v>1</v>
      </c>
      <c r="L242" s="177"/>
      <c r="M242" s="176"/>
      <c r="N242" s="177">
        <f>ROUND($L$242*$K$242,2)</f>
        <v>0</v>
      </c>
      <c r="O242" s="176"/>
      <c r="P242" s="176"/>
      <c r="Q242" s="176"/>
      <c r="R242" s="19"/>
      <c r="T242" s="105"/>
      <c r="U242" s="25" t="s">
        <v>33</v>
      </c>
      <c r="V242" s="106">
        <v>0</v>
      </c>
      <c r="W242" s="106">
        <f>$V$242*$K$242</f>
        <v>0</v>
      </c>
      <c r="X242" s="106">
        <v>0</v>
      </c>
      <c r="Y242" s="106">
        <f>$X$242*$K$242</f>
        <v>0</v>
      </c>
      <c r="Z242" s="106">
        <v>0</v>
      </c>
      <c r="AA242" s="107">
        <f>$Z$242*$K$242</f>
        <v>0</v>
      </c>
      <c r="AR242" s="6" t="s">
        <v>331</v>
      </c>
      <c r="AT242" s="6" t="s">
        <v>119</v>
      </c>
      <c r="AU242" s="6" t="s">
        <v>81</v>
      </c>
      <c r="AY242" s="6" t="s">
        <v>117</v>
      </c>
      <c r="BE242" s="108">
        <f>IF($U$242="základní",$N$242,0)</f>
        <v>0</v>
      </c>
      <c r="BF242" s="108">
        <f>IF($U$242="snížená",$N$242,0)</f>
        <v>0</v>
      </c>
      <c r="BG242" s="108">
        <f>IF($U$242="zákl. přenesená",$N$242,0)</f>
        <v>0</v>
      </c>
      <c r="BH242" s="108">
        <f>IF($U$242="sníž. přenesená",$N$242,0)</f>
        <v>0</v>
      </c>
      <c r="BI242" s="108">
        <f>IF($U$242="nulová",$N$242,0)</f>
        <v>0</v>
      </c>
      <c r="BJ242" s="6" t="s">
        <v>15</v>
      </c>
      <c r="BK242" s="108">
        <f>ROUND($L$242*$K$242,2)</f>
        <v>0</v>
      </c>
    </row>
    <row r="243" spans="2:63" s="6" customFormat="1" ht="27" customHeight="1">
      <c r="B243" s="18"/>
      <c r="C243" s="101" t="s">
        <v>332</v>
      </c>
      <c r="D243" s="101" t="s">
        <v>119</v>
      </c>
      <c r="E243" s="102" t="s">
        <v>333</v>
      </c>
      <c r="F243" s="175" t="s">
        <v>334</v>
      </c>
      <c r="G243" s="176"/>
      <c r="H243" s="176"/>
      <c r="I243" s="176"/>
      <c r="J243" s="103" t="s">
        <v>330</v>
      </c>
      <c r="K243" s="104">
        <v>1</v>
      </c>
      <c r="L243" s="177"/>
      <c r="M243" s="176"/>
      <c r="N243" s="177">
        <f>ROUND($L$243*$K$243,2)</f>
        <v>0</v>
      </c>
      <c r="O243" s="176"/>
      <c r="P243" s="176"/>
      <c r="Q243" s="176"/>
      <c r="R243" s="19"/>
      <c r="T243" s="105"/>
      <c r="U243" s="25" t="s">
        <v>33</v>
      </c>
      <c r="V243" s="106">
        <v>0</v>
      </c>
      <c r="W243" s="106">
        <f>$V$243*$K$243</f>
        <v>0</v>
      </c>
      <c r="X243" s="106">
        <v>0</v>
      </c>
      <c r="Y243" s="106">
        <f>$X$243*$K$243</f>
        <v>0</v>
      </c>
      <c r="Z243" s="106">
        <v>0</v>
      </c>
      <c r="AA243" s="107">
        <f>$Z$243*$K$243</f>
        <v>0</v>
      </c>
      <c r="AR243" s="6" t="s">
        <v>331</v>
      </c>
      <c r="AT243" s="6" t="s">
        <v>119</v>
      </c>
      <c r="AU243" s="6" t="s">
        <v>81</v>
      </c>
      <c r="AY243" s="6" t="s">
        <v>117</v>
      </c>
      <c r="BE243" s="108">
        <f>IF($U$243="základní",$N$243,0)</f>
        <v>0</v>
      </c>
      <c r="BF243" s="108">
        <f>IF($U$243="snížená",$N$243,0)</f>
        <v>0</v>
      </c>
      <c r="BG243" s="108">
        <f>IF($U$243="zákl. přenesená",$N$243,0)</f>
        <v>0</v>
      </c>
      <c r="BH243" s="108">
        <f>IF($U$243="sníž. přenesená",$N$243,0)</f>
        <v>0</v>
      </c>
      <c r="BI243" s="108">
        <f>IF($U$243="nulová",$N$243,0)</f>
        <v>0</v>
      </c>
      <c r="BJ243" s="6" t="s">
        <v>15</v>
      </c>
      <c r="BK243" s="108">
        <f>ROUND($L$243*$K$243,2)</f>
        <v>0</v>
      </c>
    </row>
    <row r="244" spans="2:63" s="6" customFormat="1" ht="15.75" customHeight="1">
      <c r="B244" s="18"/>
      <c r="C244" s="101" t="s">
        <v>335</v>
      </c>
      <c r="D244" s="101" t="s">
        <v>119</v>
      </c>
      <c r="E244" s="102" t="s">
        <v>336</v>
      </c>
      <c r="F244" s="175" t="s">
        <v>337</v>
      </c>
      <c r="G244" s="176"/>
      <c r="H244" s="176"/>
      <c r="I244" s="176"/>
      <c r="J244" s="103" t="s">
        <v>330</v>
      </c>
      <c r="K244" s="104">
        <v>1</v>
      </c>
      <c r="L244" s="177"/>
      <c r="M244" s="176"/>
      <c r="N244" s="177">
        <f>ROUND($L$244*$K$244,2)</f>
        <v>0</v>
      </c>
      <c r="O244" s="176"/>
      <c r="P244" s="176"/>
      <c r="Q244" s="176"/>
      <c r="R244" s="19"/>
      <c r="T244" s="105"/>
      <c r="U244" s="25" t="s">
        <v>33</v>
      </c>
      <c r="V244" s="106">
        <v>0</v>
      </c>
      <c r="W244" s="106">
        <f>$V$244*$K$244</f>
        <v>0</v>
      </c>
      <c r="X244" s="106">
        <v>0</v>
      </c>
      <c r="Y244" s="106">
        <f>$X$244*$K$244</f>
        <v>0</v>
      </c>
      <c r="Z244" s="106">
        <v>0</v>
      </c>
      <c r="AA244" s="107">
        <f>$Z$244*$K$244</f>
        <v>0</v>
      </c>
      <c r="AR244" s="6" t="s">
        <v>331</v>
      </c>
      <c r="AT244" s="6" t="s">
        <v>119</v>
      </c>
      <c r="AU244" s="6" t="s">
        <v>81</v>
      </c>
      <c r="AY244" s="6" t="s">
        <v>117</v>
      </c>
      <c r="BE244" s="108">
        <f>IF($U$244="základní",$N$244,0)</f>
        <v>0</v>
      </c>
      <c r="BF244" s="108">
        <f>IF($U$244="snížená",$N$244,0)</f>
        <v>0</v>
      </c>
      <c r="BG244" s="108">
        <f>IF($U$244="zákl. přenesená",$N$244,0)</f>
        <v>0</v>
      </c>
      <c r="BH244" s="108">
        <f>IF($U$244="sníž. přenesená",$N$244,0)</f>
        <v>0</v>
      </c>
      <c r="BI244" s="108">
        <f>IF($U$244="nulová",$N$244,0)</f>
        <v>0</v>
      </c>
      <c r="BJ244" s="6" t="s">
        <v>15</v>
      </c>
      <c r="BK244" s="108">
        <f>ROUND($L$244*$K$244,2)</f>
        <v>0</v>
      </c>
    </row>
    <row r="245" spans="2:63" s="6" customFormat="1" ht="27" customHeight="1">
      <c r="B245" s="18"/>
      <c r="C245" s="101" t="s">
        <v>338</v>
      </c>
      <c r="D245" s="101" t="s">
        <v>119</v>
      </c>
      <c r="E245" s="102" t="s">
        <v>339</v>
      </c>
      <c r="F245" s="175" t="s">
        <v>340</v>
      </c>
      <c r="G245" s="176"/>
      <c r="H245" s="176"/>
      <c r="I245" s="176"/>
      <c r="J245" s="103" t="s">
        <v>330</v>
      </c>
      <c r="K245" s="104">
        <v>1</v>
      </c>
      <c r="L245" s="177"/>
      <c r="M245" s="176"/>
      <c r="N245" s="177">
        <f>ROUND($L$245*$K$245,2)</f>
        <v>0</v>
      </c>
      <c r="O245" s="176"/>
      <c r="P245" s="176"/>
      <c r="Q245" s="176"/>
      <c r="R245" s="19"/>
      <c r="T245" s="105"/>
      <c r="U245" s="25" t="s">
        <v>33</v>
      </c>
      <c r="V245" s="106">
        <v>0</v>
      </c>
      <c r="W245" s="106">
        <f>$V$245*$K$245</f>
        <v>0</v>
      </c>
      <c r="X245" s="106">
        <v>0</v>
      </c>
      <c r="Y245" s="106">
        <f>$X$245*$K$245</f>
        <v>0</v>
      </c>
      <c r="Z245" s="106">
        <v>0</v>
      </c>
      <c r="AA245" s="107">
        <f>$Z$245*$K$245</f>
        <v>0</v>
      </c>
      <c r="AR245" s="6" t="s">
        <v>331</v>
      </c>
      <c r="AT245" s="6" t="s">
        <v>119</v>
      </c>
      <c r="AU245" s="6" t="s">
        <v>81</v>
      </c>
      <c r="AY245" s="6" t="s">
        <v>117</v>
      </c>
      <c r="BE245" s="108">
        <f>IF($U$245="základní",$N$245,0)</f>
        <v>0</v>
      </c>
      <c r="BF245" s="108">
        <f>IF($U$245="snížená",$N$245,0)</f>
        <v>0</v>
      </c>
      <c r="BG245" s="108">
        <f>IF($U$245="zákl. přenesená",$N$245,0)</f>
        <v>0</v>
      </c>
      <c r="BH245" s="108">
        <f>IF($U$245="sníž. přenesená",$N$245,0)</f>
        <v>0</v>
      </c>
      <c r="BI245" s="108">
        <f>IF($U$245="nulová",$N$245,0)</f>
        <v>0</v>
      </c>
      <c r="BJ245" s="6" t="s">
        <v>15</v>
      </c>
      <c r="BK245" s="108">
        <f>ROUND($L$245*$K$245,2)</f>
        <v>0</v>
      </c>
    </row>
    <row r="246" spans="2:63" s="6" customFormat="1" ht="15.75" customHeight="1">
      <c r="B246" s="18"/>
      <c r="C246" s="101" t="s">
        <v>341</v>
      </c>
      <c r="D246" s="101" t="s">
        <v>119</v>
      </c>
      <c r="E246" s="102" t="s">
        <v>342</v>
      </c>
      <c r="F246" s="175" t="s">
        <v>343</v>
      </c>
      <c r="G246" s="176"/>
      <c r="H246" s="176"/>
      <c r="I246" s="176"/>
      <c r="J246" s="103" t="s">
        <v>330</v>
      </c>
      <c r="K246" s="104">
        <v>1</v>
      </c>
      <c r="L246" s="177"/>
      <c r="M246" s="176"/>
      <c r="N246" s="177">
        <f>ROUND($L$246*$K$246,2)</f>
        <v>0</v>
      </c>
      <c r="O246" s="176"/>
      <c r="P246" s="176"/>
      <c r="Q246" s="176"/>
      <c r="R246" s="19"/>
      <c r="T246" s="105"/>
      <c r="U246" s="25" t="s">
        <v>33</v>
      </c>
      <c r="V246" s="106">
        <v>0</v>
      </c>
      <c r="W246" s="106">
        <f>$V$246*$K$246</f>
        <v>0</v>
      </c>
      <c r="X246" s="106">
        <v>0</v>
      </c>
      <c r="Y246" s="106">
        <f>$X$246*$K$246</f>
        <v>0</v>
      </c>
      <c r="Z246" s="106">
        <v>0</v>
      </c>
      <c r="AA246" s="107">
        <f>$Z$246*$K$246</f>
        <v>0</v>
      </c>
      <c r="AR246" s="6" t="s">
        <v>331</v>
      </c>
      <c r="AT246" s="6" t="s">
        <v>119</v>
      </c>
      <c r="AU246" s="6" t="s">
        <v>81</v>
      </c>
      <c r="AY246" s="6" t="s">
        <v>117</v>
      </c>
      <c r="BE246" s="108">
        <f>IF($U$246="základní",$N$246,0)</f>
        <v>0</v>
      </c>
      <c r="BF246" s="108">
        <f>IF($U$246="snížená",$N$246,0)</f>
        <v>0</v>
      </c>
      <c r="BG246" s="108">
        <f>IF($U$246="zákl. přenesená",$N$246,0)</f>
        <v>0</v>
      </c>
      <c r="BH246" s="108">
        <f>IF($U$246="sníž. přenesená",$N$246,0)</f>
        <v>0</v>
      </c>
      <c r="BI246" s="108">
        <f>IF($U$246="nulová",$N$246,0)</f>
        <v>0</v>
      </c>
      <c r="BJ246" s="6" t="s">
        <v>15</v>
      </c>
      <c r="BK246" s="108">
        <f>ROUND($L$246*$K$246,2)</f>
        <v>0</v>
      </c>
    </row>
    <row r="247" spans="2:63" s="6" customFormat="1" ht="27" customHeight="1">
      <c r="B247" s="18"/>
      <c r="C247" s="101" t="s">
        <v>344</v>
      </c>
      <c r="D247" s="101" t="s">
        <v>119</v>
      </c>
      <c r="E247" s="102" t="s">
        <v>345</v>
      </c>
      <c r="F247" s="175" t="s">
        <v>346</v>
      </c>
      <c r="G247" s="176"/>
      <c r="H247" s="176"/>
      <c r="I247" s="176"/>
      <c r="J247" s="103" t="s">
        <v>330</v>
      </c>
      <c r="K247" s="104">
        <v>1</v>
      </c>
      <c r="L247" s="177"/>
      <c r="M247" s="176"/>
      <c r="N247" s="177">
        <f>ROUND($L$247*$K$247,2)</f>
        <v>0</v>
      </c>
      <c r="O247" s="176"/>
      <c r="P247" s="176"/>
      <c r="Q247" s="176"/>
      <c r="R247" s="19"/>
      <c r="T247" s="105"/>
      <c r="U247" s="25" t="s">
        <v>33</v>
      </c>
      <c r="V247" s="106">
        <v>0</v>
      </c>
      <c r="W247" s="106">
        <f>$V$247*$K$247</f>
        <v>0</v>
      </c>
      <c r="X247" s="106">
        <v>0</v>
      </c>
      <c r="Y247" s="106">
        <f>$X$247*$K$247</f>
        <v>0</v>
      </c>
      <c r="Z247" s="106">
        <v>0</v>
      </c>
      <c r="AA247" s="107">
        <f>$Z$247*$K$247</f>
        <v>0</v>
      </c>
      <c r="AR247" s="6" t="s">
        <v>331</v>
      </c>
      <c r="AT247" s="6" t="s">
        <v>119</v>
      </c>
      <c r="AU247" s="6" t="s">
        <v>81</v>
      </c>
      <c r="AY247" s="6" t="s">
        <v>117</v>
      </c>
      <c r="BE247" s="108">
        <f>IF($U$247="základní",$N$247,0)</f>
        <v>0</v>
      </c>
      <c r="BF247" s="108">
        <f>IF($U$247="snížená",$N$247,0)</f>
        <v>0</v>
      </c>
      <c r="BG247" s="108">
        <f>IF($U$247="zákl. přenesená",$N$247,0)</f>
        <v>0</v>
      </c>
      <c r="BH247" s="108">
        <f>IF($U$247="sníž. přenesená",$N$247,0)</f>
        <v>0</v>
      </c>
      <c r="BI247" s="108">
        <f>IF($U$247="nulová",$N$247,0)</f>
        <v>0</v>
      </c>
      <c r="BJ247" s="6" t="s">
        <v>15</v>
      </c>
      <c r="BK247" s="108">
        <f>ROUND($L$247*$K$247,2)</f>
        <v>0</v>
      </c>
    </row>
    <row r="248" spans="2:63" s="6" customFormat="1" ht="15.75" customHeight="1">
      <c r="B248" s="18"/>
      <c r="C248" s="101" t="s">
        <v>347</v>
      </c>
      <c r="D248" s="101" t="s">
        <v>119</v>
      </c>
      <c r="E248" s="102" t="s">
        <v>348</v>
      </c>
      <c r="F248" s="175" t="s">
        <v>349</v>
      </c>
      <c r="G248" s="176"/>
      <c r="H248" s="176"/>
      <c r="I248" s="176"/>
      <c r="J248" s="103" t="s">
        <v>330</v>
      </c>
      <c r="K248" s="104">
        <v>1</v>
      </c>
      <c r="L248" s="177"/>
      <c r="M248" s="176"/>
      <c r="N248" s="177">
        <f>ROUND($L$248*$K$248,2)</f>
        <v>0</v>
      </c>
      <c r="O248" s="176"/>
      <c r="P248" s="176"/>
      <c r="Q248" s="176"/>
      <c r="R248" s="19"/>
      <c r="T248" s="105"/>
      <c r="U248" s="25" t="s">
        <v>33</v>
      </c>
      <c r="V248" s="106">
        <v>0</v>
      </c>
      <c r="W248" s="106">
        <f>$V$248*$K$248</f>
        <v>0</v>
      </c>
      <c r="X248" s="106">
        <v>0</v>
      </c>
      <c r="Y248" s="106">
        <f>$X$248*$K$248</f>
        <v>0</v>
      </c>
      <c r="Z248" s="106">
        <v>0</v>
      </c>
      <c r="AA248" s="107">
        <f>$Z$248*$K$248</f>
        <v>0</v>
      </c>
      <c r="AR248" s="6" t="s">
        <v>331</v>
      </c>
      <c r="AT248" s="6" t="s">
        <v>119</v>
      </c>
      <c r="AU248" s="6" t="s">
        <v>81</v>
      </c>
      <c r="AY248" s="6" t="s">
        <v>117</v>
      </c>
      <c r="BE248" s="108">
        <f>IF($U$248="základní",$N$248,0)</f>
        <v>0</v>
      </c>
      <c r="BF248" s="108">
        <f>IF($U$248="snížená",$N$248,0)</f>
        <v>0</v>
      </c>
      <c r="BG248" s="108">
        <f>IF($U$248="zákl. přenesená",$N$248,0)</f>
        <v>0</v>
      </c>
      <c r="BH248" s="108">
        <f>IF($U$248="sníž. přenesená",$N$248,0)</f>
        <v>0</v>
      </c>
      <c r="BI248" s="108">
        <f>IF($U$248="nulová",$N$248,0)</f>
        <v>0</v>
      </c>
      <c r="BJ248" s="6" t="s">
        <v>15</v>
      </c>
      <c r="BK248" s="108">
        <f>ROUND($L$248*$K$248,2)</f>
        <v>0</v>
      </c>
    </row>
    <row r="249" spans="2:63" s="91" customFormat="1" ht="30.75" customHeight="1">
      <c r="B249" s="92"/>
      <c r="D249" s="100" t="s">
        <v>100</v>
      </c>
      <c r="N249" s="185">
        <f>$BK$249</f>
        <v>0</v>
      </c>
      <c r="O249" s="186"/>
      <c r="P249" s="186"/>
      <c r="Q249" s="186"/>
      <c r="R249" s="95"/>
      <c r="T249" s="96"/>
      <c r="W249" s="97">
        <f>SUM($W$250:$W$251)</f>
        <v>0</v>
      </c>
      <c r="Y249" s="97">
        <f>SUM($Y$250:$Y$251)</f>
        <v>0</v>
      </c>
      <c r="AA249" s="98">
        <f>SUM($AA$250:$AA$251)</f>
        <v>0</v>
      </c>
      <c r="AR249" s="94" t="s">
        <v>123</v>
      </c>
      <c r="AT249" s="94" t="s">
        <v>67</v>
      </c>
      <c r="AU249" s="94" t="s">
        <v>15</v>
      </c>
      <c r="AY249" s="94" t="s">
        <v>117</v>
      </c>
      <c r="BK249" s="99">
        <f>SUM($BK$250:$BK$251)</f>
        <v>0</v>
      </c>
    </row>
    <row r="250" spans="2:63" s="6" customFormat="1" ht="15.75" customHeight="1">
      <c r="B250" s="18"/>
      <c r="C250" s="101" t="s">
        <v>350</v>
      </c>
      <c r="D250" s="101" t="s">
        <v>119</v>
      </c>
      <c r="E250" s="102" t="s">
        <v>351</v>
      </c>
      <c r="F250" s="175" t="s">
        <v>352</v>
      </c>
      <c r="G250" s="176"/>
      <c r="H250" s="176"/>
      <c r="I250" s="176"/>
      <c r="J250" s="103" t="s">
        <v>353</v>
      </c>
      <c r="K250" s="104">
        <v>1</v>
      </c>
      <c r="L250" s="177"/>
      <c r="M250" s="176"/>
      <c r="N250" s="177">
        <f>ROUND($L$250*$K$250,2)</f>
        <v>0</v>
      </c>
      <c r="O250" s="176"/>
      <c r="P250" s="176"/>
      <c r="Q250" s="176"/>
      <c r="R250" s="19"/>
      <c r="T250" s="105"/>
      <c r="U250" s="25" t="s">
        <v>33</v>
      </c>
      <c r="V250" s="106">
        <v>0</v>
      </c>
      <c r="W250" s="106">
        <f>$V$250*$K$250</f>
        <v>0</v>
      </c>
      <c r="X250" s="106">
        <v>0</v>
      </c>
      <c r="Y250" s="106">
        <f>$X$250*$K$250</f>
        <v>0</v>
      </c>
      <c r="Z250" s="106">
        <v>0</v>
      </c>
      <c r="AA250" s="107">
        <f>$Z$250*$K$250</f>
        <v>0</v>
      </c>
      <c r="AR250" s="6" t="s">
        <v>331</v>
      </c>
      <c r="AT250" s="6" t="s">
        <v>119</v>
      </c>
      <c r="AU250" s="6" t="s">
        <v>81</v>
      </c>
      <c r="AY250" s="6" t="s">
        <v>117</v>
      </c>
      <c r="BE250" s="108">
        <f>IF($U$250="základní",$N$250,0)</f>
        <v>0</v>
      </c>
      <c r="BF250" s="108">
        <f>IF($U$250="snížená",$N$250,0)</f>
        <v>0</v>
      </c>
      <c r="BG250" s="108">
        <f>IF($U$250="zákl. přenesená",$N$250,0)</f>
        <v>0</v>
      </c>
      <c r="BH250" s="108">
        <f>IF($U$250="sníž. přenesená",$N$250,0)</f>
        <v>0</v>
      </c>
      <c r="BI250" s="108">
        <f>IF($U$250="nulová",$N$250,0)</f>
        <v>0</v>
      </c>
      <c r="BJ250" s="6" t="s">
        <v>15</v>
      </c>
      <c r="BK250" s="108">
        <f>ROUND($L$250*$K$250,2)</f>
        <v>0</v>
      </c>
    </row>
    <row r="251" spans="2:63" s="6" customFormat="1" ht="15.75" customHeight="1">
      <c r="B251" s="18"/>
      <c r="C251" s="101" t="s">
        <v>354</v>
      </c>
      <c r="D251" s="101" t="s">
        <v>119</v>
      </c>
      <c r="E251" s="102" t="s">
        <v>355</v>
      </c>
      <c r="F251" s="175" t="s">
        <v>356</v>
      </c>
      <c r="G251" s="176"/>
      <c r="H251" s="176"/>
      <c r="I251" s="176"/>
      <c r="J251" s="103" t="s">
        <v>353</v>
      </c>
      <c r="K251" s="104">
        <v>1</v>
      </c>
      <c r="L251" s="177"/>
      <c r="M251" s="176"/>
      <c r="N251" s="177">
        <f>ROUND($L$251*$K$251,2)</f>
        <v>0</v>
      </c>
      <c r="O251" s="176"/>
      <c r="P251" s="176"/>
      <c r="Q251" s="176"/>
      <c r="R251" s="19"/>
      <c r="T251" s="105"/>
      <c r="U251" s="125" t="s">
        <v>33</v>
      </c>
      <c r="V251" s="126">
        <v>0</v>
      </c>
      <c r="W251" s="126">
        <f>$V$251*$K$251</f>
        <v>0</v>
      </c>
      <c r="X251" s="126">
        <v>0</v>
      </c>
      <c r="Y251" s="126">
        <f>$X$251*$K$251</f>
        <v>0</v>
      </c>
      <c r="Z251" s="126">
        <v>0</v>
      </c>
      <c r="AA251" s="127">
        <f>$Z$251*$K$251</f>
        <v>0</v>
      </c>
      <c r="AR251" s="6" t="s">
        <v>331</v>
      </c>
      <c r="AT251" s="6" t="s">
        <v>119</v>
      </c>
      <c r="AU251" s="6" t="s">
        <v>81</v>
      </c>
      <c r="AY251" s="6" t="s">
        <v>117</v>
      </c>
      <c r="BE251" s="108">
        <f>IF($U$251="základní",$N$251,0)</f>
        <v>0</v>
      </c>
      <c r="BF251" s="108">
        <f>IF($U$251="snížená",$N$251,0)</f>
        <v>0</v>
      </c>
      <c r="BG251" s="108">
        <f>IF($U$251="zákl. přenesená",$N$251,0)</f>
        <v>0</v>
      </c>
      <c r="BH251" s="108">
        <f>IF($U$251="sníž. přenesená",$N$251,0)</f>
        <v>0</v>
      </c>
      <c r="BI251" s="108">
        <f>IF($U$251="nulová",$N$251,0)</f>
        <v>0</v>
      </c>
      <c r="BJ251" s="6" t="s">
        <v>15</v>
      </c>
      <c r="BK251" s="108">
        <f>ROUND($L$251*$K$251,2)</f>
        <v>0</v>
      </c>
    </row>
    <row r="252" spans="2:18" s="6" customFormat="1" ht="7.5" customHeight="1">
      <c r="B252" s="40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2"/>
    </row>
    <row r="253" s="2" customFormat="1" ht="14.25" customHeight="1"/>
  </sheetData>
  <sheetProtection/>
  <mergeCells count="306">
    <mergeCell ref="N249:Q249"/>
    <mergeCell ref="H1:K1"/>
    <mergeCell ref="S2:AC2"/>
    <mergeCell ref="N118:Q118"/>
    <mergeCell ref="N119:Q119"/>
    <mergeCell ref="N120:Q120"/>
    <mergeCell ref="N183:Q183"/>
    <mergeCell ref="N206:Q206"/>
    <mergeCell ref="F250:I250"/>
    <mergeCell ref="L250:M250"/>
    <mergeCell ref="N250:Q250"/>
    <mergeCell ref="F251:I251"/>
    <mergeCell ref="L251:M251"/>
    <mergeCell ref="N251:Q251"/>
    <mergeCell ref="F247:I247"/>
    <mergeCell ref="L247:M247"/>
    <mergeCell ref="N228:Q228"/>
    <mergeCell ref="N247:Q247"/>
    <mergeCell ref="F248:I248"/>
    <mergeCell ref="L248:M248"/>
    <mergeCell ref="N248:Q248"/>
    <mergeCell ref="F245:I245"/>
    <mergeCell ref="L245:M245"/>
    <mergeCell ref="N245:Q245"/>
    <mergeCell ref="F246:I246"/>
    <mergeCell ref="L246:M246"/>
    <mergeCell ref="N246:Q246"/>
    <mergeCell ref="F243:I243"/>
    <mergeCell ref="L243:M243"/>
    <mergeCell ref="N243:Q243"/>
    <mergeCell ref="F244:I244"/>
    <mergeCell ref="L244:M244"/>
    <mergeCell ref="N244:Q244"/>
    <mergeCell ref="F239:I239"/>
    <mergeCell ref="L239:M239"/>
    <mergeCell ref="N239:Q239"/>
    <mergeCell ref="F242:I242"/>
    <mergeCell ref="L242:M242"/>
    <mergeCell ref="N242:Q242"/>
    <mergeCell ref="N240:Q240"/>
    <mergeCell ref="N241:Q241"/>
    <mergeCell ref="F237:I237"/>
    <mergeCell ref="L237:M237"/>
    <mergeCell ref="N237:Q237"/>
    <mergeCell ref="F238:I238"/>
    <mergeCell ref="L238:M238"/>
    <mergeCell ref="N238:Q238"/>
    <mergeCell ref="F235:I235"/>
    <mergeCell ref="L235:M235"/>
    <mergeCell ref="N235:Q235"/>
    <mergeCell ref="F236:I236"/>
    <mergeCell ref="L236:M236"/>
    <mergeCell ref="N236:Q236"/>
    <mergeCell ref="F232:I232"/>
    <mergeCell ref="L232:M232"/>
    <mergeCell ref="N232:Q232"/>
    <mergeCell ref="F233:I233"/>
    <mergeCell ref="F234:I234"/>
    <mergeCell ref="L234:M234"/>
    <mergeCell ref="N234:Q234"/>
    <mergeCell ref="F229:I229"/>
    <mergeCell ref="L229:M229"/>
    <mergeCell ref="N229:Q229"/>
    <mergeCell ref="F230:I230"/>
    <mergeCell ref="F231:I231"/>
    <mergeCell ref="L231:M231"/>
    <mergeCell ref="N231:Q231"/>
    <mergeCell ref="F226:I226"/>
    <mergeCell ref="L226:M226"/>
    <mergeCell ref="N226:Q226"/>
    <mergeCell ref="F227:I227"/>
    <mergeCell ref="L227:M227"/>
    <mergeCell ref="N227:Q227"/>
    <mergeCell ref="F224:I224"/>
    <mergeCell ref="L224:M224"/>
    <mergeCell ref="N224:Q224"/>
    <mergeCell ref="F225:I225"/>
    <mergeCell ref="L225:M225"/>
    <mergeCell ref="N225:Q225"/>
    <mergeCell ref="F222:I222"/>
    <mergeCell ref="L222:M222"/>
    <mergeCell ref="N222:Q222"/>
    <mergeCell ref="F223:I223"/>
    <mergeCell ref="L223:M223"/>
    <mergeCell ref="N223:Q223"/>
    <mergeCell ref="F220:I220"/>
    <mergeCell ref="L220:M220"/>
    <mergeCell ref="N220:Q220"/>
    <mergeCell ref="F221:I221"/>
    <mergeCell ref="L221:M221"/>
    <mergeCell ref="N221:Q221"/>
    <mergeCell ref="F218:I218"/>
    <mergeCell ref="L218:M218"/>
    <mergeCell ref="N218:Q218"/>
    <mergeCell ref="F219:I219"/>
    <mergeCell ref="L219:M219"/>
    <mergeCell ref="N219:Q219"/>
    <mergeCell ref="F216:I216"/>
    <mergeCell ref="L216:M216"/>
    <mergeCell ref="N216:Q216"/>
    <mergeCell ref="F217:I217"/>
    <mergeCell ref="L217:M217"/>
    <mergeCell ref="N217:Q217"/>
    <mergeCell ref="F213:I213"/>
    <mergeCell ref="F214:I214"/>
    <mergeCell ref="L214:M214"/>
    <mergeCell ref="N214:Q214"/>
    <mergeCell ref="F215:I215"/>
    <mergeCell ref="L215:M215"/>
    <mergeCell ref="N215:Q215"/>
    <mergeCell ref="F211:I211"/>
    <mergeCell ref="L211:M211"/>
    <mergeCell ref="N211:Q211"/>
    <mergeCell ref="F212:I212"/>
    <mergeCell ref="L212:M212"/>
    <mergeCell ref="N212:Q212"/>
    <mergeCell ref="F209:I209"/>
    <mergeCell ref="L209:M209"/>
    <mergeCell ref="N209:Q209"/>
    <mergeCell ref="F210:I210"/>
    <mergeCell ref="L210:M210"/>
    <mergeCell ref="N210:Q210"/>
    <mergeCell ref="F207:I207"/>
    <mergeCell ref="L207:M207"/>
    <mergeCell ref="N207:Q207"/>
    <mergeCell ref="F208:I208"/>
    <mergeCell ref="L208:M208"/>
    <mergeCell ref="N208:Q208"/>
    <mergeCell ref="F204:I204"/>
    <mergeCell ref="L204:M204"/>
    <mergeCell ref="N204:Q204"/>
    <mergeCell ref="F205:I205"/>
    <mergeCell ref="L205:M205"/>
    <mergeCell ref="N205:Q205"/>
    <mergeCell ref="F202:I202"/>
    <mergeCell ref="L202:M202"/>
    <mergeCell ref="N202:Q202"/>
    <mergeCell ref="F203:I203"/>
    <mergeCell ref="L203:M203"/>
    <mergeCell ref="N203:Q203"/>
    <mergeCell ref="F197:I197"/>
    <mergeCell ref="F198:I198"/>
    <mergeCell ref="F200:I200"/>
    <mergeCell ref="L200:M200"/>
    <mergeCell ref="N200:Q200"/>
    <mergeCell ref="F201:I201"/>
    <mergeCell ref="N199:Q199"/>
    <mergeCell ref="F191:I191"/>
    <mergeCell ref="F192:I192"/>
    <mergeCell ref="F193:I193"/>
    <mergeCell ref="F194:I194"/>
    <mergeCell ref="F195:I195"/>
    <mergeCell ref="F196:I196"/>
    <mergeCell ref="F185:I185"/>
    <mergeCell ref="F186:I186"/>
    <mergeCell ref="F187:I187"/>
    <mergeCell ref="F188:I188"/>
    <mergeCell ref="F189:I189"/>
    <mergeCell ref="F190:I190"/>
    <mergeCell ref="F181:I181"/>
    <mergeCell ref="L181:M181"/>
    <mergeCell ref="N181:Q181"/>
    <mergeCell ref="F182:I182"/>
    <mergeCell ref="F184:I184"/>
    <mergeCell ref="L184:M184"/>
    <mergeCell ref="N184:Q184"/>
    <mergeCell ref="F175:I175"/>
    <mergeCell ref="F176:I176"/>
    <mergeCell ref="F177:I177"/>
    <mergeCell ref="F178:I178"/>
    <mergeCell ref="F179:I179"/>
    <mergeCell ref="F180:I180"/>
    <mergeCell ref="F169:I169"/>
    <mergeCell ref="F170:I170"/>
    <mergeCell ref="F171:I171"/>
    <mergeCell ref="F172:I172"/>
    <mergeCell ref="F173:I173"/>
    <mergeCell ref="F174:I174"/>
    <mergeCell ref="F165:I165"/>
    <mergeCell ref="F166:I166"/>
    <mergeCell ref="L166:M166"/>
    <mergeCell ref="N166:Q166"/>
    <mergeCell ref="F167:I167"/>
    <mergeCell ref="F168:I168"/>
    <mergeCell ref="F162:I162"/>
    <mergeCell ref="L162:M162"/>
    <mergeCell ref="N162:Q162"/>
    <mergeCell ref="F163:I163"/>
    <mergeCell ref="F164:I164"/>
    <mergeCell ref="L164:M164"/>
    <mergeCell ref="N164:Q164"/>
    <mergeCell ref="F158:I158"/>
    <mergeCell ref="F159:I159"/>
    <mergeCell ref="L159:M159"/>
    <mergeCell ref="N159:Q159"/>
    <mergeCell ref="F160:I160"/>
    <mergeCell ref="F161:I161"/>
    <mergeCell ref="L161:M161"/>
    <mergeCell ref="N161:Q161"/>
    <mergeCell ref="F154:I154"/>
    <mergeCell ref="F155:I155"/>
    <mergeCell ref="F156:I156"/>
    <mergeCell ref="L156:M156"/>
    <mergeCell ref="N156:Q156"/>
    <mergeCell ref="F157:I157"/>
    <mergeCell ref="L157:M157"/>
    <mergeCell ref="N157:Q157"/>
    <mergeCell ref="F148:I148"/>
    <mergeCell ref="F149:I149"/>
    <mergeCell ref="F150:I150"/>
    <mergeCell ref="F151:I151"/>
    <mergeCell ref="F152:I152"/>
    <mergeCell ref="F153:I153"/>
    <mergeCell ref="F142:I142"/>
    <mergeCell ref="F143:I143"/>
    <mergeCell ref="F144:I144"/>
    <mergeCell ref="F145:I145"/>
    <mergeCell ref="F146:I146"/>
    <mergeCell ref="F147:I147"/>
    <mergeCell ref="F139:I139"/>
    <mergeCell ref="L139:M139"/>
    <mergeCell ref="N139:Q139"/>
    <mergeCell ref="F140:I140"/>
    <mergeCell ref="F141:I141"/>
    <mergeCell ref="L141:M141"/>
    <mergeCell ref="N141:Q141"/>
    <mergeCell ref="F133:I133"/>
    <mergeCell ref="F134:I134"/>
    <mergeCell ref="F135:I135"/>
    <mergeCell ref="F136:I136"/>
    <mergeCell ref="F137:I137"/>
    <mergeCell ref="F138:I138"/>
    <mergeCell ref="F127:I127"/>
    <mergeCell ref="F128:I128"/>
    <mergeCell ref="F129:I129"/>
    <mergeCell ref="F130:I130"/>
    <mergeCell ref="F131:I131"/>
    <mergeCell ref="F132:I132"/>
    <mergeCell ref="F123:I123"/>
    <mergeCell ref="F124:I124"/>
    <mergeCell ref="L124:M124"/>
    <mergeCell ref="N124:Q124"/>
    <mergeCell ref="F125:I125"/>
    <mergeCell ref="F126:I126"/>
    <mergeCell ref="F121:I121"/>
    <mergeCell ref="L121:M121"/>
    <mergeCell ref="N121:Q121"/>
    <mergeCell ref="F122:I122"/>
    <mergeCell ref="L122:M122"/>
    <mergeCell ref="N122:Q122"/>
    <mergeCell ref="F109:P109"/>
    <mergeCell ref="F110:P110"/>
    <mergeCell ref="M112:P112"/>
    <mergeCell ref="M114:Q114"/>
    <mergeCell ref="M115:Q115"/>
    <mergeCell ref="F117:I117"/>
    <mergeCell ref="L117:M117"/>
    <mergeCell ref="N117:Q117"/>
    <mergeCell ref="N95:Q95"/>
    <mergeCell ref="N96:Q96"/>
    <mergeCell ref="N97:Q97"/>
    <mergeCell ref="N99:Q99"/>
    <mergeCell ref="L101:Q101"/>
    <mergeCell ref="C107:Q107"/>
    <mergeCell ref="N89:Q89"/>
    <mergeCell ref="N90:Q90"/>
    <mergeCell ref="N91:Q91"/>
    <mergeCell ref="N92:Q92"/>
    <mergeCell ref="N93:Q93"/>
    <mergeCell ref="N94:Q94"/>
    <mergeCell ref="M81:P81"/>
    <mergeCell ref="M83:Q83"/>
    <mergeCell ref="M84:Q84"/>
    <mergeCell ref="C86:G86"/>
    <mergeCell ref="N86:Q86"/>
    <mergeCell ref="N88:Q88"/>
    <mergeCell ref="H33:J33"/>
    <mergeCell ref="M33:P33"/>
    <mergeCell ref="L35:P35"/>
    <mergeCell ref="C76:Q76"/>
    <mergeCell ref="F78:P78"/>
    <mergeCell ref="F79:P79"/>
    <mergeCell ref="H30:J30"/>
    <mergeCell ref="M30:P30"/>
    <mergeCell ref="H31:J31"/>
    <mergeCell ref="M31:P31"/>
    <mergeCell ref="H32:J32"/>
    <mergeCell ref="M32:P32"/>
    <mergeCell ref="O21:P21"/>
    <mergeCell ref="M24:P24"/>
    <mergeCell ref="M25:P25"/>
    <mergeCell ref="M27:P27"/>
    <mergeCell ref="H29:J29"/>
    <mergeCell ref="M29:P29"/>
    <mergeCell ref="O12:P12"/>
    <mergeCell ref="O14:P14"/>
    <mergeCell ref="O15:P15"/>
    <mergeCell ref="O17:P17"/>
    <mergeCell ref="O18:P18"/>
    <mergeCell ref="O20:P20"/>
    <mergeCell ref="C2:Q2"/>
    <mergeCell ref="C4:Q4"/>
    <mergeCell ref="F6:P6"/>
    <mergeCell ref="F7:P7"/>
    <mergeCell ref="O9:P9"/>
    <mergeCell ref="O11:P11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7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Januš Kubezcka</cp:lastModifiedBy>
  <dcterms:created xsi:type="dcterms:W3CDTF">2022-01-18T12:25:59Z</dcterms:created>
  <dcterms:modified xsi:type="dcterms:W3CDTF">2022-01-18T12:26:55Z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