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NJH21c_VZ - Doplnění VO -..." sheetId="2" r:id="rId2"/>
  </sheets>
  <definedNames>
    <definedName name="_xlnm._FilterDatabase" localSheetId="1" hidden="1">'NJH21c_VZ - Doplnění VO -...'!$C$86:$K$275</definedName>
    <definedName name="_xlnm.Print_Area" localSheetId="1">'NJH21c_VZ - Doplnění VO -...'!$C$4:$J$37,'NJH21c_VZ - Doplnění VO -...'!$C$76:$K$275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'NJH21c_VZ - Doplnění VO -...'!$86:$86</definedName>
  </definedNames>
  <calcPr calcId="152511"/>
</workbook>
</file>

<file path=xl/sharedStrings.xml><?xml version="1.0" encoding="utf-8"?>
<sst xmlns="http://schemas.openxmlformats.org/spreadsheetml/2006/main" count="2022" uniqueCount="573">
  <si>
    <t>Export Komplet</t>
  </si>
  <si>
    <t>VZ</t>
  </si>
  <si>
    <t>2.0</t>
  </si>
  <si>
    <t>ZAMOK</t>
  </si>
  <si>
    <t>False</t>
  </si>
  <si>
    <t>{91f8fa9d-3528-420b-a12c-c8f32662bcba}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</si>
  <si>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</si>
  <si>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</si>
  <si>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</si>
  <si>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</si>
  <si>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</si>
  <si>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</si>
  <si>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</si>
  <si>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</si>
  <si>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NJH21c_VZ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</si>
  <si>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</si>
  <si>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</si>
  <si>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Doplnění VO - ul. Hoblíkova</t>
  </si>
  <si>
    <t>KSO:</t>
  </si>
  <si>
    <t>828 75 1</t>
  </si>
  <si>
    <t>CC-CZ:</t>
  </si>
  <si>
    <t/>
  </si>
  <si>
    <t>Místo:</t>
  </si>
  <si>
    <t xml:space="preserve"> </t>
  </si>
  <si>
    <t>Datum:</t>
  </si>
  <si>
    <t>26. 11. 2021</t>
  </si>
  <si>
    <t>Zadavatel:</t>
  </si>
  <si>
    <t>IČ:</t>
  </si>
  <si>
    <t>00298212</t>
  </si>
  <si>
    <t>Město Nový Jičín</t>
  </si>
  <si>
    <t>DIČ:</t>
  </si>
  <si>
    <t>Uchazeč:</t>
  </si>
  <si>
    <t>Vyplň údaj</t>
  </si>
  <si>
    <t>Projektant:</t>
  </si>
  <si>
    <t>True</t>
  </si>
  <si>
    <t>Zpracovatel:</t>
  </si>
  <si>
    <t>27267806</t>
  </si>
  <si>
    <t>EFektivní OSvětlování</t>
  </si>
  <si>
    <t>CZ27267806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</si>
  <si>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</si>
  <si>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</si>
  <si>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</si>
  <si>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</si>
  <si>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</si>
  <si>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</si>
  <si>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</si>
  <si>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</si>
  <si>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</si>
  <si>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</si>
  <si>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</si>
  <si>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</si>
  <si>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</si>
  <si>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</si>
  <si>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</si>
  <si>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</si>
  <si>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</si>
  <si>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</si>
  <si>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</si>
  <si>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</si>
  <si>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</si>
  <si>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</si>
  <si>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</si>
  <si>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</si>
  <si>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</si>
  <si>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</si>
  <si>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</si>
  <si>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</si>
  <si>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</si>
  <si>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</si>
  <si>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</si>
  <si>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</si>
  <si>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</si>
  <si>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</si>
  <si>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</si>
  <si>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</si>
  <si>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</si>
  <si>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</si>
  <si>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</si>
  <si>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</si>
  <si>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</si>
  <si>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</si>
  <si>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</si>
  <si>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</si>
  <si>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</si>
  <si>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</si>
  <si>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</si>
  <si>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</si>
  <si>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</si>
  <si>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</si>
  <si>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</si>
  <si>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</si>
  <si>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</si>
  <si>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</si>
  <si>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</si>
  <si>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</si>
  <si>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</si>
  <si>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</si>
  <si>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</si>
  <si>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</si>
  <si>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</si>
  <si>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</si>
  <si>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</si>
  <si>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</si>
  <si>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</si>
  <si>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</si>
  <si>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</si>
  <si>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</si>
  <si>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</si>
  <si>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</si>
  <si>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</si>
  <si>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</si>
  <si>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</si>
  <si>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</si>
  <si>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</si>
  <si>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</si>
  <si>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</si>
  <si>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</si>
  <si>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</si>
  <si>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</si>
  <si>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</si>
  <si>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</si>
  <si>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</si>
  <si>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m2</t>
  </si>
  <si>
    <t>CS ÚRS 2021 02</t>
  </si>
  <si>
    <t>4</t>
  </si>
  <si>
    <t>-1036863301</t>
  </si>
  <si>
    <t>Online PSC</t>
  </si>
  <si>
    <t>https://podminky.urs.cz/item/CS_URS_2021_02/113107041</t>
  </si>
  <si>
    <t>VV</t>
  </si>
  <si>
    <t>8*0,5+7*0,5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</si>
  <si>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</si>
  <si>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</si>
  <si>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1937126084</t>
  </si>
  <si>
    <t>https://podminky.urs.cz/item/CS_URS_2021_02/113107042</t>
  </si>
  <si>
    <t>8*1,5</t>
  </si>
  <si>
    <t>Zakládání</t>
  </si>
  <si>
    <t>3</t>
  </si>
  <si>
    <t>275261115</t>
  </si>
  <si>
    <t>Osazování betonových základových bloků patek na maltu MC-25, objemu přes 0,10 do 0,20 m3</t>
  </si>
  <si>
    <t>kus</t>
  </si>
  <si>
    <t>505866495</t>
  </si>
  <si>
    <t>https://podminky.urs.cz/item/CS_URS_2021_02/275261115</t>
  </si>
  <si>
    <t>5</t>
  </si>
  <si>
    <t>Komunikace pozemní</t>
  </si>
  <si>
    <t>564851111</t>
  </si>
  <si>
    <t>Podklad ze štěrkodrti ŠD s rozprostřením a zhutněním, po zhutnění tl. 150 mm</t>
  </si>
  <si>
    <t>1795148922</t>
  </si>
  <si>
    <t>https://podminky.urs.cz/item/CS_URS_2021_02/564851111</t>
  </si>
  <si>
    <t>0,5*8</t>
  </si>
  <si>
    <t>1113519815</t>
  </si>
  <si>
    <t>0,63*8</t>
  </si>
  <si>
    <t>6</t>
  </si>
  <si>
    <t>565155111</t>
  </si>
  <si>
    <t>Asfaltový beton vrstva podkladní ACP 16 (obalované kamenivo střednězrnné - OKS) s rozprostřením a zhutněním v pruhu šířky přes 1,5 do 3 m, po zhutnění tl. 70 mm</t>
  </si>
  <si>
    <t>1345944017</t>
  </si>
  <si>
    <t>https://podminky.urs.cz/item/CS_URS_2021_02/565155111</t>
  </si>
  <si>
    <t>7</t>
  </si>
  <si>
    <t>573191111</t>
  </si>
  <si>
    <t>Postřik infiltrační kationaktivní emulzí v množství 1,00 kg/m2</t>
  </si>
  <si>
    <t>-545475224</t>
  </si>
  <si>
    <t>https://podminky.urs.cz/item/CS_URS_2021_02/573191111</t>
  </si>
  <si>
    <t>0,63*1</t>
  </si>
  <si>
    <t>8</t>
  </si>
  <si>
    <t>573231106</t>
  </si>
  <si>
    <t>Postřik spojovací PS bez posypu kamenivem ze silniční emulze, v množství 0,30 kg/m2</t>
  </si>
  <si>
    <t>1528283013</t>
  </si>
  <si>
    <t>https://podminky.urs.cz/item/CS_URS_2021_02/573231106</t>
  </si>
  <si>
    <t>1,5</t>
  </si>
  <si>
    <t>9</t>
  </si>
  <si>
    <t>577134211</t>
  </si>
  <si>
    <t>Asfaltový beton vrstva obrusná ACO 11 (ABS) s rozprostřením a se zhutněním z nemodifikovaného asfaltu v pruhu šířky do 3 m tř. II, po zhutnění tl. 40 mm</t>
  </si>
  <si>
    <t>2096348257</t>
  </si>
  <si>
    <t>https://podminky.urs.cz/item/CS_URS_2021_02/577134211</t>
  </si>
  <si>
    <t>Ostatní konstrukce a práce, bourání</t>
  </si>
  <si>
    <t>10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</si>
  <si>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</si>
  <si>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</si>
  <si>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m</t>
  </si>
  <si>
    <t>-1151532726</t>
  </si>
  <si>
    <t>https://podminky.urs.cz/item/CS_URS_2021_02/919732211</t>
  </si>
  <si>
    <t>M</t>
  </si>
  <si>
    <t>Práce a dodávky M</t>
  </si>
  <si>
    <t>21-M</t>
  </si>
  <si>
    <t>Elektromontáže</t>
  </si>
  <si>
    <t>11</t>
  </si>
  <si>
    <t>210100101</t>
  </si>
  <si>
    <t>Ukončení vodičů izolovaných s označením a zapojením na svorkovnici s otevřením a uzavřením krytu průřezu žíly do 16 mm2</t>
  </si>
  <si>
    <t>64</t>
  </si>
  <si>
    <t>1989381601</t>
  </si>
  <si>
    <t>https://podminky.urs.cz/item/CS_URS_2021_02/210100101</t>
  </si>
  <si>
    <t>(4+4)*7+4</t>
  </si>
  <si>
    <t>12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</si>
  <si>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</si>
  <si>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</si>
  <si>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-5956877</t>
  </si>
  <si>
    <t>https://podminky.urs.cz/item/CS_URS_2021_02/210280002</t>
  </si>
  <si>
    <t>13</t>
  </si>
  <si>
    <t>210280712</t>
  </si>
  <si>
    <t>Zkoušky a prohlídky osvětlovacího zařízení měření intenzity osvětlení</t>
  </si>
  <si>
    <t>soubor</t>
  </si>
  <si>
    <t>-1639846738</t>
  </si>
  <si>
    <t>https://podminky.urs.cz/item/CS_URS_2021_02/210280712</t>
  </si>
  <si>
    <t>14</t>
  </si>
  <si>
    <t>218202013</t>
  </si>
  <si>
    <t>Demontáž svítidel výbojkových s odpojením vodičů průmyslových nebo venkovních z výložníku</t>
  </si>
  <si>
    <t>-1155274494</t>
  </si>
  <si>
    <t>https://podminky.urs.cz/item/CS_URS_2021_02/218202013</t>
  </si>
  <si>
    <t>218204011</t>
  </si>
  <si>
    <t>Demontáž stožárů osvětlení ocelových samostatně stojících, délky do 12 m</t>
  </si>
  <si>
    <t>-201426413</t>
  </si>
  <si>
    <t>https://podminky.urs.cz/item/CS_URS_2021_02/218204011</t>
  </si>
  <si>
    <t>16</t>
  </si>
  <si>
    <t>218204103</t>
  </si>
  <si>
    <t>Demontáž výložníků osvětlení jednoramenných sloupových, hmotnosti do 35 kg</t>
  </si>
  <si>
    <t>278973974</t>
  </si>
  <si>
    <t>https://podminky.urs.cz/item/CS_URS_2021_02/218204103</t>
  </si>
  <si>
    <t>17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</si>
  <si>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</si>
  <si>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</si>
  <si>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1708912395</t>
  </si>
  <si>
    <t>https://podminky.urs.cz/item/CS_URS_2021_02/210220022</t>
  </si>
  <si>
    <t>18</t>
  </si>
  <si>
    <t>24617150</t>
  </si>
  <si>
    <t>nátěr hydroizolační na bázi asfaltu a plastu do spodní stavby - ošetření spojů vedení FeZn</t>
  </si>
  <si>
    <t>kg</t>
  </si>
  <si>
    <t>256</t>
  </si>
  <si>
    <t>-2080824942</t>
  </si>
  <si>
    <t>https://podminky.urs.cz/item/CS_URS_2021_02/24617150</t>
  </si>
  <si>
    <t>19</t>
  </si>
  <si>
    <t>35441073</t>
  </si>
  <si>
    <t>drát D 10mm FeZn</t>
  </si>
  <si>
    <t>128</t>
  </si>
  <si>
    <t>-1510273239</t>
  </si>
  <si>
    <t>https://podminky.urs.cz/item/CS_URS_2021_02/35441073</t>
  </si>
  <si>
    <t>20</t>
  </si>
  <si>
    <t>35441080</t>
  </si>
  <si>
    <t>drát D 8mm nerez</t>
  </si>
  <si>
    <t>2131310046</t>
  </si>
  <si>
    <t>https://podminky.urs.cz/item/CS_URS_2021_02/35441080</t>
  </si>
  <si>
    <t>35441875</t>
  </si>
  <si>
    <t>svorka křížová pro vodič D 6-10mm</t>
  </si>
  <si>
    <t>-679066691</t>
  </si>
  <si>
    <t>https://podminky.urs.cz/item/CS_URS_2021_02/35441875</t>
  </si>
  <si>
    <t>22</t>
  </si>
  <si>
    <t>35441895</t>
  </si>
  <si>
    <t>svorka připojovací k připojení kovových částí</t>
  </si>
  <si>
    <t>58587519</t>
  </si>
  <si>
    <t>https://podminky.urs.cz/item/CS_URS_2021_02/35441895</t>
  </si>
  <si>
    <t>23</t>
  </si>
  <si>
    <t>35441885</t>
  </si>
  <si>
    <t>svorka spojovací pro lano D 8-10mm</t>
  </si>
  <si>
    <t>-726987684</t>
  </si>
  <si>
    <t>https://podminky.urs.cz/item/CS_URS_2021_02/35441885</t>
  </si>
  <si>
    <t>24</t>
  </si>
  <si>
    <t>210220361</t>
  </si>
  <si>
    <t>Montáž hromosvodného vedení zemnících desek a tyčí s připojením na svodové nebo uzemňovací vedení bez příslušenství tyčí, délky do 2 m</t>
  </si>
  <si>
    <t>-355732989</t>
  </si>
  <si>
    <t>https://podminky.urs.cz/item/CS_URS_2021_02/210220361</t>
  </si>
  <si>
    <t>25</t>
  </si>
  <si>
    <t>35441996</t>
  </si>
  <si>
    <t>svorka odbočovací a spojovací pro spojování kruhových a páskových vodičů, FeZn</t>
  </si>
  <si>
    <t>-87509603</t>
  </si>
  <si>
    <t>https://podminky.urs.cz/item/CS_URS_2021_02/35441996</t>
  </si>
  <si>
    <t>26</t>
  </si>
  <si>
    <t>35442130</t>
  </si>
  <si>
    <t>tyč zemnící  T profilu 1,5 m FeZn se svorkou</t>
  </si>
  <si>
    <t>774910013</t>
  </si>
  <si>
    <t>https://podminky.urs.cz/item/CS_URS_2021_02/35442130</t>
  </si>
  <si>
    <t>27</t>
  </si>
  <si>
    <t>210812035</t>
  </si>
  <si>
    <t>Montáž izolovaných kabelů měděných do 1 kV bez ukončení plných nebo laněných kulatých (např. CYKY, CHKE-R) uložených volně nebo v liště počtu a průřezu žil 4x16 mm2</t>
  </si>
  <si>
    <t>793318667</t>
  </si>
  <si>
    <t>https://podminky.urs.cz/item/CS_URS_2021_02/210812035</t>
  </si>
  <si>
    <t>28</t>
  </si>
  <si>
    <t>34111080</t>
  </si>
  <si>
    <t>kabel instalační jádro Cu plné izolace PVC plášť PVC 450/750V (CYKY) 4x16mm2</t>
  </si>
  <si>
    <t>-1483015748</t>
  </si>
  <si>
    <t>https://podminky.urs.cz/item/CS_URS_2021_02/34111080</t>
  </si>
  <si>
    <t>55*1,1 'Přepočtené koeficientem množství</t>
  </si>
  <si>
    <t>29</t>
  </si>
  <si>
    <t>210204103</t>
  </si>
  <si>
    <t>Montáž výložníků osvětlení jednoramenných sloupových, hmotnosti do 35 kg</t>
  </si>
  <si>
    <t>-1977942734</t>
  </si>
  <si>
    <t>https://podminky.urs.cz/item/CS_URS_2021_02/210204103</t>
  </si>
  <si>
    <t>30</t>
  </si>
  <si>
    <t>31674001R1</t>
  </si>
  <si>
    <t>Výložník rovný jednoduchý k osvětlovacím stožárům vyložení 500mm - hliníkový</t>
  </si>
  <si>
    <t>1814680132</t>
  </si>
  <si>
    <t>31</t>
  </si>
  <si>
    <t>31674001R2</t>
  </si>
  <si>
    <t>Výložník rovný jednoduchý k osvětlovacím stožárům vyložení 1000mm - hliníkový</t>
  </si>
  <si>
    <t>2080102347</t>
  </si>
  <si>
    <t>32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</si>
  <si>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</si>
  <si>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</si>
  <si>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-601561137</t>
  </si>
  <si>
    <t>https://podminky.urs.cz/item/CS_URS_2021_02/210812011</t>
  </si>
  <si>
    <t>57</t>
  </si>
  <si>
    <t>33</t>
  </si>
  <si>
    <t>34111030</t>
  </si>
  <si>
    <t>kabel instalační jádro Cu plné izolace PVC plášť PVC 450/750V (CYKY) 3x1,5mm2</t>
  </si>
  <si>
    <t>1916800016</t>
  </si>
  <si>
    <t>https://podminky.urs.cz/item/CS_URS_2021_02/34111030</t>
  </si>
  <si>
    <t>57*1,15 'Přepočtené koeficientem množství</t>
  </si>
  <si>
    <t>34</t>
  </si>
  <si>
    <t>210100096</t>
  </si>
  <si>
    <t>Ukončení vodičů izolovaných s označením a zapojením na svorkovnici s otevřením a uzavřením krytu průřezu žíly do 2,5 mm2</t>
  </si>
  <si>
    <t>1769949823</t>
  </si>
  <si>
    <t>https://podminky.urs.cz/item/CS_URS_2021_02/210100096</t>
  </si>
  <si>
    <t>3*7</t>
  </si>
  <si>
    <t>35</t>
  </si>
  <si>
    <t>210204202</t>
  </si>
  <si>
    <t>Montáž elektrovýzbroje stožárů osvětlení 2 okruhy</t>
  </si>
  <si>
    <t>-892412544</t>
  </si>
  <si>
    <t>https://podminky.urs.cz/item/CS_URS_2021_02/210204202</t>
  </si>
  <si>
    <t>81</t>
  </si>
  <si>
    <t>210204202a</t>
  </si>
  <si>
    <t>Montáž elektrovýzbroje stožárů osvětlení 3 okruhy</t>
  </si>
  <si>
    <t>-208425660</t>
  </si>
  <si>
    <t>36</t>
  </si>
  <si>
    <t>345R1</t>
  </si>
  <si>
    <t>Sloupová rozvodnice 2 - vývody, IP 54, včetně pojistkové vložky 6A</t>
  </si>
  <si>
    <t>732602378</t>
  </si>
  <si>
    <t>82</t>
  </si>
  <si>
    <t>345R2</t>
  </si>
  <si>
    <t>Sloupová rozvodnice 3 - vývody, IP 54, včetně pojistkové vložky 6A</t>
  </si>
  <si>
    <t>1193296945</t>
  </si>
  <si>
    <t>37</t>
  </si>
  <si>
    <t>210202013</t>
  </si>
  <si>
    <t>Montáž svítidel výbojkových se zapojením vodičů průmyslových nebo venkovních na výložník</t>
  </si>
  <si>
    <t>-1568852462</t>
  </si>
  <si>
    <t>https://podminky.urs.cz/item/CS_URS_2021_02/210202013</t>
  </si>
  <si>
    <t>83</t>
  </si>
  <si>
    <t>1505114</t>
  </si>
  <si>
    <t>ZALEVACI ODBOCNA SPOJKA T 2,5 35/16</t>
  </si>
  <si>
    <t>-1294069665</t>
  </si>
  <si>
    <t>87</t>
  </si>
  <si>
    <t>210101233</t>
  </si>
  <si>
    <t>Propojení kabelů celoplastových spojkou do 1 kV venkovní gelová 1 až 5 žíly do 4x10 až 16 mm2</t>
  </si>
  <si>
    <t>1747698866</t>
  </si>
  <si>
    <t>https://podminky.urs.cz/item/CS_URS_2021_02/210101233</t>
  </si>
  <si>
    <t>39</t>
  </si>
  <si>
    <t>210204011</t>
  </si>
  <si>
    <t>Montáž stožárů osvětlení ocelových samostatně stojících, délky do 12 m</t>
  </si>
  <si>
    <t>-28660614</t>
  </si>
  <si>
    <t>https://podminky.urs.cz/item/CS_URS_2021_02/210204011</t>
  </si>
  <si>
    <t>46-M</t>
  </si>
  <si>
    <t>Zemní práce při extr.mont.pracích</t>
  </si>
  <si>
    <t>84</t>
  </si>
  <si>
    <t>460191111</t>
  </si>
  <si>
    <t>Rýhy pro kabelové spojky ručně hloubení s urovnáním dna včetně zásypu se zhutněním s přemístěním výkopku na vzdálenost do 3 m do 10 kV v hornině třídy těžitelnosti I skupiny 1</t>
  </si>
  <si>
    <t>1865340684</t>
  </si>
  <si>
    <t>https://podminky.urs.cz/item/CS_URS_2021_02/460191111</t>
  </si>
  <si>
    <t>40</t>
  </si>
  <si>
    <t>468021221</t>
  </si>
  <si>
    <t>Vytrhání dlažby včetně ručního rozebrání, vytřídění, odhozu na hromady nebo naložení na dopravní prostředek a očistění kostek nebo dlaždic z pískového podkladu z dlaždic zámkových, spáry nezalité</t>
  </si>
  <si>
    <t>1356346281</t>
  </si>
  <si>
    <t>https://podminky.urs.cz/item/CS_URS_2021_02/468021221</t>
  </si>
  <si>
    <t>41</t>
  </si>
  <si>
    <t>460881612</t>
  </si>
  <si>
    <t>Kryt vozovek a chodníků kladení dlažby (materiál ve specifikaci) včetně spárování, do lože z kameniva těženého z dlaždic betonových tvarovaných nebo zámkových</t>
  </si>
  <si>
    <t>-716526831</t>
  </si>
  <si>
    <t>https://podminky.urs.cz/item/CS_URS_2021_02/460881612</t>
  </si>
  <si>
    <t>42</t>
  </si>
  <si>
    <t>59245032</t>
  </si>
  <si>
    <t>dlažba zámková profilová 230x140x60mm přírodní</t>
  </si>
  <si>
    <t>363720545</t>
  </si>
  <si>
    <t>https://podminky.urs.cz/item/CS_URS_2021_02/59245032</t>
  </si>
  <si>
    <t>43</t>
  </si>
  <si>
    <t>468031221</t>
  </si>
  <si>
    <t>Vytrhání obrub s odkopáním horniny a lože, s odhozením nebo naložením na dopravní prostředek stojatých silničních</t>
  </si>
  <si>
    <t>-1483797850</t>
  </si>
  <si>
    <t>https://podminky.urs.cz/item/CS_URS_2021_02/468031221</t>
  </si>
  <si>
    <t>44</t>
  </si>
  <si>
    <t>460891221</t>
  </si>
  <si>
    <t>Osazení obrubníku se zřízením lože, s vyplněním a zatřením spár betonového silničního stojatého, do lože z betonu prostého</t>
  </si>
  <si>
    <t>1413548175</t>
  </si>
  <si>
    <t>https://podminky.urs.cz/item/CS_URS_2021_02/460891221</t>
  </si>
  <si>
    <t>45</t>
  </si>
  <si>
    <t>59217031</t>
  </si>
  <si>
    <t>obrubník betonový silniční 1000x150x250mm</t>
  </si>
  <si>
    <t>719859615</t>
  </si>
  <si>
    <t>https://podminky.urs.cz/item/CS_URS_2021_02/59217031</t>
  </si>
  <si>
    <t>P</t>
  </si>
  <si>
    <t xml:space="preserve">Poznámka k položce:
Náhrada obrub potenciálně zničených při vytrhávání </t>
  </si>
  <si>
    <t>1,53846153846154*1,02 'Přepočtené koeficientem množství</t>
  </si>
  <si>
    <t>48</t>
  </si>
  <si>
    <t>468051121</t>
  </si>
  <si>
    <t>Bourání základu betonového</t>
  </si>
  <si>
    <t>m3</t>
  </si>
  <si>
    <t>-1766739920</t>
  </si>
  <si>
    <t>https://podminky.urs.cz/item/CS_URS_2021_02/468051121</t>
  </si>
  <si>
    <t>(0,7*0,7*1,2)*2</t>
  </si>
  <si>
    <t>49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</si>
  <si>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</si>
  <si>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</si>
  <si>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1572206514</t>
  </si>
  <si>
    <t>https://podminky.urs.cz/item/CS_URS_2021_02/460131113</t>
  </si>
  <si>
    <t xml:space="preserve">Poznámka k položce:
Index ceny respektuje větší počet jednotlivých jam.
</t>
  </si>
  <si>
    <t>(0,5*0,5*1)*7</t>
  </si>
  <si>
    <t>50</t>
  </si>
  <si>
    <t>R1</t>
  </si>
  <si>
    <t>Betonová patka sloupu VO s kotevním roštem, kabelovým otvorem, rozměry základu 410x410m, výška 1000mm, rozteč šroubů 300mm, M24, 257kg</t>
  </si>
  <si>
    <t>-1097035494</t>
  </si>
  <si>
    <t>51</t>
  </si>
  <si>
    <t>R2</t>
  </si>
  <si>
    <t>Betonová patka sloupu VO s kotevním roštem, kabelovým otvorem, rozměry základu 330x330m, výška 1000mm, rozteč šroubů 250mm, M18</t>
  </si>
  <si>
    <t>-1776138519</t>
  </si>
  <si>
    <t>52</t>
  </si>
  <si>
    <t>460161312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</si>
  <si>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</si>
  <si>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314278647</t>
  </si>
  <si>
    <t>https://podminky.urs.cz/item/CS_URS_2021_02/460161312</t>
  </si>
  <si>
    <t>53</t>
  </si>
  <si>
    <t>460431262</t>
  </si>
  <si>
    <t>Zásyp kabelových rýh ručně s přemístění sypaniny ze vzdálenosti do 10 m, s uložením výkopku ve vrstvách včetně zhutnění a úpravy povrchu šířky 50 cm hloubky 60 cm z horniny třídy těžitelnosti I skupiny 3</t>
  </si>
  <si>
    <t>174740334</t>
  </si>
  <si>
    <t>https://podminky.urs.cz/item/CS_URS_2021_02/460431262</t>
  </si>
  <si>
    <t>54</t>
  </si>
  <si>
    <t>460161302</t>
  </si>
  <si>
    <t>Hloubení zapažených i nezapažených kabelových rýh ručně včetně urovnání dna s přemístěním výkopku do vzdálenosti 3 m od okraje jámy nebo s naložením na dopravní prostředek šířky 50 cm hloubky 110 cm v hornině třídy těžitelnosti I skupiny 3</t>
  </si>
  <si>
    <t>-1047883589</t>
  </si>
  <si>
    <t>https://podminky.urs.cz/item/CS_URS_2021_02/460161302</t>
  </si>
  <si>
    <t>55</t>
  </si>
  <si>
    <t>460431292</t>
  </si>
  <si>
    <t>Zásyp kabelových rýh ručně s přemístění sypaniny ze vzdálenosti do 10 m, s uložením výkopku ve vrstvách včetně zhutnění a úpravy povrchu šířky 50 cm hloubky 90 cm z horniny třídy těžitelnosti I skupiny 3</t>
  </si>
  <si>
    <t>-1298903736</t>
  </si>
  <si>
    <t>https://podminky.urs.cz/item/CS_URS_2021_02/460431292</t>
  </si>
  <si>
    <t>56</t>
  </si>
  <si>
    <t>460161142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</si>
  <si>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</si>
  <si>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86582314</t>
  </si>
  <si>
    <t>https://podminky.urs.cz/item/CS_URS_2021_02/460161142</t>
  </si>
  <si>
    <t>460431132</t>
  </si>
  <si>
    <t>Zásyp kabelových rýh ručně s přemístění sypaniny ze vzdálenosti do 10 m, s uložením výkopku ve vrstvách včetně zhutnění a úpravy povrchu šířky 35 cm hloubky 30 cm z horniny třídy těžitelnosti I skupiny 3</t>
  </si>
  <si>
    <t>1508701954</t>
  </si>
  <si>
    <t>https://podminky.urs.cz/item/CS_URS_2021_02/460431132</t>
  </si>
  <si>
    <t>58</t>
  </si>
  <si>
    <t>460161262</t>
  </si>
  <si>
    <t>Hloubení zapažených i nezapažených kabelových rýh ručně včetně urovnání dna s přemístěním výkopku do vzdálenosti 3 m od okraje jámy nebo s naložením na dopravní prostředek šířky 50 cm hloubky 70 cm v hornině třídy těžitelnosti I skupiny 3</t>
  </si>
  <si>
    <t>1362394977</t>
  </si>
  <si>
    <t>https://podminky.urs.cz/item/CS_URS_2021_02/460161262</t>
  </si>
  <si>
    <t>59</t>
  </si>
  <si>
    <t>460431252</t>
  </si>
  <si>
    <t>Zásyp kabelových rýh ručně s přemístění sypaniny ze vzdálenosti do 10 m, s uložením výkopku ve vrstvách včetně zhutnění a úpravy povrchu šířky 50 cm hloubky 50 cm z horniny třídy těžitelnosti I skupiny 3</t>
  </si>
  <si>
    <t>1082059158</t>
  </si>
  <si>
    <t>https://podminky.urs.cz/item/CS_URS_2021_02/460431252</t>
  </si>
  <si>
    <t>60</t>
  </si>
  <si>
    <t>460661512</t>
  </si>
  <si>
    <t>Kabelové lože z písku včetně podsypu, zhutnění a urovnání povrchu pro kabely nn zakryté plastovou fólií, šířky přes 25 do 50 cm</t>
  </si>
  <si>
    <t>45845364</t>
  </si>
  <si>
    <t>https://podminky.urs.cz/item/CS_URS_2021_02/460661512</t>
  </si>
  <si>
    <t>61</t>
  </si>
  <si>
    <t>316R1</t>
  </si>
  <si>
    <t>Sloup osvětlovací silniční hliníkový, barevný elox dle zadání investora, kuželový, příruba 400mm, rozteč šroubů 300mm,  průměr sloupu D 146mm / 76mm,  vrcholu 60mm, výška 7 metrů, elastomer příruby, barva dle zadání investora 350mm</t>
  </si>
  <si>
    <t>-905032549</t>
  </si>
  <si>
    <t>62</t>
  </si>
  <si>
    <t>316R2</t>
  </si>
  <si>
    <t>Sloup osvětlovací silniční hliníkový, barevný elox dle zadání investora, kuželový, příruba 400mm, rozteč šroubů 300mm,  průměr sloupu D 178mm / 76mm,  vrcholu 60mm, výška 7 metrů, elastomerpříruby, barva dle zadání investora 350mm</t>
  </si>
  <si>
    <t>-625036451</t>
  </si>
  <si>
    <t>63</t>
  </si>
  <si>
    <t>460791212</t>
  </si>
  <si>
    <t>Montáž trubek ochranných uložených volně do rýhy plastových ohebných, vnitřního průměru přes 32 do 50 mm</t>
  </si>
  <si>
    <t>-1276897675</t>
  </si>
  <si>
    <t>https://podminky.urs.cz/item/CS_URS_2021_02/460791212</t>
  </si>
  <si>
    <t>34571351</t>
  </si>
  <si>
    <t>trubka elektroinstalační ohebná dvouplášťová korugovaná (chránička) D 41/50mm, HDPE+LDPE</t>
  </si>
  <si>
    <t>1024624884</t>
  </si>
  <si>
    <t>https://podminky.urs.cz/item/CS_URS_2021_02/34571351</t>
  </si>
  <si>
    <t>38*1,05 'Přepočtené koeficientem množství</t>
  </si>
  <si>
    <t>86</t>
  </si>
  <si>
    <t>460791212Rez</t>
  </si>
  <si>
    <t>-837133113</t>
  </si>
  <si>
    <t>85</t>
  </si>
  <si>
    <t>34571351Rez</t>
  </si>
  <si>
    <t>trubka elektroinstalační ohebná dvouplášťová korugovaná (chránička) D 41/50mm, HDPE+LDPE - rezerva k budoucímu parkovišti</t>
  </si>
  <si>
    <t>-1050173648</t>
  </si>
  <si>
    <t>4*1,05 'Přepočtené koeficientem množství</t>
  </si>
  <si>
    <t>65</t>
  </si>
  <si>
    <t>460341113</t>
  </si>
  <si>
    <t>Vodorovné přemístění (odvoz) horniny dopravními prostředky včetně složení, bez naložení a rozprostření jakékoliv třídy, na vzdálenost přes 500 do 1000 m</t>
  </si>
  <si>
    <t>282455990</t>
  </si>
  <si>
    <t>https://podminky.urs.cz/item/CS_URS_2021_02/460341113</t>
  </si>
  <si>
    <t>66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</si>
  <si>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</si>
  <si>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</si>
  <si>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-1316303481</t>
  </si>
  <si>
    <t>https://podminky.urs.cz/item/CS_URS_2021_02/460341121</t>
  </si>
  <si>
    <t>67</t>
  </si>
  <si>
    <t>460361121</t>
  </si>
  <si>
    <t>Poplatek (skládkovné) za uložení zeminy na recyklační skládce zatříděné do Katalogu odpadů pod kódem 17 05 04</t>
  </si>
  <si>
    <t>t</t>
  </si>
  <si>
    <t>-612523155</t>
  </si>
  <si>
    <t>https://podminky.urs.cz/item/CS_URS_2021_02/460361121</t>
  </si>
  <si>
    <t>68</t>
  </si>
  <si>
    <t>469973120</t>
  </si>
  <si>
    <t>Poplatek za uložení stavebního odpadu (skládkovné) na recyklační skládce z prostého betonu zatříděného do Katalogu odpadů pod kódem 17 01 01</t>
  </si>
  <si>
    <t>1773055247</t>
  </si>
  <si>
    <t>https://podminky.urs.cz/item/CS_URS_2021_02/469973120</t>
  </si>
  <si>
    <t>69</t>
  </si>
  <si>
    <t>469973125</t>
  </si>
  <si>
    <t>Poplatek za uložení stavebního odpadu (skládkovné) na recyklační skládce asfaltového bez obsahu dehtu zatříděného do Katalogu odpadů pod kódem 17 03 02</t>
  </si>
  <si>
    <t>-263681888</t>
  </si>
  <si>
    <t>https://podminky.urs.cz/item/CS_URS_2021_02/469973125</t>
  </si>
  <si>
    <t>58-M</t>
  </si>
  <si>
    <t>Revize vyhrazených technických zařízení</t>
  </si>
  <si>
    <t>70</t>
  </si>
  <si>
    <t>580107001</t>
  </si>
  <si>
    <t>Pomocné práce při revizích vypnutí vedení, přezkoušení vypnutého stavu, označení tabulkou a opětné zapnutí</t>
  </si>
  <si>
    <t>350890899</t>
  </si>
  <si>
    <t>https://podminky.urs.cz/item/CS_URS_2021_02/580107001</t>
  </si>
  <si>
    <t>71</t>
  </si>
  <si>
    <t>580107008</t>
  </si>
  <si>
    <t>Pomocné práce při revizích demontáž a opětná montáž krytu krytu elektrického přístroje, spotřebiče nebo instalační krabice</t>
  </si>
  <si>
    <t>-466563537</t>
  </si>
  <si>
    <t>https://podminky.urs.cz/item/CS_URS_2021_02/580107008</t>
  </si>
  <si>
    <t>72</t>
  </si>
  <si>
    <t>580107011</t>
  </si>
  <si>
    <t>Pomocné práce při revizích kontrola zkratových poměrů v rozvaděči a vypínací schopnosti přístrojů</t>
  </si>
  <si>
    <t>-868559228</t>
  </si>
  <si>
    <t>https://podminky.urs.cz/item/CS_URS_2021_02/580107011</t>
  </si>
  <si>
    <t>VRN</t>
  </si>
  <si>
    <t>Vedlejší rozpočtové náklady</t>
  </si>
  <si>
    <t>VRN1</t>
  </si>
  <si>
    <t>Průzkumné, geodetické a projektové práce</t>
  </si>
  <si>
    <t>73</t>
  </si>
  <si>
    <t>011002000</t>
  </si>
  <si>
    <t>Průzkumné práce - vytýčení stávajících sítí</t>
  </si>
  <si>
    <t>komplet</t>
  </si>
  <si>
    <t>1024</t>
  </si>
  <si>
    <t>-485096378</t>
  </si>
  <si>
    <t>https://podminky.urs.cz/item/CS_URS_2021_02/011002000</t>
  </si>
  <si>
    <t>74</t>
  </si>
  <si>
    <t>012103000</t>
  </si>
  <si>
    <t>Geodetické práce před výstavbou</t>
  </si>
  <si>
    <t>1542391341</t>
  </si>
  <si>
    <t>https://podminky.urs.cz/item/CS_URS_2021_02/012103000</t>
  </si>
  <si>
    <t>75</t>
  </si>
  <si>
    <t>012303000</t>
  </si>
  <si>
    <t>Geodetické práce po výstavbě</t>
  </si>
  <si>
    <t>-367909392</t>
  </si>
  <si>
    <t>https://podminky.urs.cz/item/CS_URS_2021_02/012303000</t>
  </si>
  <si>
    <t>76</t>
  </si>
  <si>
    <t>013254000</t>
  </si>
  <si>
    <t>Dokumentace skutečného provedení stavby</t>
  </si>
  <si>
    <t>2041966213</t>
  </si>
  <si>
    <t>https://podminky.urs.cz/item/CS_URS_2021_02/013254000</t>
  </si>
  <si>
    <t>VRN3</t>
  </si>
  <si>
    <t>Zařízení staveniště</t>
  </si>
  <si>
    <t>77</t>
  </si>
  <si>
    <t>034103000</t>
  </si>
  <si>
    <t>Oplocení staveniště</t>
  </si>
  <si>
    <t>921260460</t>
  </si>
  <si>
    <t>https://podminky.urs.cz/item/CS_URS_2021_02/034103000</t>
  </si>
  <si>
    <t>78</t>
  </si>
  <si>
    <t>034303000</t>
  </si>
  <si>
    <t>Dopravní značení na staveništi</t>
  </si>
  <si>
    <t>511335190</t>
  </si>
  <si>
    <t>https://podminky.urs.cz/item/CS_URS_2021_02/034303000</t>
  </si>
  <si>
    <t>VRN4</t>
  </si>
  <si>
    <t>Inženýrská činnost</t>
  </si>
  <si>
    <t>79</t>
  </si>
  <si>
    <t>043002000</t>
  </si>
  <si>
    <t>Zkoušky a ostatní měření</t>
  </si>
  <si>
    <t>-946805019</t>
  </si>
  <si>
    <t>https://podminky.urs.cz/item/CS_URS_2021_02/043002000</t>
  </si>
  <si>
    <t>VRN6</t>
  </si>
  <si>
    <t>Územní vlivy</t>
  </si>
  <si>
    <t>80</t>
  </si>
  <si>
    <t>065002000</t>
  </si>
  <si>
    <t>Mimostaveništní doprava materiálů</t>
  </si>
  <si>
    <t>345168314</t>
  </si>
  <si>
    <t>https://podminky.urs.cz/item/CS_URS_2021_02/065002000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</si>
</sst>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color theme="1"/>
      <name val="Arial CE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rgb="FF960000"/>
      <name val="Arial CE"/>
      <family val="2"/>
    </font>
    <font>
      <sz val="11"/>
      <name val="Arial CE"/>
      <family val="2"/>
    </font>
    <font>
      <sz val="18"/>
      <color theme="10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505050"/>
      <name val="Arial CE"/>
      <family val="2"/>
    </font>
    <font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i/>
      <sz val="7"/>
      <color indexed="5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/>
      <top style="hair"/>
      <bottom style="hair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/>
    </xf>
  </cellStyleXfs>
  <cellXfs count="195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20" applyFont="1" applyAlignment="1">
      <alignment horizontal="center" vertical="center"/>
      <protection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4" fontId="18" fillId="0" borderId="0" xfId="0" applyNumberFormat="1" applyFont="1"/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30" fillId="0" borderId="0" xfId="0" applyFont="1"/>
    <xf numFmtId="0" fontId="30" fillId="0" borderId="3" xfId="0" applyFont="1" applyBorder="1"/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26" fillId="0" borderId="0" xfId="0" applyNumberFormat="1" applyFont="1"/>
    <xf numFmtId="0" fontId="30" fillId="0" borderId="18" xfId="0" applyFont="1" applyBorder="1"/>
    <xf numFmtId="166" fontId="30" fillId="0" borderId="0" xfId="0" applyNumberFormat="1" applyFont="1"/>
    <xf numFmtId="166" fontId="30" fillId="0" borderId="12" xfId="0" applyNumberFormat="1" applyFont="1" applyBorder="1"/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27" fillId="0" borderId="0" xfId="0" applyFont="1" applyAlignment="1">
      <alignment horizontal="left"/>
    </xf>
    <xf numFmtId="4" fontId="27" fillId="0" borderId="0" xfId="0" applyNumberFormat="1" applyFont="1"/>
    <xf numFmtId="0" fontId="16" fillId="0" borderId="22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167" fontId="16" fillId="0" borderId="22" xfId="0" applyNumberFormat="1" applyFont="1" applyBorder="1" applyAlignment="1">
      <alignment vertical="center"/>
    </xf>
    <xf numFmtId="4" fontId="16" fillId="2" borderId="22" xfId="0" applyNumberFormat="1" applyFont="1" applyFill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0" fontId="17" fillId="2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20" applyFont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7" fontId="33" fillId="0" borderId="0" xfId="0" applyNumberFormat="1" applyFont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>
      <alignment vertical="center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041" TargetMode="External" /><Relationship Id="rId2" Type="http://schemas.openxmlformats.org/officeDocument/2006/relationships/hyperlink" Target="https://podminky.urs.cz/item/CS_URS_2021_02/113107042" TargetMode="External" /><Relationship Id="rId3" Type="http://schemas.openxmlformats.org/officeDocument/2006/relationships/hyperlink" Target="https://podminky.urs.cz/item/CS_URS_2021_02/275261115" TargetMode="External" /><Relationship Id="rId4" Type="http://schemas.openxmlformats.org/officeDocument/2006/relationships/hyperlink" Target="https://podminky.urs.cz/item/CS_URS_2021_02/564851111" TargetMode="External" /><Relationship Id="rId5" Type="http://schemas.openxmlformats.org/officeDocument/2006/relationships/hyperlink" Target="https://podminky.urs.cz/item/CS_URS_2021_02/564851111" TargetMode="External" /><Relationship Id="rId6" Type="http://schemas.openxmlformats.org/officeDocument/2006/relationships/hyperlink" Target="https://podminky.urs.cz/item/CS_URS_2021_02/565155111" TargetMode="External" /><Relationship Id="rId7" Type="http://schemas.openxmlformats.org/officeDocument/2006/relationships/hyperlink" Target="https://podminky.urs.cz/item/CS_URS_2021_02/573191111" TargetMode="External" /><Relationship Id="rId8" Type="http://schemas.openxmlformats.org/officeDocument/2006/relationships/hyperlink" Target="https://podminky.urs.cz/item/CS_URS_2021_02/573231106" TargetMode="External" /><Relationship Id="rId9" Type="http://schemas.openxmlformats.org/officeDocument/2006/relationships/hyperlink" Target="https://podminky.urs.cz/item/CS_URS_2021_02/577134211" TargetMode="External" /><Relationship Id="rId10" Type="http://schemas.openxmlformats.org/officeDocument/2006/relationships/hyperlink" Target="https://podminky.urs.cz/item/CS_URS_2021_02/919732211" TargetMode="External" /><Relationship Id="rId11" Type="http://schemas.openxmlformats.org/officeDocument/2006/relationships/hyperlink" Target="https://podminky.urs.cz/item/CS_URS_2021_02/210100101" TargetMode="External" /><Relationship Id="rId12" Type="http://schemas.openxmlformats.org/officeDocument/2006/relationships/hyperlink" Target="https://podminky.urs.cz/item/CS_URS_2021_02/210280002" TargetMode="External" /><Relationship Id="rId13" Type="http://schemas.openxmlformats.org/officeDocument/2006/relationships/hyperlink" Target="https://podminky.urs.cz/item/CS_URS_2021_02/210280712" TargetMode="External" /><Relationship Id="rId14" Type="http://schemas.openxmlformats.org/officeDocument/2006/relationships/hyperlink" Target="https://podminky.urs.cz/item/CS_URS_2021_02/218202013" TargetMode="External" /><Relationship Id="rId15" Type="http://schemas.openxmlformats.org/officeDocument/2006/relationships/hyperlink" Target="https://podminky.urs.cz/item/CS_URS_2021_02/218204011" TargetMode="External" /><Relationship Id="rId16" Type="http://schemas.openxmlformats.org/officeDocument/2006/relationships/hyperlink" Target="https://podminky.urs.cz/item/CS_URS_2021_02/218204103" TargetMode="External" /><Relationship Id="rId17" Type="http://schemas.openxmlformats.org/officeDocument/2006/relationships/hyperlink" Target="https://podminky.urs.cz/item/CS_URS_2021_02/210220022" TargetMode="External" /><Relationship Id="rId18" Type="http://schemas.openxmlformats.org/officeDocument/2006/relationships/hyperlink" Target="https://podminky.urs.cz/item/CS_URS_2021_02/24617150" TargetMode="External" /><Relationship Id="rId19" Type="http://schemas.openxmlformats.org/officeDocument/2006/relationships/hyperlink" Target="https://podminky.urs.cz/item/CS_URS_2021_02/35441073" TargetMode="External" /><Relationship Id="rId20" Type="http://schemas.openxmlformats.org/officeDocument/2006/relationships/hyperlink" Target="https://podminky.urs.cz/item/CS_URS_2021_02/35441080" TargetMode="External" /><Relationship Id="rId21" Type="http://schemas.openxmlformats.org/officeDocument/2006/relationships/hyperlink" Target="https://podminky.urs.cz/item/CS_URS_2021_02/35441875" TargetMode="External" /><Relationship Id="rId22" Type="http://schemas.openxmlformats.org/officeDocument/2006/relationships/hyperlink" Target="https://podminky.urs.cz/item/CS_URS_2021_02/35441895" TargetMode="External" /><Relationship Id="rId23" Type="http://schemas.openxmlformats.org/officeDocument/2006/relationships/hyperlink" Target="https://podminky.urs.cz/item/CS_URS_2021_02/35441885" TargetMode="External" /><Relationship Id="rId24" Type="http://schemas.openxmlformats.org/officeDocument/2006/relationships/hyperlink" Target="https://podminky.urs.cz/item/CS_URS_2021_02/210220361" TargetMode="External" /><Relationship Id="rId25" Type="http://schemas.openxmlformats.org/officeDocument/2006/relationships/hyperlink" Target="https://podminky.urs.cz/item/CS_URS_2021_02/35441996" TargetMode="External" /><Relationship Id="rId26" Type="http://schemas.openxmlformats.org/officeDocument/2006/relationships/hyperlink" Target="https://podminky.urs.cz/item/CS_URS_2021_02/35442130" TargetMode="External" /><Relationship Id="rId27" Type="http://schemas.openxmlformats.org/officeDocument/2006/relationships/hyperlink" Target="https://podminky.urs.cz/item/CS_URS_2021_02/210812035" TargetMode="External" /><Relationship Id="rId28" Type="http://schemas.openxmlformats.org/officeDocument/2006/relationships/hyperlink" Target="https://podminky.urs.cz/item/CS_URS_2021_02/34111080" TargetMode="External" /><Relationship Id="rId29" Type="http://schemas.openxmlformats.org/officeDocument/2006/relationships/hyperlink" Target="https://podminky.urs.cz/item/CS_URS_2021_02/210204103" TargetMode="External" /><Relationship Id="rId30" Type="http://schemas.openxmlformats.org/officeDocument/2006/relationships/hyperlink" Target="https://podminky.urs.cz/item/CS_URS_2021_02/210812011" TargetMode="External" /><Relationship Id="rId31" Type="http://schemas.openxmlformats.org/officeDocument/2006/relationships/hyperlink" Target="https://podminky.urs.cz/item/CS_URS_2021_02/34111030" TargetMode="External" /><Relationship Id="rId32" Type="http://schemas.openxmlformats.org/officeDocument/2006/relationships/hyperlink" Target="https://podminky.urs.cz/item/CS_URS_2021_02/210100096" TargetMode="External" /><Relationship Id="rId33" Type="http://schemas.openxmlformats.org/officeDocument/2006/relationships/hyperlink" Target="https://podminky.urs.cz/item/CS_URS_2021_02/210204202" TargetMode="External" /><Relationship Id="rId34" Type="http://schemas.openxmlformats.org/officeDocument/2006/relationships/hyperlink" Target="https://podminky.urs.cz/item/CS_URS_2021_02/210202013" TargetMode="External" /><Relationship Id="rId35" Type="http://schemas.openxmlformats.org/officeDocument/2006/relationships/hyperlink" Target="https://podminky.urs.cz/item/CS_URS_2021_02/210101233" TargetMode="External" /><Relationship Id="rId36" Type="http://schemas.openxmlformats.org/officeDocument/2006/relationships/hyperlink" Target="https://podminky.urs.cz/item/CS_URS_2021_02/210204011" TargetMode="External" /><Relationship Id="rId37" Type="http://schemas.openxmlformats.org/officeDocument/2006/relationships/hyperlink" Target="https://podminky.urs.cz/item/CS_URS_2021_02/460191111" TargetMode="External" /><Relationship Id="rId38" Type="http://schemas.openxmlformats.org/officeDocument/2006/relationships/hyperlink" Target="https://podminky.urs.cz/item/CS_URS_2021_02/468021221" TargetMode="External" /><Relationship Id="rId39" Type="http://schemas.openxmlformats.org/officeDocument/2006/relationships/hyperlink" Target="https://podminky.urs.cz/item/CS_URS_2021_02/460881612" TargetMode="External" /><Relationship Id="rId40" Type="http://schemas.openxmlformats.org/officeDocument/2006/relationships/hyperlink" Target="https://podminky.urs.cz/item/CS_URS_2021_02/59245032" TargetMode="External" /><Relationship Id="rId41" Type="http://schemas.openxmlformats.org/officeDocument/2006/relationships/hyperlink" Target="https://podminky.urs.cz/item/CS_URS_2021_02/468031221" TargetMode="External" /><Relationship Id="rId42" Type="http://schemas.openxmlformats.org/officeDocument/2006/relationships/hyperlink" Target="https://podminky.urs.cz/item/CS_URS_2021_02/460891221" TargetMode="External" /><Relationship Id="rId43" Type="http://schemas.openxmlformats.org/officeDocument/2006/relationships/hyperlink" Target="https://podminky.urs.cz/item/CS_URS_2021_02/59217031" TargetMode="External" /><Relationship Id="rId44" Type="http://schemas.openxmlformats.org/officeDocument/2006/relationships/hyperlink" Target="https://podminky.urs.cz/item/CS_URS_2021_02/468051121" TargetMode="External" /><Relationship Id="rId45" Type="http://schemas.openxmlformats.org/officeDocument/2006/relationships/hyperlink" Target="https://podminky.urs.cz/item/CS_URS_2021_02/460131113" TargetMode="External" /><Relationship Id="rId46" Type="http://schemas.openxmlformats.org/officeDocument/2006/relationships/hyperlink" Target="https://podminky.urs.cz/item/CS_URS_2021_02/460161312" TargetMode="External" /><Relationship Id="rId47" Type="http://schemas.openxmlformats.org/officeDocument/2006/relationships/hyperlink" Target="https://podminky.urs.cz/item/CS_URS_2021_02/460431262" TargetMode="External" /><Relationship Id="rId48" Type="http://schemas.openxmlformats.org/officeDocument/2006/relationships/hyperlink" Target="https://podminky.urs.cz/item/CS_URS_2021_02/460161302" TargetMode="External" /><Relationship Id="rId49" Type="http://schemas.openxmlformats.org/officeDocument/2006/relationships/hyperlink" Target="https://podminky.urs.cz/item/CS_URS_2021_02/460431292" TargetMode="External" /><Relationship Id="rId50" Type="http://schemas.openxmlformats.org/officeDocument/2006/relationships/hyperlink" Target="https://podminky.urs.cz/item/CS_URS_2021_02/460161142" TargetMode="External" /><Relationship Id="rId51" Type="http://schemas.openxmlformats.org/officeDocument/2006/relationships/hyperlink" Target="https://podminky.urs.cz/item/CS_URS_2021_02/460431132" TargetMode="External" /><Relationship Id="rId52" Type="http://schemas.openxmlformats.org/officeDocument/2006/relationships/hyperlink" Target="https://podminky.urs.cz/item/CS_URS_2021_02/460161262" TargetMode="External" /><Relationship Id="rId53" Type="http://schemas.openxmlformats.org/officeDocument/2006/relationships/hyperlink" Target="https://podminky.urs.cz/item/CS_URS_2021_02/460431252" TargetMode="External" /><Relationship Id="rId54" Type="http://schemas.openxmlformats.org/officeDocument/2006/relationships/hyperlink" Target="https://podminky.urs.cz/item/CS_URS_2021_02/460661512" TargetMode="External" /><Relationship Id="rId55" Type="http://schemas.openxmlformats.org/officeDocument/2006/relationships/hyperlink" Target="https://podminky.urs.cz/item/CS_URS_2021_02/460791212" TargetMode="External" /><Relationship Id="rId56" Type="http://schemas.openxmlformats.org/officeDocument/2006/relationships/hyperlink" Target="https://podminky.urs.cz/item/CS_URS_2021_02/34571351" TargetMode="External" /><Relationship Id="rId57" Type="http://schemas.openxmlformats.org/officeDocument/2006/relationships/hyperlink" Target="https://podminky.urs.cz/item/CS_URS_2021_02/460341113" TargetMode="External" /><Relationship Id="rId58" Type="http://schemas.openxmlformats.org/officeDocument/2006/relationships/hyperlink" Target="https://podminky.urs.cz/item/CS_URS_2021_02/460341121" TargetMode="External" /><Relationship Id="rId59" Type="http://schemas.openxmlformats.org/officeDocument/2006/relationships/hyperlink" Target="https://podminky.urs.cz/item/CS_URS_2021_02/460361121" TargetMode="External" /><Relationship Id="rId60" Type="http://schemas.openxmlformats.org/officeDocument/2006/relationships/hyperlink" Target="https://podminky.urs.cz/item/CS_URS_2021_02/469973120" TargetMode="External" /><Relationship Id="rId61" Type="http://schemas.openxmlformats.org/officeDocument/2006/relationships/hyperlink" Target="https://podminky.urs.cz/item/CS_URS_2021_02/469973125" TargetMode="External" /><Relationship Id="rId62" Type="http://schemas.openxmlformats.org/officeDocument/2006/relationships/hyperlink" Target="https://podminky.urs.cz/item/CS_URS_2021_02/580107001" TargetMode="External" /><Relationship Id="rId63" Type="http://schemas.openxmlformats.org/officeDocument/2006/relationships/hyperlink" Target="https://podminky.urs.cz/item/CS_URS_2021_02/580107008" TargetMode="External" /><Relationship Id="rId64" Type="http://schemas.openxmlformats.org/officeDocument/2006/relationships/hyperlink" Target="https://podminky.urs.cz/item/CS_URS_2021_02/580107011" TargetMode="External" /><Relationship Id="rId65" Type="http://schemas.openxmlformats.org/officeDocument/2006/relationships/hyperlink" Target="https://podminky.urs.cz/item/CS_URS_2021_02/011002000" TargetMode="External" /><Relationship Id="rId66" Type="http://schemas.openxmlformats.org/officeDocument/2006/relationships/hyperlink" Target="https://podminky.urs.cz/item/CS_URS_2021_02/012103000" TargetMode="External" /><Relationship Id="rId67" Type="http://schemas.openxmlformats.org/officeDocument/2006/relationships/hyperlink" Target="https://podminky.urs.cz/item/CS_URS_2021_02/012303000" TargetMode="External" /><Relationship Id="rId68" Type="http://schemas.openxmlformats.org/officeDocument/2006/relationships/hyperlink" Target="https://podminky.urs.cz/item/CS_URS_2021_02/013254000" TargetMode="External" /><Relationship Id="rId69" Type="http://schemas.openxmlformats.org/officeDocument/2006/relationships/hyperlink" Target="https://podminky.urs.cz/item/CS_URS_2021_02/034103000" TargetMode="External" /><Relationship Id="rId70" Type="http://schemas.openxmlformats.org/officeDocument/2006/relationships/hyperlink" Target="https://podminky.urs.cz/item/CS_URS_2021_02/034303000" TargetMode="External" /><Relationship Id="rId71" Type="http://schemas.openxmlformats.org/officeDocument/2006/relationships/hyperlink" Target="https://podminky.urs.cz/item/CS_URS_2021_02/043002000" TargetMode="External" /><Relationship Id="rId72" Type="http://schemas.openxmlformats.org/officeDocument/2006/relationships/hyperlink" Target="https://podminky.urs.cz/item/CS_URS_2021_02/065002000" TargetMode="External" /><Relationship Id="rId7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" t="s">
        <v>0</v>
      </c>
      <c r="AZ1" s="2" t="s">
        <v>1</v>
      </c>
      <c r="BA1" s="2" t="s">
        <v>2</v>
      </c>
      <c r="BB1" s="2" t="s">
        <v>3</v>
      </c>
      <c r="BT1" s="2" t="s">
        <v>4</v>
      </c>
      <c r="BU1" s="2" t="s">
        <v>4</v>
      </c>
      <c r="BV1" s="2" t="s">
        <v>5</v>
      </c>
    </row>
    <row r="2" spans="44:72" s="1" customFormat="1" ht="36.95" customHeight="1"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3" t="s">
        <v>6</v>
      </c>
      <c r="BT2" s="3" t="s">
        <v>7</v>
      </c>
    </row>
    <row r="3" spans="2:72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spans="2:71" s="1" customFormat="1" ht="24.95" customHeight="1">
      <c r="B4" s="6"/>
      <c r="D4" s="7" t="s">
        <v>9</v>
      </c>
      <c r="AR4" s="6"/>
      <c r="AS4" s="8" t="s">
        <v>10</v>
      </c>
      <c r="BE4" s="9" t="s">
        <v>11</v>
      </c>
      <c r="BS4" s="3" t="s">
        <v>12</v>
      </c>
    </row>
    <row r="5" spans="2:71" s="1" customFormat="1" ht="12" customHeight="1">
      <c r="B5" s="6"/>
      <c r="D5" s="10" t="s">
        <v>13</v>
      </c>
      <c r="K5" s="157" t="s">
        <v>14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6"/>
      <c r="BE5" s="158" t="s">
        <v>15</v>
      </c>
      <c r="BS5" s="3" t="s">
        <v>6</v>
      </c>
    </row>
    <row r="6" spans="2:71" s="1" customFormat="1" ht="36.95" customHeight="1">
      <c r="B6" s="6"/>
      <c r="D6" s="12" t="s">
        <v>16</v>
      </c>
      <c r="K6" s="161" t="s">
        <v>17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6"/>
      <c r="BE6" s="159"/>
      <c r="BS6" s="3" t="s">
        <v>6</v>
      </c>
    </row>
    <row r="7" spans="2:71" s="1" customFormat="1" ht="12" customHeight="1">
      <c r="B7" s="6"/>
      <c r="D7" s="13" t="s">
        <v>18</v>
      </c>
      <c r="K7" s="11" t="s">
        <v>19</v>
      </c>
      <c r="AK7" s="13" t="s">
        <v>20</v>
      </c>
      <c r="AN7" s="11" t="s">
        <v>21</v>
      </c>
      <c r="AR7" s="6"/>
      <c r="BE7" s="159"/>
      <c r="BS7" s="3" t="s">
        <v>6</v>
      </c>
    </row>
    <row r="8" spans="2:71" s="1" customFormat="1" ht="12" customHeight="1">
      <c r="B8" s="6"/>
      <c r="D8" s="13" t="s">
        <v>22</v>
      </c>
      <c r="K8" s="11" t="s">
        <v>23</v>
      </c>
      <c r="AK8" s="13" t="s">
        <v>24</v>
      </c>
      <c r="AN8" s="14" t="s">
        <v>25</v>
      </c>
      <c r="AR8" s="6"/>
      <c r="BE8" s="159"/>
      <c r="BS8" s="3" t="s">
        <v>6</v>
      </c>
    </row>
    <row r="9" spans="2:71" s="1" customFormat="1" ht="14.45" customHeight="1">
      <c r="B9" s="6"/>
      <c r="AR9" s="6"/>
      <c r="BE9" s="159"/>
      <c r="BS9" s="3" t="s">
        <v>6</v>
      </c>
    </row>
    <row r="10" spans="2:71" s="1" customFormat="1" ht="12" customHeight="1">
      <c r="B10" s="6"/>
      <c r="D10" s="13" t="s">
        <v>26</v>
      </c>
      <c r="AK10" s="13" t="s">
        <v>27</v>
      </c>
      <c r="AN10" s="11" t="s">
        <v>28</v>
      </c>
      <c r="AR10" s="6"/>
      <c r="BE10" s="159"/>
      <c r="BS10" s="3" t="s">
        <v>6</v>
      </c>
    </row>
    <row r="11" spans="2:71" s="1" customFormat="1" ht="18.4" customHeight="1">
      <c r="B11" s="6"/>
      <c r="E11" s="11" t="s">
        <v>29</v>
      </c>
      <c r="AK11" s="13" t="s">
        <v>30</v>
      </c>
      <c r="AN11" s="11" t="s">
        <v>21</v>
      </c>
      <c r="AR11" s="6"/>
      <c r="BE11" s="159"/>
      <c r="BS11" s="3" t="s">
        <v>6</v>
      </c>
    </row>
    <row r="12" spans="2:71" s="1" customFormat="1" ht="6.95" customHeight="1">
      <c r="B12" s="6"/>
      <c r="AR12" s="6"/>
      <c r="BE12" s="159"/>
      <c r="BS12" s="3" t="s">
        <v>6</v>
      </c>
    </row>
    <row r="13" spans="2:71" s="1" customFormat="1" ht="12" customHeight="1">
      <c r="B13" s="6"/>
      <c r="D13" s="13" t="s">
        <v>31</v>
      </c>
      <c r="AK13" s="13" t="s">
        <v>27</v>
      </c>
      <c r="AN13" s="15" t="s">
        <v>32</v>
      </c>
      <c r="AR13" s="6"/>
      <c r="BE13" s="159"/>
      <c r="BS13" s="3" t="s">
        <v>6</v>
      </c>
    </row>
    <row r="14" spans="2:71" ht="12.75">
      <c r="B14" s="6"/>
      <c r="E14" s="162" t="s">
        <v>32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3" t="s">
        <v>30</v>
      </c>
      <c r="AN14" s="15" t="s">
        <v>32</v>
      </c>
      <c r="AR14" s="6"/>
      <c r="BE14" s="159"/>
      <c r="BS14" s="3" t="s">
        <v>6</v>
      </c>
    </row>
    <row r="15" spans="2:71" s="1" customFormat="1" ht="6.95" customHeight="1">
      <c r="B15" s="6"/>
      <c r="AR15" s="6"/>
      <c r="BE15" s="159"/>
      <c r="BS15" s="3" t="s">
        <v>4</v>
      </c>
    </row>
    <row r="16" spans="2:71" s="1" customFormat="1" ht="12" customHeight="1">
      <c r="B16" s="6"/>
      <c r="D16" s="13" t="s">
        <v>33</v>
      </c>
      <c r="AK16" s="13" t="s">
        <v>27</v>
      </c>
      <c r="AN16" s="11" t="s">
        <v>21</v>
      </c>
      <c r="AR16" s="6"/>
      <c r="BE16" s="159"/>
      <c r="BS16" s="3" t="s">
        <v>4</v>
      </c>
    </row>
    <row r="17" spans="2:71" s="1" customFormat="1" ht="18.4" customHeight="1">
      <c r="B17" s="6"/>
      <c r="E17" s="11" t="s">
        <v>23</v>
      </c>
      <c r="AK17" s="13" t="s">
        <v>30</v>
      </c>
      <c r="AN17" s="11" t="s">
        <v>21</v>
      </c>
      <c r="AR17" s="6"/>
      <c r="BE17" s="159"/>
      <c r="BS17" s="3" t="s">
        <v>34</v>
      </c>
    </row>
    <row r="18" spans="2:71" s="1" customFormat="1" ht="6.95" customHeight="1">
      <c r="B18" s="6"/>
      <c r="AR18" s="6"/>
      <c r="BE18" s="159"/>
      <c r="BS18" s="3" t="s">
        <v>6</v>
      </c>
    </row>
    <row r="19" spans="2:71" s="1" customFormat="1" ht="12" customHeight="1">
      <c r="B19" s="6"/>
      <c r="D19" s="13" t="s">
        <v>35</v>
      </c>
      <c r="AK19" s="13" t="s">
        <v>27</v>
      </c>
      <c r="AN19" s="11" t="s">
        <v>36</v>
      </c>
      <c r="AR19" s="6"/>
      <c r="BE19" s="159"/>
      <c r="BS19" s="3" t="s">
        <v>6</v>
      </c>
    </row>
    <row r="20" spans="2:71" s="1" customFormat="1" ht="18.4" customHeight="1">
      <c r="B20" s="6"/>
      <c r="E20" s="11" t="s">
        <v>37</v>
      </c>
      <c r="AK20" s="13" t="s">
        <v>30</v>
      </c>
      <c r="AN20" s="11" t="s">
        <v>38</v>
      </c>
      <c r="AR20" s="6"/>
      <c r="BE20" s="159"/>
      <c r="BS20" s="3" t="s">
        <v>4</v>
      </c>
    </row>
    <row r="21" spans="2:57" s="1" customFormat="1" ht="6.95" customHeight="1">
      <c r="B21" s="6"/>
      <c r="AR21" s="6"/>
      <c r="BE21" s="159"/>
    </row>
    <row r="22" spans="2:57" s="1" customFormat="1" ht="12" customHeight="1">
      <c r="B22" s="6"/>
      <c r="D22" s="13" t="s">
        <v>39</v>
      </c>
      <c r="AR22" s="6"/>
      <c r="BE22" s="159"/>
    </row>
    <row r="23" spans="2:57" s="1" customFormat="1" ht="47.25" customHeight="1">
      <c r="B23" s="6"/>
      <c r="E23" s="164" t="s">
        <v>40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6"/>
      <c r="BE23" s="159"/>
    </row>
    <row r="24" spans="2:57" s="1" customFormat="1" ht="6.95" customHeight="1">
      <c r="B24" s="6"/>
      <c r="AR24" s="6"/>
      <c r="BE24" s="159"/>
    </row>
    <row r="25" spans="2:57" s="1" customFormat="1" ht="6.95" customHeight="1">
      <c r="B25" s="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6"/>
      <c r="BE25" s="159"/>
    </row>
    <row r="26" spans="2:57" s="18" customFormat="1" ht="25.9" customHeight="1">
      <c r="B26" s="19"/>
      <c r="D26" s="20" t="s">
        <v>41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65">
        <f>ROUND(AG54,2)</f>
        <v>0</v>
      </c>
      <c r="AL26" s="166"/>
      <c r="AM26" s="166"/>
      <c r="AN26" s="166"/>
      <c r="AO26" s="166"/>
      <c r="AR26" s="19"/>
      <c r="BE26" s="159"/>
    </row>
    <row r="27" spans="2:57" s="18" customFormat="1" ht="6.95" customHeight="1">
      <c r="B27" s="19"/>
      <c r="AR27" s="19"/>
      <c r="BE27" s="159"/>
    </row>
    <row r="28" spans="2:57" s="18" customFormat="1" ht="12.75">
      <c r="B28" s="19"/>
      <c r="L28" s="167" t="s">
        <v>42</v>
      </c>
      <c r="M28" s="167"/>
      <c r="N28" s="167"/>
      <c r="O28" s="167"/>
      <c r="P28" s="167"/>
      <c r="W28" s="167" t="s">
        <v>43</v>
      </c>
      <c r="X28" s="167"/>
      <c r="Y28" s="167"/>
      <c r="Z28" s="167"/>
      <c r="AA28" s="167"/>
      <c r="AB28" s="167"/>
      <c r="AC28" s="167"/>
      <c r="AD28" s="167"/>
      <c r="AE28" s="167"/>
      <c r="AK28" s="167" t="s">
        <v>44</v>
      </c>
      <c r="AL28" s="167"/>
      <c r="AM28" s="167"/>
      <c r="AN28" s="167"/>
      <c r="AO28" s="167"/>
      <c r="AR28" s="19"/>
      <c r="BE28" s="159"/>
    </row>
    <row r="29" spans="2:57" s="23" customFormat="1" ht="14.45" customHeight="1">
      <c r="B29" s="24"/>
      <c r="D29" s="13" t="s">
        <v>45</v>
      </c>
      <c r="F29" s="13" t="s">
        <v>46</v>
      </c>
      <c r="L29" s="168">
        <v>0.21</v>
      </c>
      <c r="M29" s="169"/>
      <c r="N29" s="169"/>
      <c r="O29" s="169"/>
      <c r="P29" s="169"/>
      <c r="W29" s="170">
        <f>ROUND(AZ54,2)</f>
        <v>0</v>
      </c>
      <c r="X29" s="169"/>
      <c r="Y29" s="169"/>
      <c r="Z29" s="169"/>
      <c r="AA29" s="169"/>
      <c r="AB29" s="169"/>
      <c r="AC29" s="169"/>
      <c r="AD29" s="169"/>
      <c r="AE29" s="169"/>
      <c r="AK29" s="170">
        <f>ROUND(AV54,2)</f>
        <v>0</v>
      </c>
      <c r="AL29" s="169"/>
      <c r="AM29" s="169"/>
      <c r="AN29" s="169"/>
      <c r="AO29" s="169"/>
      <c r="AR29" s="24"/>
      <c r="BE29" s="160"/>
    </row>
    <row r="30" spans="2:57" s="23" customFormat="1" ht="14.45" customHeight="1">
      <c r="B30" s="24"/>
      <c r="F30" s="13" t="s">
        <v>47</v>
      </c>
      <c r="L30" s="168">
        <v>0.15</v>
      </c>
      <c r="M30" s="169"/>
      <c r="N30" s="169"/>
      <c r="O30" s="169"/>
      <c r="P30" s="169"/>
      <c r="W30" s="170">
        <f>ROUND(BA54,2)</f>
        <v>0</v>
      </c>
      <c r="X30" s="169"/>
      <c r="Y30" s="169"/>
      <c r="Z30" s="169"/>
      <c r="AA30" s="169"/>
      <c r="AB30" s="169"/>
      <c r="AC30" s="169"/>
      <c r="AD30" s="169"/>
      <c r="AE30" s="169"/>
      <c r="AK30" s="170">
        <f>ROUND(AW54,2)</f>
        <v>0</v>
      </c>
      <c r="AL30" s="169"/>
      <c r="AM30" s="169"/>
      <c r="AN30" s="169"/>
      <c r="AO30" s="169"/>
      <c r="AR30" s="24"/>
      <c r="BE30" s="160"/>
    </row>
    <row r="31" spans="2:57" s="23" customFormat="1" ht="14.45" customHeight="1" hidden="1">
      <c r="B31" s="24"/>
      <c r="F31" s="13" t="s">
        <v>48</v>
      </c>
      <c r="L31" s="168">
        <v>0.21</v>
      </c>
      <c r="M31" s="169"/>
      <c r="N31" s="169"/>
      <c r="O31" s="169"/>
      <c r="P31" s="169"/>
      <c r="W31" s="170">
        <f>ROUND(BB54,2)</f>
        <v>0</v>
      </c>
      <c r="X31" s="169"/>
      <c r="Y31" s="169"/>
      <c r="Z31" s="169"/>
      <c r="AA31" s="169"/>
      <c r="AB31" s="169"/>
      <c r="AC31" s="169"/>
      <c r="AD31" s="169"/>
      <c r="AE31" s="169"/>
      <c r="AK31" s="170">
        <v>0</v>
      </c>
      <c r="AL31" s="169"/>
      <c r="AM31" s="169"/>
      <c r="AN31" s="169"/>
      <c r="AO31" s="169"/>
      <c r="AR31" s="24"/>
      <c r="BE31" s="160"/>
    </row>
    <row r="32" spans="2:57" s="23" customFormat="1" ht="14.45" customHeight="1" hidden="1">
      <c r="B32" s="24"/>
      <c r="F32" s="13" t="s">
        <v>49</v>
      </c>
      <c r="L32" s="168">
        <v>0.15</v>
      </c>
      <c r="M32" s="169"/>
      <c r="N32" s="169"/>
      <c r="O32" s="169"/>
      <c r="P32" s="169"/>
      <c r="W32" s="170">
        <f>ROUND(BC54,2)</f>
        <v>0</v>
      </c>
      <c r="X32" s="169"/>
      <c r="Y32" s="169"/>
      <c r="Z32" s="169"/>
      <c r="AA32" s="169"/>
      <c r="AB32" s="169"/>
      <c r="AC32" s="169"/>
      <c r="AD32" s="169"/>
      <c r="AE32" s="169"/>
      <c r="AK32" s="170">
        <v>0</v>
      </c>
      <c r="AL32" s="169"/>
      <c r="AM32" s="169"/>
      <c r="AN32" s="169"/>
      <c r="AO32" s="169"/>
      <c r="AR32" s="24"/>
      <c r="BE32" s="160"/>
    </row>
    <row r="33" spans="2:44" s="23" customFormat="1" ht="14.45" customHeight="1" hidden="1">
      <c r="B33" s="24"/>
      <c r="F33" s="13" t="s">
        <v>50</v>
      </c>
      <c r="L33" s="168">
        <v>0</v>
      </c>
      <c r="M33" s="169"/>
      <c r="N33" s="169"/>
      <c r="O33" s="169"/>
      <c r="P33" s="169"/>
      <c r="W33" s="170">
        <f>ROUND(BD54,2)</f>
        <v>0</v>
      </c>
      <c r="X33" s="169"/>
      <c r="Y33" s="169"/>
      <c r="Z33" s="169"/>
      <c r="AA33" s="169"/>
      <c r="AB33" s="169"/>
      <c r="AC33" s="169"/>
      <c r="AD33" s="169"/>
      <c r="AE33" s="169"/>
      <c r="AK33" s="170">
        <v>0</v>
      </c>
      <c r="AL33" s="169"/>
      <c r="AM33" s="169"/>
      <c r="AN33" s="169"/>
      <c r="AO33" s="169"/>
      <c r="AR33" s="24"/>
    </row>
    <row r="34" spans="2:44" s="18" customFormat="1" ht="6.95" customHeight="1">
      <c r="B34" s="19"/>
      <c r="AR34" s="19"/>
    </row>
    <row r="35" spans="2:44" s="18" customFormat="1" ht="25.9" customHeight="1">
      <c r="B35" s="19"/>
      <c r="C35" s="25"/>
      <c r="D35" s="26" t="s">
        <v>51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52</v>
      </c>
      <c r="U35" s="27"/>
      <c r="V35" s="27"/>
      <c r="W35" s="27"/>
      <c r="X35" s="171" t="s">
        <v>53</v>
      </c>
      <c r="Y35" s="172"/>
      <c r="Z35" s="172"/>
      <c r="AA35" s="172"/>
      <c r="AB35" s="172"/>
      <c r="AC35" s="27"/>
      <c r="AD35" s="27"/>
      <c r="AE35" s="27"/>
      <c r="AF35" s="27"/>
      <c r="AG35" s="27"/>
      <c r="AH35" s="27"/>
      <c r="AI35" s="27"/>
      <c r="AJ35" s="27"/>
      <c r="AK35" s="173">
        <f>SUM(AK26:AK33)</f>
        <v>0</v>
      </c>
      <c r="AL35" s="172"/>
      <c r="AM35" s="172"/>
      <c r="AN35" s="172"/>
      <c r="AO35" s="174"/>
      <c r="AP35" s="25"/>
      <c r="AQ35" s="25"/>
      <c r="AR35" s="19"/>
    </row>
    <row r="36" spans="2:44" s="18" customFormat="1" ht="6.95" customHeight="1">
      <c r="B36" s="19"/>
      <c r="AR36" s="19"/>
    </row>
    <row r="37" spans="2:44" s="18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19"/>
    </row>
    <row r="41" spans="2:44" s="18" customFormat="1" ht="6.9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19"/>
    </row>
    <row r="42" spans="2:44" s="18" customFormat="1" ht="24.95" customHeight="1">
      <c r="B42" s="19"/>
      <c r="C42" s="7" t="s">
        <v>54</v>
      </c>
      <c r="AR42" s="19"/>
    </row>
    <row r="43" spans="2:44" s="18" customFormat="1" ht="6.95" customHeight="1">
      <c r="B43" s="19"/>
      <c r="AR43" s="19"/>
    </row>
    <row r="44" spans="2:44" s="33" customFormat="1" ht="12" customHeight="1">
      <c r="B44" s="34"/>
      <c r="C44" s="13" t="s">
        <v>13</v>
      </c>
      <c r="L44" s="33" t="str">
        <f aca="true" t="shared" si="0" ref="L44:L45">K5</f>
        <v>NJH21c_VZ</v>
      </c>
      <c r="AR44" s="34"/>
    </row>
    <row r="45" spans="2:44" s="35" customFormat="1" ht="36.95" customHeight="1">
      <c r="B45" s="36"/>
      <c r="C45" s="37" t="s">
        <v>16</v>
      </c>
      <c r="L45" s="175" t="str">
        <f t="shared" si="0"/>
        <v>Doplnění VO - ul. Hoblíkova</v>
      </c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R45" s="36"/>
    </row>
    <row r="46" spans="2:44" s="18" customFormat="1" ht="6.95" customHeight="1">
      <c r="B46" s="19"/>
      <c r="AR46" s="19"/>
    </row>
    <row r="47" spans="2:44" s="18" customFormat="1" ht="12" customHeight="1">
      <c r="B47" s="19"/>
      <c r="C47" s="13" t="s">
        <v>22</v>
      </c>
      <c r="L47" s="38" t="str">
        <f>IF(K8="","",K8)</f>
        <v xml:space="preserve"> </v>
      </c>
      <c r="AI47" s="13" t="s">
        <v>24</v>
      </c>
      <c r="AM47" s="177" t="str">
        <f>IF(AN8="","",AN8)</f>
        <v>26. 11. 2021</v>
      </c>
      <c r="AN47" s="177"/>
      <c r="AR47" s="19"/>
    </row>
    <row r="48" spans="2:44" s="18" customFormat="1" ht="6.95" customHeight="1">
      <c r="B48" s="19"/>
      <c r="AR48" s="19"/>
    </row>
    <row r="49" spans="2:56" s="18" customFormat="1" ht="15.2" customHeight="1">
      <c r="B49" s="19"/>
      <c r="C49" s="13" t="s">
        <v>26</v>
      </c>
      <c r="L49" s="33" t="str">
        <f>IF(E11="","",E11)</f>
        <v>Město Nový Jičín</v>
      </c>
      <c r="AI49" s="13" t="s">
        <v>33</v>
      </c>
      <c r="AM49" s="178" t="str">
        <f>IF(E17="","",E17)</f>
        <v xml:space="preserve"> </v>
      </c>
      <c r="AN49" s="179"/>
      <c r="AO49" s="179"/>
      <c r="AP49" s="179"/>
      <c r="AR49" s="19"/>
      <c r="AS49" s="180" t="s">
        <v>55</v>
      </c>
      <c r="AT49" s="181"/>
      <c r="AU49" s="40"/>
      <c r="AV49" s="40"/>
      <c r="AW49" s="40"/>
      <c r="AX49" s="40"/>
      <c r="AY49" s="40"/>
      <c r="AZ49" s="40"/>
      <c r="BA49" s="40"/>
      <c r="BB49" s="40"/>
      <c r="BC49" s="40"/>
      <c r="BD49" s="41"/>
    </row>
    <row r="50" spans="2:56" s="18" customFormat="1" ht="15.2" customHeight="1">
      <c r="B50" s="19"/>
      <c r="C50" s="13" t="s">
        <v>31</v>
      </c>
      <c r="L50" s="33" t="str">
        <f>IF(E14="Vyplň údaj","",E14)</f>
        <v/>
      </c>
      <c r="AI50" s="13" t="s">
        <v>35</v>
      </c>
      <c r="AM50" s="178" t="str">
        <f>IF(E20="","",E20)</f>
        <v>EFektivní OSvětlování</v>
      </c>
      <c r="AN50" s="179"/>
      <c r="AO50" s="179"/>
      <c r="AP50" s="179"/>
      <c r="AR50" s="19"/>
      <c r="AS50" s="182"/>
      <c r="AT50" s="183"/>
      <c r="BD50" s="43"/>
    </row>
    <row r="51" spans="2:56" s="18" customFormat="1" ht="10.9" customHeight="1">
      <c r="B51" s="19"/>
      <c r="AR51" s="19"/>
      <c r="AS51" s="182"/>
      <c r="AT51" s="183"/>
      <c r="BD51" s="43"/>
    </row>
    <row r="52" spans="2:56" s="18" customFormat="1" ht="29.25" customHeight="1">
      <c r="B52" s="19"/>
      <c r="C52" s="184" t="s">
        <v>56</v>
      </c>
      <c r="D52" s="185"/>
      <c r="E52" s="185"/>
      <c r="F52" s="185"/>
      <c r="G52" s="185"/>
      <c r="H52" s="44"/>
      <c r="I52" s="186" t="s">
        <v>57</v>
      </c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7" t="s">
        <v>58</v>
      </c>
      <c r="AH52" s="185"/>
      <c r="AI52" s="185"/>
      <c r="AJ52" s="185"/>
      <c r="AK52" s="185"/>
      <c r="AL52" s="185"/>
      <c r="AM52" s="185"/>
      <c r="AN52" s="186" t="s">
        <v>59</v>
      </c>
      <c r="AO52" s="185"/>
      <c r="AP52" s="185"/>
      <c r="AQ52" s="45" t="s">
        <v>60</v>
      </c>
      <c r="AR52" s="19"/>
      <c r="AS52" s="46" t="s">
        <v>61</v>
      </c>
      <c r="AT52" s="47" t="s">
        <v>62</v>
      </c>
      <c r="AU52" s="47" t="s">
        <v>63</v>
      </c>
      <c r="AV52" s="47" t="s">
        <v>64</v>
      </c>
      <c r="AW52" s="47" t="s">
        <v>65</v>
      </c>
      <c r="AX52" s="47" t="s">
        <v>66</v>
      </c>
      <c r="AY52" s="47" t="s">
        <v>67</v>
      </c>
      <c r="AZ52" s="47" t="s">
        <v>68</v>
      </c>
      <c r="BA52" s="47" t="s">
        <v>69</v>
      </c>
      <c r="BB52" s="47" t="s">
        <v>70</v>
      </c>
      <c r="BC52" s="47" t="s">
        <v>71</v>
      </c>
      <c r="BD52" s="48" t="s">
        <v>72</v>
      </c>
    </row>
    <row r="53" spans="2:56" s="18" customFormat="1" ht="10.9" customHeight="1">
      <c r="B53" s="19"/>
      <c r="AR53" s="19"/>
      <c r="AS53" s="49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</row>
    <row r="54" spans="2:90" s="50" customFormat="1" ht="32.45" customHeight="1">
      <c r="B54" s="51"/>
      <c r="C54" s="52" t="s">
        <v>73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188">
        <f>ROUND(AG55,2)</f>
        <v>0</v>
      </c>
      <c r="AH54" s="188"/>
      <c r="AI54" s="188"/>
      <c r="AJ54" s="188"/>
      <c r="AK54" s="188"/>
      <c r="AL54" s="188"/>
      <c r="AM54" s="188"/>
      <c r="AN54" s="189">
        <f aca="true" t="shared" si="1" ref="AN54:AN55">SUM(AG54,AT54)</f>
        <v>0</v>
      </c>
      <c r="AO54" s="189"/>
      <c r="AP54" s="189"/>
      <c r="AQ54" s="55" t="s">
        <v>21</v>
      </c>
      <c r="AR54" s="51"/>
      <c r="AS54" s="56">
        <f>ROUND(AS55,2)</f>
        <v>0</v>
      </c>
      <c r="AT54" s="57">
        <f aca="true" t="shared" si="2" ref="AT54:AT55">ROUND(SUM(AV54:AW54),2)</f>
        <v>0</v>
      </c>
      <c r="AU54" s="58">
        <f>ROUND(AU55,5)</f>
        <v>0</v>
      </c>
      <c r="AV54" s="57">
        <f>ROUND(AZ54*L29,2)</f>
        <v>0</v>
      </c>
      <c r="AW54" s="57">
        <f>ROUND(BA54*L30,2)</f>
        <v>0</v>
      </c>
      <c r="AX54" s="57">
        <f>ROUND(BB54*L29,2)</f>
        <v>0</v>
      </c>
      <c r="AY54" s="57">
        <f>ROUND(BC54*L30,2)</f>
        <v>0</v>
      </c>
      <c r="AZ54" s="57">
        <f>ROUND(AZ55,2)</f>
        <v>0</v>
      </c>
      <c r="BA54" s="57">
        <f>ROUND(BA55,2)</f>
        <v>0</v>
      </c>
      <c r="BB54" s="57">
        <f>ROUND(BB55,2)</f>
        <v>0</v>
      </c>
      <c r="BC54" s="57">
        <f>ROUND(BC55,2)</f>
        <v>0</v>
      </c>
      <c r="BD54" s="59">
        <f>ROUND(BD55,2)</f>
        <v>0</v>
      </c>
      <c r="BS54" s="60" t="s">
        <v>74</v>
      </c>
      <c r="BT54" s="60" t="s">
        <v>75</v>
      </c>
      <c r="BV54" s="60" t="s">
        <v>76</v>
      </c>
      <c r="BW54" s="60" t="s">
        <v>5</v>
      </c>
      <c r="BX54" s="60" t="s">
        <v>77</v>
      </c>
      <c r="CL54" s="60" t="s">
        <v>19</v>
      </c>
    </row>
    <row r="55" spans="1:90" s="61" customFormat="1" ht="24.75" customHeight="1">
      <c r="A55" s="62" t="s">
        <v>78</v>
      </c>
      <c r="B55" s="63"/>
      <c r="C55" s="64"/>
      <c r="D55" s="190" t="s">
        <v>14</v>
      </c>
      <c r="E55" s="190"/>
      <c r="F55" s="190"/>
      <c r="G55" s="190"/>
      <c r="H55" s="190"/>
      <c r="I55" s="65"/>
      <c r="J55" s="190" t="s">
        <v>17</v>
      </c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1">
        <f>'NJH21c_VZ - Doplnění VO -...'!J28</f>
        <v>0</v>
      </c>
      <c r="AH55" s="192"/>
      <c r="AI55" s="192"/>
      <c r="AJ55" s="192"/>
      <c r="AK55" s="192"/>
      <c r="AL55" s="192"/>
      <c r="AM55" s="192"/>
      <c r="AN55" s="191">
        <f t="shared" si="1"/>
        <v>0</v>
      </c>
      <c r="AO55" s="192"/>
      <c r="AP55" s="192"/>
      <c r="AQ55" s="66" t="s">
        <v>79</v>
      </c>
      <c r="AR55" s="63"/>
      <c r="AS55" s="67">
        <v>0</v>
      </c>
      <c r="AT55" s="68">
        <f t="shared" si="2"/>
        <v>0</v>
      </c>
      <c r="AU55" s="69">
        <f>'NJH21c_VZ - Doplnění VO -...'!P87</f>
        <v>0</v>
      </c>
      <c r="AV55" s="68">
        <f>'NJH21c_VZ - Doplnění VO -...'!J31</f>
        <v>0</v>
      </c>
      <c r="AW55" s="68">
        <f>'NJH21c_VZ - Doplnění VO -...'!J32</f>
        <v>0</v>
      </c>
      <c r="AX55" s="68">
        <f>'NJH21c_VZ - Doplnění VO -...'!J33</f>
        <v>0</v>
      </c>
      <c r="AY55" s="68">
        <f>'NJH21c_VZ - Doplnění VO -...'!J34</f>
        <v>0</v>
      </c>
      <c r="AZ55" s="68">
        <f>'NJH21c_VZ - Doplnění VO -...'!F31</f>
        <v>0</v>
      </c>
      <c r="BA55" s="68">
        <f>'NJH21c_VZ - Doplnění VO -...'!F32</f>
        <v>0</v>
      </c>
      <c r="BB55" s="68">
        <f>'NJH21c_VZ - Doplnění VO -...'!F33</f>
        <v>0</v>
      </c>
      <c r="BC55" s="68">
        <f>'NJH21c_VZ - Doplnění VO -...'!F34</f>
        <v>0</v>
      </c>
      <c r="BD55" s="70">
        <f>'NJH21c_VZ - Doplnění VO -...'!F35</f>
        <v>0</v>
      </c>
      <c r="BT55" s="71" t="s">
        <v>80</v>
      </c>
      <c r="BU55" s="71" t="s">
        <v>81</v>
      </c>
      <c r="BV55" s="71" t="s">
        <v>76</v>
      </c>
      <c r="BW55" s="71" t="s">
        <v>5</v>
      </c>
      <c r="BX55" s="71" t="s">
        <v>77</v>
      </c>
      <c r="CL55" s="71" t="s">
        <v>19</v>
      </c>
    </row>
    <row r="56" spans="2:44" s="18" customFormat="1" ht="30" customHeight="1">
      <c r="B56" s="19"/>
      <c r="AR56" s="19"/>
    </row>
    <row r="57" spans="2:44" s="18" customFormat="1" ht="6.95" customHeight="1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19"/>
    </row>
  </sheetData>
  <mergeCells count="42">
    <mergeCell ref="D55:H55"/>
    <mergeCell ref="J55:AF55"/>
    <mergeCell ref="AG55:AM55"/>
    <mergeCell ref="AN55:AP55"/>
    <mergeCell ref="C52:G52"/>
    <mergeCell ref="I52:AF52"/>
    <mergeCell ref="AG52:AM52"/>
    <mergeCell ref="AN52:AP52"/>
    <mergeCell ref="AG54:AM54"/>
    <mergeCell ref="AN54:AP54"/>
    <mergeCell ref="L45:AO45"/>
    <mergeCell ref="AM47:AN47"/>
    <mergeCell ref="AM49:AP49"/>
    <mergeCell ref="AS49:AT51"/>
    <mergeCell ref="AM50:AP50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55" location="'NJH21c_VZ - Doplnění VO -...'!C2" display="/"/>
  </hyperlinks>
  <printOptions/>
  <pageMargins left="0.39375000000000004" right="0.39375000000000004" top="0.39375000000000004" bottom="0.39375000000000004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3" t="s">
        <v>5</v>
      </c>
    </row>
    <row r="3" spans="2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82</v>
      </c>
    </row>
    <row r="4" spans="2:46" s="1" customFormat="1" ht="24.95" customHeight="1">
      <c r="B4" s="6"/>
      <c r="D4" s="7" t="s">
        <v>83</v>
      </c>
      <c r="L4" s="6"/>
      <c r="M4" s="72" t="s">
        <v>10</v>
      </c>
      <c r="AT4" s="3" t="s">
        <v>4</v>
      </c>
    </row>
    <row r="5" spans="2:12" s="1" customFormat="1" ht="6.95" customHeight="1">
      <c r="B5" s="6"/>
      <c r="L5" s="6"/>
    </row>
    <row r="6" spans="2:12" s="18" customFormat="1" ht="12" customHeight="1">
      <c r="B6" s="19"/>
      <c r="D6" s="13" t="s">
        <v>16</v>
      </c>
      <c r="L6" s="19"/>
    </row>
    <row r="7" spans="2:12" s="18" customFormat="1" ht="16.5" customHeight="1">
      <c r="B7" s="19"/>
      <c r="E7" s="175" t="s">
        <v>17</v>
      </c>
      <c r="F7" s="193"/>
      <c r="G7" s="193"/>
      <c r="H7" s="193"/>
      <c r="L7" s="19"/>
    </row>
    <row r="8" spans="2:12" s="18" customFormat="1" ht="12">
      <c r="B8" s="19"/>
      <c r="L8" s="19"/>
    </row>
    <row r="9" spans="2:12" s="18" customFormat="1" ht="12" customHeight="1">
      <c r="B9" s="19"/>
      <c r="D9" s="13" t="s">
        <v>18</v>
      </c>
      <c r="F9" s="11" t="s">
        <v>19</v>
      </c>
      <c r="I9" s="13" t="s">
        <v>20</v>
      </c>
      <c r="J9" s="11" t="s">
        <v>21</v>
      </c>
      <c r="L9" s="19"/>
    </row>
    <row r="10" spans="2:12" s="18" customFormat="1" ht="12" customHeight="1">
      <c r="B10" s="19"/>
      <c r="D10" s="13" t="s">
        <v>22</v>
      </c>
      <c r="F10" s="11" t="s">
        <v>23</v>
      </c>
      <c r="I10" s="13" t="s">
        <v>24</v>
      </c>
      <c r="J10" s="39" t="str">
        <f>'Rekapitulace stavby'!AN8</f>
        <v>26. 11. 2021</v>
      </c>
      <c r="L10" s="19"/>
    </row>
    <row r="11" spans="2:12" s="18" customFormat="1" ht="10.9" customHeight="1">
      <c r="B11" s="19"/>
      <c r="L11" s="19"/>
    </row>
    <row r="12" spans="2:12" s="18" customFormat="1" ht="12" customHeight="1">
      <c r="B12" s="19"/>
      <c r="D12" s="13" t="s">
        <v>26</v>
      </c>
      <c r="I12" s="13" t="s">
        <v>27</v>
      </c>
      <c r="J12" s="11" t="s">
        <v>28</v>
      </c>
      <c r="L12" s="19"/>
    </row>
    <row r="13" spans="2:12" s="18" customFormat="1" ht="18" customHeight="1">
      <c r="B13" s="19"/>
      <c r="E13" s="11" t="s">
        <v>29</v>
      </c>
      <c r="I13" s="13" t="s">
        <v>30</v>
      </c>
      <c r="J13" s="11" t="s">
        <v>21</v>
      </c>
      <c r="L13" s="19"/>
    </row>
    <row r="14" spans="2:12" s="18" customFormat="1" ht="6.95" customHeight="1">
      <c r="B14" s="19"/>
      <c r="L14" s="19"/>
    </row>
    <row r="15" spans="2:12" s="18" customFormat="1" ht="12" customHeight="1">
      <c r="B15" s="19"/>
      <c r="D15" s="13" t="s">
        <v>31</v>
      </c>
      <c r="I15" s="13" t="s">
        <v>27</v>
      </c>
      <c r="J15" s="14" t="str">
        <f>'Rekapitulace stavby'!AN13</f>
        <v>Vyplň údaj</v>
      </c>
      <c r="L15" s="19"/>
    </row>
    <row r="16" spans="2:12" s="18" customFormat="1" ht="18" customHeight="1">
      <c r="B16" s="19"/>
      <c r="E16" s="194" t="str">
        <f>'Rekapitulace stavby'!E14</f>
        <v>Vyplň údaj</v>
      </c>
      <c r="F16" s="157"/>
      <c r="G16" s="157"/>
      <c r="H16" s="157"/>
      <c r="I16" s="13" t="s">
        <v>30</v>
      </c>
      <c r="J16" s="14" t="str">
        <f>'Rekapitulace stavby'!AN14</f>
        <v>Vyplň údaj</v>
      </c>
      <c r="L16" s="19"/>
    </row>
    <row r="17" spans="2:12" s="18" customFormat="1" ht="6.95" customHeight="1">
      <c r="B17" s="19"/>
      <c r="L17" s="19"/>
    </row>
    <row r="18" spans="2:12" s="18" customFormat="1" ht="12" customHeight="1">
      <c r="B18" s="19"/>
      <c r="D18" s="13" t="s">
        <v>33</v>
      </c>
      <c r="I18" s="13" t="s">
        <v>27</v>
      </c>
      <c r="J18" s="11" t="str">
        <f>IF('Rekapitulace stavby'!AN16="","",'Rekapitulace stavby'!AN16)</f>
        <v/>
      </c>
      <c r="L18" s="19"/>
    </row>
    <row r="19" spans="2:12" s="18" customFormat="1" ht="18" customHeight="1">
      <c r="B19" s="19"/>
      <c r="E19" s="11" t="str">
        <f>IF('Rekapitulace stavby'!E17="","",'Rekapitulace stavby'!E17)</f>
        <v xml:space="preserve"> </v>
      </c>
      <c r="I19" s="13" t="s">
        <v>30</v>
      </c>
      <c r="J19" s="11" t="str">
        <f>IF('Rekapitulace stavby'!AN17="","",'Rekapitulace stavby'!AN17)</f>
        <v/>
      </c>
      <c r="L19" s="19"/>
    </row>
    <row r="20" spans="2:12" s="18" customFormat="1" ht="6.95" customHeight="1">
      <c r="B20" s="19"/>
      <c r="L20" s="19"/>
    </row>
    <row r="21" spans="2:12" s="18" customFormat="1" ht="12" customHeight="1">
      <c r="B21" s="19"/>
      <c r="D21" s="13" t="s">
        <v>35</v>
      </c>
      <c r="I21" s="13" t="s">
        <v>27</v>
      </c>
      <c r="J21" s="11" t="s">
        <v>36</v>
      </c>
      <c r="L21" s="19"/>
    </row>
    <row r="22" spans="2:12" s="18" customFormat="1" ht="18" customHeight="1">
      <c r="B22" s="19"/>
      <c r="E22" s="11" t="s">
        <v>37</v>
      </c>
      <c r="I22" s="13" t="s">
        <v>30</v>
      </c>
      <c r="J22" s="11" t="s">
        <v>38</v>
      </c>
      <c r="L22" s="19"/>
    </row>
    <row r="23" spans="2:12" s="18" customFormat="1" ht="6.95" customHeight="1">
      <c r="B23" s="19"/>
      <c r="L23" s="19"/>
    </row>
    <row r="24" spans="2:12" s="18" customFormat="1" ht="12" customHeight="1">
      <c r="B24" s="19"/>
      <c r="D24" s="13" t="s">
        <v>39</v>
      </c>
      <c r="L24" s="19"/>
    </row>
    <row r="25" spans="2:12" s="73" customFormat="1" ht="47.25" customHeight="1">
      <c r="B25" s="74"/>
      <c r="E25" s="164" t="s">
        <v>40</v>
      </c>
      <c r="F25" s="164"/>
      <c r="G25" s="164"/>
      <c r="H25" s="164"/>
      <c r="L25" s="74"/>
    </row>
    <row r="26" spans="2:12" s="18" customFormat="1" ht="6.95" customHeight="1">
      <c r="B26" s="19"/>
      <c r="L26" s="19"/>
    </row>
    <row r="27" spans="2:12" s="18" customFormat="1" ht="6.95" customHeight="1">
      <c r="B27" s="19"/>
      <c r="D27" s="40"/>
      <c r="E27" s="40"/>
      <c r="F27" s="40"/>
      <c r="G27" s="40"/>
      <c r="H27" s="40"/>
      <c r="I27" s="40"/>
      <c r="J27" s="40"/>
      <c r="K27" s="40"/>
      <c r="L27" s="19"/>
    </row>
    <row r="28" spans="2:12" s="18" customFormat="1" ht="25.35" customHeight="1">
      <c r="B28" s="19"/>
      <c r="D28" s="75" t="s">
        <v>41</v>
      </c>
      <c r="J28" s="54">
        <f>ROUND(J87,2)</f>
        <v>0</v>
      </c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14.45" customHeight="1">
      <c r="B30" s="19"/>
      <c r="F30" s="22" t="s">
        <v>43</v>
      </c>
      <c r="I30" s="22" t="s">
        <v>42</v>
      </c>
      <c r="J30" s="22" t="s">
        <v>44</v>
      </c>
      <c r="L30" s="19"/>
    </row>
    <row r="31" spans="2:12" s="18" customFormat="1" ht="14.45" customHeight="1">
      <c r="B31" s="19"/>
      <c r="D31" s="42" t="s">
        <v>45</v>
      </c>
      <c r="E31" s="13" t="s">
        <v>46</v>
      </c>
      <c r="F31" s="76">
        <f>ROUND((SUM(BE87:BE275)),2)</f>
        <v>0</v>
      </c>
      <c r="I31" s="77">
        <v>0.21</v>
      </c>
      <c r="J31" s="76">
        <f>ROUND(((SUM(BE87:BE275))*I31),2)</f>
        <v>0</v>
      </c>
      <c r="L31" s="19"/>
    </row>
    <row r="32" spans="2:12" s="18" customFormat="1" ht="14.45" customHeight="1">
      <c r="B32" s="19"/>
      <c r="E32" s="13" t="s">
        <v>47</v>
      </c>
      <c r="F32" s="76">
        <f>ROUND((SUM(BF87:BF275)),2)</f>
        <v>0</v>
      </c>
      <c r="I32" s="77">
        <v>0.15</v>
      </c>
      <c r="J32" s="76">
        <f>ROUND(((SUM(BF87:BF275))*I32),2)</f>
        <v>0</v>
      </c>
      <c r="L32" s="19"/>
    </row>
    <row r="33" spans="2:12" s="18" customFormat="1" ht="14.45" customHeight="1" hidden="1">
      <c r="B33" s="19"/>
      <c r="E33" s="13" t="s">
        <v>48</v>
      </c>
      <c r="F33" s="76">
        <f>ROUND((SUM(BG87:BG275)),2)</f>
        <v>0</v>
      </c>
      <c r="I33" s="77">
        <v>0.21</v>
      </c>
      <c r="J33" s="76">
        <f aca="true" t="shared" si="0" ref="J33:J35">0</f>
        <v>0</v>
      </c>
      <c r="L33" s="19"/>
    </row>
    <row r="34" spans="2:12" s="18" customFormat="1" ht="14.45" customHeight="1" hidden="1">
      <c r="B34" s="19"/>
      <c r="E34" s="13" t="s">
        <v>49</v>
      </c>
      <c r="F34" s="76">
        <f>ROUND((SUM(BH87:BH275)),2)</f>
        <v>0</v>
      </c>
      <c r="I34" s="77">
        <v>0.15</v>
      </c>
      <c r="J34" s="76">
        <f t="shared" si="0"/>
        <v>0</v>
      </c>
      <c r="L34" s="19"/>
    </row>
    <row r="35" spans="2:12" s="18" customFormat="1" ht="14.45" customHeight="1" hidden="1">
      <c r="B35" s="19"/>
      <c r="E35" s="13" t="s">
        <v>50</v>
      </c>
      <c r="F35" s="76">
        <f>ROUND((SUM(BI87:BI275)),2)</f>
        <v>0</v>
      </c>
      <c r="I35" s="77">
        <v>0</v>
      </c>
      <c r="J35" s="76">
        <f t="shared" si="0"/>
        <v>0</v>
      </c>
      <c r="L35" s="19"/>
    </row>
    <row r="36" spans="2:12" s="18" customFormat="1" ht="6.95" customHeight="1">
      <c r="B36" s="19"/>
      <c r="L36" s="19"/>
    </row>
    <row r="37" spans="2:12" s="18" customFormat="1" ht="25.35" customHeight="1">
      <c r="B37" s="19"/>
      <c r="C37" s="78"/>
      <c r="D37" s="79" t="s">
        <v>51</v>
      </c>
      <c r="E37" s="44"/>
      <c r="F37" s="44"/>
      <c r="G37" s="80" t="s">
        <v>52</v>
      </c>
      <c r="H37" s="81" t="s">
        <v>53</v>
      </c>
      <c r="I37" s="44"/>
      <c r="J37" s="82">
        <f>SUM(J28:J35)</f>
        <v>0</v>
      </c>
      <c r="K37" s="83"/>
      <c r="L37" s="19"/>
    </row>
    <row r="38" spans="2:12" s="18" customFormat="1" ht="14.4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19"/>
    </row>
    <row r="42" spans="2:12" s="18" customFormat="1" ht="6.95" customHeight="1" hidden="1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19"/>
    </row>
    <row r="43" spans="2:12" s="18" customFormat="1" ht="24.95" customHeight="1" hidden="1">
      <c r="B43" s="19"/>
      <c r="C43" s="7" t="s">
        <v>84</v>
      </c>
      <c r="L43" s="19"/>
    </row>
    <row r="44" spans="2:12" s="18" customFormat="1" ht="6.95" customHeight="1" hidden="1">
      <c r="B44" s="19"/>
      <c r="L44" s="19"/>
    </row>
    <row r="45" spans="2:12" s="18" customFormat="1" ht="12" customHeight="1" hidden="1">
      <c r="B45" s="19"/>
      <c r="C45" s="13" t="s">
        <v>16</v>
      </c>
      <c r="L45" s="19"/>
    </row>
    <row r="46" spans="2:12" s="18" customFormat="1" ht="16.5" customHeight="1" hidden="1">
      <c r="B46" s="19"/>
      <c r="E46" s="175" t="str">
        <f>E7</f>
        <v>Doplnění VO - ul. Hoblíkova</v>
      </c>
      <c r="F46" s="193"/>
      <c r="G46" s="193"/>
      <c r="H46" s="193"/>
      <c r="L46" s="19"/>
    </row>
    <row r="47" spans="2:12" s="18" customFormat="1" ht="6.95" customHeight="1" hidden="1">
      <c r="B47" s="19"/>
      <c r="L47" s="19"/>
    </row>
    <row r="48" spans="2:12" s="18" customFormat="1" ht="12" customHeight="1" hidden="1">
      <c r="B48" s="19"/>
      <c r="C48" s="13" t="s">
        <v>22</v>
      </c>
      <c r="F48" s="11" t="str">
        <f>F10</f>
        <v xml:space="preserve"> </v>
      </c>
      <c r="I48" s="13" t="s">
        <v>24</v>
      </c>
      <c r="J48" s="39" t="str">
        <f>IF(J10="","",J10)</f>
        <v>26. 11. 2021</v>
      </c>
      <c r="L48" s="19"/>
    </row>
    <row r="49" spans="2:12" s="18" customFormat="1" ht="6.95" customHeight="1" hidden="1">
      <c r="B49" s="19"/>
      <c r="L49" s="19"/>
    </row>
    <row r="50" spans="2:12" s="18" customFormat="1" ht="15.2" customHeight="1" hidden="1">
      <c r="B50" s="19"/>
      <c r="C50" s="13" t="s">
        <v>26</v>
      </c>
      <c r="F50" s="11" t="str">
        <f>E13</f>
        <v>Město Nový Jičín</v>
      </c>
      <c r="I50" s="13" t="s">
        <v>33</v>
      </c>
      <c r="J50" s="16" t="str">
        <f>E19</f>
        <v xml:space="preserve"> </v>
      </c>
      <c r="L50" s="19"/>
    </row>
    <row r="51" spans="2:12" s="18" customFormat="1" ht="15.2" customHeight="1" hidden="1">
      <c r="B51" s="19"/>
      <c r="C51" s="13" t="s">
        <v>31</v>
      </c>
      <c r="F51" s="11" t="str">
        <f>IF(E16="","",E16)</f>
        <v>Vyplň údaj</v>
      </c>
      <c r="I51" s="13" t="s">
        <v>35</v>
      </c>
      <c r="J51" s="16" t="str">
        <f>E22</f>
        <v>EFektivní OSvětlování</v>
      </c>
      <c r="L51" s="19"/>
    </row>
    <row r="52" spans="2:12" s="18" customFormat="1" ht="10.35" customHeight="1" hidden="1">
      <c r="B52" s="19"/>
      <c r="L52" s="19"/>
    </row>
    <row r="53" spans="2:12" s="18" customFormat="1" ht="29.25" customHeight="1" hidden="1">
      <c r="B53" s="19"/>
      <c r="C53" s="84" t="s">
        <v>85</v>
      </c>
      <c r="D53" s="78"/>
      <c r="E53" s="78"/>
      <c r="F53" s="78"/>
      <c r="G53" s="78"/>
      <c r="H53" s="78"/>
      <c r="I53" s="78"/>
      <c r="J53" s="85" t="s">
        <v>86</v>
      </c>
      <c r="K53" s="78"/>
      <c r="L53" s="19"/>
    </row>
    <row r="54" spans="2:12" s="18" customFormat="1" ht="10.35" customHeight="1" hidden="1">
      <c r="B54" s="19"/>
      <c r="L54" s="19"/>
    </row>
    <row r="55" spans="2:47" s="18" customFormat="1" ht="22.9" customHeight="1" hidden="1">
      <c r="B55" s="19"/>
      <c r="C55" s="86" t="s">
        <v>73</v>
      </c>
      <c r="J55" s="54">
        <f aca="true" t="shared" si="1" ref="J55:J57">J87</f>
        <v>0</v>
      </c>
      <c r="L55" s="19"/>
      <c r="AU55" s="3" t="s">
        <v>87</v>
      </c>
    </row>
    <row r="56" spans="2:12" s="87" customFormat="1" ht="24.95" customHeight="1" hidden="1">
      <c r="B56" s="88"/>
      <c r="D56" s="89" t="s">
        <v>88</v>
      </c>
      <c r="E56" s="90"/>
      <c r="F56" s="90"/>
      <c r="G56" s="90"/>
      <c r="H56" s="90"/>
      <c r="I56" s="90"/>
      <c r="J56" s="91">
        <f t="shared" si="1"/>
        <v>0</v>
      </c>
      <c r="L56" s="88"/>
    </row>
    <row r="57" spans="2:12" s="92" customFormat="1" ht="19.9" customHeight="1" hidden="1">
      <c r="B57" s="93"/>
      <c r="D57" s="94" t="s">
        <v>89</v>
      </c>
      <c r="E57" s="95"/>
      <c r="F57" s="95"/>
      <c r="G57" s="95"/>
      <c r="H57" s="95"/>
      <c r="I57" s="95"/>
      <c r="J57" s="96">
        <f t="shared" si="1"/>
        <v>0</v>
      </c>
      <c r="L57" s="93"/>
    </row>
    <row r="58" spans="2:12" s="92" customFormat="1" ht="19.9" customHeight="1" hidden="1">
      <c r="B58" s="93"/>
      <c r="D58" s="94" t="s">
        <v>90</v>
      </c>
      <c r="E58" s="95"/>
      <c r="F58" s="95"/>
      <c r="G58" s="95"/>
      <c r="H58" s="95"/>
      <c r="I58" s="95"/>
      <c r="J58" s="96">
        <f>J96</f>
        <v>0</v>
      </c>
      <c r="L58" s="93"/>
    </row>
    <row r="59" spans="2:12" s="92" customFormat="1" ht="19.9" customHeight="1" hidden="1">
      <c r="B59" s="93"/>
      <c r="D59" s="94" t="s">
        <v>91</v>
      </c>
      <c r="E59" s="95"/>
      <c r="F59" s="95"/>
      <c r="G59" s="95"/>
      <c r="H59" s="95"/>
      <c r="I59" s="95"/>
      <c r="J59" s="96">
        <f>J99</f>
        <v>0</v>
      </c>
      <c r="L59" s="93"/>
    </row>
    <row r="60" spans="2:12" s="92" customFormat="1" ht="19.9" customHeight="1" hidden="1">
      <c r="B60" s="93"/>
      <c r="D60" s="94" t="s">
        <v>92</v>
      </c>
      <c r="E60" s="95"/>
      <c r="F60" s="95"/>
      <c r="G60" s="95"/>
      <c r="H60" s="95"/>
      <c r="I60" s="95"/>
      <c r="J60" s="96">
        <f>J116</f>
        <v>0</v>
      </c>
      <c r="L60" s="93"/>
    </row>
    <row r="61" spans="2:12" s="87" customFormat="1" ht="24.95" customHeight="1" hidden="1">
      <c r="B61" s="88"/>
      <c r="D61" s="89" t="s">
        <v>93</v>
      </c>
      <c r="E61" s="90"/>
      <c r="F61" s="90"/>
      <c r="G61" s="90"/>
      <c r="H61" s="90"/>
      <c r="I61" s="90"/>
      <c r="J61" s="91">
        <f aca="true" t="shared" si="2" ref="J61:J62">J119</f>
        <v>0</v>
      </c>
      <c r="L61" s="88"/>
    </row>
    <row r="62" spans="2:12" s="92" customFormat="1" ht="19.9" customHeight="1" hidden="1">
      <c r="B62" s="93"/>
      <c r="D62" s="94" t="s">
        <v>94</v>
      </c>
      <c r="E62" s="95"/>
      <c r="F62" s="95"/>
      <c r="G62" s="95"/>
      <c r="H62" s="95"/>
      <c r="I62" s="95"/>
      <c r="J62" s="96">
        <f t="shared" si="2"/>
        <v>0</v>
      </c>
      <c r="L62" s="93"/>
    </row>
    <row r="63" spans="2:12" s="92" customFormat="1" ht="19.9" customHeight="1" hidden="1">
      <c r="B63" s="93"/>
      <c r="D63" s="94" t="s">
        <v>95</v>
      </c>
      <c r="E63" s="95"/>
      <c r="F63" s="95"/>
      <c r="G63" s="95"/>
      <c r="H63" s="95"/>
      <c r="I63" s="95"/>
      <c r="J63" s="96">
        <f>J184</f>
        <v>0</v>
      </c>
      <c r="L63" s="93"/>
    </row>
    <row r="64" spans="2:12" s="92" customFormat="1" ht="19.9" customHeight="1" hidden="1">
      <c r="B64" s="93"/>
      <c r="D64" s="94" t="s">
        <v>96</v>
      </c>
      <c r="E64" s="95"/>
      <c r="F64" s="95"/>
      <c r="G64" s="95"/>
      <c r="H64" s="95"/>
      <c r="I64" s="95"/>
      <c r="J64" s="96">
        <f>J248</f>
        <v>0</v>
      </c>
      <c r="L64" s="93"/>
    </row>
    <row r="65" spans="2:12" s="87" customFormat="1" ht="24.95" customHeight="1" hidden="1">
      <c r="B65" s="88"/>
      <c r="D65" s="89" t="s">
        <v>97</v>
      </c>
      <c r="E65" s="90"/>
      <c r="F65" s="90"/>
      <c r="G65" s="90"/>
      <c r="H65" s="90"/>
      <c r="I65" s="90"/>
      <c r="J65" s="91">
        <f aca="true" t="shared" si="3" ref="J65:J66">J255</f>
        <v>0</v>
      </c>
      <c r="L65" s="88"/>
    </row>
    <row r="66" spans="2:12" s="92" customFormat="1" ht="19.9" customHeight="1" hidden="1">
      <c r="B66" s="93"/>
      <c r="D66" s="94" t="s">
        <v>98</v>
      </c>
      <c r="E66" s="95"/>
      <c r="F66" s="95"/>
      <c r="G66" s="95"/>
      <c r="H66" s="95"/>
      <c r="I66" s="95"/>
      <c r="J66" s="96">
        <f t="shared" si="3"/>
        <v>0</v>
      </c>
      <c r="L66" s="93"/>
    </row>
    <row r="67" spans="2:12" s="92" customFormat="1" ht="19.9" customHeight="1" hidden="1">
      <c r="B67" s="93"/>
      <c r="D67" s="94" t="s">
        <v>99</v>
      </c>
      <c r="E67" s="95"/>
      <c r="F67" s="95"/>
      <c r="G67" s="95"/>
      <c r="H67" s="95"/>
      <c r="I67" s="95"/>
      <c r="J67" s="96">
        <f>J265</f>
        <v>0</v>
      </c>
      <c r="L67" s="93"/>
    </row>
    <row r="68" spans="2:12" s="92" customFormat="1" ht="19.9" customHeight="1" hidden="1">
      <c r="B68" s="93"/>
      <c r="D68" s="94" t="s">
        <v>100</v>
      </c>
      <c r="E68" s="95"/>
      <c r="F68" s="95"/>
      <c r="G68" s="95"/>
      <c r="H68" s="95"/>
      <c r="I68" s="95"/>
      <c r="J68" s="96">
        <f>J270</f>
        <v>0</v>
      </c>
      <c r="L68" s="93"/>
    </row>
    <row r="69" spans="2:12" s="92" customFormat="1" ht="19.9" customHeight="1" hidden="1">
      <c r="B69" s="93"/>
      <c r="D69" s="94" t="s">
        <v>101</v>
      </c>
      <c r="E69" s="95"/>
      <c r="F69" s="95"/>
      <c r="G69" s="95"/>
      <c r="H69" s="95"/>
      <c r="I69" s="95"/>
      <c r="J69" s="96">
        <f>J273</f>
        <v>0</v>
      </c>
      <c r="L69" s="93"/>
    </row>
    <row r="70" spans="2:12" s="18" customFormat="1" ht="21.75" customHeight="1" hidden="1">
      <c r="B70" s="19"/>
      <c r="L70" s="19"/>
    </row>
    <row r="71" spans="2:12" s="18" customFormat="1" ht="6.95" customHeight="1" hidden="1"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19"/>
    </row>
    <row r="72" ht="12" hidden="1"/>
    <row r="73" ht="12" hidden="1"/>
    <row r="74" ht="12" hidden="1"/>
    <row r="75" spans="2:12" s="18" customFormat="1" ht="6.95" customHeight="1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19"/>
    </row>
    <row r="76" spans="2:12" s="18" customFormat="1" ht="24.95" customHeight="1">
      <c r="B76" s="19"/>
      <c r="C76" s="7" t="s">
        <v>102</v>
      </c>
      <c r="L76" s="19"/>
    </row>
    <row r="77" spans="2:12" s="18" customFormat="1" ht="6.95" customHeight="1">
      <c r="B77" s="19"/>
      <c r="L77" s="19"/>
    </row>
    <row r="78" spans="2:12" s="18" customFormat="1" ht="12" customHeight="1">
      <c r="B78" s="19"/>
      <c r="C78" s="13" t="s">
        <v>16</v>
      </c>
      <c r="L78" s="19"/>
    </row>
    <row r="79" spans="2:12" s="18" customFormat="1" ht="16.5" customHeight="1">
      <c r="B79" s="19"/>
      <c r="E79" s="175" t="str">
        <f>E7</f>
        <v>Doplnění VO - ul. Hoblíkova</v>
      </c>
      <c r="F79" s="193"/>
      <c r="G79" s="193"/>
      <c r="H79" s="193"/>
      <c r="L79" s="19"/>
    </row>
    <row r="80" spans="2:12" s="18" customFormat="1" ht="6.95" customHeight="1">
      <c r="B80" s="19"/>
      <c r="L80" s="19"/>
    </row>
    <row r="81" spans="2:12" s="18" customFormat="1" ht="12" customHeight="1">
      <c r="B81" s="19"/>
      <c r="C81" s="13" t="s">
        <v>22</v>
      </c>
      <c r="F81" s="11" t="str">
        <f>F10</f>
        <v xml:space="preserve"> </v>
      </c>
      <c r="I81" s="13" t="s">
        <v>24</v>
      </c>
      <c r="J81" s="39" t="str">
        <f>IF(J10="","",J10)</f>
        <v>26. 11. 2021</v>
      </c>
      <c r="L81" s="19"/>
    </row>
    <row r="82" spans="2:12" s="18" customFormat="1" ht="6.95" customHeight="1">
      <c r="B82" s="19"/>
      <c r="L82" s="19"/>
    </row>
    <row r="83" spans="2:12" s="18" customFormat="1" ht="15.2" customHeight="1">
      <c r="B83" s="19"/>
      <c r="C83" s="13" t="s">
        <v>26</v>
      </c>
      <c r="F83" s="11" t="str">
        <f>E13</f>
        <v>Město Nový Jičín</v>
      </c>
      <c r="I83" s="13" t="s">
        <v>33</v>
      </c>
      <c r="J83" s="16" t="str">
        <f>E19</f>
        <v xml:space="preserve"> </v>
      </c>
      <c r="L83" s="19"/>
    </row>
    <row r="84" spans="2:12" s="18" customFormat="1" ht="15.2" customHeight="1">
      <c r="B84" s="19"/>
      <c r="C84" s="13" t="s">
        <v>31</v>
      </c>
      <c r="F84" s="11" t="str">
        <f>IF(E16="","",E16)</f>
        <v>Vyplň údaj</v>
      </c>
      <c r="I84" s="13" t="s">
        <v>35</v>
      </c>
      <c r="J84" s="16" t="str">
        <f>E22</f>
        <v>EFektivní OSvětlování</v>
      </c>
      <c r="L84" s="19"/>
    </row>
    <row r="85" spans="2:12" s="18" customFormat="1" ht="10.35" customHeight="1">
      <c r="B85" s="19"/>
      <c r="L85" s="19"/>
    </row>
    <row r="86" spans="2:20" s="97" customFormat="1" ht="29.25" customHeight="1">
      <c r="B86" s="98"/>
      <c r="C86" s="99" t="s">
        <v>103</v>
      </c>
      <c r="D86" s="100" t="s">
        <v>60</v>
      </c>
      <c r="E86" s="100" t="s">
        <v>56</v>
      </c>
      <c r="F86" s="100" t="s">
        <v>57</v>
      </c>
      <c r="G86" s="100" t="s">
        <v>104</v>
      </c>
      <c r="H86" s="100" t="s">
        <v>105</v>
      </c>
      <c r="I86" s="100" t="s">
        <v>106</v>
      </c>
      <c r="J86" s="100" t="s">
        <v>86</v>
      </c>
      <c r="K86" s="101" t="s">
        <v>107</v>
      </c>
      <c r="L86" s="98"/>
      <c r="M86" s="46" t="s">
        <v>21</v>
      </c>
      <c r="N86" s="47" t="s">
        <v>45</v>
      </c>
      <c r="O86" s="47" t="s">
        <v>108</v>
      </c>
      <c r="P86" s="47" t="s">
        <v>109</v>
      </c>
      <c r="Q86" s="47" t="s">
        <v>110</v>
      </c>
      <c r="R86" s="47" t="s">
        <v>111</v>
      </c>
      <c r="S86" s="47" t="s">
        <v>112</v>
      </c>
      <c r="T86" s="48" t="s">
        <v>113</v>
      </c>
    </row>
    <row r="87" spans="2:63" s="18" customFormat="1" ht="22.9" customHeight="1">
      <c r="B87" s="19"/>
      <c r="C87" s="52" t="s">
        <v>114</v>
      </c>
      <c r="J87" s="102">
        <f aca="true" t="shared" si="4" ref="J87:J89">BK87</f>
        <v>0</v>
      </c>
      <c r="L87" s="19"/>
      <c r="M87" s="49"/>
      <c r="N87" s="40"/>
      <c r="O87" s="40"/>
      <c r="P87" s="103">
        <f>P88+P119+P255</f>
        <v>0</v>
      </c>
      <c r="Q87" s="40"/>
      <c r="R87" s="103">
        <f>R88+R119+R255</f>
        <v>14.665662251999999</v>
      </c>
      <c r="S87" s="40"/>
      <c r="T87" s="104">
        <f>T88+T119+T255</f>
        <v>25.1347</v>
      </c>
      <c r="AT87" s="3" t="s">
        <v>74</v>
      </c>
      <c r="AU87" s="3" t="s">
        <v>87</v>
      </c>
      <c r="BK87" s="105">
        <f>BK88+BK119+BK255</f>
        <v>0</v>
      </c>
    </row>
    <row r="88" spans="2:63" s="106" customFormat="1" ht="25.9" customHeight="1">
      <c r="B88" s="107"/>
      <c r="D88" s="108" t="s">
        <v>74</v>
      </c>
      <c r="E88" s="109" t="s">
        <v>115</v>
      </c>
      <c r="F88" s="109" t="s">
        <v>116</v>
      </c>
      <c r="J88" s="110">
        <f t="shared" si="4"/>
        <v>0</v>
      </c>
      <c r="L88" s="107"/>
      <c r="M88" s="111"/>
      <c r="P88" s="112">
        <f>P89+P96+P99+P116</f>
        <v>0</v>
      </c>
      <c r="R88" s="112">
        <f>R89+R96+R99+R116</f>
        <v>0.9021332519999999</v>
      </c>
      <c r="T88" s="113">
        <f>T89+T96+T99+T116</f>
        <v>3.465</v>
      </c>
      <c r="AR88" s="108" t="s">
        <v>80</v>
      </c>
      <c r="AT88" s="114" t="s">
        <v>74</v>
      </c>
      <c r="AU88" s="114" t="s">
        <v>75</v>
      </c>
      <c r="AY88" s="108" t="s">
        <v>117</v>
      </c>
      <c r="BK88" s="115">
        <f>BK89+BK96+BK99+BK116</f>
        <v>0</v>
      </c>
    </row>
    <row r="89" spans="2:63" s="106" customFormat="1" ht="22.9" customHeight="1">
      <c r="B89" s="107"/>
      <c r="D89" s="108" t="s">
        <v>74</v>
      </c>
      <c r="E89" s="116" t="s">
        <v>80</v>
      </c>
      <c r="F89" s="116" t="s">
        <v>118</v>
      </c>
      <c r="J89" s="117">
        <f t="shared" si="4"/>
        <v>0</v>
      </c>
      <c r="L89" s="107"/>
      <c r="M89" s="111"/>
      <c r="P89" s="112">
        <f>SUM(P90:P95)</f>
        <v>0</v>
      </c>
      <c r="R89" s="112">
        <f>SUM(R90:R95)</f>
        <v>0</v>
      </c>
      <c r="T89" s="113">
        <f>SUM(T90:T95)</f>
        <v>3.465</v>
      </c>
      <c r="AR89" s="108" t="s">
        <v>80</v>
      </c>
      <c r="AT89" s="114" t="s">
        <v>74</v>
      </c>
      <c r="AU89" s="114" t="s">
        <v>80</v>
      </c>
      <c r="AY89" s="108" t="s">
        <v>117</v>
      </c>
      <c r="BK89" s="115">
        <f>SUM(BK90:BK95)</f>
        <v>0</v>
      </c>
    </row>
    <row r="90" spans="2:65" s="18" customFormat="1" ht="33" customHeight="1">
      <c r="B90" s="19"/>
      <c r="C90" s="118" t="s">
        <v>80</v>
      </c>
      <c r="D90" s="118" t="s">
        <v>119</v>
      </c>
      <c r="E90" s="119" t="s">
        <v>120</v>
      </c>
      <c r="F90" s="120" t="s">
        <v>121</v>
      </c>
      <c r="G90" s="121" t="s">
        <v>122</v>
      </c>
      <c r="H90" s="122">
        <v>7.5</v>
      </c>
      <c r="I90" s="123"/>
      <c r="J90" s="124">
        <f>ROUND(I90*H90,2)</f>
        <v>0</v>
      </c>
      <c r="K90" s="120" t="s">
        <v>123</v>
      </c>
      <c r="L90" s="19"/>
      <c r="M90" s="125" t="s">
        <v>21</v>
      </c>
      <c r="N90" s="126" t="s">
        <v>46</v>
      </c>
      <c r="P90" s="127">
        <f>O90*H90</f>
        <v>0</v>
      </c>
      <c r="Q90" s="127">
        <v>0</v>
      </c>
      <c r="R90" s="127">
        <f>Q90*H90</f>
        <v>0</v>
      </c>
      <c r="S90" s="127">
        <v>0.11</v>
      </c>
      <c r="T90" s="128">
        <f>S90*H90</f>
        <v>0.825</v>
      </c>
      <c r="AR90" s="129" t="s">
        <v>124</v>
      </c>
      <c r="AT90" s="129" t="s">
        <v>119</v>
      </c>
      <c r="AU90" s="129" t="s">
        <v>82</v>
      </c>
      <c r="AY90" s="3" t="s">
        <v>117</v>
      </c>
      <c r="BE90" s="130">
        <f>IF(N90="základní",J90,0)</f>
        <v>0</v>
      </c>
      <c r="BF90" s="130">
        <f>IF(N90="snížená",J90,0)</f>
        <v>0</v>
      </c>
      <c r="BG90" s="130">
        <f>IF(N90="zákl. přenesená",J90,0)</f>
        <v>0</v>
      </c>
      <c r="BH90" s="130">
        <f>IF(N90="sníž. přenesená",J90,0)</f>
        <v>0</v>
      </c>
      <c r="BI90" s="130">
        <f>IF(N90="nulová",J90,0)</f>
        <v>0</v>
      </c>
      <c r="BJ90" s="3" t="s">
        <v>80</v>
      </c>
      <c r="BK90" s="130">
        <f>ROUND(I90*H90,2)</f>
        <v>0</v>
      </c>
      <c r="BL90" s="3" t="s">
        <v>124</v>
      </c>
      <c r="BM90" s="129" t="s">
        <v>125</v>
      </c>
    </row>
    <row r="91" spans="2:47" s="18" customFormat="1" ht="12">
      <c r="B91" s="19"/>
      <c r="D91" s="131" t="s">
        <v>126</v>
      </c>
      <c r="F91" s="132" t="s">
        <v>127</v>
      </c>
      <c r="L91" s="19"/>
      <c r="M91" s="133"/>
      <c r="T91" s="43"/>
      <c r="AT91" s="3" t="s">
        <v>126</v>
      </c>
      <c r="AU91" s="3" t="s">
        <v>82</v>
      </c>
    </row>
    <row r="92" spans="2:51" s="134" customFormat="1" ht="12">
      <c r="B92" s="135"/>
      <c r="D92" s="136" t="s">
        <v>128</v>
      </c>
      <c r="E92" s="137" t="s">
        <v>21</v>
      </c>
      <c r="F92" s="138" t="s">
        <v>129</v>
      </c>
      <c r="H92" s="139">
        <v>7.5</v>
      </c>
      <c r="L92" s="135"/>
      <c r="M92" s="140"/>
      <c r="T92" s="141"/>
      <c r="AT92" s="137" t="s">
        <v>128</v>
      </c>
      <c r="AU92" s="137" t="s">
        <v>82</v>
      </c>
      <c r="AV92" s="134" t="s">
        <v>82</v>
      </c>
      <c r="AW92" s="134" t="s">
        <v>34</v>
      </c>
      <c r="AX92" s="134" t="s">
        <v>80</v>
      </c>
      <c r="AY92" s="137" t="s">
        <v>117</v>
      </c>
    </row>
    <row r="93" spans="2:65" s="18" customFormat="1" ht="33" customHeight="1">
      <c r="B93" s="19"/>
      <c r="C93" s="118" t="s">
        <v>82</v>
      </c>
      <c r="D93" s="118" t="s">
        <v>119</v>
      </c>
      <c r="E93" s="119" t="s">
        <v>130</v>
      </c>
      <c r="F93" s="120" t="s">
        <v>131</v>
      </c>
      <c r="G93" s="121" t="s">
        <v>122</v>
      </c>
      <c r="H93" s="122">
        <v>12</v>
      </c>
      <c r="I93" s="123"/>
      <c r="J93" s="124">
        <f>ROUND(I93*H93,2)</f>
        <v>0</v>
      </c>
      <c r="K93" s="120" t="s">
        <v>123</v>
      </c>
      <c r="L93" s="19"/>
      <c r="M93" s="125" t="s">
        <v>21</v>
      </c>
      <c r="N93" s="126" t="s">
        <v>46</v>
      </c>
      <c r="P93" s="127">
        <f>O93*H93</f>
        <v>0</v>
      </c>
      <c r="Q93" s="127">
        <v>0</v>
      </c>
      <c r="R93" s="127">
        <f>Q93*H93</f>
        <v>0</v>
      </c>
      <c r="S93" s="127">
        <v>0.22</v>
      </c>
      <c r="T93" s="128">
        <f>S93*H93</f>
        <v>2.64</v>
      </c>
      <c r="AR93" s="129" t="s">
        <v>124</v>
      </c>
      <c r="AT93" s="129" t="s">
        <v>119</v>
      </c>
      <c r="AU93" s="129" t="s">
        <v>82</v>
      </c>
      <c r="AY93" s="3" t="s">
        <v>117</v>
      </c>
      <c r="BE93" s="130">
        <f>IF(N93="základní",J93,0)</f>
        <v>0</v>
      </c>
      <c r="BF93" s="130">
        <f>IF(N93="snížená",J93,0)</f>
        <v>0</v>
      </c>
      <c r="BG93" s="130">
        <f>IF(N93="zákl. přenesená",J93,0)</f>
        <v>0</v>
      </c>
      <c r="BH93" s="130">
        <f>IF(N93="sníž. přenesená",J93,0)</f>
        <v>0</v>
      </c>
      <c r="BI93" s="130">
        <f>IF(N93="nulová",J93,0)</f>
        <v>0</v>
      </c>
      <c r="BJ93" s="3" t="s">
        <v>80</v>
      </c>
      <c r="BK93" s="130">
        <f>ROUND(I93*H93,2)</f>
        <v>0</v>
      </c>
      <c r="BL93" s="3" t="s">
        <v>124</v>
      </c>
      <c r="BM93" s="129" t="s">
        <v>132</v>
      </c>
    </row>
    <row r="94" spans="2:47" s="18" customFormat="1" ht="12">
      <c r="B94" s="19"/>
      <c r="D94" s="131" t="s">
        <v>126</v>
      </c>
      <c r="F94" s="132" t="s">
        <v>133</v>
      </c>
      <c r="L94" s="19"/>
      <c r="M94" s="133"/>
      <c r="T94" s="43"/>
      <c r="AT94" s="3" t="s">
        <v>126</v>
      </c>
      <c r="AU94" s="3" t="s">
        <v>82</v>
      </c>
    </row>
    <row r="95" spans="2:51" s="134" customFormat="1" ht="12">
      <c r="B95" s="135"/>
      <c r="D95" s="136" t="s">
        <v>128</v>
      </c>
      <c r="E95" s="137" t="s">
        <v>21</v>
      </c>
      <c r="F95" s="138" t="s">
        <v>134</v>
      </c>
      <c r="H95" s="139">
        <v>12</v>
      </c>
      <c r="L95" s="135"/>
      <c r="M95" s="140"/>
      <c r="T95" s="141"/>
      <c r="AT95" s="137" t="s">
        <v>128</v>
      </c>
      <c r="AU95" s="137" t="s">
        <v>82</v>
      </c>
      <c r="AV95" s="134" t="s">
        <v>82</v>
      </c>
      <c r="AW95" s="134" t="s">
        <v>34</v>
      </c>
      <c r="AX95" s="134" t="s">
        <v>80</v>
      </c>
      <c r="AY95" s="137" t="s">
        <v>117</v>
      </c>
    </row>
    <row r="96" spans="2:63" s="106" customFormat="1" ht="22.9" customHeight="1">
      <c r="B96" s="107"/>
      <c r="D96" s="108" t="s">
        <v>74</v>
      </c>
      <c r="E96" s="116" t="s">
        <v>82</v>
      </c>
      <c r="F96" s="116" t="s">
        <v>135</v>
      </c>
      <c r="J96" s="117">
        <f>BK96</f>
        <v>0</v>
      </c>
      <c r="L96" s="107"/>
      <c r="M96" s="111"/>
      <c r="P96" s="112">
        <f>SUM(P97:P98)</f>
        <v>0</v>
      </c>
      <c r="R96" s="112">
        <f>SUM(R97:R98)</f>
        <v>0.8992479999999999</v>
      </c>
      <c r="T96" s="113">
        <f>SUM(T97:T98)</f>
        <v>0</v>
      </c>
      <c r="AR96" s="108" t="s">
        <v>80</v>
      </c>
      <c r="AT96" s="114" t="s">
        <v>74</v>
      </c>
      <c r="AU96" s="114" t="s">
        <v>80</v>
      </c>
      <c r="AY96" s="108" t="s">
        <v>117</v>
      </c>
      <c r="BK96" s="115">
        <f>SUM(BK97:BK98)</f>
        <v>0</v>
      </c>
    </row>
    <row r="97" spans="2:65" s="18" customFormat="1" ht="16.5" customHeight="1">
      <c r="B97" s="19"/>
      <c r="C97" s="118" t="s">
        <v>136</v>
      </c>
      <c r="D97" s="118" t="s">
        <v>119</v>
      </c>
      <c r="E97" s="119" t="s">
        <v>137</v>
      </c>
      <c r="F97" s="120" t="s">
        <v>138</v>
      </c>
      <c r="G97" s="121" t="s">
        <v>139</v>
      </c>
      <c r="H97" s="122">
        <v>7</v>
      </c>
      <c r="I97" s="123"/>
      <c r="J97" s="124">
        <f>ROUND(I97*H97,2)</f>
        <v>0</v>
      </c>
      <c r="K97" s="120" t="s">
        <v>123</v>
      </c>
      <c r="L97" s="19"/>
      <c r="M97" s="125" t="s">
        <v>21</v>
      </c>
      <c r="N97" s="126" t="s">
        <v>46</v>
      </c>
      <c r="P97" s="127">
        <f>O97*H97</f>
        <v>0</v>
      </c>
      <c r="Q97" s="127">
        <v>0.128464</v>
      </c>
      <c r="R97" s="127">
        <f>Q97*H97</f>
        <v>0.8992479999999999</v>
      </c>
      <c r="S97" s="127">
        <v>0</v>
      </c>
      <c r="T97" s="128">
        <f>S97*H97</f>
        <v>0</v>
      </c>
      <c r="AR97" s="129" t="s">
        <v>124</v>
      </c>
      <c r="AT97" s="129" t="s">
        <v>119</v>
      </c>
      <c r="AU97" s="129" t="s">
        <v>82</v>
      </c>
      <c r="AY97" s="3" t="s">
        <v>117</v>
      </c>
      <c r="BE97" s="130">
        <f>IF(N97="základní",J97,0)</f>
        <v>0</v>
      </c>
      <c r="BF97" s="130">
        <f>IF(N97="snížená",J97,0)</f>
        <v>0</v>
      </c>
      <c r="BG97" s="130">
        <f>IF(N97="zákl. přenesená",J97,0)</f>
        <v>0</v>
      </c>
      <c r="BH97" s="130">
        <f>IF(N97="sníž. přenesená",J97,0)</f>
        <v>0</v>
      </c>
      <c r="BI97" s="130">
        <f>IF(N97="nulová",J97,0)</f>
        <v>0</v>
      </c>
      <c r="BJ97" s="3" t="s">
        <v>80</v>
      </c>
      <c r="BK97" s="130">
        <f>ROUND(I97*H97,2)</f>
        <v>0</v>
      </c>
      <c r="BL97" s="3" t="s">
        <v>124</v>
      </c>
      <c r="BM97" s="129" t="s">
        <v>140</v>
      </c>
    </row>
    <row r="98" spans="2:47" s="18" customFormat="1" ht="12">
      <c r="B98" s="19"/>
      <c r="D98" s="131" t="s">
        <v>126</v>
      </c>
      <c r="F98" s="132" t="s">
        <v>141</v>
      </c>
      <c r="L98" s="19"/>
      <c r="M98" s="133"/>
      <c r="T98" s="43"/>
      <c r="AT98" s="3" t="s">
        <v>126</v>
      </c>
      <c r="AU98" s="3" t="s">
        <v>82</v>
      </c>
    </row>
    <row r="99" spans="2:63" s="106" customFormat="1" ht="22.9" customHeight="1">
      <c r="B99" s="107"/>
      <c r="D99" s="108" t="s">
        <v>74</v>
      </c>
      <c r="E99" s="116" t="s">
        <v>142</v>
      </c>
      <c r="F99" s="116" t="s">
        <v>143</v>
      </c>
      <c r="J99" s="117">
        <f>BK99</f>
        <v>0</v>
      </c>
      <c r="L99" s="107"/>
      <c r="M99" s="111"/>
      <c r="P99" s="112">
        <f>SUM(P100:P115)</f>
        <v>0</v>
      </c>
      <c r="R99" s="112">
        <f>SUM(R100:R115)</f>
        <v>0.000465</v>
      </c>
      <c r="T99" s="113">
        <f>SUM(T100:T115)</f>
        <v>0</v>
      </c>
      <c r="AR99" s="108" t="s">
        <v>80</v>
      </c>
      <c r="AT99" s="114" t="s">
        <v>74</v>
      </c>
      <c r="AU99" s="114" t="s">
        <v>80</v>
      </c>
      <c r="AY99" s="108" t="s">
        <v>117</v>
      </c>
      <c r="BK99" s="115">
        <f>SUM(BK100:BK115)</f>
        <v>0</v>
      </c>
    </row>
    <row r="100" spans="2:65" s="18" customFormat="1" ht="16.5" customHeight="1">
      <c r="B100" s="19"/>
      <c r="C100" s="118" t="s">
        <v>124</v>
      </c>
      <c r="D100" s="118" t="s">
        <v>119</v>
      </c>
      <c r="E100" s="119" t="s">
        <v>144</v>
      </c>
      <c r="F100" s="120" t="s">
        <v>145</v>
      </c>
      <c r="G100" s="121" t="s">
        <v>122</v>
      </c>
      <c r="H100" s="122">
        <v>4</v>
      </c>
      <c r="I100" s="123"/>
      <c r="J100" s="124">
        <f>ROUND(I100*H100,2)</f>
        <v>0</v>
      </c>
      <c r="K100" s="120" t="s">
        <v>123</v>
      </c>
      <c r="L100" s="19"/>
      <c r="M100" s="125" t="s">
        <v>21</v>
      </c>
      <c r="N100" s="126" t="s">
        <v>46</v>
      </c>
      <c r="P100" s="127">
        <f>O100*H100</f>
        <v>0</v>
      </c>
      <c r="Q100" s="127">
        <v>0</v>
      </c>
      <c r="R100" s="127">
        <f>Q100*H100</f>
        <v>0</v>
      </c>
      <c r="S100" s="127">
        <v>0</v>
      </c>
      <c r="T100" s="128">
        <f>S100*H100</f>
        <v>0</v>
      </c>
      <c r="AR100" s="129" t="s">
        <v>124</v>
      </c>
      <c r="AT100" s="129" t="s">
        <v>119</v>
      </c>
      <c r="AU100" s="129" t="s">
        <v>82</v>
      </c>
      <c r="AY100" s="3" t="s">
        <v>117</v>
      </c>
      <c r="BE100" s="130">
        <f>IF(N100="základní",J100,0)</f>
        <v>0</v>
      </c>
      <c r="BF100" s="130">
        <f>IF(N100="snížená",J100,0)</f>
        <v>0</v>
      </c>
      <c r="BG100" s="130">
        <f>IF(N100="zákl. přenesená",J100,0)</f>
        <v>0</v>
      </c>
      <c r="BH100" s="130">
        <f>IF(N100="sníž. přenesená",J100,0)</f>
        <v>0</v>
      </c>
      <c r="BI100" s="130">
        <f>IF(N100="nulová",J100,0)</f>
        <v>0</v>
      </c>
      <c r="BJ100" s="3" t="s">
        <v>80</v>
      </c>
      <c r="BK100" s="130">
        <f>ROUND(I100*H100,2)</f>
        <v>0</v>
      </c>
      <c r="BL100" s="3" t="s">
        <v>124</v>
      </c>
      <c r="BM100" s="129" t="s">
        <v>146</v>
      </c>
    </row>
    <row r="101" spans="2:47" s="18" customFormat="1" ht="12">
      <c r="B101" s="19"/>
      <c r="D101" s="131" t="s">
        <v>126</v>
      </c>
      <c r="F101" s="132" t="s">
        <v>147</v>
      </c>
      <c r="L101" s="19"/>
      <c r="M101" s="133"/>
      <c r="T101" s="43"/>
      <c r="AT101" s="3" t="s">
        <v>126</v>
      </c>
      <c r="AU101" s="3" t="s">
        <v>82</v>
      </c>
    </row>
    <row r="102" spans="2:51" s="134" customFormat="1" ht="12">
      <c r="B102" s="135"/>
      <c r="D102" s="136" t="s">
        <v>128</v>
      </c>
      <c r="E102" s="137" t="s">
        <v>21</v>
      </c>
      <c r="F102" s="138" t="s">
        <v>148</v>
      </c>
      <c r="H102" s="139">
        <v>4</v>
      </c>
      <c r="L102" s="135"/>
      <c r="M102" s="140"/>
      <c r="T102" s="141"/>
      <c r="AT102" s="137" t="s">
        <v>128</v>
      </c>
      <c r="AU102" s="137" t="s">
        <v>82</v>
      </c>
      <c r="AV102" s="134" t="s">
        <v>82</v>
      </c>
      <c r="AW102" s="134" t="s">
        <v>34</v>
      </c>
      <c r="AX102" s="134" t="s">
        <v>80</v>
      </c>
      <c r="AY102" s="137" t="s">
        <v>117</v>
      </c>
    </row>
    <row r="103" spans="2:65" s="18" customFormat="1" ht="16.5" customHeight="1">
      <c r="B103" s="19"/>
      <c r="C103" s="118" t="s">
        <v>142</v>
      </c>
      <c r="D103" s="118" t="s">
        <v>119</v>
      </c>
      <c r="E103" s="119" t="s">
        <v>144</v>
      </c>
      <c r="F103" s="120" t="s">
        <v>145</v>
      </c>
      <c r="G103" s="121" t="s">
        <v>122</v>
      </c>
      <c r="H103" s="122">
        <v>5.04</v>
      </c>
      <c r="I103" s="123"/>
      <c r="J103" s="124">
        <f>ROUND(I103*H103,2)</f>
        <v>0</v>
      </c>
      <c r="K103" s="120" t="s">
        <v>123</v>
      </c>
      <c r="L103" s="19"/>
      <c r="M103" s="125" t="s">
        <v>21</v>
      </c>
      <c r="N103" s="126" t="s">
        <v>46</v>
      </c>
      <c r="P103" s="127">
        <f>O103*H103</f>
        <v>0</v>
      </c>
      <c r="Q103" s="127">
        <v>0</v>
      </c>
      <c r="R103" s="127">
        <f>Q103*H103</f>
        <v>0</v>
      </c>
      <c r="S103" s="127">
        <v>0</v>
      </c>
      <c r="T103" s="128">
        <f>S103*H103</f>
        <v>0</v>
      </c>
      <c r="AR103" s="129" t="s">
        <v>124</v>
      </c>
      <c r="AT103" s="129" t="s">
        <v>119</v>
      </c>
      <c r="AU103" s="129" t="s">
        <v>82</v>
      </c>
      <c r="AY103" s="3" t="s">
        <v>117</v>
      </c>
      <c r="BE103" s="130">
        <f>IF(N103="základní",J103,0)</f>
        <v>0</v>
      </c>
      <c r="BF103" s="130">
        <f>IF(N103="snížená",J103,0)</f>
        <v>0</v>
      </c>
      <c r="BG103" s="130">
        <f>IF(N103="zákl. přenesená",J103,0)</f>
        <v>0</v>
      </c>
      <c r="BH103" s="130">
        <f>IF(N103="sníž. přenesená",J103,0)</f>
        <v>0</v>
      </c>
      <c r="BI103" s="130">
        <f>IF(N103="nulová",J103,0)</f>
        <v>0</v>
      </c>
      <c r="BJ103" s="3" t="s">
        <v>80</v>
      </c>
      <c r="BK103" s="130">
        <f>ROUND(I103*H103,2)</f>
        <v>0</v>
      </c>
      <c r="BL103" s="3" t="s">
        <v>124</v>
      </c>
      <c r="BM103" s="129" t="s">
        <v>149</v>
      </c>
    </row>
    <row r="104" spans="2:47" s="18" customFormat="1" ht="12">
      <c r="B104" s="19"/>
      <c r="D104" s="131" t="s">
        <v>126</v>
      </c>
      <c r="F104" s="132" t="s">
        <v>147</v>
      </c>
      <c r="L104" s="19"/>
      <c r="M104" s="133"/>
      <c r="T104" s="43"/>
      <c r="AT104" s="3" t="s">
        <v>126</v>
      </c>
      <c r="AU104" s="3" t="s">
        <v>82</v>
      </c>
    </row>
    <row r="105" spans="2:51" s="134" customFormat="1" ht="12">
      <c r="B105" s="135"/>
      <c r="D105" s="136" t="s">
        <v>128</v>
      </c>
      <c r="E105" s="137" t="s">
        <v>21</v>
      </c>
      <c r="F105" s="138" t="s">
        <v>150</v>
      </c>
      <c r="H105" s="139">
        <v>5.04</v>
      </c>
      <c r="L105" s="135"/>
      <c r="M105" s="140"/>
      <c r="T105" s="141"/>
      <c r="AT105" s="137" t="s">
        <v>128</v>
      </c>
      <c r="AU105" s="137" t="s">
        <v>82</v>
      </c>
      <c r="AV105" s="134" t="s">
        <v>82</v>
      </c>
      <c r="AW105" s="134" t="s">
        <v>34</v>
      </c>
      <c r="AX105" s="134" t="s">
        <v>80</v>
      </c>
      <c r="AY105" s="137" t="s">
        <v>117</v>
      </c>
    </row>
    <row r="106" spans="2:65" s="18" customFormat="1" ht="24.2" customHeight="1">
      <c r="B106" s="19"/>
      <c r="C106" s="118" t="s">
        <v>151</v>
      </c>
      <c r="D106" s="118" t="s">
        <v>119</v>
      </c>
      <c r="E106" s="119" t="s">
        <v>152</v>
      </c>
      <c r="F106" s="120" t="s">
        <v>153</v>
      </c>
      <c r="G106" s="121" t="s">
        <v>122</v>
      </c>
      <c r="H106" s="122">
        <v>1.32</v>
      </c>
      <c r="I106" s="123"/>
      <c r="J106" s="124">
        <f>ROUND(I106*H106,2)</f>
        <v>0</v>
      </c>
      <c r="K106" s="120" t="s">
        <v>123</v>
      </c>
      <c r="L106" s="19"/>
      <c r="M106" s="125" t="s">
        <v>21</v>
      </c>
      <c r="N106" s="126" t="s">
        <v>46</v>
      </c>
      <c r="P106" s="127">
        <f>O106*H106</f>
        <v>0</v>
      </c>
      <c r="Q106" s="127">
        <v>0</v>
      </c>
      <c r="R106" s="127">
        <f>Q106*H106</f>
        <v>0</v>
      </c>
      <c r="S106" s="127">
        <v>0</v>
      </c>
      <c r="T106" s="128">
        <f>S106*H106</f>
        <v>0</v>
      </c>
      <c r="AR106" s="129" t="s">
        <v>124</v>
      </c>
      <c r="AT106" s="129" t="s">
        <v>119</v>
      </c>
      <c r="AU106" s="129" t="s">
        <v>82</v>
      </c>
      <c r="AY106" s="3" t="s">
        <v>117</v>
      </c>
      <c r="BE106" s="130">
        <f>IF(N106="základní",J106,0)</f>
        <v>0</v>
      </c>
      <c r="BF106" s="130">
        <f>IF(N106="snížená",J106,0)</f>
        <v>0</v>
      </c>
      <c r="BG106" s="130">
        <f>IF(N106="zákl. přenesená",J106,0)</f>
        <v>0</v>
      </c>
      <c r="BH106" s="130">
        <f>IF(N106="sníž. přenesená",J106,0)</f>
        <v>0</v>
      </c>
      <c r="BI106" s="130">
        <f>IF(N106="nulová",J106,0)</f>
        <v>0</v>
      </c>
      <c r="BJ106" s="3" t="s">
        <v>80</v>
      </c>
      <c r="BK106" s="130">
        <f>ROUND(I106*H106,2)</f>
        <v>0</v>
      </c>
      <c r="BL106" s="3" t="s">
        <v>124</v>
      </c>
      <c r="BM106" s="129" t="s">
        <v>154</v>
      </c>
    </row>
    <row r="107" spans="2:47" s="18" customFormat="1" ht="12">
      <c r="B107" s="19"/>
      <c r="D107" s="131" t="s">
        <v>126</v>
      </c>
      <c r="F107" s="132" t="s">
        <v>155</v>
      </c>
      <c r="L107" s="19"/>
      <c r="M107" s="133"/>
      <c r="T107" s="43"/>
      <c r="AT107" s="3" t="s">
        <v>126</v>
      </c>
      <c r="AU107" s="3" t="s">
        <v>82</v>
      </c>
    </row>
    <row r="108" spans="2:65" s="18" customFormat="1" ht="16.5" customHeight="1">
      <c r="B108" s="19"/>
      <c r="C108" s="118" t="s">
        <v>156</v>
      </c>
      <c r="D108" s="118" t="s">
        <v>119</v>
      </c>
      <c r="E108" s="119" t="s">
        <v>157</v>
      </c>
      <c r="F108" s="120" t="s">
        <v>158</v>
      </c>
      <c r="G108" s="121" t="s">
        <v>122</v>
      </c>
      <c r="H108" s="122">
        <v>0.63</v>
      </c>
      <c r="I108" s="123"/>
      <c r="J108" s="124">
        <f>ROUND(I108*H108,2)</f>
        <v>0</v>
      </c>
      <c r="K108" s="120" t="s">
        <v>123</v>
      </c>
      <c r="L108" s="19"/>
      <c r="M108" s="125" t="s">
        <v>21</v>
      </c>
      <c r="N108" s="126" t="s">
        <v>46</v>
      </c>
      <c r="P108" s="127">
        <f>O108*H108</f>
        <v>0</v>
      </c>
      <c r="Q108" s="127">
        <v>0</v>
      </c>
      <c r="R108" s="127">
        <f>Q108*H108</f>
        <v>0</v>
      </c>
      <c r="S108" s="127">
        <v>0</v>
      </c>
      <c r="T108" s="128">
        <f>S108*H108</f>
        <v>0</v>
      </c>
      <c r="AR108" s="129" t="s">
        <v>124</v>
      </c>
      <c r="AT108" s="129" t="s">
        <v>119</v>
      </c>
      <c r="AU108" s="129" t="s">
        <v>82</v>
      </c>
      <c r="AY108" s="3" t="s">
        <v>117</v>
      </c>
      <c r="BE108" s="130">
        <f>IF(N108="základní",J108,0)</f>
        <v>0</v>
      </c>
      <c r="BF108" s="130">
        <f>IF(N108="snížená",J108,0)</f>
        <v>0</v>
      </c>
      <c r="BG108" s="130">
        <f>IF(N108="zákl. přenesená",J108,0)</f>
        <v>0</v>
      </c>
      <c r="BH108" s="130">
        <f>IF(N108="sníž. přenesená",J108,0)</f>
        <v>0</v>
      </c>
      <c r="BI108" s="130">
        <f>IF(N108="nulová",J108,0)</f>
        <v>0</v>
      </c>
      <c r="BJ108" s="3" t="s">
        <v>80</v>
      </c>
      <c r="BK108" s="130">
        <f>ROUND(I108*H108,2)</f>
        <v>0</v>
      </c>
      <c r="BL108" s="3" t="s">
        <v>124</v>
      </c>
      <c r="BM108" s="129" t="s">
        <v>159</v>
      </c>
    </row>
    <row r="109" spans="2:47" s="18" customFormat="1" ht="12">
      <c r="B109" s="19"/>
      <c r="D109" s="131" t="s">
        <v>126</v>
      </c>
      <c r="F109" s="132" t="s">
        <v>160</v>
      </c>
      <c r="L109" s="19"/>
      <c r="M109" s="133"/>
      <c r="T109" s="43"/>
      <c r="AT109" s="3" t="s">
        <v>126</v>
      </c>
      <c r="AU109" s="3" t="s">
        <v>82</v>
      </c>
    </row>
    <row r="110" spans="2:51" s="134" customFormat="1" ht="12">
      <c r="B110" s="135"/>
      <c r="D110" s="136" t="s">
        <v>128</v>
      </c>
      <c r="E110" s="137" t="s">
        <v>21</v>
      </c>
      <c r="F110" s="138" t="s">
        <v>161</v>
      </c>
      <c r="H110" s="139">
        <v>0.63</v>
      </c>
      <c r="L110" s="135"/>
      <c r="M110" s="140"/>
      <c r="T110" s="141"/>
      <c r="AT110" s="137" t="s">
        <v>128</v>
      </c>
      <c r="AU110" s="137" t="s">
        <v>82</v>
      </c>
      <c r="AV110" s="134" t="s">
        <v>82</v>
      </c>
      <c r="AW110" s="134" t="s">
        <v>34</v>
      </c>
      <c r="AX110" s="134" t="s">
        <v>80</v>
      </c>
      <c r="AY110" s="137" t="s">
        <v>117</v>
      </c>
    </row>
    <row r="111" spans="2:65" s="18" customFormat="1" ht="16.5" customHeight="1">
      <c r="B111" s="19"/>
      <c r="C111" s="118" t="s">
        <v>162</v>
      </c>
      <c r="D111" s="118" t="s">
        <v>119</v>
      </c>
      <c r="E111" s="119" t="s">
        <v>163</v>
      </c>
      <c r="F111" s="120" t="s">
        <v>164</v>
      </c>
      <c r="G111" s="121" t="s">
        <v>122</v>
      </c>
      <c r="H111" s="122">
        <v>1.5</v>
      </c>
      <c r="I111" s="123"/>
      <c r="J111" s="124">
        <f>ROUND(I111*H111,2)</f>
        <v>0</v>
      </c>
      <c r="K111" s="120" t="s">
        <v>123</v>
      </c>
      <c r="L111" s="19"/>
      <c r="M111" s="125" t="s">
        <v>21</v>
      </c>
      <c r="N111" s="126" t="s">
        <v>46</v>
      </c>
      <c r="P111" s="127">
        <f>O111*H111</f>
        <v>0</v>
      </c>
      <c r="Q111" s="127">
        <v>0.00031</v>
      </c>
      <c r="R111" s="127">
        <f>Q111*H111</f>
        <v>0.000465</v>
      </c>
      <c r="S111" s="127">
        <v>0</v>
      </c>
      <c r="T111" s="128">
        <f>S111*H111</f>
        <v>0</v>
      </c>
      <c r="AR111" s="129" t="s">
        <v>124</v>
      </c>
      <c r="AT111" s="129" t="s">
        <v>119</v>
      </c>
      <c r="AU111" s="129" t="s">
        <v>82</v>
      </c>
      <c r="AY111" s="3" t="s">
        <v>117</v>
      </c>
      <c r="BE111" s="130">
        <f>IF(N111="základní",J111,0)</f>
        <v>0</v>
      </c>
      <c r="BF111" s="130">
        <f>IF(N111="snížená",J111,0)</f>
        <v>0</v>
      </c>
      <c r="BG111" s="130">
        <f>IF(N111="zákl. přenesená",J111,0)</f>
        <v>0</v>
      </c>
      <c r="BH111" s="130">
        <f>IF(N111="sníž. přenesená",J111,0)</f>
        <v>0</v>
      </c>
      <c r="BI111" s="130">
        <f>IF(N111="nulová",J111,0)</f>
        <v>0</v>
      </c>
      <c r="BJ111" s="3" t="s">
        <v>80</v>
      </c>
      <c r="BK111" s="130">
        <f>ROUND(I111*H111,2)</f>
        <v>0</v>
      </c>
      <c r="BL111" s="3" t="s">
        <v>124</v>
      </c>
      <c r="BM111" s="129" t="s">
        <v>165</v>
      </c>
    </row>
    <row r="112" spans="2:47" s="18" customFormat="1" ht="12">
      <c r="B112" s="19"/>
      <c r="D112" s="131" t="s">
        <v>126</v>
      </c>
      <c r="F112" s="132" t="s">
        <v>166</v>
      </c>
      <c r="L112" s="19"/>
      <c r="M112" s="133"/>
      <c r="T112" s="43"/>
      <c r="AT112" s="3" t="s">
        <v>126</v>
      </c>
      <c r="AU112" s="3" t="s">
        <v>82</v>
      </c>
    </row>
    <row r="113" spans="2:51" s="134" customFormat="1" ht="12">
      <c r="B113" s="135"/>
      <c r="D113" s="136" t="s">
        <v>128</v>
      </c>
      <c r="E113" s="137" t="s">
        <v>21</v>
      </c>
      <c r="F113" s="138" t="s">
        <v>167</v>
      </c>
      <c r="H113" s="139">
        <v>1.5</v>
      </c>
      <c r="L113" s="135"/>
      <c r="M113" s="140"/>
      <c r="T113" s="141"/>
      <c r="AT113" s="137" t="s">
        <v>128</v>
      </c>
      <c r="AU113" s="137" t="s">
        <v>82</v>
      </c>
      <c r="AV113" s="134" t="s">
        <v>82</v>
      </c>
      <c r="AW113" s="134" t="s">
        <v>34</v>
      </c>
      <c r="AX113" s="134" t="s">
        <v>80</v>
      </c>
      <c r="AY113" s="137" t="s">
        <v>117</v>
      </c>
    </row>
    <row r="114" spans="2:65" s="18" customFormat="1" ht="24.2" customHeight="1">
      <c r="B114" s="19"/>
      <c r="C114" s="118" t="s">
        <v>168</v>
      </c>
      <c r="D114" s="118" t="s">
        <v>119</v>
      </c>
      <c r="E114" s="119" t="s">
        <v>169</v>
      </c>
      <c r="F114" s="120" t="s">
        <v>170</v>
      </c>
      <c r="G114" s="121" t="s">
        <v>122</v>
      </c>
      <c r="H114" s="122">
        <v>2.4</v>
      </c>
      <c r="I114" s="123"/>
      <c r="J114" s="124">
        <f>ROUND(I114*H114,2)</f>
        <v>0</v>
      </c>
      <c r="K114" s="120" t="s">
        <v>123</v>
      </c>
      <c r="L114" s="19"/>
      <c r="M114" s="125" t="s">
        <v>21</v>
      </c>
      <c r="N114" s="126" t="s">
        <v>46</v>
      </c>
      <c r="P114" s="127">
        <f>O114*H114</f>
        <v>0</v>
      </c>
      <c r="Q114" s="127">
        <v>0</v>
      </c>
      <c r="R114" s="127">
        <f>Q114*H114</f>
        <v>0</v>
      </c>
      <c r="S114" s="127">
        <v>0</v>
      </c>
      <c r="T114" s="128">
        <f>S114*H114</f>
        <v>0</v>
      </c>
      <c r="AR114" s="129" t="s">
        <v>124</v>
      </c>
      <c r="AT114" s="129" t="s">
        <v>119</v>
      </c>
      <c r="AU114" s="129" t="s">
        <v>82</v>
      </c>
      <c r="AY114" s="3" t="s">
        <v>117</v>
      </c>
      <c r="BE114" s="130">
        <f>IF(N114="základní",J114,0)</f>
        <v>0</v>
      </c>
      <c r="BF114" s="130">
        <f>IF(N114="snížená",J114,0)</f>
        <v>0</v>
      </c>
      <c r="BG114" s="130">
        <f>IF(N114="zákl. přenesená",J114,0)</f>
        <v>0</v>
      </c>
      <c r="BH114" s="130">
        <f>IF(N114="sníž. přenesená",J114,0)</f>
        <v>0</v>
      </c>
      <c r="BI114" s="130">
        <f>IF(N114="nulová",J114,0)</f>
        <v>0</v>
      </c>
      <c r="BJ114" s="3" t="s">
        <v>80</v>
      </c>
      <c r="BK114" s="130">
        <f>ROUND(I114*H114,2)</f>
        <v>0</v>
      </c>
      <c r="BL114" s="3" t="s">
        <v>124</v>
      </c>
      <c r="BM114" s="129" t="s">
        <v>171</v>
      </c>
    </row>
    <row r="115" spans="2:47" s="18" customFormat="1" ht="12">
      <c r="B115" s="19"/>
      <c r="D115" s="131" t="s">
        <v>126</v>
      </c>
      <c r="F115" s="132" t="s">
        <v>172</v>
      </c>
      <c r="L115" s="19"/>
      <c r="M115" s="133"/>
      <c r="T115" s="43"/>
      <c r="AT115" s="3" t="s">
        <v>126</v>
      </c>
      <c r="AU115" s="3" t="s">
        <v>82</v>
      </c>
    </row>
    <row r="116" spans="2:63" s="106" customFormat="1" ht="22.9" customHeight="1">
      <c r="B116" s="107"/>
      <c r="D116" s="108" t="s">
        <v>74</v>
      </c>
      <c r="E116" s="116" t="s">
        <v>168</v>
      </c>
      <c r="F116" s="116" t="s">
        <v>173</v>
      </c>
      <c r="J116" s="117">
        <f>BK116</f>
        <v>0</v>
      </c>
      <c r="L116" s="107"/>
      <c r="M116" s="111"/>
      <c r="P116" s="112">
        <f>SUM(P117:P118)</f>
        <v>0</v>
      </c>
      <c r="R116" s="112">
        <f>SUM(R117:R118)</f>
        <v>0.002420252</v>
      </c>
      <c r="T116" s="113">
        <f>SUM(T117:T118)</f>
        <v>0</v>
      </c>
      <c r="AR116" s="108" t="s">
        <v>80</v>
      </c>
      <c r="AT116" s="114" t="s">
        <v>74</v>
      </c>
      <c r="AU116" s="114" t="s">
        <v>80</v>
      </c>
      <c r="AY116" s="108" t="s">
        <v>117</v>
      </c>
      <c r="BK116" s="115">
        <f>SUM(BK117:BK118)</f>
        <v>0</v>
      </c>
    </row>
    <row r="117" spans="2:65" s="18" customFormat="1" ht="33" customHeight="1">
      <c r="B117" s="19"/>
      <c r="C117" s="118" t="s">
        <v>174</v>
      </c>
      <c r="D117" s="118" t="s">
        <v>119</v>
      </c>
      <c r="E117" s="119" t="s">
        <v>175</v>
      </c>
      <c r="F117" s="120" t="s">
        <v>176</v>
      </c>
      <c r="G117" s="121" t="s">
        <v>177</v>
      </c>
      <c r="H117" s="122">
        <v>4</v>
      </c>
      <c r="I117" s="123"/>
      <c r="J117" s="124">
        <f>ROUND(I117*H117,2)</f>
        <v>0</v>
      </c>
      <c r="K117" s="120" t="s">
        <v>123</v>
      </c>
      <c r="L117" s="19"/>
      <c r="M117" s="125" t="s">
        <v>21</v>
      </c>
      <c r="N117" s="126" t="s">
        <v>46</v>
      </c>
      <c r="P117" s="127">
        <f>O117*H117</f>
        <v>0</v>
      </c>
      <c r="Q117" s="127">
        <v>0.000605063</v>
      </c>
      <c r="R117" s="127">
        <f>Q117*H117</f>
        <v>0.002420252</v>
      </c>
      <c r="S117" s="127">
        <v>0</v>
      </c>
      <c r="T117" s="128">
        <f>S117*H117</f>
        <v>0</v>
      </c>
      <c r="AR117" s="129" t="s">
        <v>124</v>
      </c>
      <c r="AT117" s="129" t="s">
        <v>119</v>
      </c>
      <c r="AU117" s="129" t="s">
        <v>82</v>
      </c>
      <c r="AY117" s="3" t="s">
        <v>117</v>
      </c>
      <c r="BE117" s="130">
        <f>IF(N117="základní",J117,0)</f>
        <v>0</v>
      </c>
      <c r="BF117" s="130">
        <f>IF(N117="snížená",J117,0)</f>
        <v>0</v>
      </c>
      <c r="BG117" s="130">
        <f>IF(N117="zákl. přenesená",J117,0)</f>
        <v>0</v>
      </c>
      <c r="BH117" s="130">
        <f>IF(N117="sníž. přenesená",J117,0)</f>
        <v>0</v>
      </c>
      <c r="BI117" s="130">
        <f>IF(N117="nulová",J117,0)</f>
        <v>0</v>
      </c>
      <c r="BJ117" s="3" t="s">
        <v>80</v>
      </c>
      <c r="BK117" s="130">
        <f>ROUND(I117*H117,2)</f>
        <v>0</v>
      </c>
      <c r="BL117" s="3" t="s">
        <v>124</v>
      </c>
      <c r="BM117" s="129" t="s">
        <v>178</v>
      </c>
    </row>
    <row r="118" spans="2:47" s="18" customFormat="1" ht="12">
      <c r="B118" s="19"/>
      <c r="D118" s="131" t="s">
        <v>126</v>
      </c>
      <c r="F118" s="132" t="s">
        <v>179</v>
      </c>
      <c r="L118" s="19"/>
      <c r="M118" s="133"/>
      <c r="T118" s="43"/>
      <c r="AT118" s="3" t="s">
        <v>126</v>
      </c>
      <c r="AU118" s="3" t="s">
        <v>82</v>
      </c>
    </row>
    <row r="119" spans="2:63" s="106" customFormat="1" ht="25.9" customHeight="1">
      <c r="B119" s="107"/>
      <c r="D119" s="108" t="s">
        <v>74</v>
      </c>
      <c r="E119" s="109" t="s">
        <v>180</v>
      </c>
      <c r="F119" s="109" t="s">
        <v>181</v>
      </c>
      <c r="J119" s="110">
        <f aca="true" t="shared" si="5" ref="J119:J120">BK119</f>
        <v>0</v>
      </c>
      <c r="L119" s="107"/>
      <c r="M119" s="111"/>
      <c r="P119" s="112">
        <f>P120+P184+P248</f>
        <v>0</v>
      </c>
      <c r="R119" s="112">
        <f>R120+R184+R248</f>
        <v>13.763528999999998</v>
      </c>
      <c r="T119" s="113">
        <f>T120+T184+T248</f>
        <v>21.6697</v>
      </c>
      <c r="AR119" s="108" t="s">
        <v>136</v>
      </c>
      <c r="AT119" s="114" t="s">
        <v>74</v>
      </c>
      <c r="AU119" s="114" t="s">
        <v>75</v>
      </c>
      <c r="AY119" s="108" t="s">
        <v>117</v>
      </c>
      <c r="BK119" s="115">
        <f>BK120+BK184+BK248</f>
        <v>0</v>
      </c>
    </row>
    <row r="120" spans="2:63" s="106" customFormat="1" ht="22.9" customHeight="1">
      <c r="B120" s="107"/>
      <c r="D120" s="108" t="s">
        <v>74</v>
      </c>
      <c r="E120" s="116" t="s">
        <v>182</v>
      </c>
      <c r="F120" s="116" t="s">
        <v>183</v>
      </c>
      <c r="J120" s="117">
        <f t="shared" si="5"/>
        <v>0</v>
      </c>
      <c r="L120" s="107"/>
      <c r="M120" s="111"/>
      <c r="P120" s="112">
        <f>SUM(P121:P183)</f>
        <v>0</v>
      </c>
      <c r="R120" s="112">
        <f>SUM(R121:R183)</f>
        <v>0.202223</v>
      </c>
      <c r="T120" s="113">
        <f>SUM(T121:T183)</f>
        <v>0</v>
      </c>
      <c r="AR120" s="108" t="s">
        <v>136</v>
      </c>
      <c r="AT120" s="114" t="s">
        <v>74</v>
      </c>
      <c r="AU120" s="114" t="s">
        <v>80</v>
      </c>
      <c r="AY120" s="108" t="s">
        <v>117</v>
      </c>
      <c r="BK120" s="115">
        <f>SUM(BK121:BK183)</f>
        <v>0</v>
      </c>
    </row>
    <row r="121" spans="2:65" s="18" customFormat="1" ht="24.2" customHeight="1">
      <c r="B121" s="19"/>
      <c r="C121" s="118" t="s">
        <v>184</v>
      </c>
      <c r="D121" s="118" t="s">
        <v>119</v>
      </c>
      <c r="E121" s="119" t="s">
        <v>185</v>
      </c>
      <c r="F121" s="120" t="s">
        <v>186</v>
      </c>
      <c r="G121" s="121" t="s">
        <v>139</v>
      </c>
      <c r="H121" s="122">
        <v>60</v>
      </c>
      <c r="I121" s="123"/>
      <c r="J121" s="124">
        <f>ROUND(I121*H121,2)</f>
        <v>0</v>
      </c>
      <c r="K121" s="120" t="s">
        <v>123</v>
      </c>
      <c r="L121" s="19"/>
      <c r="M121" s="125" t="s">
        <v>21</v>
      </c>
      <c r="N121" s="126" t="s">
        <v>46</v>
      </c>
      <c r="P121" s="127">
        <f>O121*H121</f>
        <v>0</v>
      </c>
      <c r="Q121" s="127">
        <v>0</v>
      </c>
      <c r="R121" s="127">
        <f>Q121*H121</f>
        <v>0</v>
      </c>
      <c r="S121" s="127">
        <v>0</v>
      </c>
      <c r="T121" s="128">
        <f>S121*H121</f>
        <v>0</v>
      </c>
      <c r="AR121" s="129" t="s">
        <v>187</v>
      </c>
      <c r="AT121" s="129" t="s">
        <v>119</v>
      </c>
      <c r="AU121" s="129" t="s">
        <v>82</v>
      </c>
      <c r="AY121" s="3" t="s">
        <v>117</v>
      </c>
      <c r="BE121" s="130">
        <f>IF(N121="základní",J121,0)</f>
        <v>0</v>
      </c>
      <c r="BF121" s="130">
        <f>IF(N121="snížená",J121,0)</f>
        <v>0</v>
      </c>
      <c r="BG121" s="130">
        <f>IF(N121="zákl. přenesená",J121,0)</f>
        <v>0</v>
      </c>
      <c r="BH121" s="130">
        <f>IF(N121="sníž. přenesená",J121,0)</f>
        <v>0</v>
      </c>
      <c r="BI121" s="130">
        <f>IF(N121="nulová",J121,0)</f>
        <v>0</v>
      </c>
      <c r="BJ121" s="3" t="s">
        <v>80</v>
      </c>
      <c r="BK121" s="130">
        <f>ROUND(I121*H121,2)</f>
        <v>0</v>
      </c>
      <c r="BL121" s="3" t="s">
        <v>187</v>
      </c>
      <c r="BM121" s="129" t="s">
        <v>188</v>
      </c>
    </row>
    <row r="122" spans="2:47" s="18" customFormat="1" ht="12">
      <c r="B122" s="19"/>
      <c r="D122" s="131" t="s">
        <v>126</v>
      </c>
      <c r="F122" s="132" t="s">
        <v>189</v>
      </c>
      <c r="L122" s="19"/>
      <c r="M122" s="133"/>
      <c r="T122" s="43"/>
      <c r="AT122" s="3" t="s">
        <v>126</v>
      </c>
      <c r="AU122" s="3" t="s">
        <v>82</v>
      </c>
    </row>
    <row r="123" spans="2:51" s="134" customFormat="1" ht="12">
      <c r="B123" s="135"/>
      <c r="D123" s="136" t="s">
        <v>128</v>
      </c>
      <c r="E123" s="137" t="s">
        <v>21</v>
      </c>
      <c r="F123" s="138" t="s">
        <v>190</v>
      </c>
      <c r="H123" s="139">
        <v>60</v>
      </c>
      <c r="L123" s="135"/>
      <c r="M123" s="140"/>
      <c r="T123" s="141"/>
      <c r="AT123" s="137" t="s">
        <v>128</v>
      </c>
      <c r="AU123" s="137" t="s">
        <v>82</v>
      </c>
      <c r="AV123" s="134" t="s">
        <v>82</v>
      </c>
      <c r="AW123" s="134" t="s">
        <v>34</v>
      </c>
      <c r="AX123" s="134" t="s">
        <v>80</v>
      </c>
      <c r="AY123" s="137" t="s">
        <v>117</v>
      </c>
    </row>
    <row r="124" spans="2:65" s="18" customFormat="1" ht="24.2" customHeight="1">
      <c r="B124" s="19"/>
      <c r="C124" s="118" t="s">
        <v>191</v>
      </c>
      <c r="D124" s="118" t="s">
        <v>119</v>
      </c>
      <c r="E124" s="119" t="s">
        <v>192</v>
      </c>
      <c r="F124" s="120" t="s">
        <v>193</v>
      </c>
      <c r="G124" s="121" t="s">
        <v>139</v>
      </c>
      <c r="H124" s="122">
        <v>1</v>
      </c>
      <c r="I124" s="123"/>
      <c r="J124" s="124">
        <f>ROUND(I124*H124,2)</f>
        <v>0</v>
      </c>
      <c r="K124" s="120" t="s">
        <v>123</v>
      </c>
      <c r="L124" s="19"/>
      <c r="M124" s="125" t="s">
        <v>21</v>
      </c>
      <c r="N124" s="126" t="s">
        <v>46</v>
      </c>
      <c r="P124" s="127">
        <f>O124*H124</f>
        <v>0</v>
      </c>
      <c r="Q124" s="127">
        <v>0</v>
      </c>
      <c r="R124" s="127">
        <f>Q124*H124</f>
        <v>0</v>
      </c>
      <c r="S124" s="127">
        <v>0</v>
      </c>
      <c r="T124" s="128">
        <f>S124*H124</f>
        <v>0</v>
      </c>
      <c r="AR124" s="129" t="s">
        <v>187</v>
      </c>
      <c r="AT124" s="129" t="s">
        <v>119</v>
      </c>
      <c r="AU124" s="129" t="s">
        <v>82</v>
      </c>
      <c r="AY124" s="3" t="s">
        <v>117</v>
      </c>
      <c r="BE124" s="130">
        <f>IF(N124="základní",J124,0)</f>
        <v>0</v>
      </c>
      <c r="BF124" s="130">
        <f>IF(N124="snížená",J124,0)</f>
        <v>0</v>
      </c>
      <c r="BG124" s="130">
        <f>IF(N124="zákl. přenesená",J124,0)</f>
        <v>0</v>
      </c>
      <c r="BH124" s="130">
        <f>IF(N124="sníž. přenesená",J124,0)</f>
        <v>0</v>
      </c>
      <c r="BI124" s="130">
        <f>IF(N124="nulová",J124,0)</f>
        <v>0</v>
      </c>
      <c r="BJ124" s="3" t="s">
        <v>80</v>
      </c>
      <c r="BK124" s="130">
        <f>ROUND(I124*H124,2)</f>
        <v>0</v>
      </c>
      <c r="BL124" s="3" t="s">
        <v>187</v>
      </c>
      <c r="BM124" s="129" t="s">
        <v>194</v>
      </c>
    </row>
    <row r="125" spans="2:47" s="18" customFormat="1" ht="12">
      <c r="B125" s="19"/>
      <c r="D125" s="131" t="s">
        <v>126</v>
      </c>
      <c r="F125" s="132" t="s">
        <v>195</v>
      </c>
      <c r="L125" s="19"/>
      <c r="M125" s="133"/>
      <c r="T125" s="43"/>
      <c r="AT125" s="3" t="s">
        <v>126</v>
      </c>
      <c r="AU125" s="3" t="s">
        <v>82</v>
      </c>
    </row>
    <row r="126" spans="2:65" s="18" customFormat="1" ht="16.5" customHeight="1">
      <c r="B126" s="19"/>
      <c r="C126" s="118" t="s">
        <v>196</v>
      </c>
      <c r="D126" s="118" t="s">
        <v>119</v>
      </c>
      <c r="E126" s="119" t="s">
        <v>197</v>
      </c>
      <c r="F126" s="120" t="s">
        <v>198</v>
      </c>
      <c r="G126" s="121" t="s">
        <v>199</v>
      </c>
      <c r="H126" s="122">
        <v>1</v>
      </c>
      <c r="I126" s="123"/>
      <c r="J126" s="124">
        <f>ROUND(I126*H126,2)</f>
        <v>0</v>
      </c>
      <c r="K126" s="120" t="s">
        <v>123</v>
      </c>
      <c r="L126" s="19"/>
      <c r="M126" s="125" t="s">
        <v>21</v>
      </c>
      <c r="N126" s="126" t="s">
        <v>46</v>
      </c>
      <c r="P126" s="127">
        <f>O126*H126</f>
        <v>0</v>
      </c>
      <c r="Q126" s="127">
        <v>0</v>
      </c>
      <c r="R126" s="127">
        <f>Q126*H126</f>
        <v>0</v>
      </c>
      <c r="S126" s="127">
        <v>0</v>
      </c>
      <c r="T126" s="128">
        <f>S126*H126</f>
        <v>0</v>
      </c>
      <c r="AR126" s="129" t="s">
        <v>187</v>
      </c>
      <c r="AT126" s="129" t="s">
        <v>119</v>
      </c>
      <c r="AU126" s="129" t="s">
        <v>82</v>
      </c>
      <c r="AY126" s="3" t="s">
        <v>117</v>
      </c>
      <c r="BE126" s="130">
        <f>IF(N126="základní",J126,0)</f>
        <v>0</v>
      </c>
      <c r="BF126" s="130">
        <f>IF(N126="snížená",J126,0)</f>
        <v>0</v>
      </c>
      <c r="BG126" s="130">
        <f>IF(N126="zákl. přenesená",J126,0)</f>
        <v>0</v>
      </c>
      <c r="BH126" s="130">
        <f>IF(N126="sníž. přenesená",J126,0)</f>
        <v>0</v>
      </c>
      <c r="BI126" s="130">
        <f>IF(N126="nulová",J126,0)</f>
        <v>0</v>
      </c>
      <c r="BJ126" s="3" t="s">
        <v>80</v>
      </c>
      <c r="BK126" s="130">
        <f>ROUND(I126*H126,2)</f>
        <v>0</v>
      </c>
      <c r="BL126" s="3" t="s">
        <v>187</v>
      </c>
      <c r="BM126" s="129" t="s">
        <v>200</v>
      </c>
    </row>
    <row r="127" spans="2:47" s="18" customFormat="1" ht="12">
      <c r="B127" s="19"/>
      <c r="D127" s="131" t="s">
        <v>126</v>
      </c>
      <c r="F127" s="132" t="s">
        <v>201</v>
      </c>
      <c r="L127" s="19"/>
      <c r="M127" s="133"/>
      <c r="T127" s="43"/>
      <c r="AT127" s="3" t="s">
        <v>126</v>
      </c>
      <c r="AU127" s="3" t="s">
        <v>82</v>
      </c>
    </row>
    <row r="128" spans="2:65" s="18" customFormat="1" ht="16.5" customHeight="1">
      <c r="B128" s="19"/>
      <c r="C128" s="118" t="s">
        <v>202</v>
      </c>
      <c r="D128" s="118" t="s">
        <v>119</v>
      </c>
      <c r="E128" s="119" t="s">
        <v>203</v>
      </c>
      <c r="F128" s="120" t="s">
        <v>204</v>
      </c>
      <c r="G128" s="121" t="s">
        <v>139</v>
      </c>
      <c r="H128" s="122">
        <v>4</v>
      </c>
      <c r="I128" s="123"/>
      <c r="J128" s="124">
        <f>ROUND(I128*H128,2)</f>
        <v>0</v>
      </c>
      <c r="K128" s="120" t="s">
        <v>123</v>
      </c>
      <c r="L128" s="19"/>
      <c r="M128" s="125" t="s">
        <v>21</v>
      </c>
      <c r="N128" s="126" t="s">
        <v>46</v>
      </c>
      <c r="P128" s="127">
        <f>O128*H128</f>
        <v>0</v>
      </c>
      <c r="Q128" s="127">
        <v>0</v>
      </c>
      <c r="R128" s="127">
        <f>Q128*H128</f>
        <v>0</v>
      </c>
      <c r="S128" s="127">
        <v>0</v>
      </c>
      <c r="T128" s="128">
        <f>S128*H128</f>
        <v>0</v>
      </c>
      <c r="AR128" s="129" t="s">
        <v>187</v>
      </c>
      <c r="AT128" s="129" t="s">
        <v>119</v>
      </c>
      <c r="AU128" s="129" t="s">
        <v>82</v>
      </c>
      <c r="AY128" s="3" t="s">
        <v>117</v>
      </c>
      <c r="BE128" s="130">
        <f>IF(N128="základní",J128,0)</f>
        <v>0</v>
      </c>
      <c r="BF128" s="130">
        <f>IF(N128="snížená",J128,0)</f>
        <v>0</v>
      </c>
      <c r="BG128" s="130">
        <f>IF(N128="zákl. přenesená",J128,0)</f>
        <v>0</v>
      </c>
      <c r="BH128" s="130">
        <f>IF(N128="sníž. přenesená",J128,0)</f>
        <v>0</v>
      </c>
      <c r="BI128" s="130">
        <f>IF(N128="nulová",J128,0)</f>
        <v>0</v>
      </c>
      <c r="BJ128" s="3" t="s">
        <v>80</v>
      </c>
      <c r="BK128" s="130">
        <f>ROUND(I128*H128,2)</f>
        <v>0</v>
      </c>
      <c r="BL128" s="3" t="s">
        <v>187</v>
      </c>
      <c r="BM128" s="129" t="s">
        <v>205</v>
      </c>
    </row>
    <row r="129" spans="2:47" s="18" customFormat="1" ht="12">
      <c r="B129" s="19"/>
      <c r="D129" s="131" t="s">
        <v>126</v>
      </c>
      <c r="F129" s="132" t="s">
        <v>206</v>
      </c>
      <c r="L129" s="19"/>
      <c r="M129" s="133"/>
      <c r="T129" s="43"/>
      <c r="AT129" s="3" t="s">
        <v>126</v>
      </c>
      <c r="AU129" s="3" t="s">
        <v>82</v>
      </c>
    </row>
    <row r="130" spans="2:65" s="18" customFormat="1" ht="16.5" customHeight="1">
      <c r="B130" s="19"/>
      <c r="C130" s="118" t="s">
        <v>8</v>
      </c>
      <c r="D130" s="118" t="s">
        <v>119</v>
      </c>
      <c r="E130" s="119" t="s">
        <v>207</v>
      </c>
      <c r="F130" s="120" t="s">
        <v>208</v>
      </c>
      <c r="G130" s="121" t="s">
        <v>139</v>
      </c>
      <c r="H130" s="122">
        <v>4</v>
      </c>
      <c r="I130" s="123"/>
      <c r="J130" s="124">
        <f>ROUND(I130*H130,2)</f>
        <v>0</v>
      </c>
      <c r="K130" s="120" t="s">
        <v>123</v>
      </c>
      <c r="L130" s="19"/>
      <c r="M130" s="125" t="s">
        <v>21</v>
      </c>
      <c r="N130" s="126" t="s">
        <v>46</v>
      </c>
      <c r="P130" s="127">
        <f>O130*H130</f>
        <v>0</v>
      </c>
      <c r="Q130" s="127">
        <v>0</v>
      </c>
      <c r="R130" s="127">
        <f>Q130*H130</f>
        <v>0</v>
      </c>
      <c r="S130" s="127">
        <v>0</v>
      </c>
      <c r="T130" s="128">
        <f>S130*H130</f>
        <v>0</v>
      </c>
      <c r="AR130" s="129" t="s">
        <v>187</v>
      </c>
      <c r="AT130" s="129" t="s">
        <v>119</v>
      </c>
      <c r="AU130" s="129" t="s">
        <v>82</v>
      </c>
      <c r="AY130" s="3" t="s">
        <v>117</v>
      </c>
      <c r="BE130" s="130">
        <f>IF(N130="základní",J130,0)</f>
        <v>0</v>
      </c>
      <c r="BF130" s="130">
        <f>IF(N130="snížená",J130,0)</f>
        <v>0</v>
      </c>
      <c r="BG130" s="130">
        <f>IF(N130="zákl. přenesená",J130,0)</f>
        <v>0</v>
      </c>
      <c r="BH130" s="130">
        <f>IF(N130="sníž. přenesená",J130,0)</f>
        <v>0</v>
      </c>
      <c r="BI130" s="130">
        <f>IF(N130="nulová",J130,0)</f>
        <v>0</v>
      </c>
      <c r="BJ130" s="3" t="s">
        <v>80</v>
      </c>
      <c r="BK130" s="130">
        <f>ROUND(I130*H130,2)</f>
        <v>0</v>
      </c>
      <c r="BL130" s="3" t="s">
        <v>187</v>
      </c>
      <c r="BM130" s="129" t="s">
        <v>209</v>
      </c>
    </row>
    <row r="131" spans="2:47" s="18" customFormat="1" ht="12">
      <c r="B131" s="19"/>
      <c r="D131" s="131" t="s">
        <v>126</v>
      </c>
      <c r="F131" s="132" t="s">
        <v>210</v>
      </c>
      <c r="L131" s="19"/>
      <c r="M131" s="133"/>
      <c r="T131" s="43"/>
      <c r="AT131" s="3" t="s">
        <v>126</v>
      </c>
      <c r="AU131" s="3" t="s">
        <v>82</v>
      </c>
    </row>
    <row r="132" spans="2:65" s="18" customFormat="1" ht="16.5" customHeight="1">
      <c r="B132" s="19"/>
      <c r="C132" s="118" t="s">
        <v>211</v>
      </c>
      <c r="D132" s="118" t="s">
        <v>119</v>
      </c>
      <c r="E132" s="119" t="s">
        <v>212</v>
      </c>
      <c r="F132" s="120" t="s">
        <v>213</v>
      </c>
      <c r="G132" s="121" t="s">
        <v>139</v>
      </c>
      <c r="H132" s="122">
        <v>4</v>
      </c>
      <c r="I132" s="123"/>
      <c r="J132" s="124">
        <f>ROUND(I132*H132,2)</f>
        <v>0</v>
      </c>
      <c r="K132" s="120" t="s">
        <v>123</v>
      </c>
      <c r="L132" s="19"/>
      <c r="M132" s="125" t="s">
        <v>21</v>
      </c>
      <c r="N132" s="126" t="s">
        <v>46</v>
      </c>
      <c r="P132" s="127">
        <f>O132*H132</f>
        <v>0</v>
      </c>
      <c r="Q132" s="127">
        <v>0</v>
      </c>
      <c r="R132" s="127">
        <f>Q132*H132</f>
        <v>0</v>
      </c>
      <c r="S132" s="127">
        <v>0</v>
      </c>
      <c r="T132" s="128">
        <f>S132*H132</f>
        <v>0</v>
      </c>
      <c r="AR132" s="129" t="s">
        <v>187</v>
      </c>
      <c r="AT132" s="129" t="s">
        <v>119</v>
      </c>
      <c r="AU132" s="129" t="s">
        <v>82</v>
      </c>
      <c r="AY132" s="3" t="s">
        <v>117</v>
      </c>
      <c r="BE132" s="130">
        <f>IF(N132="základní",J132,0)</f>
        <v>0</v>
      </c>
      <c r="BF132" s="130">
        <f>IF(N132="snížená",J132,0)</f>
        <v>0</v>
      </c>
      <c r="BG132" s="130">
        <f>IF(N132="zákl. přenesená",J132,0)</f>
        <v>0</v>
      </c>
      <c r="BH132" s="130">
        <f>IF(N132="sníž. přenesená",J132,0)</f>
        <v>0</v>
      </c>
      <c r="BI132" s="130">
        <f>IF(N132="nulová",J132,0)</f>
        <v>0</v>
      </c>
      <c r="BJ132" s="3" t="s">
        <v>80</v>
      </c>
      <c r="BK132" s="130">
        <f>ROUND(I132*H132,2)</f>
        <v>0</v>
      </c>
      <c r="BL132" s="3" t="s">
        <v>187</v>
      </c>
      <c r="BM132" s="129" t="s">
        <v>214</v>
      </c>
    </row>
    <row r="133" spans="2:47" s="18" customFormat="1" ht="12">
      <c r="B133" s="19"/>
      <c r="D133" s="131" t="s">
        <v>126</v>
      </c>
      <c r="F133" s="132" t="s">
        <v>215</v>
      </c>
      <c r="L133" s="19"/>
      <c r="M133" s="133"/>
      <c r="T133" s="43"/>
      <c r="AT133" s="3" t="s">
        <v>126</v>
      </c>
      <c r="AU133" s="3" t="s">
        <v>82</v>
      </c>
    </row>
    <row r="134" spans="2:65" s="18" customFormat="1" ht="24.2" customHeight="1">
      <c r="B134" s="19"/>
      <c r="C134" s="118" t="s">
        <v>216</v>
      </c>
      <c r="D134" s="118" t="s">
        <v>119</v>
      </c>
      <c r="E134" s="119" t="s">
        <v>217</v>
      </c>
      <c r="F134" s="120" t="s">
        <v>218</v>
      </c>
      <c r="G134" s="121" t="s">
        <v>177</v>
      </c>
      <c r="H134" s="122">
        <v>60</v>
      </c>
      <c r="I134" s="123"/>
      <c r="J134" s="124">
        <f>ROUND(I134*H134,2)</f>
        <v>0</v>
      </c>
      <c r="K134" s="120" t="s">
        <v>123</v>
      </c>
      <c r="L134" s="19"/>
      <c r="M134" s="125" t="s">
        <v>21</v>
      </c>
      <c r="N134" s="126" t="s">
        <v>46</v>
      </c>
      <c r="P134" s="127">
        <f>O134*H134</f>
        <v>0</v>
      </c>
      <c r="Q134" s="127">
        <v>0</v>
      </c>
      <c r="R134" s="127">
        <f>Q134*H134</f>
        <v>0</v>
      </c>
      <c r="S134" s="127">
        <v>0</v>
      </c>
      <c r="T134" s="128">
        <f>S134*H134</f>
        <v>0</v>
      </c>
      <c r="AR134" s="129" t="s">
        <v>187</v>
      </c>
      <c r="AT134" s="129" t="s">
        <v>119</v>
      </c>
      <c r="AU134" s="129" t="s">
        <v>82</v>
      </c>
      <c r="AY134" s="3" t="s">
        <v>117</v>
      </c>
      <c r="BE134" s="130">
        <f>IF(N134="základní",J134,0)</f>
        <v>0</v>
      </c>
      <c r="BF134" s="130">
        <f>IF(N134="snížená",J134,0)</f>
        <v>0</v>
      </c>
      <c r="BG134" s="130">
        <f>IF(N134="zákl. přenesená",J134,0)</f>
        <v>0</v>
      </c>
      <c r="BH134" s="130">
        <f>IF(N134="sníž. přenesená",J134,0)</f>
        <v>0</v>
      </c>
      <c r="BI134" s="130">
        <f>IF(N134="nulová",J134,0)</f>
        <v>0</v>
      </c>
      <c r="BJ134" s="3" t="s">
        <v>80</v>
      </c>
      <c r="BK134" s="130">
        <f>ROUND(I134*H134,2)</f>
        <v>0</v>
      </c>
      <c r="BL134" s="3" t="s">
        <v>187</v>
      </c>
      <c r="BM134" s="129" t="s">
        <v>219</v>
      </c>
    </row>
    <row r="135" spans="2:47" s="18" customFormat="1" ht="12">
      <c r="B135" s="19"/>
      <c r="D135" s="131" t="s">
        <v>126</v>
      </c>
      <c r="F135" s="132" t="s">
        <v>220</v>
      </c>
      <c r="L135" s="19"/>
      <c r="M135" s="133"/>
      <c r="T135" s="43"/>
      <c r="AT135" s="3" t="s">
        <v>126</v>
      </c>
      <c r="AU135" s="3" t="s">
        <v>82</v>
      </c>
    </row>
    <row r="136" spans="2:65" s="18" customFormat="1" ht="16.5" customHeight="1">
      <c r="B136" s="19"/>
      <c r="C136" s="142" t="s">
        <v>221</v>
      </c>
      <c r="D136" s="142" t="s">
        <v>180</v>
      </c>
      <c r="E136" s="143" t="s">
        <v>222</v>
      </c>
      <c r="F136" s="144" t="s">
        <v>223</v>
      </c>
      <c r="G136" s="145" t="s">
        <v>224</v>
      </c>
      <c r="H136" s="146">
        <v>1</v>
      </c>
      <c r="I136" s="147"/>
      <c r="J136" s="148">
        <f>ROUND(I136*H136,2)</f>
        <v>0</v>
      </c>
      <c r="K136" s="144" t="s">
        <v>123</v>
      </c>
      <c r="L136" s="149"/>
      <c r="M136" s="150" t="s">
        <v>21</v>
      </c>
      <c r="N136" s="151" t="s">
        <v>46</v>
      </c>
      <c r="P136" s="127">
        <f>O136*H136</f>
        <v>0</v>
      </c>
      <c r="Q136" s="127">
        <v>0.001</v>
      </c>
      <c r="R136" s="127">
        <f>Q136*H136</f>
        <v>0.001</v>
      </c>
      <c r="S136" s="127">
        <v>0</v>
      </c>
      <c r="T136" s="128">
        <f>S136*H136</f>
        <v>0</v>
      </c>
      <c r="AR136" s="129" t="s">
        <v>225</v>
      </c>
      <c r="AT136" s="129" t="s">
        <v>180</v>
      </c>
      <c r="AU136" s="129" t="s">
        <v>82</v>
      </c>
      <c r="AY136" s="3" t="s">
        <v>117</v>
      </c>
      <c r="BE136" s="130">
        <f>IF(N136="základní",J136,0)</f>
        <v>0</v>
      </c>
      <c r="BF136" s="130">
        <f>IF(N136="snížená",J136,0)</f>
        <v>0</v>
      </c>
      <c r="BG136" s="130">
        <f>IF(N136="zákl. přenesená",J136,0)</f>
        <v>0</v>
      </c>
      <c r="BH136" s="130">
        <f>IF(N136="sníž. přenesená",J136,0)</f>
        <v>0</v>
      </c>
      <c r="BI136" s="130">
        <f>IF(N136="nulová",J136,0)</f>
        <v>0</v>
      </c>
      <c r="BJ136" s="3" t="s">
        <v>80</v>
      </c>
      <c r="BK136" s="130">
        <f>ROUND(I136*H136,2)</f>
        <v>0</v>
      </c>
      <c r="BL136" s="3" t="s">
        <v>187</v>
      </c>
      <c r="BM136" s="129" t="s">
        <v>226</v>
      </c>
    </row>
    <row r="137" spans="2:47" s="18" customFormat="1" ht="12">
      <c r="B137" s="19"/>
      <c r="D137" s="131" t="s">
        <v>126</v>
      </c>
      <c r="F137" s="132" t="s">
        <v>227</v>
      </c>
      <c r="L137" s="19"/>
      <c r="M137" s="133"/>
      <c r="T137" s="43"/>
      <c r="AT137" s="3" t="s">
        <v>126</v>
      </c>
      <c r="AU137" s="3" t="s">
        <v>82</v>
      </c>
    </row>
    <row r="138" spans="2:65" s="18" customFormat="1" ht="16.5" customHeight="1">
      <c r="B138" s="19"/>
      <c r="C138" s="142" t="s">
        <v>228</v>
      </c>
      <c r="D138" s="142" t="s">
        <v>180</v>
      </c>
      <c r="E138" s="143" t="s">
        <v>229</v>
      </c>
      <c r="F138" s="144" t="s">
        <v>230</v>
      </c>
      <c r="G138" s="145" t="s">
        <v>224</v>
      </c>
      <c r="H138" s="146">
        <v>37.5</v>
      </c>
      <c r="I138" s="147"/>
      <c r="J138" s="148">
        <f>ROUND(I138*H138,2)</f>
        <v>0</v>
      </c>
      <c r="K138" s="144" t="s">
        <v>123</v>
      </c>
      <c r="L138" s="149"/>
      <c r="M138" s="150" t="s">
        <v>21</v>
      </c>
      <c r="N138" s="151" t="s">
        <v>46</v>
      </c>
      <c r="P138" s="127">
        <f>O138*H138</f>
        <v>0</v>
      </c>
      <c r="Q138" s="127">
        <v>0.001</v>
      </c>
      <c r="R138" s="127">
        <f>Q138*H138</f>
        <v>0.0375</v>
      </c>
      <c r="S138" s="127">
        <v>0</v>
      </c>
      <c r="T138" s="128">
        <f>S138*H138</f>
        <v>0</v>
      </c>
      <c r="AR138" s="129" t="s">
        <v>231</v>
      </c>
      <c r="AT138" s="129" t="s">
        <v>180</v>
      </c>
      <c r="AU138" s="129" t="s">
        <v>82</v>
      </c>
      <c r="AY138" s="3" t="s">
        <v>117</v>
      </c>
      <c r="BE138" s="130">
        <f>IF(N138="základní",J138,0)</f>
        <v>0</v>
      </c>
      <c r="BF138" s="130">
        <f>IF(N138="snížená",J138,0)</f>
        <v>0</v>
      </c>
      <c r="BG138" s="130">
        <f>IF(N138="zákl. přenesená",J138,0)</f>
        <v>0</v>
      </c>
      <c r="BH138" s="130">
        <f>IF(N138="sníž. přenesená",J138,0)</f>
        <v>0</v>
      </c>
      <c r="BI138" s="130">
        <f>IF(N138="nulová",J138,0)</f>
        <v>0</v>
      </c>
      <c r="BJ138" s="3" t="s">
        <v>80</v>
      </c>
      <c r="BK138" s="130">
        <f>ROUND(I138*H138,2)</f>
        <v>0</v>
      </c>
      <c r="BL138" s="3" t="s">
        <v>231</v>
      </c>
      <c r="BM138" s="129" t="s">
        <v>232</v>
      </c>
    </row>
    <row r="139" spans="2:47" s="18" customFormat="1" ht="12">
      <c r="B139" s="19"/>
      <c r="D139" s="131" t="s">
        <v>126</v>
      </c>
      <c r="F139" s="132" t="s">
        <v>233</v>
      </c>
      <c r="L139" s="19"/>
      <c r="M139" s="133"/>
      <c r="T139" s="43"/>
      <c r="AT139" s="3" t="s">
        <v>126</v>
      </c>
      <c r="AU139" s="3" t="s">
        <v>82</v>
      </c>
    </row>
    <row r="140" spans="2:65" s="18" customFormat="1" ht="16.5" customHeight="1">
      <c r="B140" s="19"/>
      <c r="C140" s="142" t="s">
        <v>234</v>
      </c>
      <c r="D140" s="142" t="s">
        <v>180</v>
      </c>
      <c r="E140" s="143" t="s">
        <v>235</v>
      </c>
      <c r="F140" s="144" t="s">
        <v>236</v>
      </c>
      <c r="G140" s="145" t="s">
        <v>224</v>
      </c>
      <c r="H140" s="146">
        <v>6.66700000000001</v>
      </c>
      <c r="I140" s="147"/>
      <c r="J140" s="148">
        <f>ROUND(I140*H140,2)</f>
        <v>0</v>
      </c>
      <c r="K140" s="144" t="s">
        <v>123</v>
      </c>
      <c r="L140" s="149"/>
      <c r="M140" s="150" t="s">
        <v>21</v>
      </c>
      <c r="N140" s="151" t="s">
        <v>46</v>
      </c>
      <c r="P140" s="127">
        <f>O140*H140</f>
        <v>0</v>
      </c>
      <c r="Q140" s="127">
        <v>0.001</v>
      </c>
      <c r="R140" s="127">
        <f>Q140*H140</f>
        <v>0.00666700000000001</v>
      </c>
      <c r="S140" s="127">
        <v>0</v>
      </c>
      <c r="T140" s="128">
        <f>S140*H140</f>
        <v>0</v>
      </c>
      <c r="AR140" s="129" t="s">
        <v>231</v>
      </c>
      <c r="AT140" s="129" t="s">
        <v>180</v>
      </c>
      <c r="AU140" s="129" t="s">
        <v>82</v>
      </c>
      <c r="AY140" s="3" t="s">
        <v>117</v>
      </c>
      <c r="BE140" s="130">
        <f>IF(N140="základní",J140,0)</f>
        <v>0</v>
      </c>
      <c r="BF140" s="130">
        <f>IF(N140="snížená",J140,0)</f>
        <v>0</v>
      </c>
      <c r="BG140" s="130">
        <f>IF(N140="zákl. přenesená",J140,0)</f>
        <v>0</v>
      </c>
      <c r="BH140" s="130">
        <f>IF(N140="sníž. přenesená",J140,0)</f>
        <v>0</v>
      </c>
      <c r="BI140" s="130">
        <f>IF(N140="nulová",J140,0)</f>
        <v>0</v>
      </c>
      <c r="BJ140" s="3" t="s">
        <v>80</v>
      </c>
      <c r="BK140" s="130">
        <f>ROUND(I140*H140,2)</f>
        <v>0</v>
      </c>
      <c r="BL140" s="3" t="s">
        <v>231</v>
      </c>
      <c r="BM140" s="129" t="s">
        <v>237</v>
      </c>
    </row>
    <row r="141" spans="2:47" s="18" customFormat="1" ht="12">
      <c r="B141" s="19"/>
      <c r="D141" s="131" t="s">
        <v>126</v>
      </c>
      <c r="F141" s="132" t="s">
        <v>238</v>
      </c>
      <c r="L141" s="19"/>
      <c r="M141" s="133"/>
      <c r="T141" s="43"/>
      <c r="AT141" s="3" t="s">
        <v>126</v>
      </c>
      <c r="AU141" s="3" t="s">
        <v>82</v>
      </c>
    </row>
    <row r="142" spans="2:65" s="18" customFormat="1" ht="16.5" customHeight="1">
      <c r="B142" s="19"/>
      <c r="C142" s="142" t="s">
        <v>7</v>
      </c>
      <c r="D142" s="142" t="s">
        <v>180</v>
      </c>
      <c r="E142" s="143" t="s">
        <v>239</v>
      </c>
      <c r="F142" s="144" t="s">
        <v>240</v>
      </c>
      <c r="G142" s="145" t="s">
        <v>139</v>
      </c>
      <c r="H142" s="146">
        <v>7</v>
      </c>
      <c r="I142" s="147"/>
      <c r="J142" s="148">
        <f>ROUND(I142*H142,2)</f>
        <v>0</v>
      </c>
      <c r="K142" s="144" t="s">
        <v>123</v>
      </c>
      <c r="L142" s="149"/>
      <c r="M142" s="150" t="s">
        <v>21</v>
      </c>
      <c r="N142" s="151" t="s">
        <v>46</v>
      </c>
      <c r="P142" s="127">
        <f>O142*H142</f>
        <v>0</v>
      </c>
      <c r="Q142" s="127">
        <v>0.00016</v>
      </c>
      <c r="R142" s="127">
        <f>Q142*H142</f>
        <v>0.0011200000000000001</v>
      </c>
      <c r="S142" s="127">
        <v>0</v>
      </c>
      <c r="T142" s="128">
        <f>S142*H142</f>
        <v>0</v>
      </c>
      <c r="AR142" s="129" t="s">
        <v>231</v>
      </c>
      <c r="AT142" s="129" t="s">
        <v>180</v>
      </c>
      <c r="AU142" s="129" t="s">
        <v>82</v>
      </c>
      <c r="AY142" s="3" t="s">
        <v>117</v>
      </c>
      <c r="BE142" s="130">
        <f>IF(N142="základní",J142,0)</f>
        <v>0</v>
      </c>
      <c r="BF142" s="130">
        <f>IF(N142="snížená",J142,0)</f>
        <v>0</v>
      </c>
      <c r="BG142" s="130">
        <f>IF(N142="zákl. přenesená",J142,0)</f>
        <v>0</v>
      </c>
      <c r="BH142" s="130">
        <f>IF(N142="sníž. přenesená",J142,0)</f>
        <v>0</v>
      </c>
      <c r="BI142" s="130">
        <f>IF(N142="nulová",J142,0)</f>
        <v>0</v>
      </c>
      <c r="BJ142" s="3" t="s">
        <v>80</v>
      </c>
      <c r="BK142" s="130">
        <f>ROUND(I142*H142,2)</f>
        <v>0</v>
      </c>
      <c r="BL142" s="3" t="s">
        <v>231</v>
      </c>
      <c r="BM142" s="129" t="s">
        <v>241</v>
      </c>
    </row>
    <row r="143" spans="2:47" s="18" customFormat="1" ht="12">
      <c r="B143" s="19"/>
      <c r="D143" s="131" t="s">
        <v>126</v>
      </c>
      <c r="F143" s="132" t="s">
        <v>242</v>
      </c>
      <c r="L143" s="19"/>
      <c r="M143" s="133"/>
      <c r="T143" s="43"/>
      <c r="AT143" s="3" t="s">
        <v>126</v>
      </c>
      <c r="AU143" s="3" t="s">
        <v>82</v>
      </c>
    </row>
    <row r="144" spans="2:65" s="18" customFormat="1" ht="16.5" customHeight="1">
      <c r="B144" s="19"/>
      <c r="C144" s="142" t="s">
        <v>243</v>
      </c>
      <c r="D144" s="142" t="s">
        <v>180</v>
      </c>
      <c r="E144" s="143" t="s">
        <v>244</v>
      </c>
      <c r="F144" s="144" t="s">
        <v>245</v>
      </c>
      <c r="G144" s="145" t="s">
        <v>139</v>
      </c>
      <c r="H144" s="146">
        <v>7</v>
      </c>
      <c r="I144" s="147"/>
      <c r="J144" s="148">
        <f>ROUND(I144*H144,2)</f>
        <v>0</v>
      </c>
      <c r="K144" s="144" t="s">
        <v>123</v>
      </c>
      <c r="L144" s="149"/>
      <c r="M144" s="150" t="s">
        <v>21</v>
      </c>
      <c r="N144" s="151" t="s">
        <v>46</v>
      </c>
      <c r="P144" s="127">
        <f>O144*H144</f>
        <v>0</v>
      </c>
      <c r="Q144" s="127">
        <v>0.00016</v>
      </c>
      <c r="R144" s="127">
        <f>Q144*H144</f>
        <v>0.0011200000000000001</v>
      </c>
      <c r="S144" s="127">
        <v>0</v>
      </c>
      <c r="T144" s="128">
        <f>S144*H144</f>
        <v>0</v>
      </c>
      <c r="AR144" s="129" t="s">
        <v>231</v>
      </c>
      <c r="AT144" s="129" t="s">
        <v>180</v>
      </c>
      <c r="AU144" s="129" t="s">
        <v>82</v>
      </c>
      <c r="AY144" s="3" t="s">
        <v>117</v>
      </c>
      <c r="BE144" s="130">
        <f>IF(N144="základní",J144,0)</f>
        <v>0</v>
      </c>
      <c r="BF144" s="130">
        <f>IF(N144="snížená",J144,0)</f>
        <v>0</v>
      </c>
      <c r="BG144" s="130">
        <f>IF(N144="zákl. přenesená",J144,0)</f>
        <v>0</v>
      </c>
      <c r="BH144" s="130">
        <f>IF(N144="sníž. přenesená",J144,0)</f>
        <v>0</v>
      </c>
      <c r="BI144" s="130">
        <f>IF(N144="nulová",J144,0)</f>
        <v>0</v>
      </c>
      <c r="BJ144" s="3" t="s">
        <v>80</v>
      </c>
      <c r="BK144" s="130">
        <f>ROUND(I144*H144,2)</f>
        <v>0</v>
      </c>
      <c r="BL144" s="3" t="s">
        <v>231</v>
      </c>
      <c r="BM144" s="129" t="s">
        <v>246</v>
      </c>
    </row>
    <row r="145" spans="2:47" s="18" customFormat="1" ht="12">
      <c r="B145" s="19"/>
      <c r="D145" s="131" t="s">
        <v>126</v>
      </c>
      <c r="F145" s="132" t="s">
        <v>247</v>
      </c>
      <c r="L145" s="19"/>
      <c r="M145" s="133"/>
      <c r="T145" s="43"/>
      <c r="AT145" s="3" t="s">
        <v>126</v>
      </c>
      <c r="AU145" s="3" t="s">
        <v>82</v>
      </c>
    </row>
    <row r="146" spans="2:65" s="18" customFormat="1" ht="16.5" customHeight="1">
      <c r="B146" s="19"/>
      <c r="C146" s="142" t="s">
        <v>248</v>
      </c>
      <c r="D146" s="142" t="s">
        <v>180</v>
      </c>
      <c r="E146" s="143" t="s">
        <v>249</v>
      </c>
      <c r="F146" s="144" t="s">
        <v>250</v>
      </c>
      <c r="G146" s="145" t="s">
        <v>139</v>
      </c>
      <c r="H146" s="146">
        <v>4.99999999999999</v>
      </c>
      <c r="I146" s="147"/>
      <c r="J146" s="148">
        <f>ROUND(I146*H146,2)</f>
        <v>0</v>
      </c>
      <c r="K146" s="144" t="s">
        <v>123</v>
      </c>
      <c r="L146" s="149"/>
      <c r="M146" s="150" t="s">
        <v>21</v>
      </c>
      <c r="N146" s="151" t="s">
        <v>46</v>
      </c>
      <c r="P146" s="127">
        <f>O146*H146</f>
        <v>0</v>
      </c>
      <c r="Q146" s="127">
        <v>0.00023</v>
      </c>
      <c r="R146" s="127">
        <f>Q146*H146</f>
        <v>0.0011499999999999978</v>
      </c>
      <c r="S146" s="127">
        <v>0</v>
      </c>
      <c r="T146" s="128">
        <f>S146*H146</f>
        <v>0</v>
      </c>
      <c r="AR146" s="129" t="s">
        <v>231</v>
      </c>
      <c r="AT146" s="129" t="s">
        <v>180</v>
      </c>
      <c r="AU146" s="129" t="s">
        <v>82</v>
      </c>
      <c r="AY146" s="3" t="s">
        <v>117</v>
      </c>
      <c r="BE146" s="130">
        <f>IF(N146="základní",J146,0)</f>
        <v>0</v>
      </c>
      <c r="BF146" s="130">
        <f>IF(N146="snížená",J146,0)</f>
        <v>0</v>
      </c>
      <c r="BG146" s="130">
        <f>IF(N146="zákl. přenesená",J146,0)</f>
        <v>0</v>
      </c>
      <c r="BH146" s="130">
        <f>IF(N146="sníž. přenesená",J146,0)</f>
        <v>0</v>
      </c>
      <c r="BI146" s="130">
        <f>IF(N146="nulová",J146,0)</f>
        <v>0</v>
      </c>
      <c r="BJ146" s="3" t="s">
        <v>80</v>
      </c>
      <c r="BK146" s="130">
        <f>ROUND(I146*H146,2)</f>
        <v>0</v>
      </c>
      <c r="BL146" s="3" t="s">
        <v>231</v>
      </c>
      <c r="BM146" s="129" t="s">
        <v>251</v>
      </c>
    </row>
    <row r="147" spans="2:47" s="18" customFormat="1" ht="12">
      <c r="B147" s="19"/>
      <c r="D147" s="131" t="s">
        <v>126</v>
      </c>
      <c r="F147" s="132" t="s">
        <v>252</v>
      </c>
      <c r="L147" s="19"/>
      <c r="M147" s="133"/>
      <c r="T147" s="43"/>
      <c r="AT147" s="3" t="s">
        <v>126</v>
      </c>
      <c r="AU147" s="3" t="s">
        <v>82</v>
      </c>
    </row>
    <row r="148" spans="2:65" s="18" customFormat="1" ht="24.2" customHeight="1">
      <c r="B148" s="19"/>
      <c r="C148" s="118" t="s">
        <v>253</v>
      </c>
      <c r="D148" s="118" t="s">
        <v>119</v>
      </c>
      <c r="E148" s="119" t="s">
        <v>254</v>
      </c>
      <c r="F148" s="120" t="s">
        <v>255</v>
      </c>
      <c r="G148" s="121" t="s">
        <v>139</v>
      </c>
      <c r="H148" s="122">
        <v>7</v>
      </c>
      <c r="I148" s="123"/>
      <c r="J148" s="124">
        <f>ROUND(I148*H148,2)</f>
        <v>0</v>
      </c>
      <c r="K148" s="120" t="s">
        <v>123</v>
      </c>
      <c r="L148" s="19"/>
      <c r="M148" s="125" t="s">
        <v>21</v>
      </c>
      <c r="N148" s="126" t="s">
        <v>46</v>
      </c>
      <c r="P148" s="127">
        <f>O148*H148</f>
        <v>0</v>
      </c>
      <c r="Q148" s="127">
        <v>0</v>
      </c>
      <c r="R148" s="127">
        <f>Q148*H148</f>
        <v>0</v>
      </c>
      <c r="S148" s="127">
        <v>0</v>
      </c>
      <c r="T148" s="128">
        <f>S148*H148</f>
        <v>0</v>
      </c>
      <c r="AR148" s="129" t="s">
        <v>187</v>
      </c>
      <c r="AT148" s="129" t="s">
        <v>119</v>
      </c>
      <c r="AU148" s="129" t="s">
        <v>82</v>
      </c>
      <c r="AY148" s="3" t="s">
        <v>117</v>
      </c>
      <c r="BE148" s="130">
        <f>IF(N148="základní",J148,0)</f>
        <v>0</v>
      </c>
      <c r="BF148" s="130">
        <f>IF(N148="snížená",J148,0)</f>
        <v>0</v>
      </c>
      <c r="BG148" s="130">
        <f>IF(N148="zákl. přenesená",J148,0)</f>
        <v>0</v>
      </c>
      <c r="BH148" s="130">
        <f>IF(N148="sníž. přenesená",J148,0)</f>
        <v>0</v>
      </c>
      <c r="BI148" s="130">
        <f>IF(N148="nulová",J148,0)</f>
        <v>0</v>
      </c>
      <c r="BJ148" s="3" t="s">
        <v>80</v>
      </c>
      <c r="BK148" s="130">
        <f>ROUND(I148*H148,2)</f>
        <v>0</v>
      </c>
      <c r="BL148" s="3" t="s">
        <v>187</v>
      </c>
      <c r="BM148" s="129" t="s">
        <v>256</v>
      </c>
    </row>
    <row r="149" spans="2:47" s="18" customFormat="1" ht="12">
      <c r="B149" s="19"/>
      <c r="D149" s="131" t="s">
        <v>126</v>
      </c>
      <c r="F149" s="132" t="s">
        <v>257</v>
      </c>
      <c r="L149" s="19"/>
      <c r="M149" s="133"/>
      <c r="T149" s="43"/>
      <c r="AT149" s="3" t="s">
        <v>126</v>
      </c>
      <c r="AU149" s="3" t="s">
        <v>82</v>
      </c>
    </row>
    <row r="150" spans="2:65" s="18" customFormat="1" ht="16.5" customHeight="1">
      <c r="B150" s="19"/>
      <c r="C150" s="142" t="s">
        <v>258</v>
      </c>
      <c r="D150" s="142" t="s">
        <v>180</v>
      </c>
      <c r="E150" s="143" t="s">
        <v>259</v>
      </c>
      <c r="F150" s="144" t="s">
        <v>260</v>
      </c>
      <c r="G150" s="145" t="s">
        <v>139</v>
      </c>
      <c r="H150" s="146">
        <v>2</v>
      </c>
      <c r="I150" s="147"/>
      <c r="J150" s="148">
        <f>ROUND(I150*H150,2)</f>
        <v>0</v>
      </c>
      <c r="K150" s="144" t="s">
        <v>123</v>
      </c>
      <c r="L150" s="149"/>
      <c r="M150" s="150" t="s">
        <v>21</v>
      </c>
      <c r="N150" s="151" t="s">
        <v>46</v>
      </c>
      <c r="P150" s="127">
        <f>O150*H150</f>
        <v>0</v>
      </c>
      <c r="Q150" s="127">
        <v>0.0007</v>
      </c>
      <c r="R150" s="127">
        <f>Q150*H150</f>
        <v>0.0014</v>
      </c>
      <c r="S150" s="127">
        <v>0</v>
      </c>
      <c r="T150" s="128">
        <f>S150*H150</f>
        <v>0</v>
      </c>
      <c r="AR150" s="129" t="s">
        <v>225</v>
      </c>
      <c r="AT150" s="129" t="s">
        <v>180</v>
      </c>
      <c r="AU150" s="129" t="s">
        <v>82</v>
      </c>
      <c r="AY150" s="3" t="s">
        <v>117</v>
      </c>
      <c r="BE150" s="130">
        <f>IF(N150="základní",J150,0)</f>
        <v>0</v>
      </c>
      <c r="BF150" s="130">
        <f>IF(N150="snížená",J150,0)</f>
        <v>0</v>
      </c>
      <c r="BG150" s="130">
        <f>IF(N150="zákl. přenesená",J150,0)</f>
        <v>0</v>
      </c>
      <c r="BH150" s="130">
        <f>IF(N150="sníž. přenesená",J150,0)</f>
        <v>0</v>
      </c>
      <c r="BI150" s="130">
        <f>IF(N150="nulová",J150,0)</f>
        <v>0</v>
      </c>
      <c r="BJ150" s="3" t="s">
        <v>80</v>
      </c>
      <c r="BK150" s="130">
        <f>ROUND(I150*H150,2)</f>
        <v>0</v>
      </c>
      <c r="BL150" s="3" t="s">
        <v>187</v>
      </c>
      <c r="BM150" s="129" t="s">
        <v>261</v>
      </c>
    </row>
    <row r="151" spans="2:47" s="18" customFormat="1" ht="12">
      <c r="B151" s="19"/>
      <c r="D151" s="131" t="s">
        <v>126</v>
      </c>
      <c r="F151" s="132" t="s">
        <v>262</v>
      </c>
      <c r="L151" s="19"/>
      <c r="M151" s="133"/>
      <c r="T151" s="43"/>
      <c r="AT151" s="3" t="s">
        <v>126</v>
      </c>
      <c r="AU151" s="3" t="s">
        <v>82</v>
      </c>
    </row>
    <row r="152" spans="2:65" s="18" customFormat="1" ht="16.5" customHeight="1">
      <c r="B152" s="19"/>
      <c r="C152" s="142" t="s">
        <v>263</v>
      </c>
      <c r="D152" s="142" t="s">
        <v>180</v>
      </c>
      <c r="E152" s="143" t="s">
        <v>264</v>
      </c>
      <c r="F152" s="144" t="s">
        <v>265</v>
      </c>
      <c r="G152" s="145" t="s">
        <v>139</v>
      </c>
      <c r="H152" s="146">
        <v>7</v>
      </c>
      <c r="I152" s="147"/>
      <c r="J152" s="148">
        <f>ROUND(I152*H152,2)</f>
        <v>0</v>
      </c>
      <c r="K152" s="144" t="s">
        <v>123</v>
      </c>
      <c r="L152" s="149"/>
      <c r="M152" s="150" t="s">
        <v>21</v>
      </c>
      <c r="N152" s="151" t="s">
        <v>46</v>
      </c>
      <c r="P152" s="127">
        <f>O152*H152</f>
        <v>0</v>
      </c>
      <c r="Q152" s="127">
        <v>0.00297</v>
      </c>
      <c r="R152" s="127">
        <f>Q152*H152</f>
        <v>0.02079</v>
      </c>
      <c r="S152" s="127">
        <v>0</v>
      </c>
      <c r="T152" s="128">
        <f>S152*H152</f>
        <v>0</v>
      </c>
      <c r="AR152" s="129" t="s">
        <v>231</v>
      </c>
      <c r="AT152" s="129" t="s">
        <v>180</v>
      </c>
      <c r="AU152" s="129" t="s">
        <v>82</v>
      </c>
      <c r="AY152" s="3" t="s">
        <v>117</v>
      </c>
      <c r="BE152" s="130">
        <f>IF(N152="základní",J152,0)</f>
        <v>0</v>
      </c>
      <c r="BF152" s="130">
        <f>IF(N152="snížená",J152,0)</f>
        <v>0</v>
      </c>
      <c r="BG152" s="130">
        <f>IF(N152="zákl. přenesená",J152,0)</f>
        <v>0</v>
      </c>
      <c r="BH152" s="130">
        <f>IF(N152="sníž. přenesená",J152,0)</f>
        <v>0</v>
      </c>
      <c r="BI152" s="130">
        <f>IF(N152="nulová",J152,0)</f>
        <v>0</v>
      </c>
      <c r="BJ152" s="3" t="s">
        <v>80</v>
      </c>
      <c r="BK152" s="130">
        <f>ROUND(I152*H152,2)</f>
        <v>0</v>
      </c>
      <c r="BL152" s="3" t="s">
        <v>231</v>
      </c>
      <c r="BM152" s="129" t="s">
        <v>266</v>
      </c>
    </row>
    <row r="153" spans="2:47" s="18" customFormat="1" ht="12">
      <c r="B153" s="19"/>
      <c r="D153" s="131" t="s">
        <v>126</v>
      </c>
      <c r="F153" s="132" t="s">
        <v>267</v>
      </c>
      <c r="L153" s="19"/>
      <c r="M153" s="133"/>
      <c r="T153" s="43"/>
      <c r="AT153" s="3" t="s">
        <v>126</v>
      </c>
      <c r="AU153" s="3" t="s">
        <v>82</v>
      </c>
    </row>
    <row r="154" spans="2:65" s="18" customFormat="1" ht="24.2" customHeight="1">
      <c r="B154" s="19"/>
      <c r="C154" s="118" t="s">
        <v>268</v>
      </c>
      <c r="D154" s="118" t="s">
        <v>119</v>
      </c>
      <c r="E154" s="119" t="s">
        <v>269</v>
      </c>
      <c r="F154" s="120" t="s">
        <v>270</v>
      </c>
      <c r="G154" s="121" t="s">
        <v>177</v>
      </c>
      <c r="H154" s="122">
        <v>55</v>
      </c>
      <c r="I154" s="123"/>
      <c r="J154" s="124">
        <f>ROUND(I154*H154,2)</f>
        <v>0</v>
      </c>
      <c r="K154" s="120" t="s">
        <v>123</v>
      </c>
      <c r="L154" s="19"/>
      <c r="M154" s="125" t="s">
        <v>21</v>
      </c>
      <c r="N154" s="126" t="s">
        <v>46</v>
      </c>
      <c r="P154" s="127">
        <f>O154*H154</f>
        <v>0</v>
      </c>
      <c r="Q154" s="127">
        <v>0</v>
      </c>
      <c r="R154" s="127">
        <f>Q154*H154</f>
        <v>0</v>
      </c>
      <c r="S154" s="127">
        <v>0</v>
      </c>
      <c r="T154" s="128">
        <f>S154*H154</f>
        <v>0</v>
      </c>
      <c r="AR154" s="129" t="s">
        <v>187</v>
      </c>
      <c r="AT154" s="129" t="s">
        <v>119</v>
      </c>
      <c r="AU154" s="129" t="s">
        <v>82</v>
      </c>
      <c r="AY154" s="3" t="s">
        <v>117</v>
      </c>
      <c r="BE154" s="130">
        <f>IF(N154="základní",J154,0)</f>
        <v>0</v>
      </c>
      <c r="BF154" s="130">
        <f>IF(N154="snížená",J154,0)</f>
        <v>0</v>
      </c>
      <c r="BG154" s="130">
        <f>IF(N154="zákl. přenesená",J154,0)</f>
        <v>0</v>
      </c>
      <c r="BH154" s="130">
        <f>IF(N154="sníž. přenesená",J154,0)</f>
        <v>0</v>
      </c>
      <c r="BI154" s="130">
        <f>IF(N154="nulová",J154,0)</f>
        <v>0</v>
      </c>
      <c r="BJ154" s="3" t="s">
        <v>80</v>
      </c>
      <c r="BK154" s="130">
        <f>ROUND(I154*H154,2)</f>
        <v>0</v>
      </c>
      <c r="BL154" s="3" t="s">
        <v>187</v>
      </c>
      <c r="BM154" s="129" t="s">
        <v>271</v>
      </c>
    </row>
    <row r="155" spans="2:47" s="18" customFormat="1" ht="12">
      <c r="B155" s="19"/>
      <c r="D155" s="131" t="s">
        <v>126</v>
      </c>
      <c r="F155" s="132" t="s">
        <v>272</v>
      </c>
      <c r="L155" s="19"/>
      <c r="M155" s="133"/>
      <c r="T155" s="43"/>
      <c r="AT155" s="3" t="s">
        <v>126</v>
      </c>
      <c r="AU155" s="3" t="s">
        <v>82</v>
      </c>
    </row>
    <row r="156" spans="2:65" s="18" customFormat="1" ht="16.5" customHeight="1">
      <c r="B156" s="19"/>
      <c r="C156" s="142" t="s">
        <v>273</v>
      </c>
      <c r="D156" s="142" t="s">
        <v>180</v>
      </c>
      <c r="E156" s="143" t="s">
        <v>274</v>
      </c>
      <c r="F156" s="144" t="s">
        <v>275</v>
      </c>
      <c r="G156" s="145" t="s">
        <v>177</v>
      </c>
      <c r="H156" s="146">
        <v>60.5</v>
      </c>
      <c r="I156" s="147"/>
      <c r="J156" s="148">
        <f>ROUND(I156*H156,2)</f>
        <v>0</v>
      </c>
      <c r="K156" s="144" t="s">
        <v>123</v>
      </c>
      <c r="L156" s="149"/>
      <c r="M156" s="150" t="s">
        <v>21</v>
      </c>
      <c r="N156" s="151" t="s">
        <v>46</v>
      </c>
      <c r="P156" s="127">
        <f>O156*H156</f>
        <v>0</v>
      </c>
      <c r="Q156" s="127">
        <v>0.0009</v>
      </c>
      <c r="R156" s="127">
        <f>Q156*H156</f>
        <v>0.05445</v>
      </c>
      <c r="S156" s="127">
        <v>0</v>
      </c>
      <c r="T156" s="128">
        <f>S156*H156</f>
        <v>0</v>
      </c>
      <c r="AR156" s="129" t="s">
        <v>231</v>
      </c>
      <c r="AT156" s="129" t="s">
        <v>180</v>
      </c>
      <c r="AU156" s="129" t="s">
        <v>82</v>
      </c>
      <c r="AY156" s="3" t="s">
        <v>117</v>
      </c>
      <c r="BE156" s="130">
        <f>IF(N156="základní",J156,0)</f>
        <v>0</v>
      </c>
      <c r="BF156" s="130">
        <f>IF(N156="snížená",J156,0)</f>
        <v>0</v>
      </c>
      <c r="BG156" s="130">
        <f>IF(N156="zákl. přenesená",J156,0)</f>
        <v>0</v>
      </c>
      <c r="BH156" s="130">
        <f>IF(N156="sníž. přenesená",J156,0)</f>
        <v>0</v>
      </c>
      <c r="BI156" s="130">
        <f>IF(N156="nulová",J156,0)</f>
        <v>0</v>
      </c>
      <c r="BJ156" s="3" t="s">
        <v>80</v>
      </c>
      <c r="BK156" s="130">
        <f>ROUND(I156*H156,2)</f>
        <v>0</v>
      </c>
      <c r="BL156" s="3" t="s">
        <v>231</v>
      </c>
      <c r="BM156" s="129" t="s">
        <v>276</v>
      </c>
    </row>
    <row r="157" spans="2:47" s="18" customFormat="1" ht="12">
      <c r="B157" s="19"/>
      <c r="D157" s="131" t="s">
        <v>126</v>
      </c>
      <c r="F157" s="132" t="s">
        <v>277</v>
      </c>
      <c r="L157" s="19"/>
      <c r="M157" s="133"/>
      <c r="T157" s="43"/>
      <c r="AT157" s="3" t="s">
        <v>126</v>
      </c>
      <c r="AU157" s="3" t="s">
        <v>82</v>
      </c>
    </row>
    <row r="158" spans="2:51" s="134" customFormat="1" ht="12">
      <c r="B158" s="135"/>
      <c r="D158" s="136" t="s">
        <v>128</v>
      </c>
      <c r="F158" s="138" t="s">
        <v>278</v>
      </c>
      <c r="H158" s="139">
        <v>60.5</v>
      </c>
      <c r="L158" s="135"/>
      <c r="M158" s="140"/>
      <c r="T158" s="141"/>
      <c r="AT158" s="137" t="s">
        <v>128</v>
      </c>
      <c r="AU158" s="137" t="s">
        <v>82</v>
      </c>
      <c r="AV158" s="134" t="s">
        <v>82</v>
      </c>
      <c r="AW158" s="134" t="s">
        <v>4</v>
      </c>
      <c r="AX158" s="134" t="s">
        <v>80</v>
      </c>
      <c r="AY158" s="137" t="s">
        <v>117</v>
      </c>
    </row>
    <row r="159" spans="2:65" s="18" customFormat="1" ht="16.5" customHeight="1">
      <c r="B159" s="19"/>
      <c r="C159" s="118" t="s">
        <v>279</v>
      </c>
      <c r="D159" s="118" t="s">
        <v>119</v>
      </c>
      <c r="E159" s="119" t="s">
        <v>280</v>
      </c>
      <c r="F159" s="120" t="s">
        <v>281</v>
      </c>
      <c r="G159" s="121" t="s">
        <v>139</v>
      </c>
      <c r="H159" s="122">
        <v>7</v>
      </c>
      <c r="I159" s="123"/>
      <c r="J159" s="124">
        <f>ROUND(I159*H159,2)</f>
        <v>0</v>
      </c>
      <c r="K159" s="120" t="s">
        <v>123</v>
      </c>
      <c r="L159" s="19"/>
      <c r="M159" s="125" t="s">
        <v>21</v>
      </c>
      <c r="N159" s="126" t="s">
        <v>46</v>
      </c>
      <c r="P159" s="127">
        <f>O159*H159</f>
        <v>0</v>
      </c>
      <c r="Q159" s="127">
        <v>0</v>
      </c>
      <c r="R159" s="127">
        <f>Q159*H159</f>
        <v>0</v>
      </c>
      <c r="S159" s="127">
        <v>0</v>
      </c>
      <c r="T159" s="128">
        <f>S159*H159</f>
        <v>0</v>
      </c>
      <c r="AR159" s="129" t="s">
        <v>187</v>
      </c>
      <c r="AT159" s="129" t="s">
        <v>119</v>
      </c>
      <c r="AU159" s="129" t="s">
        <v>82</v>
      </c>
      <c r="AY159" s="3" t="s">
        <v>117</v>
      </c>
      <c r="BE159" s="130">
        <f>IF(N159="základní",J159,0)</f>
        <v>0</v>
      </c>
      <c r="BF159" s="130">
        <f>IF(N159="snížená",J159,0)</f>
        <v>0</v>
      </c>
      <c r="BG159" s="130">
        <f>IF(N159="zákl. přenesená",J159,0)</f>
        <v>0</v>
      </c>
      <c r="BH159" s="130">
        <f>IF(N159="sníž. přenesená",J159,0)</f>
        <v>0</v>
      </c>
      <c r="BI159" s="130">
        <f>IF(N159="nulová",J159,0)</f>
        <v>0</v>
      </c>
      <c r="BJ159" s="3" t="s">
        <v>80</v>
      </c>
      <c r="BK159" s="130">
        <f>ROUND(I159*H159,2)</f>
        <v>0</v>
      </c>
      <c r="BL159" s="3" t="s">
        <v>187</v>
      </c>
      <c r="BM159" s="129" t="s">
        <v>282</v>
      </c>
    </row>
    <row r="160" spans="2:47" s="18" customFormat="1" ht="12">
      <c r="B160" s="19"/>
      <c r="D160" s="131" t="s">
        <v>126</v>
      </c>
      <c r="F160" s="132" t="s">
        <v>283</v>
      </c>
      <c r="L160" s="19"/>
      <c r="M160" s="133"/>
      <c r="T160" s="43"/>
      <c r="AT160" s="3" t="s">
        <v>126</v>
      </c>
      <c r="AU160" s="3" t="s">
        <v>82</v>
      </c>
    </row>
    <row r="161" spans="2:65" s="18" customFormat="1" ht="16.5" customHeight="1">
      <c r="B161" s="19"/>
      <c r="C161" s="142" t="s">
        <v>284</v>
      </c>
      <c r="D161" s="142" t="s">
        <v>180</v>
      </c>
      <c r="E161" s="143" t="s">
        <v>285</v>
      </c>
      <c r="F161" s="144" t="s">
        <v>286</v>
      </c>
      <c r="G161" s="145" t="s">
        <v>139</v>
      </c>
      <c r="H161" s="146">
        <v>6</v>
      </c>
      <c r="I161" s="147"/>
      <c r="J161" s="148">
        <f aca="true" t="shared" si="6" ref="J161:J182">ROUND(I161*H161,2)</f>
        <v>0</v>
      </c>
      <c r="K161" s="144" t="s">
        <v>21</v>
      </c>
      <c r="L161" s="149"/>
      <c r="M161" s="150" t="s">
        <v>21</v>
      </c>
      <c r="N161" s="151" t="s">
        <v>46</v>
      </c>
      <c r="P161" s="127">
        <f aca="true" t="shared" si="7" ref="P161:P182">O161*H161</f>
        <v>0</v>
      </c>
      <c r="Q161" s="127">
        <v>0.008</v>
      </c>
      <c r="R161" s="127">
        <f aca="true" t="shared" si="8" ref="R161:R182">Q161*H161</f>
        <v>0.048</v>
      </c>
      <c r="S161" s="127">
        <v>0</v>
      </c>
      <c r="T161" s="128">
        <f aca="true" t="shared" si="9" ref="T161:T182">S161*H161</f>
        <v>0</v>
      </c>
      <c r="AR161" s="129" t="s">
        <v>231</v>
      </c>
      <c r="AT161" s="129" t="s">
        <v>180</v>
      </c>
      <c r="AU161" s="129" t="s">
        <v>82</v>
      </c>
      <c r="AY161" s="3" t="s">
        <v>117</v>
      </c>
      <c r="BE161" s="130">
        <f aca="true" t="shared" si="10" ref="BE161:BE224">IF(N161="základní",J161,0)</f>
        <v>0</v>
      </c>
      <c r="BF161" s="130">
        <f aca="true" t="shared" si="11" ref="BF161:BF224">IF(N161="snížená",J161,0)</f>
        <v>0</v>
      </c>
      <c r="BG161" s="130">
        <f aca="true" t="shared" si="12" ref="BG161:BG224">IF(N161="zákl. přenesená",J161,0)</f>
        <v>0</v>
      </c>
      <c r="BH161" s="130">
        <f aca="true" t="shared" si="13" ref="BH161:BH224">IF(N161="sníž. přenesená",J161,0)</f>
        <v>0</v>
      </c>
      <c r="BI161" s="130">
        <f aca="true" t="shared" si="14" ref="BI161:BI224">IF(N161="nulová",J161,0)</f>
        <v>0</v>
      </c>
      <c r="BJ161" s="3" t="s">
        <v>80</v>
      </c>
      <c r="BK161" s="130">
        <f aca="true" t="shared" si="15" ref="BK161:BK182">ROUND(I161*H161,2)</f>
        <v>0</v>
      </c>
      <c r="BL161" s="3" t="s">
        <v>231</v>
      </c>
      <c r="BM161" s="129" t="s">
        <v>287</v>
      </c>
    </row>
    <row r="162" spans="2:65" s="18" customFormat="1" ht="16.5" customHeight="1">
      <c r="B162" s="19"/>
      <c r="C162" s="142" t="s">
        <v>288</v>
      </c>
      <c r="D162" s="142" t="s">
        <v>180</v>
      </c>
      <c r="E162" s="143" t="s">
        <v>289</v>
      </c>
      <c r="F162" s="144" t="s">
        <v>290</v>
      </c>
      <c r="G162" s="145" t="s">
        <v>139</v>
      </c>
      <c r="H162" s="146">
        <v>1</v>
      </c>
      <c r="I162" s="147"/>
      <c r="J162" s="148">
        <f t="shared" si="6"/>
        <v>0</v>
      </c>
      <c r="K162" s="144" t="s">
        <v>21</v>
      </c>
      <c r="L162" s="149"/>
      <c r="M162" s="150" t="s">
        <v>21</v>
      </c>
      <c r="N162" s="151" t="s">
        <v>46</v>
      </c>
      <c r="P162" s="127">
        <f t="shared" si="7"/>
        <v>0</v>
      </c>
      <c r="Q162" s="127">
        <v>0.008</v>
      </c>
      <c r="R162" s="127">
        <f t="shared" si="8"/>
        <v>0.008</v>
      </c>
      <c r="S162" s="127">
        <v>0</v>
      </c>
      <c r="T162" s="128">
        <f t="shared" si="9"/>
        <v>0</v>
      </c>
      <c r="AR162" s="129" t="s">
        <v>231</v>
      </c>
      <c r="AT162" s="129" t="s">
        <v>180</v>
      </c>
      <c r="AU162" s="129" t="s">
        <v>82</v>
      </c>
      <c r="AY162" s="3" t="s">
        <v>117</v>
      </c>
      <c r="BE162" s="130">
        <f t="shared" si="10"/>
        <v>0</v>
      </c>
      <c r="BF162" s="130">
        <f t="shared" si="11"/>
        <v>0</v>
      </c>
      <c r="BG162" s="130">
        <f t="shared" si="12"/>
        <v>0</v>
      </c>
      <c r="BH162" s="130">
        <f t="shared" si="13"/>
        <v>0</v>
      </c>
      <c r="BI162" s="130">
        <f t="shared" si="14"/>
        <v>0</v>
      </c>
      <c r="BJ162" s="3" t="s">
        <v>80</v>
      </c>
      <c r="BK162" s="130">
        <f t="shared" si="15"/>
        <v>0</v>
      </c>
      <c r="BL162" s="3" t="s">
        <v>231</v>
      </c>
      <c r="BM162" s="129" t="s">
        <v>291</v>
      </c>
    </row>
    <row r="163" spans="2:65" s="18" customFormat="1" ht="24.2" customHeight="1">
      <c r="B163" s="19"/>
      <c r="C163" s="118" t="s">
        <v>292</v>
      </c>
      <c r="D163" s="118" t="s">
        <v>119</v>
      </c>
      <c r="E163" s="119" t="s">
        <v>293</v>
      </c>
      <c r="F163" s="120" t="s">
        <v>294</v>
      </c>
      <c r="G163" s="121" t="s">
        <v>177</v>
      </c>
      <c r="H163" s="122">
        <v>57</v>
      </c>
      <c r="I163" s="123"/>
      <c r="J163" s="124">
        <f t="shared" si="6"/>
        <v>0</v>
      </c>
      <c r="K163" s="120" t="s">
        <v>123</v>
      </c>
      <c r="L163" s="19"/>
      <c r="M163" s="125" t="s">
        <v>21</v>
      </c>
      <c r="N163" s="126" t="s">
        <v>46</v>
      </c>
      <c r="P163" s="127">
        <f t="shared" si="7"/>
        <v>0</v>
      </c>
      <c r="Q163" s="127">
        <v>0</v>
      </c>
      <c r="R163" s="127">
        <f t="shared" si="8"/>
        <v>0</v>
      </c>
      <c r="S163" s="127">
        <v>0</v>
      </c>
      <c r="T163" s="128">
        <f t="shared" si="9"/>
        <v>0</v>
      </c>
      <c r="AR163" s="129" t="s">
        <v>187</v>
      </c>
      <c r="AT163" s="129" t="s">
        <v>119</v>
      </c>
      <c r="AU163" s="129" t="s">
        <v>82</v>
      </c>
      <c r="AY163" s="3" t="s">
        <v>117</v>
      </c>
      <c r="BE163" s="130">
        <f t="shared" si="10"/>
        <v>0</v>
      </c>
      <c r="BF163" s="130">
        <f t="shared" si="11"/>
        <v>0</v>
      </c>
      <c r="BG163" s="130">
        <f t="shared" si="12"/>
        <v>0</v>
      </c>
      <c r="BH163" s="130">
        <f t="shared" si="13"/>
        <v>0</v>
      </c>
      <c r="BI163" s="130">
        <f t="shared" si="14"/>
        <v>0</v>
      </c>
      <c r="BJ163" s="3" t="s">
        <v>80</v>
      </c>
      <c r="BK163" s="130">
        <f t="shared" si="15"/>
        <v>0</v>
      </c>
      <c r="BL163" s="3" t="s">
        <v>187</v>
      </c>
      <c r="BM163" s="129" t="s">
        <v>295</v>
      </c>
    </row>
    <row r="164" spans="2:47" s="18" customFormat="1" ht="12">
      <c r="B164" s="19"/>
      <c r="D164" s="131" t="s">
        <v>126</v>
      </c>
      <c r="F164" s="132" t="s">
        <v>296</v>
      </c>
      <c r="L164" s="19"/>
      <c r="M164" s="133"/>
      <c r="T164" s="43"/>
      <c r="AT164" s="3" t="s">
        <v>126</v>
      </c>
      <c r="AU164" s="3" t="s">
        <v>82</v>
      </c>
    </row>
    <row r="165" spans="2:51" s="134" customFormat="1" ht="12">
      <c r="B165" s="135"/>
      <c r="D165" s="136" t="s">
        <v>128</v>
      </c>
      <c r="E165" s="137" t="s">
        <v>21</v>
      </c>
      <c r="F165" s="138" t="s">
        <v>297</v>
      </c>
      <c r="H165" s="139">
        <v>57</v>
      </c>
      <c r="L165" s="135"/>
      <c r="M165" s="140"/>
      <c r="T165" s="141"/>
      <c r="AT165" s="137" t="s">
        <v>128</v>
      </c>
      <c r="AU165" s="137" t="s">
        <v>82</v>
      </c>
      <c r="AV165" s="134" t="s">
        <v>82</v>
      </c>
      <c r="AW165" s="134" t="s">
        <v>34</v>
      </c>
      <c r="AX165" s="134" t="s">
        <v>80</v>
      </c>
      <c r="AY165" s="137" t="s">
        <v>117</v>
      </c>
    </row>
    <row r="166" spans="2:65" s="18" customFormat="1" ht="16.5" customHeight="1">
      <c r="B166" s="19"/>
      <c r="C166" s="142" t="s">
        <v>298</v>
      </c>
      <c r="D166" s="142" t="s">
        <v>180</v>
      </c>
      <c r="E166" s="143" t="s">
        <v>299</v>
      </c>
      <c r="F166" s="144" t="s">
        <v>300</v>
      </c>
      <c r="G166" s="145" t="s">
        <v>177</v>
      </c>
      <c r="H166" s="146">
        <v>65.55</v>
      </c>
      <c r="I166" s="147"/>
      <c r="J166" s="148">
        <f t="shared" si="6"/>
        <v>0</v>
      </c>
      <c r="K166" s="144" t="s">
        <v>123</v>
      </c>
      <c r="L166" s="149"/>
      <c r="M166" s="150" t="s">
        <v>21</v>
      </c>
      <c r="N166" s="151" t="s">
        <v>46</v>
      </c>
      <c r="P166" s="127">
        <f t="shared" si="7"/>
        <v>0</v>
      </c>
      <c r="Q166" s="127">
        <v>0.00012</v>
      </c>
      <c r="R166" s="127">
        <f t="shared" si="8"/>
        <v>0.007866</v>
      </c>
      <c r="S166" s="127">
        <v>0</v>
      </c>
      <c r="T166" s="128">
        <f t="shared" si="9"/>
        <v>0</v>
      </c>
      <c r="AR166" s="129" t="s">
        <v>231</v>
      </c>
      <c r="AT166" s="129" t="s">
        <v>180</v>
      </c>
      <c r="AU166" s="129" t="s">
        <v>82</v>
      </c>
      <c r="AY166" s="3" t="s">
        <v>117</v>
      </c>
      <c r="BE166" s="130">
        <f t="shared" si="10"/>
        <v>0</v>
      </c>
      <c r="BF166" s="130">
        <f t="shared" si="11"/>
        <v>0</v>
      </c>
      <c r="BG166" s="130">
        <f t="shared" si="12"/>
        <v>0</v>
      </c>
      <c r="BH166" s="130">
        <f t="shared" si="13"/>
        <v>0</v>
      </c>
      <c r="BI166" s="130">
        <f t="shared" si="14"/>
        <v>0</v>
      </c>
      <c r="BJ166" s="3" t="s">
        <v>80</v>
      </c>
      <c r="BK166" s="130">
        <f t="shared" si="15"/>
        <v>0</v>
      </c>
      <c r="BL166" s="3" t="s">
        <v>231</v>
      </c>
      <c r="BM166" s="129" t="s">
        <v>301</v>
      </c>
    </row>
    <row r="167" spans="2:47" s="18" customFormat="1" ht="12">
      <c r="B167" s="19"/>
      <c r="D167" s="131" t="s">
        <v>126</v>
      </c>
      <c r="F167" s="132" t="s">
        <v>302</v>
      </c>
      <c r="L167" s="19"/>
      <c r="M167" s="133"/>
      <c r="T167" s="43"/>
      <c r="AT167" s="3" t="s">
        <v>126</v>
      </c>
      <c r="AU167" s="3" t="s">
        <v>82</v>
      </c>
    </row>
    <row r="168" spans="2:51" s="134" customFormat="1" ht="12">
      <c r="B168" s="135"/>
      <c r="D168" s="136" t="s">
        <v>128</v>
      </c>
      <c r="F168" s="138" t="s">
        <v>303</v>
      </c>
      <c r="H168" s="139">
        <v>65.55</v>
      </c>
      <c r="L168" s="135"/>
      <c r="M168" s="140"/>
      <c r="T168" s="141"/>
      <c r="AT168" s="137" t="s">
        <v>128</v>
      </c>
      <c r="AU168" s="137" t="s">
        <v>82</v>
      </c>
      <c r="AV168" s="134" t="s">
        <v>82</v>
      </c>
      <c r="AW168" s="134" t="s">
        <v>4</v>
      </c>
      <c r="AX168" s="134" t="s">
        <v>80</v>
      </c>
      <c r="AY168" s="137" t="s">
        <v>117</v>
      </c>
    </row>
    <row r="169" spans="2:65" s="18" customFormat="1" ht="24.2" customHeight="1">
      <c r="B169" s="19"/>
      <c r="C169" s="118" t="s">
        <v>304</v>
      </c>
      <c r="D169" s="118" t="s">
        <v>119</v>
      </c>
      <c r="E169" s="119" t="s">
        <v>305</v>
      </c>
      <c r="F169" s="120" t="s">
        <v>306</v>
      </c>
      <c r="G169" s="121" t="s">
        <v>139</v>
      </c>
      <c r="H169" s="122">
        <v>21</v>
      </c>
      <c r="I169" s="123"/>
      <c r="J169" s="124">
        <f t="shared" si="6"/>
        <v>0</v>
      </c>
      <c r="K169" s="120" t="s">
        <v>123</v>
      </c>
      <c r="L169" s="19"/>
      <c r="M169" s="125" t="s">
        <v>21</v>
      </c>
      <c r="N169" s="126" t="s">
        <v>46</v>
      </c>
      <c r="P169" s="127">
        <f t="shared" si="7"/>
        <v>0</v>
      </c>
      <c r="Q169" s="127">
        <v>0</v>
      </c>
      <c r="R169" s="127">
        <f t="shared" si="8"/>
        <v>0</v>
      </c>
      <c r="S169" s="127">
        <v>0</v>
      </c>
      <c r="T169" s="128">
        <f t="shared" si="9"/>
        <v>0</v>
      </c>
      <c r="AR169" s="129" t="s">
        <v>187</v>
      </c>
      <c r="AT169" s="129" t="s">
        <v>119</v>
      </c>
      <c r="AU169" s="129" t="s">
        <v>82</v>
      </c>
      <c r="AY169" s="3" t="s">
        <v>117</v>
      </c>
      <c r="BE169" s="130">
        <f t="shared" si="10"/>
        <v>0</v>
      </c>
      <c r="BF169" s="130">
        <f t="shared" si="11"/>
        <v>0</v>
      </c>
      <c r="BG169" s="130">
        <f t="shared" si="12"/>
        <v>0</v>
      </c>
      <c r="BH169" s="130">
        <f t="shared" si="13"/>
        <v>0</v>
      </c>
      <c r="BI169" s="130">
        <f t="shared" si="14"/>
        <v>0</v>
      </c>
      <c r="BJ169" s="3" t="s">
        <v>80</v>
      </c>
      <c r="BK169" s="130">
        <f t="shared" si="15"/>
        <v>0</v>
      </c>
      <c r="BL169" s="3" t="s">
        <v>187</v>
      </c>
      <c r="BM169" s="129" t="s">
        <v>307</v>
      </c>
    </row>
    <row r="170" spans="2:47" s="18" customFormat="1" ht="12">
      <c r="B170" s="19"/>
      <c r="D170" s="131" t="s">
        <v>126</v>
      </c>
      <c r="F170" s="132" t="s">
        <v>308</v>
      </c>
      <c r="L170" s="19"/>
      <c r="M170" s="133"/>
      <c r="T170" s="43"/>
      <c r="AT170" s="3" t="s">
        <v>126</v>
      </c>
      <c r="AU170" s="3" t="s">
        <v>82</v>
      </c>
    </row>
    <row r="171" spans="2:51" s="134" customFormat="1" ht="12">
      <c r="B171" s="135"/>
      <c r="D171" s="136" t="s">
        <v>128</v>
      </c>
      <c r="E171" s="137" t="s">
        <v>21</v>
      </c>
      <c r="F171" s="138" t="s">
        <v>309</v>
      </c>
      <c r="H171" s="139">
        <v>21</v>
      </c>
      <c r="L171" s="135"/>
      <c r="M171" s="140"/>
      <c r="T171" s="141"/>
      <c r="AT171" s="137" t="s">
        <v>128</v>
      </c>
      <c r="AU171" s="137" t="s">
        <v>82</v>
      </c>
      <c r="AV171" s="134" t="s">
        <v>82</v>
      </c>
      <c r="AW171" s="134" t="s">
        <v>34</v>
      </c>
      <c r="AX171" s="134" t="s">
        <v>80</v>
      </c>
      <c r="AY171" s="137" t="s">
        <v>117</v>
      </c>
    </row>
    <row r="172" spans="2:65" s="18" customFormat="1" ht="16.5" customHeight="1">
      <c r="B172" s="19"/>
      <c r="C172" s="118" t="s">
        <v>310</v>
      </c>
      <c r="D172" s="118" t="s">
        <v>119</v>
      </c>
      <c r="E172" s="119" t="s">
        <v>311</v>
      </c>
      <c r="F172" s="120" t="s">
        <v>312</v>
      </c>
      <c r="G172" s="121" t="s">
        <v>139</v>
      </c>
      <c r="H172" s="122">
        <v>6</v>
      </c>
      <c r="I172" s="123"/>
      <c r="J172" s="124">
        <f t="shared" si="6"/>
        <v>0</v>
      </c>
      <c r="K172" s="120" t="s">
        <v>123</v>
      </c>
      <c r="L172" s="19"/>
      <c r="M172" s="125" t="s">
        <v>21</v>
      </c>
      <c r="N172" s="126" t="s">
        <v>46</v>
      </c>
      <c r="P172" s="127">
        <f t="shared" si="7"/>
        <v>0</v>
      </c>
      <c r="Q172" s="127">
        <v>0</v>
      </c>
      <c r="R172" s="127">
        <f t="shared" si="8"/>
        <v>0</v>
      </c>
      <c r="S172" s="127">
        <v>0</v>
      </c>
      <c r="T172" s="128">
        <f t="shared" si="9"/>
        <v>0</v>
      </c>
      <c r="AR172" s="129" t="s">
        <v>187</v>
      </c>
      <c r="AT172" s="129" t="s">
        <v>119</v>
      </c>
      <c r="AU172" s="129" t="s">
        <v>82</v>
      </c>
      <c r="AY172" s="3" t="s">
        <v>117</v>
      </c>
      <c r="BE172" s="130">
        <f t="shared" si="10"/>
        <v>0</v>
      </c>
      <c r="BF172" s="130">
        <f t="shared" si="11"/>
        <v>0</v>
      </c>
      <c r="BG172" s="130">
        <f t="shared" si="12"/>
        <v>0</v>
      </c>
      <c r="BH172" s="130">
        <f t="shared" si="13"/>
        <v>0</v>
      </c>
      <c r="BI172" s="130">
        <f t="shared" si="14"/>
        <v>0</v>
      </c>
      <c r="BJ172" s="3" t="s">
        <v>80</v>
      </c>
      <c r="BK172" s="130">
        <f t="shared" si="15"/>
        <v>0</v>
      </c>
      <c r="BL172" s="3" t="s">
        <v>187</v>
      </c>
      <c r="BM172" s="129" t="s">
        <v>313</v>
      </c>
    </row>
    <row r="173" spans="2:47" s="18" customFormat="1" ht="12">
      <c r="B173" s="19"/>
      <c r="D173" s="131" t="s">
        <v>126</v>
      </c>
      <c r="F173" s="132" t="s">
        <v>314</v>
      </c>
      <c r="L173" s="19"/>
      <c r="M173" s="133"/>
      <c r="T173" s="43"/>
      <c r="AT173" s="3" t="s">
        <v>126</v>
      </c>
      <c r="AU173" s="3" t="s">
        <v>82</v>
      </c>
    </row>
    <row r="174" spans="2:65" s="18" customFormat="1" ht="16.5" customHeight="1">
      <c r="B174" s="19"/>
      <c r="C174" s="118" t="s">
        <v>315</v>
      </c>
      <c r="D174" s="118" t="s">
        <v>119</v>
      </c>
      <c r="E174" s="119" t="s">
        <v>316</v>
      </c>
      <c r="F174" s="120" t="s">
        <v>317</v>
      </c>
      <c r="G174" s="121" t="s">
        <v>139</v>
      </c>
      <c r="H174" s="122">
        <v>1</v>
      </c>
      <c r="I174" s="123"/>
      <c r="J174" s="124">
        <f t="shared" si="6"/>
        <v>0</v>
      </c>
      <c r="K174" s="120" t="s">
        <v>21</v>
      </c>
      <c r="L174" s="19"/>
      <c r="M174" s="125" t="s">
        <v>21</v>
      </c>
      <c r="N174" s="126" t="s">
        <v>46</v>
      </c>
      <c r="P174" s="127">
        <f t="shared" si="7"/>
        <v>0</v>
      </c>
      <c r="Q174" s="127">
        <v>0</v>
      </c>
      <c r="R174" s="127">
        <f t="shared" si="8"/>
        <v>0</v>
      </c>
      <c r="S174" s="127">
        <v>0</v>
      </c>
      <c r="T174" s="128">
        <f t="shared" si="9"/>
        <v>0</v>
      </c>
      <c r="AR174" s="129" t="s">
        <v>187</v>
      </c>
      <c r="AT174" s="129" t="s">
        <v>119</v>
      </c>
      <c r="AU174" s="129" t="s">
        <v>82</v>
      </c>
      <c r="AY174" s="3" t="s">
        <v>117</v>
      </c>
      <c r="BE174" s="130">
        <f t="shared" si="10"/>
        <v>0</v>
      </c>
      <c r="BF174" s="130">
        <f t="shared" si="11"/>
        <v>0</v>
      </c>
      <c r="BG174" s="130">
        <f t="shared" si="12"/>
        <v>0</v>
      </c>
      <c r="BH174" s="130">
        <f t="shared" si="13"/>
        <v>0</v>
      </c>
      <c r="BI174" s="130">
        <f t="shared" si="14"/>
        <v>0</v>
      </c>
      <c r="BJ174" s="3" t="s">
        <v>80</v>
      </c>
      <c r="BK174" s="130">
        <f t="shared" si="15"/>
        <v>0</v>
      </c>
      <c r="BL174" s="3" t="s">
        <v>187</v>
      </c>
      <c r="BM174" s="129" t="s">
        <v>318</v>
      </c>
    </row>
    <row r="175" spans="2:65" s="18" customFormat="1" ht="16.5" customHeight="1">
      <c r="B175" s="19"/>
      <c r="C175" s="142" t="s">
        <v>319</v>
      </c>
      <c r="D175" s="142" t="s">
        <v>180</v>
      </c>
      <c r="E175" s="143" t="s">
        <v>320</v>
      </c>
      <c r="F175" s="144" t="s">
        <v>321</v>
      </c>
      <c r="G175" s="145" t="s">
        <v>139</v>
      </c>
      <c r="H175" s="146">
        <v>6</v>
      </c>
      <c r="I175" s="147"/>
      <c r="J175" s="148">
        <f t="shared" si="6"/>
        <v>0</v>
      </c>
      <c r="K175" s="144" t="s">
        <v>21</v>
      </c>
      <c r="L175" s="149"/>
      <c r="M175" s="150" t="s">
        <v>21</v>
      </c>
      <c r="N175" s="151" t="s">
        <v>46</v>
      </c>
      <c r="P175" s="127">
        <f t="shared" si="7"/>
        <v>0</v>
      </c>
      <c r="Q175" s="127">
        <v>0.00019</v>
      </c>
      <c r="R175" s="127">
        <f t="shared" si="8"/>
        <v>0.00114</v>
      </c>
      <c r="S175" s="127">
        <v>0</v>
      </c>
      <c r="T175" s="128">
        <f t="shared" si="9"/>
        <v>0</v>
      </c>
      <c r="AR175" s="129" t="s">
        <v>231</v>
      </c>
      <c r="AT175" s="129" t="s">
        <v>180</v>
      </c>
      <c r="AU175" s="129" t="s">
        <v>82</v>
      </c>
      <c r="AY175" s="3" t="s">
        <v>117</v>
      </c>
      <c r="BE175" s="130">
        <f t="shared" si="10"/>
        <v>0</v>
      </c>
      <c r="BF175" s="130">
        <f t="shared" si="11"/>
        <v>0</v>
      </c>
      <c r="BG175" s="130">
        <f t="shared" si="12"/>
        <v>0</v>
      </c>
      <c r="BH175" s="130">
        <f t="shared" si="13"/>
        <v>0</v>
      </c>
      <c r="BI175" s="130">
        <f t="shared" si="14"/>
        <v>0</v>
      </c>
      <c r="BJ175" s="3" t="s">
        <v>80</v>
      </c>
      <c r="BK175" s="130">
        <f t="shared" si="15"/>
        <v>0</v>
      </c>
      <c r="BL175" s="3" t="s">
        <v>231</v>
      </c>
      <c r="BM175" s="129" t="s">
        <v>322</v>
      </c>
    </row>
    <row r="176" spans="2:65" s="18" customFormat="1" ht="16.5" customHeight="1">
      <c r="B176" s="19"/>
      <c r="C176" s="142" t="s">
        <v>323</v>
      </c>
      <c r="D176" s="142" t="s">
        <v>180</v>
      </c>
      <c r="E176" s="143" t="s">
        <v>324</v>
      </c>
      <c r="F176" s="144" t="s">
        <v>325</v>
      </c>
      <c r="G176" s="145" t="s">
        <v>139</v>
      </c>
      <c r="H176" s="146">
        <v>1</v>
      </c>
      <c r="I176" s="147"/>
      <c r="J176" s="148">
        <f t="shared" si="6"/>
        <v>0</v>
      </c>
      <c r="K176" s="144" t="s">
        <v>21</v>
      </c>
      <c r="L176" s="149"/>
      <c r="M176" s="150" t="s">
        <v>21</v>
      </c>
      <c r="N176" s="151" t="s">
        <v>46</v>
      </c>
      <c r="P176" s="127">
        <f t="shared" si="7"/>
        <v>0</v>
      </c>
      <c r="Q176" s="127">
        <v>0.00019</v>
      </c>
      <c r="R176" s="127">
        <f t="shared" si="8"/>
        <v>0.00019</v>
      </c>
      <c r="S176" s="127">
        <v>0</v>
      </c>
      <c r="T176" s="128">
        <f t="shared" si="9"/>
        <v>0</v>
      </c>
      <c r="AR176" s="129" t="s">
        <v>231</v>
      </c>
      <c r="AT176" s="129" t="s">
        <v>180</v>
      </c>
      <c r="AU176" s="129" t="s">
        <v>82</v>
      </c>
      <c r="AY176" s="3" t="s">
        <v>117</v>
      </c>
      <c r="BE176" s="130">
        <f t="shared" si="10"/>
        <v>0</v>
      </c>
      <c r="BF176" s="130">
        <f t="shared" si="11"/>
        <v>0</v>
      </c>
      <c r="BG176" s="130">
        <f t="shared" si="12"/>
        <v>0</v>
      </c>
      <c r="BH176" s="130">
        <f t="shared" si="13"/>
        <v>0</v>
      </c>
      <c r="BI176" s="130">
        <f t="shared" si="14"/>
        <v>0</v>
      </c>
      <c r="BJ176" s="3" t="s">
        <v>80</v>
      </c>
      <c r="BK176" s="130">
        <f t="shared" si="15"/>
        <v>0</v>
      </c>
      <c r="BL176" s="3" t="s">
        <v>231</v>
      </c>
      <c r="BM176" s="129" t="s">
        <v>326</v>
      </c>
    </row>
    <row r="177" spans="2:65" s="18" customFormat="1" ht="16.5" customHeight="1">
      <c r="B177" s="19"/>
      <c r="C177" s="118" t="s">
        <v>327</v>
      </c>
      <c r="D177" s="118" t="s">
        <v>119</v>
      </c>
      <c r="E177" s="119" t="s">
        <v>328</v>
      </c>
      <c r="F177" s="120" t="s">
        <v>329</v>
      </c>
      <c r="G177" s="121" t="s">
        <v>139</v>
      </c>
      <c r="H177" s="122">
        <v>7</v>
      </c>
      <c r="I177" s="123"/>
      <c r="J177" s="124">
        <f t="shared" si="6"/>
        <v>0</v>
      </c>
      <c r="K177" s="120" t="s">
        <v>123</v>
      </c>
      <c r="L177" s="19"/>
      <c r="M177" s="125" t="s">
        <v>21</v>
      </c>
      <c r="N177" s="126" t="s">
        <v>46</v>
      </c>
      <c r="P177" s="127">
        <f t="shared" si="7"/>
        <v>0</v>
      </c>
      <c r="Q177" s="127">
        <v>0</v>
      </c>
      <c r="R177" s="127">
        <f t="shared" si="8"/>
        <v>0</v>
      </c>
      <c r="S177" s="127">
        <v>0</v>
      </c>
      <c r="T177" s="128">
        <f t="shared" si="9"/>
        <v>0</v>
      </c>
      <c r="AR177" s="129" t="s">
        <v>187</v>
      </c>
      <c r="AT177" s="129" t="s">
        <v>119</v>
      </c>
      <c r="AU177" s="129" t="s">
        <v>82</v>
      </c>
      <c r="AY177" s="3" t="s">
        <v>117</v>
      </c>
      <c r="BE177" s="130">
        <f t="shared" si="10"/>
        <v>0</v>
      </c>
      <c r="BF177" s="130">
        <f t="shared" si="11"/>
        <v>0</v>
      </c>
      <c r="BG177" s="130">
        <f t="shared" si="12"/>
        <v>0</v>
      </c>
      <c r="BH177" s="130">
        <f t="shared" si="13"/>
        <v>0</v>
      </c>
      <c r="BI177" s="130">
        <f t="shared" si="14"/>
        <v>0</v>
      </c>
      <c r="BJ177" s="3" t="s">
        <v>80</v>
      </c>
      <c r="BK177" s="130">
        <f t="shared" si="15"/>
        <v>0</v>
      </c>
      <c r="BL177" s="3" t="s">
        <v>187</v>
      </c>
      <c r="BM177" s="129" t="s">
        <v>330</v>
      </c>
    </row>
    <row r="178" spans="2:47" s="18" customFormat="1" ht="12">
      <c r="B178" s="19"/>
      <c r="D178" s="131" t="s">
        <v>126</v>
      </c>
      <c r="F178" s="132" t="s">
        <v>331</v>
      </c>
      <c r="L178" s="19"/>
      <c r="M178" s="133"/>
      <c r="T178" s="43"/>
      <c r="AT178" s="3" t="s">
        <v>126</v>
      </c>
      <c r="AU178" s="3" t="s">
        <v>82</v>
      </c>
    </row>
    <row r="179" spans="2:65" s="18" customFormat="1" ht="16.5" customHeight="1">
      <c r="B179" s="19"/>
      <c r="C179" s="142" t="s">
        <v>332</v>
      </c>
      <c r="D179" s="142" t="s">
        <v>180</v>
      </c>
      <c r="E179" s="143" t="s">
        <v>333</v>
      </c>
      <c r="F179" s="144" t="s">
        <v>334</v>
      </c>
      <c r="G179" s="145" t="s">
        <v>139</v>
      </c>
      <c r="H179" s="146">
        <v>7</v>
      </c>
      <c r="I179" s="147"/>
      <c r="J179" s="148">
        <f t="shared" si="6"/>
        <v>0</v>
      </c>
      <c r="K179" s="144" t="s">
        <v>21</v>
      </c>
      <c r="L179" s="149"/>
      <c r="M179" s="150" t="s">
        <v>21</v>
      </c>
      <c r="N179" s="151" t="s">
        <v>46</v>
      </c>
      <c r="P179" s="127">
        <f t="shared" si="7"/>
        <v>0</v>
      </c>
      <c r="Q179" s="127">
        <v>0.00169</v>
      </c>
      <c r="R179" s="127">
        <f t="shared" si="8"/>
        <v>0.01183</v>
      </c>
      <c r="S179" s="127">
        <v>0</v>
      </c>
      <c r="T179" s="128">
        <f t="shared" si="9"/>
        <v>0</v>
      </c>
      <c r="AR179" s="129" t="s">
        <v>162</v>
      </c>
      <c r="AT179" s="129" t="s">
        <v>180</v>
      </c>
      <c r="AU179" s="129" t="s">
        <v>82</v>
      </c>
      <c r="AY179" s="3" t="s">
        <v>117</v>
      </c>
      <c r="BE179" s="130">
        <f t="shared" si="10"/>
        <v>0</v>
      </c>
      <c r="BF179" s="130">
        <f t="shared" si="11"/>
        <v>0</v>
      </c>
      <c r="BG179" s="130">
        <f t="shared" si="12"/>
        <v>0</v>
      </c>
      <c r="BH179" s="130">
        <f t="shared" si="13"/>
        <v>0</v>
      </c>
      <c r="BI179" s="130">
        <f t="shared" si="14"/>
        <v>0</v>
      </c>
      <c r="BJ179" s="3" t="s">
        <v>80</v>
      </c>
      <c r="BK179" s="130">
        <f t="shared" si="15"/>
        <v>0</v>
      </c>
      <c r="BL179" s="3" t="s">
        <v>124</v>
      </c>
      <c r="BM179" s="129" t="s">
        <v>335</v>
      </c>
    </row>
    <row r="180" spans="2:65" s="18" customFormat="1" ht="21.75" customHeight="1">
      <c r="B180" s="19"/>
      <c r="C180" s="118" t="s">
        <v>336</v>
      </c>
      <c r="D180" s="118" t="s">
        <v>119</v>
      </c>
      <c r="E180" s="119" t="s">
        <v>337</v>
      </c>
      <c r="F180" s="120" t="s">
        <v>338</v>
      </c>
      <c r="G180" s="121" t="s">
        <v>139</v>
      </c>
      <c r="H180" s="122">
        <v>7</v>
      </c>
      <c r="I180" s="123"/>
      <c r="J180" s="124">
        <f t="shared" si="6"/>
        <v>0</v>
      </c>
      <c r="K180" s="120" t="s">
        <v>123</v>
      </c>
      <c r="L180" s="19"/>
      <c r="M180" s="125" t="s">
        <v>21</v>
      </c>
      <c r="N180" s="126" t="s">
        <v>46</v>
      </c>
      <c r="P180" s="127">
        <f t="shared" si="7"/>
        <v>0</v>
      </c>
      <c r="Q180" s="127">
        <v>0</v>
      </c>
      <c r="R180" s="127">
        <f t="shared" si="8"/>
        <v>0</v>
      </c>
      <c r="S180" s="127">
        <v>0</v>
      </c>
      <c r="T180" s="128">
        <f t="shared" si="9"/>
        <v>0</v>
      </c>
      <c r="AR180" s="129" t="s">
        <v>187</v>
      </c>
      <c r="AT180" s="129" t="s">
        <v>119</v>
      </c>
      <c r="AU180" s="129" t="s">
        <v>82</v>
      </c>
      <c r="AY180" s="3" t="s">
        <v>117</v>
      </c>
      <c r="BE180" s="130">
        <f t="shared" si="10"/>
        <v>0</v>
      </c>
      <c r="BF180" s="130">
        <f t="shared" si="11"/>
        <v>0</v>
      </c>
      <c r="BG180" s="130">
        <f t="shared" si="12"/>
        <v>0</v>
      </c>
      <c r="BH180" s="130">
        <f t="shared" si="13"/>
        <v>0</v>
      </c>
      <c r="BI180" s="130">
        <f t="shared" si="14"/>
        <v>0</v>
      </c>
      <c r="BJ180" s="3" t="s">
        <v>80</v>
      </c>
      <c r="BK180" s="130">
        <f t="shared" si="15"/>
        <v>0</v>
      </c>
      <c r="BL180" s="3" t="s">
        <v>187</v>
      </c>
      <c r="BM180" s="129" t="s">
        <v>339</v>
      </c>
    </row>
    <row r="181" spans="2:47" s="18" customFormat="1" ht="12">
      <c r="B181" s="19"/>
      <c r="D181" s="131" t="s">
        <v>126</v>
      </c>
      <c r="F181" s="132" t="s">
        <v>340</v>
      </c>
      <c r="L181" s="19"/>
      <c r="M181" s="133"/>
      <c r="T181" s="43"/>
      <c r="AT181" s="3" t="s">
        <v>126</v>
      </c>
      <c r="AU181" s="3" t="s">
        <v>82</v>
      </c>
    </row>
    <row r="182" spans="2:65" s="18" customFormat="1" ht="16.5" customHeight="1">
      <c r="B182" s="19"/>
      <c r="C182" s="118" t="s">
        <v>341</v>
      </c>
      <c r="D182" s="118" t="s">
        <v>119</v>
      </c>
      <c r="E182" s="119" t="s">
        <v>342</v>
      </c>
      <c r="F182" s="120" t="s">
        <v>343</v>
      </c>
      <c r="G182" s="121" t="s">
        <v>139</v>
      </c>
      <c r="H182" s="122">
        <v>7</v>
      </c>
      <c r="I182" s="123"/>
      <c r="J182" s="124">
        <f t="shared" si="6"/>
        <v>0</v>
      </c>
      <c r="K182" s="120" t="s">
        <v>123</v>
      </c>
      <c r="L182" s="19"/>
      <c r="M182" s="125" t="s">
        <v>21</v>
      </c>
      <c r="N182" s="126" t="s">
        <v>46</v>
      </c>
      <c r="P182" s="127">
        <f t="shared" si="7"/>
        <v>0</v>
      </c>
      <c r="Q182" s="127">
        <v>0</v>
      </c>
      <c r="R182" s="127">
        <f t="shared" si="8"/>
        <v>0</v>
      </c>
      <c r="S182" s="127">
        <v>0</v>
      </c>
      <c r="T182" s="128">
        <f t="shared" si="9"/>
        <v>0</v>
      </c>
      <c r="AR182" s="129" t="s">
        <v>187</v>
      </c>
      <c r="AT182" s="129" t="s">
        <v>119</v>
      </c>
      <c r="AU182" s="129" t="s">
        <v>82</v>
      </c>
      <c r="AY182" s="3" t="s">
        <v>117</v>
      </c>
      <c r="BE182" s="130">
        <f t="shared" si="10"/>
        <v>0</v>
      </c>
      <c r="BF182" s="130">
        <f t="shared" si="11"/>
        <v>0</v>
      </c>
      <c r="BG182" s="130">
        <f t="shared" si="12"/>
        <v>0</v>
      </c>
      <c r="BH182" s="130">
        <f t="shared" si="13"/>
        <v>0</v>
      </c>
      <c r="BI182" s="130">
        <f t="shared" si="14"/>
        <v>0</v>
      </c>
      <c r="BJ182" s="3" t="s">
        <v>80</v>
      </c>
      <c r="BK182" s="130">
        <f t="shared" si="15"/>
        <v>0</v>
      </c>
      <c r="BL182" s="3" t="s">
        <v>187</v>
      </c>
      <c r="BM182" s="129" t="s">
        <v>344</v>
      </c>
    </row>
    <row r="183" spans="2:47" s="18" customFormat="1" ht="12">
      <c r="B183" s="19"/>
      <c r="D183" s="131" t="s">
        <v>126</v>
      </c>
      <c r="F183" s="132" t="s">
        <v>345</v>
      </c>
      <c r="L183" s="19"/>
      <c r="M183" s="133"/>
      <c r="T183" s="43"/>
      <c r="AT183" s="3" t="s">
        <v>126</v>
      </c>
      <c r="AU183" s="3" t="s">
        <v>82</v>
      </c>
    </row>
    <row r="184" spans="2:63" s="106" customFormat="1" ht="22.9" customHeight="1">
      <c r="B184" s="107"/>
      <c r="D184" s="108" t="s">
        <v>74</v>
      </c>
      <c r="E184" s="116" t="s">
        <v>346</v>
      </c>
      <c r="F184" s="116" t="s">
        <v>347</v>
      </c>
      <c r="J184" s="117">
        <f>BK184</f>
        <v>0</v>
      </c>
      <c r="L184" s="107"/>
      <c r="M184" s="111"/>
      <c r="P184" s="112">
        <f>SUM(P185:P247)</f>
        <v>0</v>
      </c>
      <c r="R184" s="112">
        <f>SUM(R185:R247)</f>
        <v>13.561305999999998</v>
      </c>
      <c r="T184" s="113">
        <f>SUM(T185:T247)</f>
        <v>21.6697</v>
      </c>
      <c r="AR184" s="108" t="s">
        <v>136</v>
      </c>
      <c r="AT184" s="114" t="s">
        <v>74</v>
      </c>
      <c r="AU184" s="114" t="s">
        <v>80</v>
      </c>
      <c r="AY184" s="108" t="s">
        <v>117</v>
      </c>
      <c r="BK184" s="115">
        <f>SUM(BK185:BK247)</f>
        <v>0</v>
      </c>
    </row>
    <row r="185" spans="2:65" s="18" customFormat="1" ht="24.2" customHeight="1">
      <c r="B185" s="19"/>
      <c r="C185" s="118" t="s">
        <v>348</v>
      </c>
      <c r="D185" s="118" t="s">
        <v>119</v>
      </c>
      <c r="E185" s="119" t="s">
        <v>349</v>
      </c>
      <c r="F185" s="120" t="s">
        <v>350</v>
      </c>
      <c r="G185" s="121" t="s">
        <v>139</v>
      </c>
      <c r="H185" s="122">
        <v>5</v>
      </c>
      <c r="I185" s="123"/>
      <c r="J185" s="124">
        <f>ROUND(I185*H185,2)</f>
        <v>0</v>
      </c>
      <c r="K185" s="120" t="s">
        <v>123</v>
      </c>
      <c r="L185" s="19"/>
      <c r="M185" s="125" t="s">
        <v>21</v>
      </c>
      <c r="N185" s="126" t="s">
        <v>46</v>
      </c>
      <c r="P185" s="127">
        <f>O185*H185</f>
        <v>0</v>
      </c>
      <c r="Q185" s="127">
        <v>0</v>
      </c>
      <c r="R185" s="127">
        <f>Q185*H185</f>
        <v>0</v>
      </c>
      <c r="S185" s="127">
        <v>0</v>
      </c>
      <c r="T185" s="128">
        <f>S185*H185</f>
        <v>0</v>
      </c>
      <c r="AR185" s="129" t="s">
        <v>187</v>
      </c>
      <c r="AT185" s="129" t="s">
        <v>119</v>
      </c>
      <c r="AU185" s="129" t="s">
        <v>82</v>
      </c>
      <c r="AY185" s="3" t="s">
        <v>117</v>
      </c>
      <c r="BE185" s="130">
        <f t="shared" si="10"/>
        <v>0</v>
      </c>
      <c r="BF185" s="130">
        <f t="shared" si="11"/>
        <v>0</v>
      </c>
      <c r="BG185" s="130">
        <f t="shared" si="12"/>
        <v>0</v>
      </c>
      <c r="BH185" s="130">
        <f t="shared" si="13"/>
        <v>0</v>
      </c>
      <c r="BI185" s="130">
        <f t="shared" si="14"/>
        <v>0</v>
      </c>
      <c r="BJ185" s="3" t="s">
        <v>80</v>
      </c>
      <c r="BK185" s="130">
        <f>ROUND(I185*H185,2)</f>
        <v>0</v>
      </c>
      <c r="BL185" s="3" t="s">
        <v>187</v>
      </c>
      <c r="BM185" s="129" t="s">
        <v>351</v>
      </c>
    </row>
    <row r="186" spans="2:47" s="18" customFormat="1" ht="12">
      <c r="B186" s="19"/>
      <c r="D186" s="131" t="s">
        <v>126</v>
      </c>
      <c r="F186" s="132" t="s">
        <v>352</v>
      </c>
      <c r="L186" s="19"/>
      <c r="M186" s="133"/>
      <c r="T186" s="43"/>
      <c r="AT186" s="3" t="s">
        <v>126</v>
      </c>
      <c r="AU186" s="3" t="s">
        <v>82</v>
      </c>
    </row>
    <row r="187" spans="2:65" s="18" customFormat="1" ht="33" customHeight="1">
      <c r="B187" s="19"/>
      <c r="C187" s="118" t="s">
        <v>353</v>
      </c>
      <c r="D187" s="118" t="s">
        <v>119</v>
      </c>
      <c r="E187" s="119" t="s">
        <v>354</v>
      </c>
      <c r="F187" s="120" t="s">
        <v>355</v>
      </c>
      <c r="G187" s="121" t="s">
        <v>122</v>
      </c>
      <c r="H187" s="122">
        <v>22</v>
      </c>
      <c r="I187" s="123"/>
      <c r="J187" s="124">
        <f>ROUND(I187*H187,2)</f>
        <v>0</v>
      </c>
      <c r="K187" s="120" t="s">
        <v>123</v>
      </c>
      <c r="L187" s="19"/>
      <c r="M187" s="125" t="s">
        <v>21</v>
      </c>
      <c r="N187" s="126" t="s">
        <v>46</v>
      </c>
      <c r="P187" s="127">
        <f>O187*H187</f>
        <v>0</v>
      </c>
      <c r="Q187" s="127">
        <v>0</v>
      </c>
      <c r="R187" s="127">
        <f>Q187*H187</f>
        <v>0</v>
      </c>
      <c r="S187" s="127">
        <v>0.295</v>
      </c>
      <c r="T187" s="128">
        <f>S187*H187</f>
        <v>6.489999999999999</v>
      </c>
      <c r="AR187" s="129" t="s">
        <v>187</v>
      </c>
      <c r="AT187" s="129" t="s">
        <v>119</v>
      </c>
      <c r="AU187" s="129" t="s">
        <v>82</v>
      </c>
      <c r="AY187" s="3" t="s">
        <v>117</v>
      </c>
      <c r="BE187" s="130">
        <f t="shared" si="10"/>
        <v>0</v>
      </c>
      <c r="BF187" s="130">
        <f t="shared" si="11"/>
        <v>0</v>
      </c>
      <c r="BG187" s="130">
        <f t="shared" si="12"/>
        <v>0</v>
      </c>
      <c r="BH187" s="130">
        <f t="shared" si="13"/>
        <v>0</v>
      </c>
      <c r="BI187" s="130">
        <f t="shared" si="14"/>
        <v>0</v>
      </c>
      <c r="BJ187" s="3" t="s">
        <v>80</v>
      </c>
      <c r="BK187" s="130">
        <f>ROUND(I187*H187,2)</f>
        <v>0</v>
      </c>
      <c r="BL187" s="3" t="s">
        <v>187</v>
      </c>
      <c r="BM187" s="129" t="s">
        <v>356</v>
      </c>
    </row>
    <row r="188" spans="2:47" s="18" customFormat="1" ht="12">
      <c r="B188" s="19"/>
      <c r="D188" s="131" t="s">
        <v>126</v>
      </c>
      <c r="F188" s="132" t="s">
        <v>357</v>
      </c>
      <c r="L188" s="19"/>
      <c r="M188" s="133"/>
      <c r="T188" s="43"/>
      <c r="AT188" s="3" t="s">
        <v>126</v>
      </c>
      <c r="AU188" s="3" t="s">
        <v>82</v>
      </c>
    </row>
    <row r="189" spans="2:65" s="18" customFormat="1" ht="24.2" customHeight="1">
      <c r="B189" s="19"/>
      <c r="C189" s="118" t="s">
        <v>358</v>
      </c>
      <c r="D189" s="118" t="s">
        <v>119</v>
      </c>
      <c r="E189" s="119" t="s">
        <v>359</v>
      </c>
      <c r="F189" s="120" t="s">
        <v>360</v>
      </c>
      <c r="G189" s="121" t="s">
        <v>122</v>
      </c>
      <c r="H189" s="122">
        <v>22</v>
      </c>
      <c r="I189" s="123"/>
      <c r="J189" s="124">
        <f>ROUND(I189*H189,2)</f>
        <v>0</v>
      </c>
      <c r="K189" s="120" t="s">
        <v>123</v>
      </c>
      <c r="L189" s="19"/>
      <c r="M189" s="125" t="s">
        <v>21</v>
      </c>
      <c r="N189" s="126" t="s">
        <v>46</v>
      </c>
      <c r="P189" s="127">
        <f>O189*H189</f>
        <v>0</v>
      </c>
      <c r="Q189" s="127">
        <v>0.08425</v>
      </c>
      <c r="R189" s="127">
        <f>Q189*H189</f>
        <v>1.8535000000000001</v>
      </c>
      <c r="S189" s="127">
        <v>0</v>
      </c>
      <c r="T189" s="128">
        <f>S189*H189</f>
        <v>0</v>
      </c>
      <c r="AR189" s="129" t="s">
        <v>187</v>
      </c>
      <c r="AT189" s="129" t="s">
        <v>119</v>
      </c>
      <c r="AU189" s="129" t="s">
        <v>82</v>
      </c>
      <c r="AY189" s="3" t="s">
        <v>117</v>
      </c>
      <c r="BE189" s="130">
        <f t="shared" si="10"/>
        <v>0</v>
      </c>
      <c r="BF189" s="130">
        <f t="shared" si="11"/>
        <v>0</v>
      </c>
      <c r="BG189" s="130">
        <f t="shared" si="12"/>
        <v>0</v>
      </c>
      <c r="BH189" s="130">
        <f t="shared" si="13"/>
        <v>0</v>
      </c>
      <c r="BI189" s="130">
        <f t="shared" si="14"/>
        <v>0</v>
      </c>
      <c r="BJ189" s="3" t="s">
        <v>80</v>
      </c>
      <c r="BK189" s="130">
        <f>ROUND(I189*H189,2)</f>
        <v>0</v>
      </c>
      <c r="BL189" s="3" t="s">
        <v>187</v>
      </c>
      <c r="BM189" s="129" t="s">
        <v>361</v>
      </c>
    </row>
    <row r="190" spans="2:47" s="18" customFormat="1" ht="12">
      <c r="B190" s="19"/>
      <c r="D190" s="131" t="s">
        <v>126</v>
      </c>
      <c r="F190" s="132" t="s">
        <v>362</v>
      </c>
      <c r="L190" s="19"/>
      <c r="M190" s="133"/>
      <c r="T190" s="43"/>
      <c r="AT190" s="3" t="s">
        <v>126</v>
      </c>
      <c r="AU190" s="3" t="s">
        <v>82</v>
      </c>
    </row>
    <row r="191" spans="2:65" s="18" customFormat="1" ht="16.5" customHeight="1">
      <c r="B191" s="19"/>
      <c r="C191" s="142" t="s">
        <v>363</v>
      </c>
      <c r="D191" s="142" t="s">
        <v>180</v>
      </c>
      <c r="E191" s="143" t="s">
        <v>364</v>
      </c>
      <c r="F191" s="144" t="s">
        <v>365</v>
      </c>
      <c r="G191" s="145" t="s">
        <v>122</v>
      </c>
      <c r="H191" s="146">
        <v>0.66</v>
      </c>
      <c r="I191" s="147"/>
      <c r="J191" s="148">
        <f>ROUND(I191*H191,2)</f>
        <v>0</v>
      </c>
      <c r="K191" s="144" t="s">
        <v>123</v>
      </c>
      <c r="L191" s="149"/>
      <c r="M191" s="150" t="s">
        <v>21</v>
      </c>
      <c r="N191" s="151" t="s">
        <v>46</v>
      </c>
      <c r="P191" s="127">
        <f>O191*H191</f>
        <v>0</v>
      </c>
      <c r="Q191" s="127">
        <v>0.14</v>
      </c>
      <c r="R191" s="127">
        <f>Q191*H191</f>
        <v>0.09240000000000001</v>
      </c>
      <c r="S191" s="127">
        <v>0</v>
      </c>
      <c r="T191" s="128">
        <f>S191*H191</f>
        <v>0</v>
      </c>
      <c r="AR191" s="129" t="s">
        <v>231</v>
      </c>
      <c r="AT191" s="129" t="s">
        <v>180</v>
      </c>
      <c r="AU191" s="129" t="s">
        <v>82</v>
      </c>
      <c r="AY191" s="3" t="s">
        <v>117</v>
      </c>
      <c r="BE191" s="130">
        <f t="shared" si="10"/>
        <v>0</v>
      </c>
      <c r="BF191" s="130">
        <f t="shared" si="11"/>
        <v>0</v>
      </c>
      <c r="BG191" s="130">
        <f t="shared" si="12"/>
        <v>0</v>
      </c>
      <c r="BH191" s="130">
        <f t="shared" si="13"/>
        <v>0</v>
      </c>
      <c r="BI191" s="130">
        <f t="shared" si="14"/>
        <v>0</v>
      </c>
      <c r="BJ191" s="3" t="s">
        <v>80</v>
      </c>
      <c r="BK191" s="130">
        <f>ROUND(I191*H191,2)</f>
        <v>0</v>
      </c>
      <c r="BL191" s="3" t="s">
        <v>231</v>
      </c>
      <c r="BM191" s="129" t="s">
        <v>366</v>
      </c>
    </row>
    <row r="192" spans="2:47" s="18" customFormat="1" ht="12">
      <c r="B192" s="19"/>
      <c r="D192" s="131" t="s">
        <v>126</v>
      </c>
      <c r="F192" s="132" t="s">
        <v>367</v>
      </c>
      <c r="L192" s="19"/>
      <c r="M192" s="133"/>
      <c r="T192" s="43"/>
      <c r="AT192" s="3" t="s">
        <v>126</v>
      </c>
      <c r="AU192" s="3" t="s">
        <v>82</v>
      </c>
    </row>
    <row r="193" spans="2:65" s="18" customFormat="1" ht="24.2" customHeight="1">
      <c r="B193" s="19"/>
      <c r="C193" s="118" t="s">
        <v>368</v>
      </c>
      <c r="D193" s="118" t="s">
        <v>119</v>
      </c>
      <c r="E193" s="119" t="s">
        <v>369</v>
      </c>
      <c r="F193" s="120" t="s">
        <v>370</v>
      </c>
      <c r="G193" s="121" t="s">
        <v>177</v>
      </c>
      <c r="H193" s="122">
        <v>8</v>
      </c>
      <c r="I193" s="123"/>
      <c r="J193" s="124">
        <f>ROUND(I193*H193,2)</f>
        <v>0</v>
      </c>
      <c r="K193" s="120" t="s">
        <v>123</v>
      </c>
      <c r="L193" s="19"/>
      <c r="M193" s="125" t="s">
        <v>21</v>
      </c>
      <c r="N193" s="126" t="s">
        <v>46</v>
      </c>
      <c r="P193" s="127">
        <f>O193*H193</f>
        <v>0</v>
      </c>
      <c r="Q193" s="127">
        <v>0</v>
      </c>
      <c r="R193" s="127">
        <f>Q193*H193</f>
        <v>0</v>
      </c>
      <c r="S193" s="127">
        <v>0.25</v>
      </c>
      <c r="T193" s="128">
        <f>S193*H193</f>
        <v>2</v>
      </c>
      <c r="AR193" s="129" t="s">
        <v>187</v>
      </c>
      <c r="AT193" s="129" t="s">
        <v>119</v>
      </c>
      <c r="AU193" s="129" t="s">
        <v>82</v>
      </c>
      <c r="AY193" s="3" t="s">
        <v>117</v>
      </c>
      <c r="BE193" s="130">
        <f t="shared" si="10"/>
        <v>0</v>
      </c>
      <c r="BF193" s="130">
        <f t="shared" si="11"/>
        <v>0</v>
      </c>
      <c r="BG193" s="130">
        <f t="shared" si="12"/>
        <v>0</v>
      </c>
      <c r="BH193" s="130">
        <f t="shared" si="13"/>
        <v>0</v>
      </c>
      <c r="BI193" s="130">
        <f t="shared" si="14"/>
        <v>0</v>
      </c>
      <c r="BJ193" s="3" t="s">
        <v>80</v>
      </c>
      <c r="BK193" s="130">
        <f>ROUND(I193*H193,2)</f>
        <v>0</v>
      </c>
      <c r="BL193" s="3" t="s">
        <v>187</v>
      </c>
      <c r="BM193" s="129" t="s">
        <v>371</v>
      </c>
    </row>
    <row r="194" spans="2:47" s="18" customFormat="1" ht="12">
      <c r="B194" s="19"/>
      <c r="D194" s="131" t="s">
        <v>126</v>
      </c>
      <c r="F194" s="132" t="s">
        <v>372</v>
      </c>
      <c r="L194" s="19"/>
      <c r="M194" s="133"/>
      <c r="T194" s="43"/>
      <c r="AT194" s="3" t="s">
        <v>126</v>
      </c>
      <c r="AU194" s="3" t="s">
        <v>82</v>
      </c>
    </row>
    <row r="195" spans="2:65" s="18" customFormat="1" ht="24.2" customHeight="1">
      <c r="B195" s="19"/>
      <c r="C195" s="118" t="s">
        <v>373</v>
      </c>
      <c r="D195" s="118" t="s">
        <v>119</v>
      </c>
      <c r="E195" s="119" t="s">
        <v>374</v>
      </c>
      <c r="F195" s="120" t="s">
        <v>375</v>
      </c>
      <c r="G195" s="121" t="s">
        <v>177</v>
      </c>
      <c r="H195" s="122">
        <v>8</v>
      </c>
      <c r="I195" s="123"/>
      <c r="J195" s="124">
        <f>ROUND(I195*H195,2)</f>
        <v>0</v>
      </c>
      <c r="K195" s="120" t="s">
        <v>123</v>
      </c>
      <c r="L195" s="19"/>
      <c r="M195" s="125" t="s">
        <v>21</v>
      </c>
      <c r="N195" s="126" t="s">
        <v>46</v>
      </c>
      <c r="P195" s="127">
        <f>O195*H195</f>
        <v>0</v>
      </c>
      <c r="Q195" s="127">
        <v>0.11519</v>
      </c>
      <c r="R195" s="127">
        <f>Q195*H195</f>
        <v>0.92152</v>
      </c>
      <c r="S195" s="127">
        <v>0</v>
      </c>
      <c r="T195" s="128">
        <f>S195*H195</f>
        <v>0</v>
      </c>
      <c r="AR195" s="129" t="s">
        <v>187</v>
      </c>
      <c r="AT195" s="129" t="s">
        <v>119</v>
      </c>
      <c r="AU195" s="129" t="s">
        <v>82</v>
      </c>
      <c r="AY195" s="3" t="s">
        <v>117</v>
      </c>
      <c r="BE195" s="130">
        <f t="shared" si="10"/>
        <v>0</v>
      </c>
      <c r="BF195" s="130">
        <f t="shared" si="11"/>
        <v>0</v>
      </c>
      <c r="BG195" s="130">
        <f t="shared" si="12"/>
        <v>0</v>
      </c>
      <c r="BH195" s="130">
        <f t="shared" si="13"/>
        <v>0</v>
      </c>
      <c r="BI195" s="130">
        <f t="shared" si="14"/>
        <v>0</v>
      </c>
      <c r="BJ195" s="3" t="s">
        <v>80</v>
      </c>
      <c r="BK195" s="130">
        <f>ROUND(I195*H195,2)</f>
        <v>0</v>
      </c>
      <c r="BL195" s="3" t="s">
        <v>187</v>
      </c>
      <c r="BM195" s="129" t="s">
        <v>376</v>
      </c>
    </row>
    <row r="196" spans="2:47" s="18" customFormat="1" ht="12">
      <c r="B196" s="19"/>
      <c r="D196" s="131" t="s">
        <v>126</v>
      </c>
      <c r="F196" s="132" t="s">
        <v>377</v>
      </c>
      <c r="L196" s="19"/>
      <c r="M196" s="133"/>
      <c r="T196" s="43"/>
      <c r="AT196" s="3" t="s">
        <v>126</v>
      </c>
      <c r="AU196" s="3" t="s">
        <v>82</v>
      </c>
    </row>
    <row r="197" spans="2:65" s="18" customFormat="1" ht="16.5" customHeight="1">
      <c r="B197" s="19"/>
      <c r="C197" s="142" t="s">
        <v>378</v>
      </c>
      <c r="D197" s="142" t="s">
        <v>180</v>
      </c>
      <c r="E197" s="143" t="s">
        <v>379</v>
      </c>
      <c r="F197" s="144" t="s">
        <v>380</v>
      </c>
      <c r="G197" s="145" t="s">
        <v>177</v>
      </c>
      <c r="H197" s="146">
        <v>1.569</v>
      </c>
      <c r="I197" s="147"/>
      <c r="J197" s="148">
        <f>ROUND(I197*H197,2)</f>
        <v>0</v>
      </c>
      <c r="K197" s="144" t="s">
        <v>123</v>
      </c>
      <c r="L197" s="149"/>
      <c r="M197" s="150" t="s">
        <v>21</v>
      </c>
      <c r="N197" s="151" t="s">
        <v>46</v>
      </c>
      <c r="P197" s="127">
        <f>O197*H197</f>
        <v>0</v>
      </c>
      <c r="Q197" s="127">
        <v>0.08</v>
      </c>
      <c r="R197" s="127">
        <f>Q197*H197</f>
        <v>0.12552</v>
      </c>
      <c r="S197" s="127">
        <v>0</v>
      </c>
      <c r="T197" s="128">
        <f>S197*H197</f>
        <v>0</v>
      </c>
      <c r="AR197" s="129" t="s">
        <v>231</v>
      </c>
      <c r="AT197" s="129" t="s">
        <v>180</v>
      </c>
      <c r="AU197" s="129" t="s">
        <v>82</v>
      </c>
      <c r="AY197" s="3" t="s">
        <v>117</v>
      </c>
      <c r="BE197" s="130">
        <f t="shared" si="10"/>
        <v>0</v>
      </c>
      <c r="BF197" s="130">
        <f t="shared" si="11"/>
        <v>0</v>
      </c>
      <c r="BG197" s="130">
        <f t="shared" si="12"/>
        <v>0</v>
      </c>
      <c r="BH197" s="130">
        <f t="shared" si="13"/>
        <v>0</v>
      </c>
      <c r="BI197" s="130">
        <f t="shared" si="14"/>
        <v>0</v>
      </c>
      <c r="BJ197" s="3" t="s">
        <v>80</v>
      </c>
      <c r="BK197" s="130">
        <f>ROUND(I197*H197,2)</f>
        <v>0</v>
      </c>
      <c r="BL197" s="3" t="s">
        <v>231</v>
      </c>
      <c r="BM197" s="129" t="s">
        <v>381</v>
      </c>
    </row>
    <row r="198" spans="2:47" s="18" customFormat="1" ht="12">
      <c r="B198" s="19"/>
      <c r="D198" s="131" t="s">
        <v>126</v>
      </c>
      <c r="F198" s="132" t="s">
        <v>382</v>
      </c>
      <c r="L198" s="19"/>
      <c r="M198" s="133"/>
      <c r="T198" s="43"/>
      <c r="AT198" s="3" t="s">
        <v>126</v>
      </c>
      <c r="AU198" s="3" t="s">
        <v>82</v>
      </c>
    </row>
    <row r="199" spans="2:47" s="18" customFormat="1" ht="19.5">
      <c r="B199" s="19"/>
      <c r="D199" s="136" t="s">
        <v>383</v>
      </c>
      <c r="F199" s="152" t="s">
        <v>384</v>
      </c>
      <c r="L199" s="19"/>
      <c r="M199" s="133"/>
      <c r="T199" s="43"/>
      <c r="AT199" s="3" t="s">
        <v>383</v>
      </c>
      <c r="AU199" s="3" t="s">
        <v>82</v>
      </c>
    </row>
    <row r="200" spans="2:51" s="134" customFormat="1" ht="12">
      <c r="B200" s="135"/>
      <c r="D200" s="136" t="s">
        <v>128</v>
      </c>
      <c r="F200" s="138" t="s">
        <v>385</v>
      </c>
      <c r="H200" s="139">
        <v>1.569</v>
      </c>
      <c r="L200" s="135"/>
      <c r="M200" s="140"/>
      <c r="T200" s="141"/>
      <c r="AT200" s="137" t="s">
        <v>128</v>
      </c>
      <c r="AU200" s="137" t="s">
        <v>82</v>
      </c>
      <c r="AV200" s="134" t="s">
        <v>82</v>
      </c>
      <c r="AW200" s="134" t="s">
        <v>4</v>
      </c>
      <c r="AX200" s="134" t="s">
        <v>80</v>
      </c>
      <c r="AY200" s="137" t="s">
        <v>117</v>
      </c>
    </row>
    <row r="201" spans="2:65" s="18" customFormat="1" ht="16.5" customHeight="1">
      <c r="B201" s="19"/>
      <c r="C201" s="118" t="s">
        <v>386</v>
      </c>
      <c r="D201" s="118" t="s">
        <v>119</v>
      </c>
      <c r="E201" s="119" t="s">
        <v>387</v>
      </c>
      <c r="F201" s="120" t="s">
        <v>388</v>
      </c>
      <c r="G201" s="121" t="s">
        <v>389</v>
      </c>
      <c r="H201" s="122">
        <v>1.176</v>
      </c>
      <c r="I201" s="123"/>
      <c r="J201" s="124">
        <f>ROUND(I201*H201,2)</f>
        <v>0</v>
      </c>
      <c r="K201" s="120" t="s">
        <v>123</v>
      </c>
      <c r="L201" s="19"/>
      <c r="M201" s="125" t="s">
        <v>21</v>
      </c>
      <c r="N201" s="126" t="s">
        <v>46</v>
      </c>
      <c r="P201" s="127">
        <f>O201*H201</f>
        <v>0</v>
      </c>
      <c r="Q201" s="127">
        <v>2.2</v>
      </c>
      <c r="R201" s="127">
        <f>Q201*H201</f>
        <v>2.5872</v>
      </c>
      <c r="S201" s="127">
        <v>2.2</v>
      </c>
      <c r="T201" s="128">
        <f>S201*H201</f>
        <v>2.5872</v>
      </c>
      <c r="AR201" s="129" t="s">
        <v>187</v>
      </c>
      <c r="AT201" s="129" t="s">
        <v>119</v>
      </c>
      <c r="AU201" s="129" t="s">
        <v>82</v>
      </c>
      <c r="AY201" s="3" t="s">
        <v>117</v>
      </c>
      <c r="BE201" s="130">
        <f t="shared" si="10"/>
        <v>0</v>
      </c>
      <c r="BF201" s="130">
        <f t="shared" si="11"/>
        <v>0</v>
      </c>
      <c r="BG201" s="130">
        <f t="shared" si="12"/>
        <v>0</v>
      </c>
      <c r="BH201" s="130">
        <f t="shared" si="13"/>
        <v>0</v>
      </c>
      <c r="BI201" s="130">
        <f t="shared" si="14"/>
        <v>0</v>
      </c>
      <c r="BJ201" s="3" t="s">
        <v>80</v>
      </c>
      <c r="BK201" s="130">
        <f>ROUND(I201*H201,2)</f>
        <v>0</v>
      </c>
      <c r="BL201" s="3" t="s">
        <v>187</v>
      </c>
      <c r="BM201" s="129" t="s">
        <v>390</v>
      </c>
    </row>
    <row r="202" spans="2:47" s="18" customFormat="1" ht="12">
      <c r="B202" s="19"/>
      <c r="D202" s="131" t="s">
        <v>126</v>
      </c>
      <c r="F202" s="132" t="s">
        <v>391</v>
      </c>
      <c r="L202" s="19"/>
      <c r="M202" s="133"/>
      <c r="T202" s="43"/>
      <c r="AT202" s="3" t="s">
        <v>126</v>
      </c>
      <c r="AU202" s="3" t="s">
        <v>82</v>
      </c>
    </row>
    <row r="203" spans="2:51" s="134" customFormat="1" ht="12">
      <c r="B203" s="135"/>
      <c r="D203" s="136" t="s">
        <v>128</v>
      </c>
      <c r="E203" s="137" t="s">
        <v>21</v>
      </c>
      <c r="F203" s="138" t="s">
        <v>392</v>
      </c>
      <c r="H203" s="139">
        <v>1.176</v>
      </c>
      <c r="L203" s="135"/>
      <c r="M203" s="140"/>
      <c r="T203" s="141"/>
      <c r="AT203" s="137" t="s">
        <v>128</v>
      </c>
      <c r="AU203" s="137" t="s">
        <v>82</v>
      </c>
      <c r="AV203" s="134" t="s">
        <v>82</v>
      </c>
      <c r="AW203" s="134" t="s">
        <v>34</v>
      </c>
      <c r="AX203" s="134" t="s">
        <v>80</v>
      </c>
      <c r="AY203" s="137" t="s">
        <v>117</v>
      </c>
    </row>
    <row r="204" spans="2:65" s="18" customFormat="1" ht="33" customHeight="1">
      <c r="B204" s="19"/>
      <c r="C204" s="118" t="s">
        <v>393</v>
      </c>
      <c r="D204" s="118" t="s">
        <v>119</v>
      </c>
      <c r="E204" s="119" t="s">
        <v>394</v>
      </c>
      <c r="F204" s="120" t="s">
        <v>395</v>
      </c>
      <c r="G204" s="121" t="s">
        <v>389</v>
      </c>
      <c r="H204" s="122">
        <v>1.75</v>
      </c>
      <c r="I204" s="123"/>
      <c r="J204" s="124">
        <f>ROUND(I204*H204,2)</f>
        <v>0</v>
      </c>
      <c r="K204" s="120" t="s">
        <v>123</v>
      </c>
      <c r="L204" s="19"/>
      <c r="M204" s="125" t="s">
        <v>21</v>
      </c>
      <c r="N204" s="126" t="s">
        <v>46</v>
      </c>
      <c r="P204" s="127">
        <f>O204*H204</f>
        <v>0</v>
      </c>
      <c r="Q204" s="127">
        <v>0</v>
      </c>
      <c r="R204" s="127">
        <f>Q204*H204</f>
        <v>0</v>
      </c>
      <c r="S204" s="127">
        <v>0</v>
      </c>
      <c r="T204" s="128">
        <f>S204*H204</f>
        <v>0</v>
      </c>
      <c r="AR204" s="129" t="s">
        <v>124</v>
      </c>
      <c r="AT204" s="129" t="s">
        <v>119</v>
      </c>
      <c r="AU204" s="129" t="s">
        <v>82</v>
      </c>
      <c r="AY204" s="3" t="s">
        <v>117</v>
      </c>
      <c r="BE204" s="130">
        <f t="shared" si="10"/>
        <v>0</v>
      </c>
      <c r="BF204" s="130">
        <f t="shared" si="11"/>
        <v>0</v>
      </c>
      <c r="BG204" s="130">
        <f t="shared" si="12"/>
        <v>0</v>
      </c>
      <c r="BH204" s="130">
        <f t="shared" si="13"/>
        <v>0</v>
      </c>
      <c r="BI204" s="130">
        <f t="shared" si="14"/>
        <v>0</v>
      </c>
      <c r="BJ204" s="3" t="s">
        <v>80</v>
      </c>
      <c r="BK204" s="130">
        <f>ROUND(I204*H204,2)</f>
        <v>0</v>
      </c>
      <c r="BL204" s="3" t="s">
        <v>124</v>
      </c>
      <c r="BM204" s="129" t="s">
        <v>396</v>
      </c>
    </row>
    <row r="205" spans="2:47" s="18" customFormat="1" ht="12">
      <c r="B205" s="19"/>
      <c r="D205" s="131" t="s">
        <v>126</v>
      </c>
      <c r="F205" s="132" t="s">
        <v>397</v>
      </c>
      <c r="L205" s="19"/>
      <c r="M205" s="133"/>
      <c r="T205" s="43"/>
      <c r="AT205" s="3" t="s">
        <v>126</v>
      </c>
      <c r="AU205" s="3" t="s">
        <v>82</v>
      </c>
    </row>
    <row r="206" spans="2:47" s="18" customFormat="1" ht="29.25">
      <c r="B206" s="19"/>
      <c r="D206" s="136" t="s">
        <v>383</v>
      </c>
      <c r="F206" s="152" t="s">
        <v>398</v>
      </c>
      <c r="L206" s="19"/>
      <c r="M206" s="133"/>
      <c r="T206" s="43"/>
      <c r="AT206" s="3" t="s">
        <v>383</v>
      </c>
      <c r="AU206" s="3" t="s">
        <v>82</v>
      </c>
    </row>
    <row r="207" spans="2:51" s="134" customFormat="1" ht="12">
      <c r="B207" s="135"/>
      <c r="D207" s="136" t="s">
        <v>128</v>
      </c>
      <c r="E207" s="137" t="s">
        <v>21</v>
      </c>
      <c r="F207" s="138" t="s">
        <v>399</v>
      </c>
      <c r="H207" s="139">
        <v>1.75</v>
      </c>
      <c r="L207" s="135"/>
      <c r="M207" s="140"/>
      <c r="T207" s="141"/>
      <c r="AT207" s="137" t="s">
        <v>128</v>
      </c>
      <c r="AU207" s="137" t="s">
        <v>82</v>
      </c>
      <c r="AV207" s="134" t="s">
        <v>82</v>
      </c>
      <c r="AW207" s="134" t="s">
        <v>34</v>
      </c>
      <c r="AX207" s="134" t="s">
        <v>80</v>
      </c>
      <c r="AY207" s="137" t="s">
        <v>117</v>
      </c>
    </row>
    <row r="208" spans="2:65" s="18" customFormat="1" ht="24.2" customHeight="1">
      <c r="B208" s="19"/>
      <c r="C208" s="142" t="s">
        <v>400</v>
      </c>
      <c r="D208" s="142" t="s">
        <v>180</v>
      </c>
      <c r="E208" s="143" t="s">
        <v>401</v>
      </c>
      <c r="F208" s="144" t="s">
        <v>402</v>
      </c>
      <c r="G208" s="145" t="s">
        <v>139</v>
      </c>
      <c r="H208" s="146">
        <v>1</v>
      </c>
      <c r="I208" s="147"/>
      <c r="J208" s="148">
        <f aca="true" t="shared" si="16" ref="J208:J246">ROUND(I208*H208,2)</f>
        <v>0</v>
      </c>
      <c r="K208" s="144" t="s">
        <v>21</v>
      </c>
      <c r="L208" s="149"/>
      <c r="M208" s="150" t="s">
        <v>21</v>
      </c>
      <c r="N208" s="151" t="s">
        <v>46</v>
      </c>
      <c r="P208" s="127">
        <f aca="true" t="shared" si="17" ref="P208:P246">O208*H208</f>
        <v>0</v>
      </c>
      <c r="Q208" s="127">
        <v>0</v>
      </c>
      <c r="R208" s="127">
        <f aca="true" t="shared" si="18" ref="R208:R246">Q208*H208</f>
        <v>0</v>
      </c>
      <c r="S208" s="127">
        <v>0</v>
      </c>
      <c r="T208" s="128">
        <f aca="true" t="shared" si="19" ref="T208:T246">S208*H208</f>
        <v>0</v>
      </c>
      <c r="AR208" s="129" t="s">
        <v>225</v>
      </c>
      <c r="AT208" s="129" t="s">
        <v>180</v>
      </c>
      <c r="AU208" s="129" t="s">
        <v>82</v>
      </c>
      <c r="AY208" s="3" t="s">
        <v>117</v>
      </c>
      <c r="BE208" s="130">
        <f t="shared" si="10"/>
        <v>0</v>
      </c>
      <c r="BF208" s="130">
        <f t="shared" si="11"/>
        <v>0</v>
      </c>
      <c r="BG208" s="130">
        <f t="shared" si="12"/>
        <v>0</v>
      </c>
      <c r="BH208" s="130">
        <f t="shared" si="13"/>
        <v>0</v>
      </c>
      <c r="BI208" s="130">
        <f t="shared" si="14"/>
        <v>0</v>
      </c>
      <c r="BJ208" s="3" t="s">
        <v>80</v>
      </c>
      <c r="BK208" s="130">
        <f aca="true" t="shared" si="20" ref="BK208:BK246">ROUND(I208*H208,2)</f>
        <v>0</v>
      </c>
      <c r="BL208" s="3" t="s">
        <v>187</v>
      </c>
      <c r="BM208" s="129" t="s">
        <v>403</v>
      </c>
    </row>
    <row r="209" spans="2:65" s="18" customFormat="1" ht="24.2" customHeight="1">
      <c r="B209" s="19"/>
      <c r="C209" s="142" t="s">
        <v>404</v>
      </c>
      <c r="D209" s="142" t="s">
        <v>180</v>
      </c>
      <c r="E209" s="143" t="s">
        <v>405</v>
      </c>
      <c r="F209" s="144" t="s">
        <v>406</v>
      </c>
      <c r="G209" s="145" t="s">
        <v>139</v>
      </c>
      <c r="H209" s="146">
        <v>6</v>
      </c>
      <c r="I209" s="147"/>
      <c r="J209" s="148">
        <f t="shared" si="16"/>
        <v>0</v>
      </c>
      <c r="K209" s="144" t="s">
        <v>21</v>
      </c>
      <c r="L209" s="149"/>
      <c r="M209" s="150" t="s">
        <v>21</v>
      </c>
      <c r="N209" s="151" t="s">
        <v>46</v>
      </c>
      <c r="P209" s="127">
        <f t="shared" si="17"/>
        <v>0</v>
      </c>
      <c r="Q209" s="127">
        <v>0</v>
      </c>
      <c r="R209" s="127">
        <f t="shared" si="18"/>
        <v>0</v>
      </c>
      <c r="S209" s="127">
        <v>0</v>
      </c>
      <c r="T209" s="128">
        <f t="shared" si="19"/>
        <v>0</v>
      </c>
      <c r="AR209" s="129" t="s">
        <v>225</v>
      </c>
      <c r="AT209" s="129" t="s">
        <v>180</v>
      </c>
      <c r="AU209" s="129" t="s">
        <v>82</v>
      </c>
      <c r="AY209" s="3" t="s">
        <v>117</v>
      </c>
      <c r="BE209" s="130">
        <f t="shared" si="10"/>
        <v>0</v>
      </c>
      <c r="BF209" s="130">
        <f t="shared" si="11"/>
        <v>0</v>
      </c>
      <c r="BG209" s="130">
        <f t="shared" si="12"/>
        <v>0</v>
      </c>
      <c r="BH209" s="130">
        <f t="shared" si="13"/>
        <v>0</v>
      </c>
      <c r="BI209" s="130">
        <f t="shared" si="14"/>
        <v>0</v>
      </c>
      <c r="BJ209" s="3" t="s">
        <v>80</v>
      </c>
      <c r="BK209" s="130">
        <f t="shared" si="20"/>
        <v>0</v>
      </c>
      <c r="BL209" s="3" t="s">
        <v>187</v>
      </c>
      <c r="BM209" s="129" t="s">
        <v>407</v>
      </c>
    </row>
    <row r="210" spans="2:65" s="18" customFormat="1" ht="37.9" customHeight="1">
      <c r="B210" s="19"/>
      <c r="C210" s="118" t="s">
        <v>408</v>
      </c>
      <c r="D210" s="118" t="s">
        <v>119</v>
      </c>
      <c r="E210" s="119" t="s">
        <v>409</v>
      </c>
      <c r="F210" s="120" t="s">
        <v>410</v>
      </c>
      <c r="G210" s="121" t="s">
        <v>177</v>
      </c>
      <c r="H210" s="122">
        <v>5</v>
      </c>
      <c r="I210" s="123"/>
      <c r="J210" s="124">
        <f t="shared" si="16"/>
        <v>0</v>
      </c>
      <c r="K210" s="120" t="s">
        <v>123</v>
      </c>
      <c r="L210" s="19"/>
      <c r="M210" s="125" t="s">
        <v>21</v>
      </c>
      <c r="N210" s="126" t="s">
        <v>46</v>
      </c>
      <c r="P210" s="127">
        <f t="shared" si="17"/>
        <v>0</v>
      </c>
      <c r="Q210" s="127">
        <v>0</v>
      </c>
      <c r="R210" s="127">
        <f t="shared" si="18"/>
        <v>0</v>
      </c>
      <c r="S210" s="127">
        <v>0</v>
      </c>
      <c r="T210" s="128">
        <f t="shared" si="19"/>
        <v>0</v>
      </c>
      <c r="AR210" s="129" t="s">
        <v>187</v>
      </c>
      <c r="AT210" s="129" t="s">
        <v>119</v>
      </c>
      <c r="AU210" s="129" t="s">
        <v>82</v>
      </c>
      <c r="AY210" s="3" t="s">
        <v>117</v>
      </c>
      <c r="BE210" s="130">
        <f t="shared" si="10"/>
        <v>0</v>
      </c>
      <c r="BF210" s="130">
        <f t="shared" si="11"/>
        <v>0</v>
      </c>
      <c r="BG210" s="130">
        <f t="shared" si="12"/>
        <v>0</v>
      </c>
      <c r="BH210" s="130">
        <f t="shared" si="13"/>
        <v>0</v>
      </c>
      <c r="BI210" s="130">
        <f t="shared" si="14"/>
        <v>0</v>
      </c>
      <c r="BJ210" s="3" t="s">
        <v>80</v>
      </c>
      <c r="BK210" s="130">
        <f t="shared" si="20"/>
        <v>0</v>
      </c>
      <c r="BL210" s="3" t="s">
        <v>187</v>
      </c>
      <c r="BM210" s="129" t="s">
        <v>411</v>
      </c>
    </row>
    <row r="211" spans="2:47" s="18" customFormat="1" ht="12">
      <c r="B211" s="19"/>
      <c r="D211" s="131" t="s">
        <v>126</v>
      </c>
      <c r="F211" s="132" t="s">
        <v>412</v>
      </c>
      <c r="L211" s="19"/>
      <c r="M211" s="133"/>
      <c r="T211" s="43"/>
      <c r="AT211" s="3" t="s">
        <v>126</v>
      </c>
      <c r="AU211" s="3" t="s">
        <v>82</v>
      </c>
    </row>
    <row r="212" spans="2:65" s="18" customFormat="1" ht="33" customHeight="1">
      <c r="B212" s="19"/>
      <c r="C212" s="118" t="s">
        <v>413</v>
      </c>
      <c r="D212" s="118" t="s">
        <v>119</v>
      </c>
      <c r="E212" s="119" t="s">
        <v>414</v>
      </c>
      <c r="F212" s="120" t="s">
        <v>415</v>
      </c>
      <c r="G212" s="121" t="s">
        <v>177</v>
      </c>
      <c r="H212" s="122">
        <v>5</v>
      </c>
      <c r="I212" s="123"/>
      <c r="J212" s="124">
        <f t="shared" si="16"/>
        <v>0</v>
      </c>
      <c r="K212" s="120" t="s">
        <v>123</v>
      </c>
      <c r="L212" s="19"/>
      <c r="M212" s="125" t="s">
        <v>21</v>
      </c>
      <c r="N212" s="126" t="s">
        <v>46</v>
      </c>
      <c r="P212" s="127">
        <f t="shared" si="17"/>
        <v>0</v>
      </c>
      <c r="Q212" s="127">
        <v>0</v>
      </c>
      <c r="R212" s="127">
        <f t="shared" si="18"/>
        <v>0</v>
      </c>
      <c r="S212" s="127">
        <v>0</v>
      </c>
      <c r="T212" s="128">
        <f t="shared" si="19"/>
        <v>0</v>
      </c>
      <c r="AR212" s="129" t="s">
        <v>187</v>
      </c>
      <c r="AT212" s="129" t="s">
        <v>119</v>
      </c>
      <c r="AU212" s="129" t="s">
        <v>82</v>
      </c>
      <c r="AY212" s="3" t="s">
        <v>117</v>
      </c>
      <c r="BE212" s="130">
        <f t="shared" si="10"/>
        <v>0</v>
      </c>
      <c r="BF212" s="130">
        <f t="shared" si="11"/>
        <v>0</v>
      </c>
      <c r="BG212" s="130">
        <f t="shared" si="12"/>
        <v>0</v>
      </c>
      <c r="BH212" s="130">
        <f t="shared" si="13"/>
        <v>0</v>
      </c>
      <c r="BI212" s="130">
        <f t="shared" si="14"/>
        <v>0</v>
      </c>
      <c r="BJ212" s="3" t="s">
        <v>80</v>
      </c>
      <c r="BK212" s="130">
        <f t="shared" si="20"/>
        <v>0</v>
      </c>
      <c r="BL212" s="3" t="s">
        <v>187</v>
      </c>
      <c r="BM212" s="129" t="s">
        <v>416</v>
      </c>
    </row>
    <row r="213" spans="2:47" s="18" customFormat="1" ht="12">
      <c r="B213" s="19"/>
      <c r="D213" s="131" t="s">
        <v>126</v>
      </c>
      <c r="F213" s="132" t="s">
        <v>417</v>
      </c>
      <c r="L213" s="19"/>
      <c r="M213" s="133"/>
      <c r="T213" s="43"/>
      <c r="AT213" s="3" t="s">
        <v>126</v>
      </c>
      <c r="AU213" s="3" t="s">
        <v>82</v>
      </c>
    </row>
    <row r="214" spans="2:65" s="18" customFormat="1" ht="37.9" customHeight="1">
      <c r="B214" s="19"/>
      <c r="C214" s="118" t="s">
        <v>418</v>
      </c>
      <c r="D214" s="118" t="s">
        <v>119</v>
      </c>
      <c r="E214" s="119" t="s">
        <v>419</v>
      </c>
      <c r="F214" s="120" t="s">
        <v>420</v>
      </c>
      <c r="G214" s="121" t="s">
        <v>177</v>
      </c>
      <c r="H214" s="122">
        <v>1.5</v>
      </c>
      <c r="I214" s="123"/>
      <c r="J214" s="124">
        <f t="shared" si="16"/>
        <v>0</v>
      </c>
      <c r="K214" s="120" t="s">
        <v>123</v>
      </c>
      <c r="L214" s="19"/>
      <c r="M214" s="125" t="s">
        <v>21</v>
      </c>
      <c r="N214" s="126" t="s">
        <v>46</v>
      </c>
      <c r="P214" s="127">
        <f t="shared" si="17"/>
        <v>0</v>
      </c>
      <c r="Q214" s="127">
        <v>0</v>
      </c>
      <c r="R214" s="127">
        <f t="shared" si="18"/>
        <v>0</v>
      </c>
      <c r="S214" s="127">
        <v>0.105</v>
      </c>
      <c r="T214" s="128">
        <f t="shared" si="19"/>
        <v>0.1575</v>
      </c>
      <c r="AR214" s="129" t="s">
        <v>187</v>
      </c>
      <c r="AT214" s="129" t="s">
        <v>119</v>
      </c>
      <c r="AU214" s="129" t="s">
        <v>82</v>
      </c>
      <c r="AY214" s="3" t="s">
        <v>117</v>
      </c>
      <c r="BE214" s="130">
        <f t="shared" si="10"/>
        <v>0</v>
      </c>
      <c r="BF214" s="130">
        <f t="shared" si="11"/>
        <v>0</v>
      </c>
      <c r="BG214" s="130">
        <f t="shared" si="12"/>
        <v>0</v>
      </c>
      <c r="BH214" s="130">
        <f t="shared" si="13"/>
        <v>0</v>
      </c>
      <c r="BI214" s="130">
        <f t="shared" si="14"/>
        <v>0</v>
      </c>
      <c r="BJ214" s="3" t="s">
        <v>80</v>
      </c>
      <c r="BK214" s="130">
        <f t="shared" si="20"/>
        <v>0</v>
      </c>
      <c r="BL214" s="3" t="s">
        <v>187</v>
      </c>
      <c r="BM214" s="129" t="s">
        <v>421</v>
      </c>
    </row>
    <row r="215" spans="2:47" s="18" customFormat="1" ht="12">
      <c r="B215" s="19"/>
      <c r="D215" s="131" t="s">
        <v>126</v>
      </c>
      <c r="F215" s="132" t="s">
        <v>422</v>
      </c>
      <c r="L215" s="19"/>
      <c r="M215" s="133"/>
      <c r="T215" s="43"/>
      <c r="AT215" s="3" t="s">
        <v>126</v>
      </c>
      <c r="AU215" s="3" t="s">
        <v>82</v>
      </c>
    </row>
    <row r="216" spans="2:65" s="18" customFormat="1" ht="33" customHeight="1">
      <c r="B216" s="19"/>
      <c r="C216" s="118" t="s">
        <v>423</v>
      </c>
      <c r="D216" s="118" t="s">
        <v>119</v>
      </c>
      <c r="E216" s="119" t="s">
        <v>424</v>
      </c>
      <c r="F216" s="120" t="s">
        <v>425</v>
      </c>
      <c r="G216" s="121" t="s">
        <v>177</v>
      </c>
      <c r="H216" s="122">
        <v>1.5</v>
      </c>
      <c r="I216" s="123"/>
      <c r="J216" s="124">
        <f t="shared" si="16"/>
        <v>0</v>
      </c>
      <c r="K216" s="120" t="s">
        <v>123</v>
      </c>
      <c r="L216" s="19"/>
      <c r="M216" s="125" t="s">
        <v>21</v>
      </c>
      <c r="N216" s="126" t="s">
        <v>46</v>
      </c>
      <c r="P216" s="127">
        <f t="shared" si="17"/>
        <v>0</v>
      </c>
      <c r="Q216" s="127">
        <v>0</v>
      </c>
      <c r="R216" s="127">
        <f t="shared" si="18"/>
        <v>0</v>
      </c>
      <c r="S216" s="127">
        <v>0</v>
      </c>
      <c r="T216" s="128">
        <f t="shared" si="19"/>
        <v>0</v>
      </c>
      <c r="AR216" s="129" t="s">
        <v>187</v>
      </c>
      <c r="AT216" s="129" t="s">
        <v>119</v>
      </c>
      <c r="AU216" s="129" t="s">
        <v>82</v>
      </c>
      <c r="AY216" s="3" t="s">
        <v>117</v>
      </c>
      <c r="BE216" s="130">
        <f t="shared" si="10"/>
        <v>0</v>
      </c>
      <c r="BF216" s="130">
        <f t="shared" si="11"/>
        <v>0</v>
      </c>
      <c r="BG216" s="130">
        <f t="shared" si="12"/>
        <v>0</v>
      </c>
      <c r="BH216" s="130">
        <f t="shared" si="13"/>
        <v>0</v>
      </c>
      <c r="BI216" s="130">
        <f t="shared" si="14"/>
        <v>0</v>
      </c>
      <c r="BJ216" s="3" t="s">
        <v>80</v>
      </c>
      <c r="BK216" s="130">
        <f t="shared" si="20"/>
        <v>0</v>
      </c>
      <c r="BL216" s="3" t="s">
        <v>187</v>
      </c>
      <c r="BM216" s="129" t="s">
        <v>426</v>
      </c>
    </row>
    <row r="217" spans="2:47" s="18" customFormat="1" ht="12">
      <c r="B217" s="19"/>
      <c r="D217" s="131" t="s">
        <v>126</v>
      </c>
      <c r="F217" s="132" t="s">
        <v>427</v>
      </c>
      <c r="L217" s="19"/>
      <c r="M217" s="133"/>
      <c r="T217" s="43"/>
      <c r="AT217" s="3" t="s">
        <v>126</v>
      </c>
      <c r="AU217" s="3" t="s">
        <v>82</v>
      </c>
    </row>
    <row r="218" spans="2:65" s="18" customFormat="1" ht="37.9" customHeight="1">
      <c r="B218" s="19"/>
      <c r="C218" s="118" t="s">
        <v>428</v>
      </c>
      <c r="D218" s="118" t="s">
        <v>119</v>
      </c>
      <c r="E218" s="119" t="s">
        <v>429</v>
      </c>
      <c r="F218" s="120" t="s">
        <v>430</v>
      </c>
      <c r="G218" s="121" t="s">
        <v>177</v>
      </c>
      <c r="H218" s="122">
        <v>25</v>
      </c>
      <c r="I218" s="123"/>
      <c r="J218" s="124">
        <f t="shared" si="16"/>
        <v>0</v>
      </c>
      <c r="K218" s="120" t="s">
        <v>123</v>
      </c>
      <c r="L218" s="19"/>
      <c r="M218" s="125" t="s">
        <v>21</v>
      </c>
      <c r="N218" s="126" t="s">
        <v>46</v>
      </c>
      <c r="P218" s="127">
        <f t="shared" si="17"/>
        <v>0</v>
      </c>
      <c r="Q218" s="127">
        <v>0</v>
      </c>
      <c r="R218" s="127">
        <f t="shared" si="18"/>
        <v>0</v>
      </c>
      <c r="S218" s="127">
        <v>0.105</v>
      </c>
      <c r="T218" s="128">
        <f t="shared" si="19"/>
        <v>2.625</v>
      </c>
      <c r="AR218" s="129" t="s">
        <v>187</v>
      </c>
      <c r="AT218" s="129" t="s">
        <v>119</v>
      </c>
      <c r="AU218" s="129" t="s">
        <v>82</v>
      </c>
      <c r="AY218" s="3" t="s">
        <v>117</v>
      </c>
      <c r="BE218" s="130">
        <f t="shared" si="10"/>
        <v>0</v>
      </c>
      <c r="BF218" s="130">
        <f t="shared" si="11"/>
        <v>0</v>
      </c>
      <c r="BG218" s="130">
        <f t="shared" si="12"/>
        <v>0</v>
      </c>
      <c r="BH218" s="130">
        <f t="shared" si="13"/>
        <v>0</v>
      </c>
      <c r="BI218" s="130">
        <f t="shared" si="14"/>
        <v>0</v>
      </c>
      <c r="BJ218" s="3" t="s">
        <v>80</v>
      </c>
      <c r="BK218" s="130">
        <f t="shared" si="20"/>
        <v>0</v>
      </c>
      <c r="BL218" s="3" t="s">
        <v>187</v>
      </c>
      <c r="BM218" s="129" t="s">
        <v>431</v>
      </c>
    </row>
    <row r="219" spans="2:47" s="18" customFormat="1" ht="12">
      <c r="B219" s="19"/>
      <c r="D219" s="131" t="s">
        <v>126</v>
      </c>
      <c r="F219" s="132" t="s">
        <v>432</v>
      </c>
      <c r="L219" s="19"/>
      <c r="M219" s="133"/>
      <c r="T219" s="43"/>
      <c r="AT219" s="3" t="s">
        <v>126</v>
      </c>
      <c r="AU219" s="3" t="s">
        <v>82</v>
      </c>
    </row>
    <row r="220" spans="2:65" s="18" customFormat="1" ht="33" customHeight="1">
      <c r="B220" s="19"/>
      <c r="C220" s="118" t="s">
        <v>297</v>
      </c>
      <c r="D220" s="118" t="s">
        <v>119</v>
      </c>
      <c r="E220" s="119" t="s">
        <v>433</v>
      </c>
      <c r="F220" s="120" t="s">
        <v>434</v>
      </c>
      <c r="G220" s="121" t="s">
        <v>177</v>
      </c>
      <c r="H220" s="122">
        <v>25</v>
      </c>
      <c r="I220" s="123"/>
      <c r="J220" s="124">
        <f t="shared" si="16"/>
        <v>0</v>
      </c>
      <c r="K220" s="120" t="s">
        <v>123</v>
      </c>
      <c r="L220" s="19"/>
      <c r="M220" s="125" t="s">
        <v>21</v>
      </c>
      <c r="N220" s="126" t="s">
        <v>46</v>
      </c>
      <c r="P220" s="127">
        <f t="shared" si="17"/>
        <v>0</v>
      </c>
      <c r="Q220" s="127">
        <v>0</v>
      </c>
      <c r="R220" s="127">
        <f t="shared" si="18"/>
        <v>0</v>
      </c>
      <c r="S220" s="127">
        <v>0</v>
      </c>
      <c r="T220" s="128">
        <f t="shared" si="19"/>
        <v>0</v>
      </c>
      <c r="AR220" s="129" t="s">
        <v>187</v>
      </c>
      <c r="AT220" s="129" t="s">
        <v>119</v>
      </c>
      <c r="AU220" s="129" t="s">
        <v>82</v>
      </c>
      <c r="AY220" s="3" t="s">
        <v>117</v>
      </c>
      <c r="BE220" s="130">
        <f t="shared" si="10"/>
        <v>0</v>
      </c>
      <c r="BF220" s="130">
        <f t="shared" si="11"/>
        <v>0</v>
      </c>
      <c r="BG220" s="130">
        <f t="shared" si="12"/>
        <v>0</v>
      </c>
      <c r="BH220" s="130">
        <f t="shared" si="13"/>
        <v>0</v>
      </c>
      <c r="BI220" s="130">
        <f t="shared" si="14"/>
        <v>0</v>
      </c>
      <c r="BJ220" s="3" t="s">
        <v>80</v>
      </c>
      <c r="BK220" s="130">
        <f t="shared" si="20"/>
        <v>0</v>
      </c>
      <c r="BL220" s="3" t="s">
        <v>187</v>
      </c>
      <c r="BM220" s="129" t="s">
        <v>435</v>
      </c>
    </row>
    <row r="221" spans="2:47" s="18" customFormat="1" ht="12">
      <c r="B221" s="19"/>
      <c r="D221" s="131" t="s">
        <v>126</v>
      </c>
      <c r="F221" s="132" t="s">
        <v>436</v>
      </c>
      <c r="L221" s="19"/>
      <c r="M221" s="133"/>
      <c r="T221" s="43"/>
      <c r="AT221" s="3" t="s">
        <v>126</v>
      </c>
      <c r="AU221" s="3" t="s">
        <v>82</v>
      </c>
    </row>
    <row r="222" spans="2:65" s="18" customFormat="1" ht="37.9" customHeight="1">
      <c r="B222" s="19"/>
      <c r="C222" s="118" t="s">
        <v>437</v>
      </c>
      <c r="D222" s="118" t="s">
        <v>119</v>
      </c>
      <c r="E222" s="119" t="s">
        <v>438</v>
      </c>
      <c r="F222" s="120" t="s">
        <v>439</v>
      </c>
      <c r="G222" s="121" t="s">
        <v>177</v>
      </c>
      <c r="H222" s="122">
        <v>2</v>
      </c>
      <c r="I222" s="123"/>
      <c r="J222" s="124">
        <f t="shared" si="16"/>
        <v>0</v>
      </c>
      <c r="K222" s="120" t="s">
        <v>123</v>
      </c>
      <c r="L222" s="19"/>
      <c r="M222" s="125" t="s">
        <v>21</v>
      </c>
      <c r="N222" s="126" t="s">
        <v>46</v>
      </c>
      <c r="P222" s="127">
        <f t="shared" si="17"/>
        <v>0</v>
      </c>
      <c r="Q222" s="127">
        <v>0</v>
      </c>
      <c r="R222" s="127">
        <f t="shared" si="18"/>
        <v>0</v>
      </c>
      <c r="S222" s="127">
        <v>0.105</v>
      </c>
      <c r="T222" s="128">
        <f t="shared" si="19"/>
        <v>0.21</v>
      </c>
      <c r="AR222" s="129" t="s">
        <v>187</v>
      </c>
      <c r="AT222" s="129" t="s">
        <v>119</v>
      </c>
      <c r="AU222" s="129" t="s">
        <v>82</v>
      </c>
      <c r="AY222" s="3" t="s">
        <v>117</v>
      </c>
      <c r="BE222" s="130">
        <f t="shared" si="10"/>
        <v>0</v>
      </c>
      <c r="BF222" s="130">
        <f t="shared" si="11"/>
        <v>0</v>
      </c>
      <c r="BG222" s="130">
        <f t="shared" si="12"/>
        <v>0</v>
      </c>
      <c r="BH222" s="130">
        <f t="shared" si="13"/>
        <v>0</v>
      </c>
      <c r="BI222" s="130">
        <f t="shared" si="14"/>
        <v>0</v>
      </c>
      <c r="BJ222" s="3" t="s">
        <v>80</v>
      </c>
      <c r="BK222" s="130">
        <f t="shared" si="20"/>
        <v>0</v>
      </c>
      <c r="BL222" s="3" t="s">
        <v>187</v>
      </c>
      <c r="BM222" s="129" t="s">
        <v>440</v>
      </c>
    </row>
    <row r="223" spans="2:47" s="18" customFormat="1" ht="12">
      <c r="B223" s="19"/>
      <c r="D223" s="131" t="s">
        <v>126</v>
      </c>
      <c r="F223" s="132" t="s">
        <v>441</v>
      </c>
      <c r="L223" s="19"/>
      <c r="M223" s="133"/>
      <c r="T223" s="43"/>
      <c r="AT223" s="3" t="s">
        <v>126</v>
      </c>
      <c r="AU223" s="3" t="s">
        <v>82</v>
      </c>
    </row>
    <row r="224" spans="2:65" s="18" customFormat="1" ht="33" customHeight="1">
      <c r="B224" s="19"/>
      <c r="C224" s="118" t="s">
        <v>442</v>
      </c>
      <c r="D224" s="118" t="s">
        <v>119</v>
      </c>
      <c r="E224" s="119" t="s">
        <v>443</v>
      </c>
      <c r="F224" s="120" t="s">
        <v>444</v>
      </c>
      <c r="G224" s="121" t="s">
        <v>177</v>
      </c>
      <c r="H224" s="122">
        <v>2</v>
      </c>
      <c r="I224" s="123"/>
      <c r="J224" s="124">
        <f t="shared" si="16"/>
        <v>0</v>
      </c>
      <c r="K224" s="120" t="s">
        <v>123</v>
      </c>
      <c r="L224" s="19"/>
      <c r="M224" s="125" t="s">
        <v>21</v>
      </c>
      <c r="N224" s="126" t="s">
        <v>46</v>
      </c>
      <c r="P224" s="127">
        <f t="shared" si="17"/>
        <v>0</v>
      </c>
      <c r="Q224" s="127">
        <v>0</v>
      </c>
      <c r="R224" s="127">
        <f t="shared" si="18"/>
        <v>0</v>
      </c>
      <c r="S224" s="127">
        <v>0</v>
      </c>
      <c r="T224" s="128">
        <f t="shared" si="19"/>
        <v>0</v>
      </c>
      <c r="AR224" s="129" t="s">
        <v>187</v>
      </c>
      <c r="AT224" s="129" t="s">
        <v>119</v>
      </c>
      <c r="AU224" s="129" t="s">
        <v>82</v>
      </c>
      <c r="AY224" s="3" t="s">
        <v>117</v>
      </c>
      <c r="BE224" s="130">
        <f t="shared" si="10"/>
        <v>0</v>
      </c>
      <c r="BF224" s="130">
        <f t="shared" si="11"/>
        <v>0</v>
      </c>
      <c r="BG224" s="130">
        <f t="shared" si="12"/>
        <v>0</v>
      </c>
      <c r="BH224" s="130">
        <f t="shared" si="13"/>
        <v>0</v>
      </c>
      <c r="BI224" s="130">
        <f t="shared" si="14"/>
        <v>0</v>
      </c>
      <c r="BJ224" s="3" t="s">
        <v>80</v>
      </c>
      <c r="BK224" s="130">
        <f t="shared" si="20"/>
        <v>0</v>
      </c>
      <c r="BL224" s="3" t="s">
        <v>187</v>
      </c>
      <c r="BM224" s="129" t="s">
        <v>445</v>
      </c>
    </row>
    <row r="225" spans="2:47" s="18" customFormat="1" ht="12">
      <c r="B225" s="19"/>
      <c r="D225" s="131" t="s">
        <v>126</v>
      </c>
      <c r="F225" s="132" t="s">
        <v>446</v>
      </c>
      <c r="L225" s="19"/>
      <c r="M225" s="133"/>
      <c r="T225" s="43"/>
      <c r="AT225" s="3" t="s">
        <v>126</v>
      </c>
      <c r="AU225" s="3" t="s">
        <v>82</v>
      </c>
    </row>
    <row r="226" spans="2:65" s="18" customFormat="1" ht="24.2" customHeight="1">
      <c r="B226" s="19"/>
      <c r="C226" s="118" t="s">
        <v>447</v>
      </c>
      <c r="D226" s="118" t="s">
        <v>119</v>
      </c>
      <c r="E226" s="119" t="s">
        <v>448</v>
      </c>
      <c r="F226" s="120" t="s">
        <v>449</v>
      </c>
      <c r="G226" s="121" t="s">
        <v>177</v>
      </c>
      <c r="H226" s="122">
        <v>38</v>
      </c>
      <c r="I226" s="123"/>
      <c r="J226" s="124">
        <f t="shared" si="16"/>
        <v>0</v>
      </c>
      <c r="K226" s="120" t="s">
        <v>123</v>
      </c>
      <c r="L226" s="19"/>
      <c r="M226" s="125" t="s">
        <v>21</v>
      </c>
      <c r="N226" s="126" t="s">
        <v>46</v>
      </c>
      <c r="P226" s="127">
        <f t="shared" si="17"/>
        <v>0</v>
      </c>
      <c r="Q226" s="127">
        <v>0.20015</v>
      </c>
      <c r="R226" s="127">
        <f t="shared" si="18"/>
        <v>7.6057</v>
      </c>
      <c r="S226" s="127">
        <v>0.2</v>
      </c>
      <c r="T226" s="128">
        <f t="shared" si="19"/>
        <v>7.6000000000000005</v>
      </c>
      <c r="AR226" s="129" t="s">
        <v>187</v>
      </c>
      <c r="AT226" s="129" t="s">
        <v>119</v>
      </c>
      <c r="AU226" s="129" t="s">
        <v>82</v>
      </c>
      <c r="AY226" s="3" t="s">
        <v>117</v>
      </c>
      <c r="BE226" s="130">
        <f aca="true" t="shared" si="21" ref="BE226:BE274">IF(N226="základní",J226,0)</f>
        <v>0</v>
      </c>
      <c r="BF226" s="130">
        <f aca="true" t="shared" si="22" ref="BF226:BF274">IF(N226="snížená",J226,0)</f>
        <v>0</v>
      </c>
      <c r="BG226" s="130">
        <f aca="true" t="shared" si="23" ref="BG226:BG274">IF(N226="zákl. přenesená",J226,0)</f>
        <v>0</v>
      </c>
      <c r="BH226" s="130">
        <f aca="true" t="shared" si="24" ref="BH226:BH274">IF(N226="sníž. přenesená",J226,0)</f>
        <v>0</v>
      </c>
      <c r="BI226" s="130">
        <f aca="true" t="shared" si="25" ref="BI226:BI274">IF(N226="nulová",J226,0)</f>
        <v>0</v>
      </c>
      <c r="BJ226" s="3" t="s">
        <v>80</v>
      </c>
      <c r="BK226" s="130">
        <f t="shared" si="20"/>
        <v>0</v>
      </c>
      <c r="BL226" s="3" t="s">
        <v>187</v>
      </c>
      <c r="BM226" s="129" t="s">
        <v>450</v>
      </c>
    </row>
    <row r="227" spans="2:47" s="18" customFormat="1" ht="12">
      <c r="B227" s="19"/>
      <c r="D227" s="131" t="s">
        <v>126</v>
      </c>
      <c r="F227" s="132" t="s">
        <v>451</v>
      </c>
      <c r="L227" s="19"/>
      <c r="M227" s="133"/>
      <c r="T227" s="43"/>
      <c r="AT227" s="3" t="s">
        <v>126</v>
      </c>
      <c r="AU227" s="3" t="s">
        <v>82</v>
      </c>
    </row>
    <row r="228" spans="2:65" s="18" customFormat="1" ht="37.9" customHeight="1">
      <c r="B228" s="19"/>
      <c r="C228" s="142" t="s">
        <v>452</v>
      </c>
      <c r="D228" s="142" t="s">
        <v>180</v>
      </c>
      <c r="E228" s="143" t="s">
        <v>453</v>
      </c>
      <c r="F228" s="144" t="s">
        <v>454</v>
      </c>
      <c r="G228" s="145" t="s">
        <v>139</v>
      </c>
      <c r="H228" s="146">
        <v>6</v>
      </c>
      <c r="I228" s="147"/>
      <c r="J228" s="148">
        <f t="shared" si="16"/>
        <v>0</v>
      </c>
      <c r="K228" s="144" t="s">
        <v>21</v>
      </c>
      <c r="L228" s="149"/>
      <c r="M228" s="150" t="s">
        <v>21</v>
      </c>
      <c r="N228" s="151" t="s">
        <v>46</v>
      </c>
      <c r="P228" s="127">
        <f t="shared" si="17"/>
        <v>0</v>
      </c>
      <c r="Q228" s="127">
        <v>0.052</v>
      </c>
      <c r="R228" s="127">
        <f t="shared" si="18"/>
        <v>0.312</v>
      </c>
      <c r="S228" s="127">
        <v>0</v>
      </c>
      <c r="T228" s="128">
        <f t="shared" si="19"/>
        <v>0</v>
      </c>
      <c r="AR228" s="129" t="s">
        <v>231</v>
      </c>
      <c r="AT228" s="129" t="s">
        <v>180</v>
      </c>
      <c r="AU228" s="129" t="s">
        <v>82</v>
      </c>
      <c r="AY228" s="3" t="s">
        <v>117</v>
      </c>
      <c r="BE228" s="130">
        <f t="shared" si="21"/>
        <v>0</v>
      </c>
      <c r="BF228" s="130">
        <f t="shared" si="22"/>
        <v>0</v>
      </c>
      <c r="BG228" s="130">
        <f t="shared" si="23"/>
        <v>0</v>
      </c>
      <c r="BH228" s="130">
        <f t="shared" si="24"/>
        <v>0</v>
      </c>
      <c r="BI228" s="130">
        <f t="shared" si="25"/>
        <v>0</v>
      </c>
      <c r="BJ228" s="3" t="s">
        <v>80</v>
      </c>
      <c r="BK228" s="130">
        <f t="shared" si="20"/>
        <v>0</v>
      </c>
      <c r="BL228" s="3" t="s">
        <v>231</v>
      </c>
      <c r="BM228" s="129" t="s">
        <v>455</v>
      </c>
    </row>
    <row r="229" spans="2:65" s="18" customFormat="1" ht="37.9" customHeight="1">
      <c r="B229" s="19"/>
      <c r="C229" s="142" t="s">
        <v>456</v>
      </c>
      <c r="D229" s="142" t="s">
        <v>180</v>
      </c>
      <c r="E229" s="143" t="s">
        <v>457</v>
      </c>
      <c r="F229" s="144" t="s">
        <v>458</v>
      </c>
      <c r="G229" s="145" t="s">
        <v>139</v>
      </c>
      <c r="H229" s="146">
        <v>1</v>
      </c>
      <c r="I229" s="147"/>
      <c r="J229" s="148">
        <f t="shared" si="16"/>
        <v>0</v>
      </c>
      <c r="K229" s="144" t="s">
        <v>21</v>
      </c>
      <c r="L229" s="149"/>
      <c r="M229" s="150" t="s">
        <v>21</v>
      </c>
      <c r="N229" s="151" t="s">
        <v>46</v>
      </c>
      <c r="P229" s="127">
        <f t="shared" si="17"/>
        <v>0</v>
      </c>
      <c r="Q229" s="127">
        <v>0.052</v>
      </c>
      <c r="R229" s="127">
        <f t="shared" si="18"/>
        <v>0.052</v>
      </c>
      <c r="S229" s="127">
        <v>0</v>
      </c>
      <c r="T229" s="128">
        <f t="shared" si="19"/>
        <v>0</v>
      </c>
      <c r="AR229" s="129" t="s">
        <v>231</v>
      </c>
      <c r="AT229" s="129" t="s">
        <v>180</v>
      </c>
      <c r="AU229" s="129" t="s">
        <v>82</v>
      </c>
      <c r="AY229" s="3" t="s">
        <v>117</v>
      </c>
      <c r="BE229" s="130">
        <f t="shared" si="21"/>
        <v>0</v>
      </c>
      <c r="BF229" s="130">
        <f t="shared" si="22"/>
        <v>0</v>
      </c>
      <c r="BG229" s="130">
        <f t="shared" si="23"/>
        <v>0</v>
      </c>
      <c r="BH229" s="130">
        <f t="shared" si="24"/>
        <v>0</v>
      </c>
      <c r="BI229" s="130">
        <f t="shared" si="25"/>
        <v>0</v>
      </c>
      <c r="BJ229" s="3" t="s">
        <v>80</v>
      </c>
      <c r="BK229" s="130">
        <f t="shared" si="20"/>
        <v>0</v>
      </c>
      <c r="BL229" s="3" t="s">
        <v>231</v>
      </c>
      <c r="BM229" s="129" t="s">
        <v>459</v>
      </c>
    </row>
    <row r="230" spans="2:65" s="18" customFormat="1" ht="21.75" customHeight="1">
      <c r="B230" s="19"/>
      <c r="C230" s="118" t="s">
        <v>460</v>
      </c>
      <c r="D230" s="118" t="s">
        <v>119</v>
      </c>
      <c r="E230" s="119" t="s">
        <v>461</v>
      </c>
      <c r="F230" s="120" t="s">
        <v>462</v>
      </c>
      <c r="G230" s="121" t="s">
        <v>177</v>
      </c>
      <c r="H230" s="122">
        <v>38</v>
      </c>
      <c r="I230" s="123"/>
      <c r="J230" s="124">
        <f t="shared" si="16"/>
        <v>0</v>
      </c>
      <c r="K230" s="120" t="s">
        <v>123</v>
      </c>
      <c r="L230" s="19"/>
      <c r="M230" s="125" t="s">
        <v>21</v>
      </c>
      <c r="N230" s="126" t="s">
        <v>46</v>
      </c>
      <c r="P230" s="127">
        <f t="shared" si="17"/>
        <v>0</v>
      </c>
      <c r="Q230" s="127">
        <v>0</v>
      </c>
      <c r="R230" s="127">
        <f t="shared" si="18"/>
        <v>0</v>
      </c>
      <c r="S230" s="127">
        <v>0</v>
      </c>
      <c r="T230" s="128">
        <f t="shared" si="19"/>
        <v>0</v>
      </c>
      <c r="AR230" s="129" t="s">
        <v>187</v>
      </c>
      <c r="AT230" s="129" t="s">
        <v>119</v>
      </c>
      <c r="AU230" s="129" t="s">
        <v>82</v>
      </c>
      <c r="AY230" s="3" t="s">
        <v>117</v>
      </c>
      <c r="BE230" s="130">
        <f t="shared" si="21"/>
        <v>0</v>
      </c>
      <c r="BF230" s="130">
        <f t="shared" si="22"/>
        <v>0</v>
      </c>
      <c r="BG230" s="130">
        <f t="shared" si="23"/>
        <v>0</v>
      </c>
      <c r="BH230" s="130">
        <f t="shared" si="24"/>
        <v>0</v>
      </c>
      <c r="BI230" s="130">
        <f t="shared" si="25"/>
        <v>0</v>
      </c>
      <c r="BJ230" s="3" t="s">
        <v>80</v>
      </c>
      <c r="BK230" s="130">
        <f t="shared" si="20"/>
        <v>0</v>
      </c>
      <c r="BL230" s="3" t="s">
        <v>187</v>
      </c>
      <c r="BM230" s="129" t="s">
        <v>463</v>
      </c>
    </row>
    <row r="231" spans="2:47" s="18" customFormat="1" ht="12">
      <c r="B231" s="19"/>
      <c r="D231" s="131" t="s">
        <v>126</v>
      </c>
      <c r="F231" s="132" t="s">
        <v>464</v>
      </c>
      <c r="L231" s="19"/>
      <c r="M231" s="133"/>
      <c r="T231" s="43"/>
      <c r="AT231" s="3" t="s">
        <v>126</v>
      </c>
      <c r="AU231" s="3" t="s">
        <v>82</v>
      </c>
    </row>
    <row r="232" spans="2:65" s="18" customFormat="1" ht="16.5" customHeight="1">
      <c r="B232" s="19"/>
      <c r="C232" s="142" t="s">
        <v>187</v>
      </c>
      <c r="D232" s="142" t="s">
        <v>180</v>
      </c>
      <c r="E232" s="143" t="s">
        <v>465</v>
      </c>
      <c r="F232" s="144" t="s">
        <v>466</v>
      </c>
      <c r="G232" s="145" t="s">
        <v>177</v>
      </c>
      <c r="H232" s="146">
        <v>39.9</v>
      </c>
      <c r="I232" s="147"/>
      <c r="J232" s="148">
        <f t="shared" si="16"/>
        <v>0</v>
      </c>
      <c r="K232" s="144" t="s">
        <v>123</v>
      </c>
      <c r="L232" s="149"/>
      <c r="M232" s="150" t="s">
        <v>21</v>
      </c>
      <c r="N232" s="151" t="s">
        <v>46</v>
      </c>
      <c r="P232" s="127">
        <f t="shared" si="17"/>
        <v>0</v>
      </c>
      <c r="Q232" s="127">
        <v>0.00026</v>
      </c>
      <c r="R232" s="127">
        <f t="shared" si="18"/>
        <v>0.010374</v>
      </c>
      <c r="S232" s="127">
        <v>0</v>
      </c>
      <c r="T232" s="128">
        <f t="shared" si="19"/>
        <v>0</v>
      </c>
      <c r="AR232" s="129" t="s">
        <v>231</v>
      </c>
      <c r="AT232" s="129" t="s">
        <v>180</v>
      </c>
      <c r="AU232" s="129" t="s">
        <v>82</v>
      </c>
      <c r="AY232" s="3" t="s">
        <v>117</v>
      </c>
      <c r="BE232" s="130">
        <f t="shared" si="21"/>
        <v>0</v>
      </c>
      <c r="BF232" s="130">
        <f t="shared" si="22"/>
        <v>0</v>
      </c>
      <c r="BG232" s="130">
        <f t="shared" si="23"/>
        <v>0</v>
      </c>
      <c r="BH232" s="130">
        <f t="shared" si="24"/>
        <v>0</v>
      </c>
      <c r="BI232" s="130">
        <f t="shared" si="25"/>
        <v>0</v>
      </c>
      <c r="BJ232" s="3" t="s">
        <v>80</v>
      </c>
      <c r="BK232" s="130">
        <f t="shared" si="20"/>
        <v>0</v>
      </c>
      <c r="BL232" s="3" t="s">
        <v>231</v>
      </c>
      <c r="BM232" s="129" t="s">
        <v>467</v>
      </c>
    </row>
    <row r="233" spans="2:47" s="18" customFormat="1" ht="12">
      <c r="B233" s="19"/>
      <c r="D233" s="131" t="s">
        <v>126</v>
      </c>
      <c r="F233" s="132" t="s">
        <v>468</v>
      </c>
      <c r="L233" s="19"/>
      <c r="M233" s="133"/>
      <c r="T233" s="43"/>
      <c r="AT233" s="3" t="s">
        <v>126</v>
      </c>
      <c r="AU233" s="3" t="s">
        <v>82</v>
      </c>
    </row>
    <row r="234" spans="2:51" s="134" customFormat="1" ht="12">
      <c r="B234" s="135"/>
      <c r="D234" s="136" t="s">
        <v>128</v>
      </c>
      <c r="F234" s="138" t="s">
        <v>469</v>
      </c>
      <c r="H234" s="139">
        <v>39.9</v>
      </c>
      <c r="L234" s="135"/>
      <c r="M234" s="140"/>
      <c r="T234" s="141"/>
      <c r="AT234" s="137" t="s">
        <v>128</v>
      </c>
      <c r="AU234" s="137" t="s">
        <v>82</v>
      </c>
      <c r="AV234" s="134" t="s">
        <v>82</v>
      </c>
      <c r="AW234" s="134" t="s">
        <v>4</v>
      </c>
      <c r="AX234" s="134" t="s">
        <v>80</v>
      </c>
      <c r="AY234" s="137" t="s">
        <v>117</v>
      </c>
    </row>
    <row r="235" spans="2:65" s="18" customFormat="1" ht="21.75" customHeight="1">
      <c r="B235" s="19"/>
      <c r="C235" s="118" t="s">
        <v>470</v>
      </c>
      <c r="D235" s="118" t="s">
        <v>119</v>
      </c>
      <c r="E235" s="119" t="s">
        <v>471</v>
      </c>
      <c r="F235" s="120" t="s">
        <v>462</v>
      </c>
      <c r="G235" s="121" t="s">
        <v>177</v>
      </c>
      <c r="H235" s="122">
        <v>4</v>
      </c>
      <c r="I235" s="123"/>
      <c r="J235" s="124">
        <f t="shared" si="16"/>
        <v>0</v>
      </c>
      <c r="K235" s="120" t="s">
        <v>21</v>
      </c>
      <c r="L235" s="19"/>
      <c r="M235" s="125" t="s">
        <v>21</v>
      </c>
      <c r="N235" s="126" t="s">
        <v>46</v>
      </c>
      <c r="P235" s="127">
        <f t="shared" si="17"/>
        <v>0</v>
      </c>
      <c r="Q235" s="127">
        <v>0</v>
      </c>
      <c r="R235" s="127">
        <f t="shared" si="18"/>
        <v>0</v>
      </c>
      <c r="S235" s="127">
        <v>0</v>
      </c>
      <c r="T235" s="128">
        <f t="shared" si="19"/>
        <v>0</v>
      </c>
      <c r="AR235" s="129" t="s">
        <v>187</v>
      </c>
      <c r="AT235" s="129" t="s">
        <v>119</v>
      </c>
      <c r="AU235" s="129" t="s">
        <v>82</v>
      </c>
      <c r="AY235" s="3" t="s">
        <v>117</v>
      </c>
      <c r="BE235" s="130">
        <f t="shared" si="21"/>
        <v>0</v>
      </c>
      <c r="BF235" s="130">
        <f t="shared" si="22"/>
        <v>0</v>
      </c>
      <c r="BG235" s="130">
        <f t="shared" si="23"/>
        <v>0</v>
      </c>
      <c r="BH235" s="130">
        <f t="shared" si="24"/>
        <v>0</v>
      </c>
      <c r="BI235" s="130">
        <f t="shared" si="25"/>
        <v>0</v>
      </c>
      <c r="BJ235" s="3" t="s">
        <v>80</v>
      </c>
      <c r="BK235" s="130">
        <f t="shared" si="20"/>
        <v>0</v>
      </c>
      <c r="BL235" s="3" t="s">
        <v>187</v>
      </c>
      <c r="BM235" s="129" t="s">
        <v>472</v>
      </c>
    </row>
    <row r="236" spans="2:65" s="18" customFormat="1" ht="24.2" customHeight="1">
      <c r="B236" s="19"/>
      <c r="C236" s="142" t="s">
        <v>473</v>
      </c>
      <c r="D236" s="142" t="s">
        <v>180</v>
      </c>
      <c r="E236" s="143" t="s">
        <v>474</v>
      </c>
      <c r="F236" s="144" t="s">
        <v>475</v>
      </c>
      <c r="G236" s="145" t="s">
        <v>177</v>
      </c>
      <c r="H236" s="146">
        <v>4.2</v>
      </c>
      <c r="I236" s="147"/>
      <c r="J236" s="148">
        <f t="shared" si="16"/>
        <v>0</v>
      </c>
      <c r="K236" s="144" t="s">
        <v>21</v>
      </c>
      <c r="L236" s="149"/>
      <c r="M236" s="150" t="s">
        <v>21</v>
      </c>
      <c r="N236" s="151" t="s">
        <v>46</v>
      </c>
      <c r="P236" s="127">
        <f t="shared" si="17"/>
        <v>0</v>
      </c>
      <c r="Q236" s="127">
        <v>0.00026</v>
      </c>
      <c r="R236" s="127">
        <f t="shared" si="18"/>
        <v>0.0010919999999999999</v>
      </c>
      <c r="S236" s="127">
        <v>0</v>
      </c>
      <c r="T236" s="128">
        <f t="shared" si="19"/>
        <v>0</v>
      </c>
      <c r="AR236" s="129" t="s">
        <v>231</v>
      </c>
      <c r="AT236" s="129" t="s">
        <v>180</v>
      </c>
      <c r="AU236" s="129" t="s">
        <v>82</v>
      </c>
      <c r="AY236" s="3" t="s">
        <v>117</v>
      </c>
      <c r="BE236" s="130">
        <f t="shared" si="21"/>
        <v>0</v>
      </c>
      <c r="BF236" s="130">
        <f t="shared" si="22"/>
        <v>0</v>
      </c>
      <c r="BG236" s="130">
        <f t="shared" si="23"/>
        <v>0</v>
      </c>
      <c r="BH236" s="130">
        <f t="shared" si="24"/>
        <v>0</v>
      </c>
      <c r="BI236" s="130">
        <f t="shared" si="25"/>
        <v>0</v>
      </c>
      <c r="BJ236" s="3" t="s">
        <v>80</v>
      </c>
      <c r="BK236" s="130">
        <f t="shared" si="20"/>
        <v>0</v>
      </c>
      <c r="BL236" s="3" t="s">
        <v>231</v>
      </c>
      <c r="BM236" s="129" t="s">
        <v>476</v>
      </c>
    </row>
    <row r="237" spans="2:51" s="134" customFormat="1" ht="12">
      <c r="B237" s="135"/>
      <c r="D237" s="136" t="s">
        <v>128</v>
      </c>
      <c r="F237" s="138" t="s">
        <v>477</v>
      </c>
      <c r="H237" s="139">
        <v>4.2</v>
      </c>
      <c r="L237" s="135"/>
      <c r="M237" s="140"/>
      <c r="T237" s="141"/>
      <c r="AT237" s="137" t="s">
        <v>128</v>
      </c>
      <c r="AU237" s="137" t="s">
        <v>82</v>
      </c>
      <c r="AV237" s="134" t="s">
        <v>82</v>
      </c>
      <c r="AW237" s="134" t="s">
        <v>4</v>
      </c>
      <c r="AX237" s="134" t="s">
        <v>80</v>
      </c>
      <c r="AY237" s="137" t="s">
        <v>117</v>
      </c>
    </row>
    <row r="238" spans="2:65" s="18" customFormat="1" ht="24.2" customHeight="1">
      <c r="B238" s="19"/>
      <c r="C238" s="118" t="s">
        <v>478</v>
      </c>
      <c r="D238" s="118" t="s">
        <v>119</v>
      </c>
      <c r="E238" s="119" t="s">
        <v>479</v>
      </c>
      <c r="F238" s="120" t="s">
        <v>480</v>
      </c>
      <c r="G238" s="121" t="s">
        <v>389</v>
      </c>
      <c r="H238" s="122">
        <v>5</v>
      </c>
      <c r="I238" s="123"/>
      <c r="J238" s="124">
        <f t="shared" si="16"/>
        <v>0</v>
      </c>
      <c r="K238" s="120" t="s">
        <v>123</v>
      </c>
      <c r="L238" s="19"/>
      <c r="M238" s="125" t="s">
        <v>21</v>
      </c>
      <c r="N238" s="126" t="s">
        <v>46</v>
      </c>
      <c r="P238" s="127">
        <f t="shared" si="17"/>
        <v>0</v>
      </c>
      <c r="Q238" s="127">
        <v>0</v>
      </c>
      <c r="R238" s="127">
        <f t="shared" si="18"/>
        <v>0</v>
      </c>
      <c r="S238" s="127">
        <v>0</v>
      </c>
      <c r="T238" s="128">
        <f t="shared" si="19"/>
        <v>0</v>
      </c>
      <c r="AR238" s="129" t="s">
        <v>187</v>
      </c>
      <c r="AT238" s="129" t="s">
        <v>119</v>
      </c>
      <c r="AU238" s="129" t="s">
        <v>82</v>
      </c>
      <c r="AY238" s="3" t="s">
        <v>117</v>
      </c>
      <c r="BE238" s="130">
        <f t="shared" si="21"/>
        <v>0</v>
      </c>
      <c r="BF238" s="130">
        <f t="shared" si="22"/>
        <v>0</v>
      </c>
      <c r="BG238" s="130">
        <f t="shared" si="23"/>
        <v>0</v>
      </c>
      <c r="BH238" s="130">
        <f t="shared" si="24"/>
        <v>0</v>
      </c>
      <c r="BI238" s="130">
        <f t="shared" si="25"/>
        <v>0</v>
      </c>
      <c r="BJ238" s="3" t="s">
        <v>80</v>
      </c>
      <c r="BK238" s="130">
        <f t="shared" si="20"/>
        <v>0</v>
      </c>
      <c r="BL238" s="3" t="s">
        <v>187</v>
      </c>
      <c r="BM238" s="129" t="s">
        <v>481</v>
      </c>
    </row>
    <row r="239" spans="2:47" s="18" customFormat="1" ht="12">
      <c r="B239" s="19"/>
      <c r="D239" s="131" t="s">
        <v>126</v>
      </c>
      <c r="F239" s="132" t="s">
        <v>482</v>
      </c>
      <c r="L239" s="19"/>
      <c r="M239" s="133"/>
      <c r="T239" s="43"/>
      <c r="AT239" s="3" t="s">
        <v>126</v>
      </c>
      <c r="AU239" s="3" t="s">
        <v>82</v>
      </c>
    </row>
    <row r="240" spans="2:65" s="18" customFormat="1" ht="33" customHeight="1">
      <c r="B240" s="19"/>
      <c r="C240" s="118" t="s">
        <v>483</v>
      </c>
      <c r="D240" s="118" t="s">
        <v>119</v>
      </c>
      <c r="E240" s="119" t="s">
        <v>484</v>
      </c>
      <c r="F240" s="120" t="s">
        <v>485</v>
      </c>
      <c r="G240" s="121" t="s">
        <v>389</v>
      </c>
      <c r="H240" s="122">
        <v>5</v>
      </c>
      <c r="I240" s="123"/>
      <c r="J240" s="124">
        <f t="shared" si="16"/>
        <v>0</v>
      </c>
      <c r="K240" s="120" t="s">
        <v>123</v>
      </c>
      <c r="L240" s="19"/>
      <c r="M240" s="125" t="s">
        <v>21</v>
      </c>
      <c r="N240" s="126" t="s">
        <v>46</v>
      </c>
      <c r="P240" s="127">
        <f t="shared" si="17"/>
        <v>0</v>
      </c>
      <c r="Q240" s="127">
        <v>0</v>
      </c>
      <c r="R240" s="127">
        <f t="shared" si="18"/>
        <v>0</v>
      </c>
      <c r="S240" s="127">
        <v>0</v>
      </c>
      <c r="T240" s="128">
        <f t="shared" si="19"/>
        <v>0</v>
      </c>
      <c r="AR240" s="129" t="s">
        <v>187</v>
      </c>
      <c r="AT240" s="129" t="s">
        <v>119</v>
      </c>
      <c r="AU240" s="129" t="s">
        <v>82</v>
      </c>
      <c r="AY240" s="3" t="s">
        <v>117</v>
      </c>
      <c r="BE240" s="130">
        <f t="shared" si="21"/>
        <v>0</v>
      </c>
      <c r="BF240" s="130">
        <f t="shared" si="22"/>
        <v>0</v>
      </c>
      <c r="BG240" s="130">
        <f t="shared" si="23"/>
        <v>0</v>
      </c>
      <c r="BH240" s="130">
        <f t="shared" si="24"/>
        <v>0</v>
      </c>
      <c r="BI240" s="130">
        <f t="shared" si="25"/>
        <v>0</v>
      </c>
      <c r="BJ240" s="3" t="s">
        <v>80</v>
      </c>
      <c r="BK240" s="130">
        <f t="shared" si="20"/>
        <v>0</v>
      </c>
      <c r="BL240" s="3" t="s">
        <v>187</v>
      </c>
      <c r="BM240" s="129" t="s">
        <v>486</v>
      </c>
    </row>
    <row r="241" spans="2:47" s="18" customFormat="1" ht="12">
      <c r="B241" s="19"/>
      <c r="D241" s="131" t="s">
        <v>126</v>
      </c>
      <c r="F241" s="132" t="s">
        <v>487</v>
      </c>
      <c r="L241" s="19"/>
      <c r="M241" s="133"/>
      <c r="T241" s="43"/>
      <c r="AT241" s="3" t="s">
        <v>126</v>
      </c>
      <c r="AU241" s="3" t="s">
        <v>82</v>
      </c>
    </row>
    <row r="242" spans="2:65" s="18" customFormat="1" ht="24.2" customHeight="1">
      <c r="B242" s="19"/>
      <c r="C242" s="118" t="s">
        <v>488</v>
      </c>
      <c r="D242" s="118" t="s">
        <v>119</v>
      </c>
      <c r="E242" s="119" t="s">
        <v>489</v>
      </c>
      <c r="F242" s="120" t="s">
        <v>490</v>
      </c>
      <c r="G242" s="121" t="s">
        <v>491</v>
      </c>
      <c r="H242" s="122">
        <v>9</v>
      </c>
      <c r="I242" s="123"/>
      <c r="J242" s="124">
        <f t="shared" si="16"/>
        <v>0</v>
      </c>
      <c r="K242" s="120" t="s">
        <v>123</v>
      </c>
      <c r="L242" s="19"/>
      <c r="M242" s="125" t="s">
        <v>21</v>
      </c>
      <c r="N242" s="126" t="s">
        <v>46</v>
      </c>
      <c r="P242" s="127">
        <f t="shared" si="17"/>
        <v>0</v>
      </c>
      <c r="Q242" s="127">
        <v>0</v>
      </c>
      <c r="R242" s="127">
        <f t="shared" si="18"/>
        <v>0</v>
      </c>
      <c r="S242" s="127">
        <v>0</v>
      </c>
      <c r="T242" s="128">
        <f t="shared" si="19"/>
        <v>0</v>
      </c>
      <c r="AR242" s="129" t="s">
        <v>187</v>
      </c>
      <c r="AT242" s="129" t="s">
        <v>119</v>
      </c>
      <c r="AU242" s="129" t="s">
        <v>82</v>
      </c>
      <c r="AY242" s="3" t="s">
        <v>117</v>
      </c>
      <c r="BE242" s="130">
        <f t="shared" si="21"/>
        <v>0</v>
      </c>
      <c r="BF242" s="130">
        <f t="shared" si="22"/>
        <v>0</v>
      </c>
      <c r="BG242" s="130">
        <f t="shared" si="23"/>
        <v>0</v>
      </c>
      <c r="BH242" s="130">
        <f t="shared" si="24"/>
        <v>0</v>
      </c>
      <c r="BI242" s="130">
        <f t="shared" si="25"/>
        <v>0</v>
      </c>
      <c r="BJ242" s="3" t="s">
        <v>80</v>
      </c>
      <c r="BK242" s="130">
        <f t="shared" si="20"/>
        <v>0</v>
      </c>
      <c r="BL242" s="3" t="s">
        <v>187</v>
      </c>
      <c r="BM242" s="129" t="s">
        <v>492</v>
      </c>
    </row>
    <row r="243" spans="2:47" s="18" customFormat="1" ht="12">
      <c r="B243" s="19"/>
      <c r="D243" s="131" t="s">
        <v>126</v>
      </c>
      <c r="F243" s="132" t="s">
        <v>493</v>
      </c>
      <c r="L243" s="19"/>
      <c r="M243" s="133"/>
      <c r="T243" s="43"/>
      <c r="AT243" s="3" t="s">
        <v>126</v>
      </c>
      <c r="AU243" s="3" t="s">
        <v>82</v>
      </c>
    </row>
    <row r="244" spans="2:65" s="18" customFormat="1" ht="24.2" customHeight="1">
      <c r="B244" s="19"/>
      <c r="C244" s="118" t="s">
        <v>494</v>
      </c>
      <c r="D244" s="118" t="s">
        <v>119</v>
      </c>
      <c r="E244" s="119" t="s">
        <v>495</v>
      </c>
      <c r="F244" s="120" t="s">
        <v>496</v>
      </c>
      <c r="G244" s="121" t="s">
        <v>491</v>
      </c>
      <c r="H244" s="122">
        <v>0.4</v>
      </c>
      <c r="I244" s="123"/>
      <c r="J244" s="124">
        <f t="shared" si="16"/>
        <v>0</v>
      </c>
      <c r="K244" s="120" t="s">
        <v>123</v>
      </c>
      <c r="L244" s="19"/>
      <c r="M244" s="125" t="s">
        <v>21</v>
      </c>
      <c r="N244" s="126" t="s">
        <v>46</v>
      </c>
      <c r="P244" s="127">
        <f t="shared" si="17"/>
        <v>0</v>
      </c>
      <c r="Q244" s="127">
        <v>0</v>
      </c>
      <c r="R244" s="127">
        <f t="shared" si="18"/>
        <v>0</v>
      </c>
      <c r="S244" s="127">
        <v>0</v>
      </c>
      <c r="T244" s="128">
        <f t="shared" si="19"/>
        <v>0</v>
      </c>
      <c r="AR244" s="129" t="s">
        <v>187</v>
      </c>
      <c r="AT244" s="129" t="s">
        <v>119</v>
      </c>
      <c r="AU244" s="129" t="s">
        <v>82</v>
      </c>
      <c r="AY244" s="3" t="s">
        <v>117</v>
      </c>
      <c r="BE244" s="130">
        <f t="shared" si="21"/>
        <v>0</v>
      </c>
      <c r="BF244" s="130">
        <f t="shared" si="22"/>
        <v>0</v>
      </c>
      <c r="BG244" s="130">
        <f t="shared" si="23"/>
        <v>0</v>
      </c>
      <c r="BH244" s="130">
        <f t="shared" si="24"/>
        <v>0</v>
      </c>
      <c r="BI244" s="130">
        <f t="shared" si="25"/>
        <v>0</v>
      </c>
      <c r="BJ244" s="3" t="s">
        <v>80</v>
      </c>
      <c r="BK244" s="130">
        <f t="shared" si="20"/>
        <v>0</v>
      </c>
      <c r="BL244" s="3" t="s">
        <v>187</v>
      </c>
      <c r="BM244" s="129" t="s">
        <v>497</v>
      </c>
    </row>
    <row r="245" spans="2:47" s="18" customFormat="1" ht="12">
      <c r="B245" s="19"/>
      <c r="D245" s="131" t="s">
        <v>126</v>
      </c>
      <c r="F245" s="132" t="s">
        <v>498</v>
      </c>
      <c r="L245" s="19"/>
      <c r="M245" s="133"/>
      <c r="T245" s="43"/>
      <c r="AT245" s="3" t="s">
        <v>126</v>
      </c>
      <c r="AU245" s="3" t="s">
        <v>82</v>
      </c>
    </row>
    <row r="246" spans="2:65" s="18" customFormat="1" ht="24.2" customHeight="1">
      <c r="B246" s="19"/>
      <c r="C246" s="118" t="s">
        <v>499</v>
      </c>
      <c r="D246" s="118" t="s">
        <v>119</v>
      </c>
      <c r="E246" s="119" t="s">
        <v>500</v>
      </c>
      <c r="F246" s="120" t="s">
        <v>501</v>
      </c>
      <c r="G246" s="121" t="s">
        <v>491</v>
      </c>
      <c r="H246" s="122">
        <v>0.5</v>
      </c>
      <c r="I246" s="123"/>
      <c r="J246" s="124">
        <f t="shared" si="16"/>
        <v>0</v>
      </c>
      <c r="K246" s="120" t="s">
        <v>123</v>
      </c>
      <c r="L246" s="19"/>
      <c r="M246" s="125" t="s">
        <v>21</v>
      </c>
      <c r="N246" s="126" t="s">
        <v>46</v>
      </c>
      <c r="P246" s="127">
        <f t="shared" si="17"/>
        <v>0</v>
      </c>
      <c r="Q246" s="127">
        <v>0</v>
      </c>
      <c r="R246" s="127">
        <f t="shared" si="18"/>
        <v>0</v>
      </c>
      <c r="S246" s="127">
        <v>0</v>
      </c>
      <c r="T246" s="128">
        <f t="shared" si="19"/>
        <v>0</v>
      </c>
      <c r="AR246" s="129" t="s">
        <v>187</v>
      </c>
      <c r="AT246" s="129" t="s">
        <v>119</v>
      </c>
      <c r="AU246" s="129" t="s">
        <v>82</v>
      </c>
      <c r="AY246" s="3" t="s">
        <v>117</v>
      </c>
      <c r="BE246" s="130">
        <f t="shared" si="21"/>
        <v>0</v>
      </c>
      <c r="BF246" s="130">
        <f t="shared" si="22"/>
        <v>0</v>
      </c>
      <c r="BG246" s="130">
        <f t="shared" si="23"/>
        <v>0</v>
      </c>
      <c r="BH246" s="130">
        <f t="shared" si="24"/>
        <v>0</v>
      </c>
      <c r="BI246" s="130">
        <f t="shared" si="25"/>
        <v>0</v>
      </c>
      <c r="BJ246" s="3" t="s">
        <v>80</v>
      </c>
      <c r="BK246" s="130">
        <f t="shared" si="20"/>
        <v>0</v>
      </c>
      <c r="BL246" s="3" t="s">
        <v>187</v>
      </c>
      <c r="BM246" s="129" t="s">
        <v>502</v>
      </c>
    </row>
    <row r="247" spans="2:47" s="18" customFormat="1" ht="12">
      <c r="B247" s="19"/>
      <c r="D247" s="131" t="s">
        <v>126</v>
      </c>
      <c r="F247" s="132" t="s">
        <v>503</v>
      </c>
      <c r="L247" s="19"/>
      <c r="M247" s="133"/>
      <c r="T247" s="43"/>
      <c r="AT247" s="3" t="s">
        <v>126</v>
      </c>
      <c r="AU247" s="3" t="s">
        <v>82</v>
      </c>
    </row>
    <row r="248" spans="2:63" s="106" customFormat="1" ht="22.9" customHeight="1">
      <c r="B248" s="107"/>
      <c r="D248" s="108" t="s">
        <v>74</v>
      </c>
      <c r="E248" s="116" t="s">
        <v>504</v>
      </c>
      <c r="F248" s="116" t="s">
        <v>505</v>
      </c>
      <c r="J248" s="117">
        <f>BK248</f>
        <v>0</v>
      </c>
      <c r="L248" s="107"/>
      <c r="M248" s="111"/>
      <c r="P248" s="112">
        <f>SUM(P249:P254)</f>
        <v>0</v>
      </c>
      <c r="R248" s="112">
        <f>SUM(R249:R254)</f>
        <v>0</v>
      </c>
      <c r="T248" s="113">
        <f>SUM(T249:T254)</f>
        <v>0</v>
      </c>
      <c r="AR248" s="108" t="s">
        <v>136</v>
      </c>
      <c r="AT248" s="114" t="s">
        <v>74</v>
      </c>
      <c r="AU248" s="114" t="s">
        <v>80</v>
      </c>
      <c r="AY248" s="108" t="s">
        <v>117</v>
      </c>
      <c r="BK248" s="115">
        <f>SUM(BK249:BK254)</f>
        <v>0</v>
      </c>
    </row>
    <row r="249" spans="2:65" s="18" customFormat="1" ht="21.75" customHeight="1">
      <c r="B249" s="19"/>
      <c r="C249" s="118" t="s">
        <v>506</v>
      </c>
      <c r="D249" s="118" t="s">
        <v>119</v>
      </c>
      <c r="E249" s="119" t="s">
        <v>507</v>
      </c>
      <c r="F249" s="120" t="s">
        <v>508</v>
      </c>
      <c r="G249" s="121" t="s">
        <v>139</v>
      </c>
      <c r="H249" s="122">
        <v>1</v>
      </c>
      <c r="I249" s="123"/>
      <c r="J249" s="124">
        <f>ROUND(I249*H249,2)</f>
        <v>0</v>
      </c>
      <c r="K249" s="120" t="s">
        <v>123</v>
      </c>
      <c r="L249" s="19"/>
      <c r="M249" s="125" t="s">
        <v>21</v>
      </c>
      <c r="N249" s="126" t="s">
        <v>46</v>
      </c>
      <c r="P249" s="127">
        <f>O249*H249</f>
        <v>0</v>
      </c>
      <c r="Q249" s="127">
        <v>0</v>
      </c>
      <c r="R249" s="127">
        <f>Q249*H249</f>
        <v>0</v>
      </c>
      <c r="S249" s="127">
        <v>0</v>
      </c>
      <c r="T249" s="128">
        <f>S249*H249</f>
        <v>0</v>
      </c>
      <c r="AR249" s="129" t="s">
        <v>187</v>
      </c>
      <c r="AT249" s="129" t="s">
        <v>119</v>
      </c>
      <c r="AU249" s="129" t="s">
        <v>82</v>
      </c>
      <c r="AY249" s="3" t="s">
        <v>117</v>
      </c>
      <c r="BE249" s="130">
        <f t="shared" si="21"/>
        <v>0</v>
      </c>
      <c r="BF249" s="130">
        <f t="shared" si="22"/>
        <v>0</v>
      </c>
      <c r="BG249" s="130">
        <f t="shared" si="23"/>
        <v>0</v>
      </c>
      <c r="BH249" s="130">
        <f t="shared" si="24"/>
        <v>0</v>
      </c>
      <c r="BI249" s="130">
        <f t="shared" si="25"/>
        <v>0</v>
      </c>
      <c r="BJ249" s="3" t="s">
        <v>80</v>
      </c>
      <c r="BK249" s="130">
        <f>ROUND(I249*H249,2)</f>
        <v>0</v>
      </c>
      <c r="BL249" s="3" t="s">
        <v>187</v>
      </c>
      <c r="BM249" s="129" t="s">
        <v>509</v>
      </c>
    </row>
    <row r="250" spans="2:47" s="18" customFormat="1" ht="12">
      <c r="B250" s="19"/>
      <c r="D250" s="131" t="s">
        <v>126</v>
      </c>
      <c r="F250" s="132" t="s">
        <v>510</v>
      </c>
      <c r="L250" s="19"/>
      <c r="M250" s="133"/>
      <c r="T250" s="43"/>
      <c r="AT250" s="3" t="s">
        <v>126</v>
      </c>
      <c r="AU250" s="3" t="s">
        <v>82</v>
      </c>
    </row>
    <row r="251" spans="2:65" s="18" customFormat="1" ht="24.2" customHeight="1">
      <c r="B251" s="19"/>
      <c r="C251" s="118" t="s">
        <v>511</v>
      </c>
      <c r="D251" s="118" t="s">
        <v>119</v>
      </c>
      <c r="E251" s="119" t="s">
        <v>512</v>
      </c>
      <c r="F251" s="120" t="s">
        <v>513</v>
      </c>
      <c r="G251" s="121" t="s">
        <v>139</v>
      </c>
      <c r="H251" s="122">
        <v>8</v>
      </c>
      <c r="I251" s="123"/>
      <c r="J251" s="124">
        <f>ROUND(I251*H251,2)</f>
        <v>0</v>
      </c>
      <c r="K251" s="120" t="s">
        <v>123</v>
      </c>
      <c r="L251" s="19"/>
      <c r="M251" s="125" t="s">
        <v>21</v>
      </c>
      <c r="N251" s="126" t="s">
        <v>46</v>
      </c>
      <c r="P251" s="127">
        <f>O251*H251</f>
        <v>0</v>
      </c>
      <c r="Q251" s="127">
        <v>0</v>
      </c>
      <c r="R251" s="127">
        <f>Q251*H251</f>
        <v>0</v>
      </c>
      <c r="S251" s="127">
        <v>0</v>
      </c>
      <c r="T251" s="128">
        <f>S251*H251</f>
        <v>0</v>
      </c>
      <c r="AR251" s="129" t="s">
        <v>187</v>
      </c>
      <c r="AT251" s="129" t="s">
        <v>119</v>
      </c>
      <c r="AU251" s="129" t="s">
        <v>82</v>
      </c>
      <c r="AY251" s="3" t="s">
        <v>117</v>
      </c>
      <c r="BE251" s="130">
        <f t="shared" si="21"/>
        <v>0</v>
      </c>
      <c r="BF251" s="130">
        <f t="shared" si="22"/>
        <v>0</v>
      </c>
      <c r="BG251" s="130">
        <f t="shared" si="23"/>
        <v>0</v>
      </c>
      <c r="BH251" s="130">
        <f t="shared" si="24"/>
        <v>0</v>
      </c>
      <c r="BI251" s="130">
        <f t="shared" si="25"/>
        <v>0</v>
      </c>
      <c r="BJ251" s="3" t="s">
        <v>80</v>
      </c>
      <c r="BK251" s="130">
        <f>ROUND(I251*H251,2)</f>
        <v>0</v>
      </c>
      <c r="BL251" s="3" t="s">
        <v>187</v>
      </c>
      <c r="BM251" s="129" t="s">
        <v>514</v>
      </c>
    </row>
    <row r="252" spans="2:47" s="18" customFormat="1" ht="12">
      <c r="B252" s="19"/>
      <c r="D252" s="131" t="s">
        <v>126</v>
      </c>
      <c r="F252" s="132" t="s">
        <v>515</v>
      </c>
      <c r="L252" s="19"/>
      <c r="M252" s="133"/>
      <c r="T252" s="43"/>
      <c r="AT252" s="3" t="s">
        <v>126</v>
      </c>
      <c r="AU252" s="3" t="s">
        <v>82</v>
      </c>
    </row>
    <row r="253" spans="2:65" s="18" customFormat="1" ht="16.5" customHeight="1">
      <c r="B253" s="19"/>
      <c r="C253" s="118" t="s">
        <v>516</v>
      </c>
      <c r="D253" s="118" t="s">
        <v>119</v>
      </c>
      <c r="E253" s="119" t="s">
        <v>517</v>
      </c>
      <c r="F253" s="120" t="s">
        <v>518</v>
      </c>
      <c r="G253" s="121" t="s">
        <v>139</v>
      </c>
      <c r="H253" s="122">
        <v>1</v>
      </c>
      <c r="I253" s="123"/>
      <c r="J253" s="124">
        <f>ROUND(I253*H253,2)</f>
        <v>0</v>
      </c>
      <c r="K253" s="120" t="s">
        <v>123</v>
      </c>
      <c r="L253" s="19"/>
      <c r="M253" s="125" t="s">
        <v>21</v>
      </c>
      <c r="N253" s="126" t="s">
        <v>46</v>
      </c>
      <c r="P253" s="127">
        <f>O253*H253</f>
        <v>0</v>
      </c>
      <c r="Q253" s="127">
        <v>0</v>
      </c>
      <c r="R253" s="127">
        <f>Q253*H253</f>
        <v>0</v>
      </c>
      <c r="S253" s="127">
        <v>0</v>
      </c>
      <c r="T253" s="128">
        <f>S253*H253</f>
        <v>0</v>
      </c>
      <c r="AR253" s="129" t="s">
        <v>187</v>
      </c>
      <c r="AT253" s="129" t="s">
        <v>119</v>
      </c>
      <c r="AU253" s="129" t="s">
        <v>82</v>
      </c>
      <c r="AY253" s="3" t="s">
        <v>117</v>
      </c>
      <c r="BE253" s="130">
        <f t="shared" si="21"/>
        <v>0</v>
      </c>
      <c r="BF253" s="130">
        <f t="shared" si="22"/>
        <v>0</v>
      </c>
      <c r="BG253" s="130">
        <f t="shared" si="23"/>
        <v>0</v>
      </c>
      <c r="BH253" s="130">
        <f t="shared" si="24"/>
        <v>0</v>
      </c>
      <c r="BI253" s="130">
        <f t="shared" si="25"/>
        <v>0</v>
      </c>
      <c r="BJ253" s="3" t="s">
        <v>80</v>
      </c>
      <c r="BK253" s="130">
        <f>ROUND(I253*H253,2)</f>
        <v>0</v>
      </c>
      <c r="BL253" s="3" t="s">
        <v>187</v>
      </c>
      <c r="BM253" s="129" t="s">
        <v>519</v>
      </c>
    </row>
    <row r="254" spans="2:47" s="18" customFormat="1" ht="12">
      <c r="B254" s="19"/>
      <c r="D254" s="131" t="s">
        <v>126</v>
      </c>
      <c r="F254" s="132" t="s">
        <v>520</v>
      </c>
      <c r="L254" s="19"/>
      <c r="M254" s="133"/>
      <c r="T254" s="43"/>
      <c r="AT254" s="3" t="s">
        <v>126</v>
      </c>
      <c r="AU254" s="3" t="s">
        <v>82</v>
      </c>
    </row>
    <row r="255" spans="2:63" s="106" customFormat="1" ht="25.9" customHeight="1">
      <c r="B255" s="107"/>
      <c r="D255" s="108" t="s">
        <v>74</v>
      </c>
      <c r="E255" s="109" t="s">
        <v>521</v>
      </c>
      <c r="F255" s="109" t="s">
        <v>522</v>
      </c>
      <c r="J255" s="110">
        <f aca="true" t="shared" si="26" ref="J255:J256">BK255</f>
        <v>0</v>
      </c>
      <c r="L255" s="107"/>
      <c r="M255" s="111"/>
      <c r="P255" s="112">
        <f>P256+P265+P270+P273</f>
        <v>0</v>
      </c>
      <c r="R255" s="112">
        <f>R256+R265+R270+R273</f>
        <v>0</v>
      </c>
      <c r="T255" s="113">
        <f>T256+T265+T270+T273</f>
        <v>0</v>
      </c>
      <c r="AR255" s="108" t="s">
        <v>142</v>
      </c>
      <c r="AT255" s="114" t="s">
        <v>74</v>
      </c>
      <c r="AU255" s="114" t="s">
        <v>75</v>
      </c>
      <c r="AY255" s="108" t="s">
        <v>117</v>
      </c>
      <c r="BK255" s="115">
        <f>BK256+BK265+BK270+BK273</f>
        <v>0</v>
      </c>
    </row>
    <row r="256" spans="2:63" s="106" customFormat="1" ht="22.9" customHeight="1">
      <c r="B256" s="107"/>
      <c r="D256" s="108" t="s">
        <v>74</v>
      </c>
      <c r="E256" s="116" t="s">
        <v>523</v>
      </c>
      <c r="F256" s="116" t="s">
        <v>524</v>
      </c>
      <c r="J256" s="117">
        <f t="shared" si="26"/>
        <v>0</v>
      </c>
      <c r="L256" s="107"/>
      <c r="M256" s="111"/>
      <c r="P256" s="112">
        <f>SUM(P257:P264)</f>
        <v>0</v>
      </c>
      <c r="R256" s="112">
        <f>SUM(R257:R264)</f>
        <v>0</v>
      </c>
      <c r="T256" s="113">
        <f>SUM(T257:T264)</f>
        <v>0</v>
      </c>
      <c r="AR256" s="108" t="s">
        <v>142</v>
      </c>
      <c r="AT256" s="114" t="s">
        <v>74</v>
      </c>
      <c r="AU256" s="114" t="s">
        <v>80</v>
      </c>
      <c r="AY256" s="108" t="s">
        <v>117</v>
      </c>
      <c r="BK256" s="115">
        <f>SUM(BK257:BK264)</f>
        <v>0</v>
      </c>
    </row>
    <row r="257" spans="2:65" s="18" customFormat="1" ht="24.2" customHeight="1">
      <c r="B257" s="19"/>
      <c r="C257" s="118" t="s">
        <v>525</v>
      </c>
      <c r="D257" s="118" t="s">
        <v>119</v>
      </c>
      <c r="E257" s="119" t="s">
        <v>526</v>
      </c>
      <c r="F257" s="120" t="s">
        <v>527</v>
      </c>
      <c r="G257" s="121" t="s">
        <v>528</v>
      </c>
      <c r="H257" s="122">
        <v>1</v>
      </c>
      <c r="I257" s="123"/>
      <c r="J257" s="124">
        <f>ROUND(I257*H257,2)</f>
        <v>0</v>
      </c>
      <c r="K257" s="120" t="s">
        <v>123</v>
      </c>
      <c r="L257" s="19"/>
      <c r="M257" s="125" t="s">
        <v>21</v>
      </c>
      <c r="N257" s="126" t="s">
        <v>46</v>
      </c>
      <c r="P257" s="127">
        <f>O257*H257</f>
        <v>0</v>
      </c>
      <c r="Q257" s="127">
        <v>0</v>
      </c>
      <c r="R257" s="127">
        <f>Q257*H257</f>
        <v>0</v>
      </c>
      <c r="S257" s="127">
        <v>0</v>
      </c>
      <c r="T257" s="128">
        <f>S257*H257</f>
        <v>0</v>
      </c>
      <c r="AR257" s="129" t="s">
        <v>529</v>
      </c>
      <c r="AT257" s="129" t="s">
        <v>119</v>
      </c>
      <c r="AU257" s="129" t="s">
        <v>82</v>
      </c>
      <c r="AY257" s="3" t="s">
        <v>117</v>
      </c>
      <c r="BE257" s="130">
        <f t="shared" si="21"/>
        <v>0</v>
      </c>
      <c r="BF257" s="130">
        <f t="shared" si="22"/>
        <v>0</v>
      </c>
      <c r="BG257" s="130">
        <f t="shared" si="23"/>
        <v>0</v>
      </c>
      <c r="BH257" s="130">
        <f t="shared" si="24"/>
        <v>0</v>
      </c>
      <c r="BI257" s="130">
        <f t="shared" si="25"/>
        <v>0</v>
      </c>
      <c r="BJ257" s="3" t="s">
        <v>80</v>
      </c>
      <c r="BK257" s="130">
        <f>ROUND(I257*H257,2)</f>
        <v>0</v>
      </c>
      <c r="BL257" s="3" t="s">
        <v>529</v>
      </c>
      <c r="BM257" s="129" t="s">
        <v>530</v>
      </c>
    </row>
    <row r="258" spans="2:47" s="18" customFormat="1" ht="12">
      <c r="B258" s="19"/>
      <c r="D258" s="131" t="s">
        <v>126</v>
      </c>
      <c r="F258" s="132" t="s">
        <v>531</v>
      </c>
      <c r="L258" s="19"/>
      <c r="M258" s="133"/>
      <c r="T258" s="43"/>
      <c r="AT258" s="3" t="s">
        <v>126</v>
      </c>
      <c r="AU258" s="3" t="s">
        <v>82</v>
      </c>
    </row>
    <row r="259" spans="2:65" s="18" customFormat="1" ht="24.2" customHeight="1">
      <c r="B259" s="19"/>
      <c r="C259" s="118" t="s">
        <v>532</v>
      </c>
      <c r="D259" s="118" t="s">
        <v>119</v>
      </c>
      <c r="E259" s="119" t="s">
        <v>533</v>
      </c>
      <c r="F259" s="120" t="s">
        <v>534</v>
      </c>
      <c r="G259" s="121" t="s">
        <v>528</v>
      </c>
      <c r="H259" s="122">
        <v>1</v>
      </c>
      <c r="I259" s="123"/>
      <c r="J259" s="124">
        <f>ROUND(I259*H259,2)</f>
        <v>0</v>
      </c>
      <c r="K259" s="120" t="s">
        <v>123</v>
      </c>
      <c r="L259" s="19"/>
      <c r="M259" s="125" t="s">
        <v>21</v>
      </c>
      <c r="N259" s="126" t="s">
        <v>46</v>
      </c>
      <c r="P259" s="127">
        <f>O259*H259</f>
        <v>0</v>
      </c>
      <c r="Q259" s="127">
        <v>0</v>
      </c>
      <c r="R259" s="127">
        <f>Q259*H259</f>
        <v>0</v>
      </c>
      <c r="S259" s="127">
        <v>0</v>
      </c>
      <c r="T259" s="128">
        <f>S259*H259</f>
        <v>0</v>
      </c>
      <c r="AR259" s="129" t="s">
        <v>529</v>
      </c>
      <c r="AT259" s="129" t="s">
        <v>119</v>
      </c>
      <c r="AU259" s="129" t="s">
        <v>82</v>
      </c>
      <c r="AY259" s="3" t="s">
        <v>117</v>
      </c>
      <c r="BE259" s="130">
        <f t="shared" si="21"/>
        <v>0</v>
      </c>
      <c r="BF259" s="130">
        <f t="shared" si="22"/>
        <v>0</v>
      </c>
      <c r="BG259" s="130">
        <f t="shared" si="23"/>
        <v>0</v>
      </c>
      <c r="BH259" s="130">
        <f t="shared" si="24"/>
        <v>0</v>
      </c>
      <c r="BI259" s="130">
        <f t="shared" si="25"/>
        <v>0</v>
      </c>
      <c r="BJ259" s="3" t="s">
        <v>80</v>
      </c>
      <c r="BK259" s="130">
        <f>ROUND(I259*H259,2)</f>
        <v>0</v>
      </c>
      <c r="BL259" s="3" t="s">
        <v>529</v>
      </c>
      <c r="BM259" s="129" t="s">
        <v>535</v>
      </c>
    </row>
    <row r="260" spans="2:47" s="18" customFormat="1" ht="12">
      <c r="B260" s="19"/>
      <c r="D260" s="131" t="s">
        <v>126</v>
      </c>
      <c r="F260" s="132" t="s">
        <v>536</v>
      </c>
      <c r="L260" s="19"/>
      <c r="M260" s="133"/>
      <c r="T260" s="43"/>
      <c r="AT260" s="3" t="s">
        <v>126</v>
      </c>
      <c r="AU260" s="3" t="s">
        <v>82</v>
      </c>
    </row>
    <row r="261" spans="2:65" s="18" customFormat="1" ht="24.2" customHeight="1">
      <c r="B261" s="19"/>
      <c r="C261" s="118" t="s">
        <v>537</v>
      </c>
      <c r="D261" s="118" t="s">
        <v>119</v>
      </c>
      <c r="E261" s="119" t="s">
        <v>538</v>
      </c>
      <c r="F261" s="120" t="s">
        <v>539</v>
      </c>
      <c r="G261" s="121" t="s">
        <v>528</v>
      </c>
      <c r="H261" s="122">
        <v>1</v>
      </c>
      <c r="I261" s="123"/>
      <c r="J261" s="124">
        <f>ROUND(I261*H261,2)</f>
        <v>0</v>
      </c>
      <c r="K261" s="120" t="s">
        <v>123</v>
      </c>
      <c r="L261" s="19"/>
      <c r="M261" s="125" t="s">
        <v>21</v>
      </c>
      <c r="N261" s="126" t="s">
        <v>46</v>
      </c>
      <c r="P261" s="127">
        <f>O261*H261</f>
        <v>0</v>
      </c>
      <c r="Q261" s="127">
        <v>0</v>
      </c>
      <c r="R261" s="127">
        <f>Q261*H261</f>
        <v>0</v>
      </c>
      <c r="S261" s="127">
        <v>0</v>
      </c>
      <c r="T261" s="128">
        <f>S261*H261</f>
        <v>0</v>
      </c>
      <c r="AR261" s="129" t="s">
        <v>529</v>
      </c>
      <c r="AT261" s="129" t="s">
        <v>119</v>
      </c>
      <c r="AU261" s="129" t="s">
        <v>82</v>
      </c>
      <c r="AY261" s="3" t="s">
        <v>117</v>
      </c>
      <c r="BE261" s="130">
        <f t="shared" si="21"/>
        <v>0</v>
      </c>
      <c r="BF261" s="130">
        <f t="shared" si="22"/>
        <v>0</v>
      </c>
      <c r="BG261" s="130">
        <f t="shared" si="23"/>
        <v>0</v>
      </c>
      <c r="BH261" s="130">
        <f t="shared" si="24"/>
        <v>0</v>
      </c>
      <c r="BI261" s="130">
        <f t="shared" si="25"/>
        <v>0</v>
      </c>
      <c r="BJ261" s="3" t="s">
        <v>80</v>
      </c>
      <c r="BK261" s="130">
        <f>ROUND(I261*H261,2)</f>
        <v>0</v>
      </c>
      <c r="BL261" s="3" t="s">
        <v>529</v>
      </c>
      <c r="BM261" s="129" t="s">
        <v>540</v>
      </c>
    </row>
    <row r="262" spans="2:47" s="18" customFormat="1" ht="12">
      <c r="B262" s="19"/>
      <c r="D262" s="131" t="s">
        <v>126</v>
      </c>
      <c r="F262" s="132" t="s">
        <v>541</v>
      </c>
      <c r="L262" s="19"/>
      <c r="M262" s="133"/>
      <c r="T262" s="43"/>
      <c r="AT262" s="3" t="s">
        <v>126</v>
      </c>
      <c r="AU262" s="3" t="s">
        <v>82</v>
      </c>
    </row>
    <row r="263" spans="2:65" s="18" customFormat="1" ht="16.5" customHeight="1">
      <c r="B263" s="19"/>
      <c r="C263" s="118" t="s">
        <v>542</v>
      </c>
      <c r="D263" s="118" t="s">
        <v>119</v>
      </c>
      <c r="E263" s="119" t="s">
        <v>543</v>
      </c>
      <c r="F263" s="120" t="s">
        <v>544</v>
      </c>
      <c r="G263" s="121" t="s">
        <v>139</v>
      </c>
      <c r="H263" s="122">
        <v>1</v>
      </c>
      <c r="I263" s="123"/>
      <c r="J263" s="124">
        <f>ROUND(I263*H263,2)</f>
        <v>0</v>
      </c>
      <c r="K263" s="120" t="s">
        <v>123</v>
      </c>
      <c r="L263" s="19"/>
      <c r="M263" s="125" t="s">
        <v>21</v>
      </c>
      <c r="N263" s="126" t="s">
        <v>46</v>
      </c>
      <c r="P263" s="127">
        <f>O263*H263</f>
        <v>0</v>
      </c>
      <c r="Q263" s="127">
        <v>0</v>
      </c>
      <c r="R263" s="127">
        <f>Q263*H263</f>
        <v>0</v>
      </c>
      <c r="S263" s="127">
        <v>0</v>
      </c>
      <c r="T263" s="128">
        <f>S263*H263</f>
        <v>0</v>
      </c>
      <c r="AR263" s="129" t="s">
        <v>529</v>
      </c>
      <c r="AT263" s="129" t="s">
        <v>119</v>
      </c>
      <c r="AU263" s="129" t="s">
        <v>82</v>
      </c>
      <c r="AY263" s="3" t="s">
        <v>117</v>
      </c>
      <c r="BE263" s="130">
        <f t="shared" si="21"/>
        <v>0</v>
      </c>
      <c r="BF263" s="130">
        <f t="shared" si="22"/>
        <v>0</v>
      </c>
      <c r="BG263" s="130">
        <f t="shared" si="23"/>
        <v>0</v>
      </c>
      <c r="BH263" s="130">
        <f t="shared" si="24"/>
        <v>0</v>
      </c>
      <c r="BI263" s="130">
        <f t="shared" si="25"/>
        <v>0</v>
      </c>
      <c r="BJ263" s="3" t="s">
        <v>80</v>
      </c>
      <c r="BK263" s="130">
        <f>ROUND(I263*H263,2)</f>
        <v>0</v>
      </c>
      <c r="BL263" s="3" t="s">
        <v>529</v>
      </c>
      <c r="BM263" s="129" t="s">
        <v>545</v>
      </c>
    </row>
    <row r="264" spans="2:47" s="18" customFormat="1" ht="12">
      <c r="B264" s="19"/>
      <c r="D264" s="131" t="s">
        <v>126</v>
      </c>
      <c r="F264" s="132" t="s">
        <v>546</v>
      </c>
      <c r="L264" s="19"/>
      <c r="M264" s="133"/>
      <c r="T264" s="43"/>
      <c r="AT264" s="3" t="s">
        <v>126</v>
      </c>
      <c r="AU264" s="3" t="s">
        <v>82</v>
      </c>
    </row>
    <row r="265" spans="2:63" s="106" customFormat="1" ht="22.9" customHeight="1">
      <c r="B265" s="107"/>
      <c r="D265" s="108" t="s">
        <v>74</v>
      </c>
      <c r="E265" s="116" t="s">
        <v>547</v>
      </c>
      <c r="F265" s="116" t="s">
        <v>548</v>
      </c>
      <c r="J265" s="117">
        <f>BK265</f>
        <v>0</v>
      </c>
      <c r="L265" s="107"/>
      <c r="M265" s="111"/>
      <c r="P265" s="112">
        <f>SUM(P266:P269)</f>
        <v>0</v>
      </c>
      <c r="R265" s="112">
        <f>SUM(R266:R269)</f>
        <v>0</v>
      </c>
      <c r="T265" s="113">
        <f>SUM(T266:T269)</f>
        <v>0</v>
      </c>
      <c r="AR265" s="108" t="s">
        <v>142</v>
      </c>
      <c r="AT265" s="114" t="s">
        <v>74</v>
      </c>
      <c r="AU265" s="114" t="s">
        <v>80</v>
      </c>
      <c r="AY265" s="108" t="s">
        <v>117</v>
      </c>
      <c r="BK265" s="115">
        <f>SUM(BK266:BK269)</f>
        <v>0</v>
      </c>
    </row>
    <row r="266" spans="2:65" s="18" customFormat="1" ht="24.2" customHeight="1">
      <c r="B266" s="19"/>
      <c r="C266" s="118" t="s">
        <v>549</v>
      </c>
      <c r="D266" s="118" t="s">
        <v>119</v>
      </c>
      <c r="E266" s="119" t="s">
        <v>550</v>
      </c>
      <c r="F266" s="120" t="s">
        <v>551</v>
      </c>
      <c r="G266" s="121" t="s">
        <v>528</v>
      </c>
      <c r="H266" s="122">
        <v>1</v>
      </c>
      <c r="I266" s="123"/>
      <c r="J266" s="124">
        <f>ROUND(I266*H266,2)</f>
        <v>0</v>
      </c>
      <c r="K266" s="120" t="s">
        <v>123</v>
      </c>
      <c r="L266" s="19"/>
      <c r="M266" s="125" t="s">
        <v>21</v>
      </c>
      <c r="N266" s="126" t="s">
        <v>46</v>
      </c>
      <c r="P266" s="127">
        <f>O266*H266</f>
        <v>0</v>
      </c>
      <c r="Q266" s="127">
        <v>0</v>
      </c>
      <c r="R266" s="127">
        <f>Q266*H266</f>
        <v>0</v>
      </c>
      <c r="S266" s="127">
        <v>0</v>
      </c>
      <c r="T266" s="128">
        <f>S266*H266</f>
        <v>0</v>
      </c>
      <c r="AR266" s="129" t="s">
        <v>529</v>
      </c>
      <c r="AT266" s="129" t="s">
        <v>119</v>
      </c>
      <c r="AU266" s="129" t="s">
        <v>82</v>
      </c>
      <c r="AY266" s="3" t="s">
        <v>117</v>
      </c>
      <c r="BE266" s="130">
        <f t="shared" si="21"/>
        <v>0</v>
      </c>
      <c r="BF266" s="130">
        <f t="shared" si="22"/>
        <v>0</v>
      </c>
      <c r="BG266" s="130">
        <f t="shared" si="23"/>
        <v>0</v>
      </c>
      <c r="BH266" s="130">
        <f t="shared" si="24"/>
        <v>0</v>
      </c>
      <c r="BI266" s="130">
        <f t="shared" si="25"/>
        <v>0</v>
      </c>
      <c r="BJ266" s="3" t="s">
        <v>80</v>
      </c>
      <c r="BK266" s="130">
        <f>ROUND(I266*H266,2)</f>
        <v>0</v>
      </c>
      <c r="BL266" s="3" t="s">
        <v>529</v>
      </c>
      <c r="BM266" s="129" t="s">
        <v>552</v>
      </c>
    </row>
    <row r="267" spans="2:47" s="18" customFormat="1" ht="12">
      <c r="B267" s="19"/>
      <c r="D267" s="131" t="s">
        <v>126</v>
      </c>
      <c r="F267" s="132" t="s">
        <v>553</v>
      </c>
      <c r="L267" s="19"/>
      <c r="M267" s="133"/>
      <c r="T267" s="43"/>
      <c r="AT267" s="3" t="s">
        <v>126</v>
      </c>
      <c r="AU267" s="3" t="s">
        <v>82</v>
      </c>
    </row>
    <row r="268" spans="2:65" s="18" customFormat="1" ht="24.2" customHeight="1">
      <c r="B268" s="19"/>
      <c r="C268" s="118" t="s">
        <v>554</v>
      </c>
      <c r="D268" s="118" t="s">
        <v>119</v>
      </c>
      <c r="E268" s="119" t="s">
        <v>555</v>
      </c>
      <c r="F268" s="120" t="s">
        <v>556</v>
      </c>
      <c r="G268" s="121" t="s">
        <v>528</v>
      </c>
      <c r="H268" s="122">
        <v>1</v>
      </c>
      <c r="I268" s="123"/>
      <c r="J268" s="124">
        <f>ROUND(I268*H268,2)</f>
        <v>0</v>
      </c>
      <c r="K268" s="120" t="s">
        <v>123</v>
      </c>
      <c r="L268" s="19"/>
      <c r="M268" s="125" t="s">
        <v>21</v>
      </c>
      <c r="N268" s="126" t="s">
        <v>46</v>
      </c>
      <c r="P268" s="127">
        <f>O268*H268</f>
        <v>0</v>
      </c>
      <c r="Q268" s="127">
        <v>0</v>
      </c>
      <c r="R268" s="127">
        <f>Q268*H268</f>
        <v>0</v>
      </c>
      <c r="S268" s="127">
        <v>0</v>
      </c>
      <c r="T268" s="128">
        <f>S268*H268</f>
        <v>0</v>
      </c>
      <c r="AR268" s="129" t="s">
        <v>529</v>
      </c>
      <c r="AT268" s="129" t="s">
        <v>119</v>
      </c>
      <c r="AU268" s="129" t="s">
        <v>82</v>
      </c>
      <c r="AY268" s="3" t="s">
        <v>117</v>
      </c>
      <c r="BE268" s="130">
        <f t="shared" si="21"/>
        <v>0</v>
      </c>
      <c r="BF268" s="130">
        <f t="shared" si="22"/>
        <v>0</v>
      </c>
      <c r="BG268" s="130">
        <f t="shared" si="23"/>
        <v>0</v>
      </c>
      <c r="BH268" s="130">
        <f t="shared" si="24"/>
        <v>0</v>
      </c>
      <c r="BI268" s="130">
        <f t="shared" si="25"/>
        <v>0</v>
      </c>
      <c r="BJ268" s="3" t="s">
        <v>80</v>
      </c>
      <c r="BK268" s="130">
        <f>ROUND(I268*H268,2)</f>
        <v>0</v>
      </c>
      <c r="BL268" s="3" t="s">
        <v>529</v>
      </c>
      <c r="BM268" s="129" t="s">
        <v>557</v>
      </c>
    </row>
    <row r="269" spans="2:47" s="18" customFormat="1" ht="12">
      <c r="B269" s="19"/>
      <c r="D269" s="131" t="s">
        <v>126</v>
      </c>
      <c r="F269" s="132" t="s">
        <v>558</v>
      </c>
      <c r="L269" s="19"/>
      <c r="M269" s="133"/>
      <c r="T269" s="43"/>
      <c r="AT269" s="3" t="s">
        <v>126</v>
      </c>
      <c r="AU269" s="3" t="s">
        <v>82</v>
      </c>
    </row>
    <row r="270" spans="2:63" s="106" customFormat="1" ht="22.9" customHeight="1">
      <c r="B270" s="107"/>
      <c r="D270" s="108" t="s">
        <v>74</v>
      </c>
      <c r="E270" s="116" t="s">
        <v>559</v>
      </c>
      <c r="F270" s="116" t="s">
        <v>560</v>
      </c>
      <c r="J270" s="117">
        <f>BK270</f>
        <v>0</v>
      </c>
      <c r="L270" s="107"/>
      <c r="M270" s="111"/>
      <c r="P270" s="112">
        <f>SUM(P271:P272)</f>
        <v>0</v>
      </c>
      <c r="R270" s="112">
        <f>SUM(R271:R272)</f>
        <v>0</v>
      </c>
      <c r="T270" s="113">
        <f>SUM(T271:T272)</f>
        <v>0</v>
      </c>
      <c r="AR270" s="108" t="s">
        <v>142</v>
      </c>
      <c r="AT270" s="114" t="s">
        <v>74</v>
      </c>
      <c r="AU270" s="114" t="s">
        <v>80</v>
      </c>
      <c r="AY270" s="108" t="s">
        <v>117</v>
      </c>
      <c r="BK270" s="115">
        <f>SUM(BK271:BK272)</f>
        <v>0</v>
      </c>
    </row>
    <row r="271" spans="2:65" s="18" customFormat="1" ht="24.2" customHeight="1">
      <c r="B271" s="19"/>
      <c r="C271" s="118" t="s">
        <v>561</v>
      </c>
      <c r="D271" s="118" t="s">
        <v>119</v>
      </c>
      <c r="E271" s="119" t="s">
        <v>562</v>
      </c>
      <c r="F271" s="120" t="s">
        <v>563</v>
      </c>
      <c r="G271" s="121" t="s">
        <v>528</v>
      </c>
      <c r="H271" s="122">
        <v>1</v>
      </c>
      <c r="I271" s="123"/>
      <c r="J271" s="124">
        <f>ROUND(I271*H271,2)</f>
        <v>0</v>
      </c>
      <c r="K271" s="120" t="s">
        <v>123</v>
      </c>
      <c r="L271" s="19"/>
      <c r="M271" s="125" t="s">
        <v>21</v>
      </c>
      <c r="N271" s="126" t="s">
        <v>46</v>
      </c>
      <c r="P271" s="127">
        <f>O271*H271</f>
        <v>0</v>
      </c>
      <c r="Q271" s="127">
        <v>0</v>
      </c>
      <c r="R271" s="127">
        <f>Q271*H271</f>
        <v>0</v>
      </c>
      <c r="S271" s="127">
        <v>0</v>
      </c>
      <c r="T271" s="128">
        <f>S271*H271</f>
        <v>0</v>
      </c>
      <c r="AR271" s="129" t="s">
        <v>529</v>
      </c>
      <c r="AT271" s="129" t="s">
        <v>119</v>
      </c>
      <c r="AU271" s="129" t="s">
        <v>82</v>
      </c>
      <c r="AY271" s="3" t="s">
        <v>117</v>
      </c>
      <c r="BE271" s="130">
        <f t="shared" si="21"/>
        <v>0</v>
      </c>
      <c r="BF271" s="130">
        <f t="shared" si="22"/>
        <v>0</v>
      </c>
      <c r="BG271" s="130">
        <f t="shared" si="23"/>
        <v>0</v>
      </c>
      <c r="BH271" s="130">
        <f t="shared" si="24"/>
        <v>0</v>
      </c>
      <c r="BI271" s="130">
        <f t="shared" si="25"/>
        <v>0</v>
      </c>
      <c r="BJ271" s="3" t="s">
        <v>80</v>
      </c>
      <c r="BK271" s="130">
        <f>ROUND(I271*H271,2)</f>
        <v>0</v>
      </c>
      <c r="BL271" s="3" t="s">
        <v>529</v>
      </c>
      <c r="BM271" s="129" t="s">
        <v>564</v>
      </c>
    </row>
    <row r="272" spans="2:47" s="18" customFormat="1" ht="12">
      <c r="B272" s="19"/>
      <c r="D272" s="131" t="s">
        <v>126</v>
      </c>
      <c r="F272" s="132" t="s">
        <v>565</v>
      </c>
      <c r="L272" s="19"/>
      <c r="M272" s="133"/>
      <c r="T272" s="43"/>
      <c r="AT272" s="3" t="s">
        <v>126</v>
      </c>
      <c r="AU272" s="3" t="s">
        <v>82</v>
      </c>
    </row>
    <row r="273" spans="2:63" s="106" customFormat="1" ht="22.9" customHeight="1">
      <c r="B273" s="107"/>
      <c r="D273" s="108" t="s">
        <v>74</v>
      </c>
      <c r="E273" s="116" t="s">
        <v>566</v>
      </c>
      <c r="F273" s="116" t="s">
        <v>567</v>
      </c>
      <c r="J273" s="117">
        <f>BK273</f>
        <v>0</v>
      </c>
      <c r="L273" s="107"/>
      <c r="M273" s="111"/>
      <c r="P273" s="112">
        <f>SUM(P274:P275)</f>
        <v>0</v>
      </c>
      <c r="R273" s="112">
        <f>SUM(R274:R275)</f>
        <v>0</v>
      </c>
      <c r="T273" s="113">
        <f>SUM(T274:T275)</f>
        <v>0</v>
      </c>
      <c r="AR273" s="108" t="s">
        <v>142</v>
      </c>
      <c r="AT273" s="114" t="s">
        <v>74</v>
      </c>
      <c r="AU273" s="114" t="s">
        <v>80</v>
      </c>
      <c r="AY273" s="108" t="s">
        <v>117</v>
      </c>
      <c r="BK273" s="115">
        <f>SUM(BK274:BK275)</f>
        <v>0</v>
      </c>
    </row>
    <row r="274" spans="2:65" s="18" customFormat="1" ht="24.2" customHeight="1">
      <c r="B274" s="19"/>
      <c r="C274" s="118" t="s">
        <v>568</v>
      </c>
      <c r="D274" s="118" t="s">
        <v>119</v>
      </c>
      <c r="E274" s="119" t="s">
        <v>569</v>
      </c>
      <c r="F274" s="120" t="s">
        <v>570</v>
      </c>
      <c r="G274" s="121" t="s">
        <v>528</v>
      </c>
      <c r="H274" s="122">
        <v>1</v>
      </c>
      <c r="I274" s="123"/>
      <c r="J274" s="124">
        <f>ROUND(I274*H274,2)</f>
        <v>0</v>
      </c>
      <c r="K274" s="120" t="s">
        <v>123</v>
      </c>
      <c r="L274" s="19"/>
      <c r="M274" s="125" t="s">
        <v>21</v>
      </c>
      <c r="N274" s="126" t="s">
        <v>46</v>
      </c>
      <c r="P274" s="127">
        <f>O274*H274</f>
        <v>0</v>
      </c>
      <c r="Q274" s="127">
        <v>0</v>
      </c>
      <c r="R274" s="127">
        <f>Q274*H274</f>
        <v>0</v>
      </c>
      <c r="S274" s="127">
        <v>0</v>
      </c>
      <c r="T274" s="128">
        <f>S274*H274</f>
        <v>0</v>
      </c>
      <c r="AR274" s="129" t="s">
        <v>529</v>
      </c>
      <c r="AT274" s="129" t="s">
        <v>119</v>
      </c>
      <c r="AU274" s="129" t="s">
        <v>82</v>
      </c>
      <c r="AY274" s="3" t="s">
        <v>117</v>
      </c>
      <c r="BE274" s="130">
        <f t="shared" si="21"/>
        <v>0</v>
      </c>
      <c r="BF274" s="130">
        <f t="shared" si="22"/>
        <v>0</v>
      </c>
      <c r="BG274" s="130">
        <f t="shared" si="23"/>
        <v>0</v>
      </c>
      <c r="BH274" s="130">
        <f t="shared" si="24"/>
        <v>0</v>
      </c>
      <c r="BI274" s="130">
        <f t="shared" si="25"/>
        <v>0</v>
      </c>
      <c r="BJ274" s="3" t="s">
        <v>80</v>
      </c>
      <c r="BK274" s="130">
        <f>ROUND(I274*H274,2)</f>
        <v>0</v>
      </c>
      <c r="BL274" s="3" t="s">
        <v>529</v>
      </c>
      <c r="BM274" s="129" t="s">
        <v>571</v>
      </c>
    </row>
    <row r="275" spans="2:47" s="18" customFormat="1" ht="12">
      <c r="B275" s="19"/>
      <c r="D275" s="131" t="s">
        <v>126</v>
      </c>
      <c r="F275" s="132" t="s">
        <v>572</v>
      </c>
      <c r="L275" s="19"/>
      <c r="M275" s="153"/>
      <c r="N275" s="154"/>
      <c r="O275" s="154"/>
      <c r="P275" s="154"/>
      <c r="Q275" s="154"/>
      <c r="R275" s="154"/>
      <c r="S275" s="154"/>
      <c r="T275" s="155"/>
      <c r="AT275" s="3" t="s">
        <v>126</v>
      </c>
      <c r="AU275" s="3" t="s">
        <v>82</v>
      </c>
    </row>
    <row r="276" spans="2:12" s="18" customFormat="1" ht="6.95" customHeight="1"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19"/>
    </row>
  </sheetData>
  <autoFilter ref="C86:K275"/>
  <mergeCells count="6">
    <mergeCell ref="L2:V2"/>
    <mergeCell ref="E7:H7"/>
    <mergeCell ref="E16:H16"/>
    <mergeCell ref="E25:H25"/>
    <mergeCell ref="E46:H46"/>
    <mergeCell ref="E79:H79"/>
  </mergeCells>
  <hyperlinks>
    <hyperlink ref="F91" r:id="rId1" display="https://podminky.urs.cz/item/CS_URS_2021_02/113107041"/>
    <hyperlink ref="F94" r:id="rId2" display="https://podminky.urs.cz/item/CS_URS_2021_02/113107042"/>
    <hyperlink ref="F98" r:id="rId3" display="https://podminky.urs.cz/item/CS_URS_2021_02/275261115"/>
    <hyperlink ref="F101" r:id="rId4" display="https://podminky.urs.cz/item/CS_URS_2021_02/564851111"/>
    <hyperlink ref="F104" r:id="rId5" display="https://podminky.urs.cz/item/CS_URS_2021_02/564851111"/>
    <hyperlink ref="F107" r:id="rId6" display="https://podminky.urs.cz/item/CS_URS_2021_02/565155111"/>
    <hyperlink ref="F109" r:id="rId7" display="https://podminky.urs.cz/item/CS_URS_2021_02/573191111"/>
    <hyperlink ref="F112" r:id="rId8" display="https://podminky.urs.cz/item/CS_URS_2021_02/573231106"/>
    <hyperlink ref="F115" r:id="rId9" display="https://podminky.urs.cz/item/CS_URS_2021_02/577134211"/>
    <hyperlink ref="F118" r:id="rId10" display="https://podminky.urs.cz/item/CS_URS_2021_02/919732211"/>
    <hyperlink ref="F122" r:id="rId11" display="https://podminky.urs.cz/item/CS_URS_2021_02/210100101"/>
    <hyperlink ref="F125" r:id="rId12" display="https://podminky.urs.cz/item/CS_URS_2021_02/210280002"/>
    <hyperlink ref="F127" r:id="rId13" display="https://podminky.urs.cz/item/CS_URS_2021_02/210280712"/>
    <hyperlink ref="F129" r:id="rId14" display="https://podminky.urs.cz/item/CS_URS_2021_02/218202013"/>
    <hyperlink ref="F131" r:id="rId15" display="https://podminky.urs.cz/item/CS_URS_2021_02/218204011"/>
    <hyperlink ref="F133" r:id="rId16" display="https://podminky.urs.cz/item/CS_URS_2021_02/218204103"/>
    <hyperlink ref="F135" r:id="rId17" display="https://podminky.urs.cz/item/CS_URS_2021_02/210220022"/>
    <hyperlink ref="F137" r:id="rId18" display="https://podminky.urs.cz/item/CS_URS_2021_02/24617150"/>
    <hyperlink ref="F139" r:id="rId19" display="https://podminky.urs.cz/item/CS_URS_2021_02/35441073"/>
    <hyperlink ref="F141" r:id="rId20" display="https://podminky.urs.cz/item/CS_URS_2021_02/35441080"/>
    <hyperlink ref="F143" r:id="rId21" display="https://podminky.urs.cz/item/CS_URS_2021_02/35441875"/>
    <hyperlink ref="F145" r:id="rId22" display="https://podminky.urs.cz/item/CS_URS_2021_02/35441895"/>
    <hyperlink ref="F147" r:id="rId23" display="https://podminky.urs.cz/item/CS_URS_2021_02/35441885"/>
    <hyperlink ref="F149" r:id="rId24" display="https://podminky.urs.cz/item/CS_URS_2021_02/210220361"/>
    <hyperlink ref="F151" r:id="rId25" display="https://podminky.urs.cz/item/CS_URS_2021_02/35441996"/>
    <hyperlink ref="F153" r:id="rId26" display="https://podminky.urs.cz/item/CS_URS_2021_02/35442130"/>
    <hyperlink ref="F155" r:id="rId27" display="https://podminky.urs.cz/item/CS_URS_2021_02/210812035"/>
    <hyperlink ref="F157" r:id="rId28" display="https://podminky.urs.cz/item/CS_URS_2021_02/34111080"/>
    <hyperlink ref="F160" r:id="rId29" display="https://podminky.urs.cz/item/CS_URS_2021_02/210204103"/>
    <hyperlink ref="F164" r:id="rId30" display="https://podminky.urs.cz/item/CS_URS_2021_02/210812011"/>
    <hyperlink ref="F167" r:id="rId31" display="https://podminky.urs.cz/item/CS_URS_2021_02/34111030"/>
    <hyperlink ref="F170" r:id="rId32" display="https://podminky.urs.cz/item/CS_URS_2021_02/210100096"/>
    <hyperlink ref="F173" r:id="rId33" display="https://podminky.urs.cz/item/CS_URS_2021_02/210204202"/>
    <hyperlink ref="F178" r:id="rId34" display="https://podminky.urs.cz/item/CS_URS_2021_02/210202013"/>
    <hyperlink ref="F181" r:id="rId35" display="https://podminky.urs.cz/item/CS_URS_2021_02/210101233"/>
    <hyperlink ref="F183" r:id="rId36" display="https://podminky.urs.cz/item/CS_URS_2021_02/210204011"/>
    <hyperlink ref="F186" r:id="rId37" display="https://podminky.urs.cz/item/CS_URS_2021_02/460191111"/>
    <hyperlink ref="F188" r:id="rId38" display="https://podminky.urs.cz/item/CS_URS_2021_02/468021221"/>
    <hyperlink ref="F190" r:id="rId39" display="https://podminky.urs.cz/item/CS_URS_2021_02/460881612"/>
    <hyperlink ref="F192" r:id="rId40" display="https://podminky.urs.cz/item/CS_URS_2021_02/59245032"/>
    <hyperlink ref="F194" r:id="rId41" display="https://podminky.urs.cz/item/CS_URS_2021_02/468031221"/>
    <hyperlink ref="F196" r:id="rId42" display="https://podminky.urs.cz/item/CS_URS_2021_02/460891221"/>
    <hyperlink ref="F198" r:id="rId43" display="https://podminky.urs.cz/item/CS_URS_2021_02/59217031"/>
    <hyperlink ref="F202" r:id="rId44" display="https://podminky.urs.cz/item/CS_URS_2021_02/468051121"/>
    <hyperlink ref="F205" r:id="rId45" display="https://podminky.urs.cz/item/CS_URS_2021_02/460131113"/>
    <hyperlink ref="F211" r:id="rId46" display="https://podminky.urs.cz/item/CS_URS_2021_02/460161312"/>
    <hyperlink ref="F213" r:id="rId47" display="https://podminky.urs.cz/item/CS_URS_2021_02/460431262"/>
    <hyperlink ref="F215" r:id="rId48" display="https://podminky.urs.cz/item/CS_URS_2021_02/460161302"/>
    <hyperlink ref="F217" r:id="rId49" display="https://podminky.urs.cz/item/CS_URS_2021_02/460431292"/>
    <hyperlink ref="F219" r:id="rId50" display="https://podminky.urs.cz/item/CS_URS_2021_02/460161142"/>
    <hyperlink ref="F221" r:id="rId51" display="https://podminky.urs.cz/item/CS_URS_2021_02/460431132"/>
    <hyperlink ref="F223" r:id="rId52" display="https://podminky.urs.cz/item/CS_URS_2021_02/460161262"/>
    <hyperlink ref="F225" r:id="rId53" display="https://podminky.urs.cz/item/CS_URS_2021_02/460431252"/>
    <hyperlink ref="F227" r:id="rId54" display="https://podminky.urs.cz/item/CS_URS_2021_02/460661512"/>
    <hyperlink ref="F231" r:id="rId55" display="https://podminky.urs.cz/item/CS_URS_2021_02/460791212"/>
    <hyperlink ref="F233" r:id="rId56" display="https://podminky.urs.cz/item/CS_URS_2021_02/34571351"/>
    <hyperlink ref="F239" r:id="rId57" display="https://podminky.urs.cz/item/CS_URS_2021_02/460341113"/>
    <hyperlink ref="F241" r:id="rId58" display="https://podminky.urs.cz/item/CS_URS_2021_02/460341121"/>
    <hyperlink ref="F243" r:id="rId59" display="https://podminky.urs.cz/item/CS_URS_2021_02/460361121"/>
    <hyperlink ref="F245" r:id="rId60" display="https://podminky.urs.cz/item/CS_URS_2021_02/469973120"/>
    <hyperlink ref="F247" r:id="rId61" display="https://podminky.urs.cz/item/CS_URS_2021_02/469973125"/>
    <hyperlink ref="F250" r:id="rId62" display="https://podminky.urs.cz/item/CS_URS_2021_02/580107001"/>
    <hyperlink ref="F252" r:id="rId63" display="https://podminky.urs.cz/item/CS_URS_2021_02/580107008"/>
    <hyperlink ref="F254" r:id="rId64" display="https://podminky.urs.cz/item/CS_URS_2021_02/580107011"/>
    <hyperlink ref="F258" r:id="rId65" display="https://podminky.urs.cz/item/CS_URS_2021_02/011002000"/>
    <hyperlink ref="F260" r:id="rId66" display="https://podminky.urs.cz/item/CS_URS_2021_02/012103000"/>
    <hyperlink ref="F262" r:id="rId67" display="https://podminky.urs.cz/item/CS_URS_2021_02/012303000"/>
    <hyperlink ref="F264" r:id="rId68" display="https://podminky.urs.cz/item/CS_URS_2021_02/013254000"/>
    <hyperlink ref="F267" r:id="rId69" display="https://podminky.urs.cz/item/CS_URS_2021_02/034103000"/>
    <hyperlink ref="F269" r:id="rId70" display="https://podminky.urs.cz/item/CS_URS_2021_02/034303000"/>
    <hyperlink ref="F272" r:id="rId71" display="https://podminky.urs.cz/item/CS_URS_2021_02/043002000"/>
    <hyperlink ref="F275" r:id="rId72" display="https://podminky.urs.cz/item/CS_URS_2021_02/065002000"/>
  </hyperlinks>
  <printOptions/>
  <pageMargins left="0.39375000000000004" right="0.39375000000000004" top="0.39375000000000004" bottom="0.39375000000000004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Lenovo\Osvetleni</dc:creator>
  <cp:keywords/>
  <dc:description/>
  <cp:lastModifiedBy>Daniela Koričanská</cp:lastModifiedBy>
  <dcterms:created xsi:type="dcterms:W3CDTF">2022-06-02T11:46:07Z</dcterms:created>
  <dcterms:modified xsi:type="dcterms:W3CDTF">2022-06-03T04:10:56Z</dcterms:modified>
  <cp:category/>
  <cp:version/>
  <cp:contentType/>
  <cp:contentStatus/>
  <cp:revision>1</cp:revision>
</cp:coreProperties>
</file>