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790" windowHeight="12360" activeTab="0"/>
  </bookViews>
  <sheets>
    <sheet name="Rekapitulace stavby" sheetId="1" r:id="rId1"/>
    <sheet name="SO 01 - Skladovací hala u..." sheetId="2" r:id="rId2"/>
    <sheet name="SO 02 - Skladovací hala o..." sheetId="3" r:id="rId3"/>
    <sheet name="SO 03 - Skladovací hala u..." sheetId="4" r:id="rId4"/>
    <sheet name="SO 04.1 - Vjezd a zpevněn..." sheetId="5" r:id="rId5"/>
    <sheet name="SO 04.2 - Sanace podloží" sheetId="6" r:id="rId6"/>
    <sheet name="SO 04.3 - Ochrana vedení" sheetId="7" r:id="rId7"/>
    <sheet name="SO 05 - Vjezdová brána" sheetId="8" r:id="rId8"/>
    <sheet name="SO 06 - Dešťová kanalizace" sheetId="9" r:id="rId9"/>
    <sheet name="25K2021_1 - Uzemňovací so..." sheetId="10" r:id="rId10"/>
    <sheet name="25K2021_2 - Venkovní elek..." sheetId="11" r:id="rId11"/>
    <sheet name="25K2021_3 - Vnitřní elekt..." sheetId="12" r:id="rId12"/>
    <sheet name="25K2021_4 - Rozvaděče" sheetId="13" r:id="rId13"/>
    <sheet name="25K2021_5 - Soustava ochr..." sheetId="14" r:id="rId14"/>
    <sheet name="VRN - Vedlejší rozpočtové..." sheetId="15" r:id="rId15"/>
    <sheet name="Pokyny pro vyplnění" sheetId="16" r:id="rId16"/>
  </sheets>
  <definedNames>
    <definedName name="_xlnm._FilterDatabase" localSheetId="9" hidden="1">'25K2021_1 - Uzemňovací so...'!$C$86:$K$109</definedName>
    <definedName name="_xlnm._FilterDatabase" localSheetId="10" hidden="1">'25K2021_2 - Venkovní elek...'!$C$92:$K$174</definedName>
    <definedName name="_xlnm._FilterDatabase" localSheetId="11" hidden="1">'25K2021_3 - Vnitřní elekt...'!$C$90:$K$181</definedName>
    <definedName name="_xlnm._FilterDatabase" localSheetId="12" hidden="1">'25K2021_4 - Rozvaděče'!$C$88:$K$173</definedName>
    <definedName name="_xlnm._FilterDatabase" localSheetId="13" hidden="1">'25K2021_5 - Soustava ochr...'!$C$90:$K$135</definedName>
    <definedName name="_xlnm._FilterDatabase" localSheetId="1" hidden="1">'SO 01 - Skladovací hala u...'!$C$96:$K$364</definedName>
    <definedName name="_xlnm._FilterDatabase" localSheetId="2" hidden="1">'SO 02 - Skladovací hala o...'!$C$94:$K$297</definedName>
    <definedName name="_xlnm._FilterDatabase" localSheetId="3" hidden="1">'SO 03 - Skladovací hala u...'!$C$96:$K$345</definedName>
    <definedName name="_xlnm._FilterDatabase" localSheetId="4" hidden="1">'SO 04.1 - Vjezd a zpevněn...'!$C$93:$K$258</definedName>
    <definedName name="_xlnm._FilterDatabase" localSheetId="5" hidden="1">'SO 04.2 - Sanace podloží'!$C$88:$K$110</definedName>
    <definedName name="_xlnm._FilterDatabase" localSheetId="6" hidden="1">'SO 04.3 - Ochrana vedení'!$C$89:$K$131</definedName>
    <definedName name="_xlnm._FilterDatabase" localSheetId="7" hidden="1">'SO 05 - Vjezdová brána'!$C$85:$K$156</definedName>
    <definedName name="_xlnm._FilterDatabase" localSheetId="8" hidden="1">'SO 06 - Dešťová kanalizace'!$C$85:$K$370</definedName>
    <definedName name="_xlnm._FilterDatabase" localSheetId="14" hidden="1">'VRN - Vedlejší rozpočtové...'!$C$89:$K$131</definedName>
    <definedName name="_xlnm.Print_Area" localSheetId="9">'25K2021_1 - Uzemňovací so...'!$C$4:$J$41,'25K2021_1 - Uzemňovací so...'!$C$47:$J$66,'25K2021_1 - Uzemňovací so...'!$C$72:$K$109</definedName>
    <definedName name="_xlnm.Print_Area" localSheetId="10">'25K2021_2 - Venkovní elek...'!$C$4:$J$41,'25K2021_2 - Venkovní elek...'!$C$47:$J$72,'25K2021_2 - Venkovní elek...'!$C$78:$K$174</definedName>
    <definedName name="_xlnm.Print_Area" localSheetId="11">'25K2021_3 - Vnitřní elekt...'!$C$4:$J$41,'25K2021_3 - Vnitřní elekt...'!$C$47:$J$70,'25K2021_3 - Vnitřní elekt...'!$C$76:$K$181</definedName>
    <definedName name="_xlnm.Print_Area" localSheetId="12">'25K2021_4 - Rozvaděče'!$C$4:$J$41,'25K2021_4 - Rozvaděče'!$C$47:$J$68,'25K2021_4 - Rozvaděče'!$C$74:$K$173</definedName>
    <definedName name="_xlnm.Print_Area" localSheetId="13">'25K2021_5 - Soustava ochr...'!$C$4:$J$41,'25K2021_5 - Soustava ochr...'!$C$47:$J$70,'25K2021_5 - Soustava ochr...'!$C$76:$K$135</definedName>
    <definedName name="_xlnm.Print_Area" localSheetId="1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stavby'!$C$42:$AQ$71</definedName>
    <definedName name="_xlnm.Print_Area" localSheetId="1">'SO 01 - Skladovací hala u...'!$C$4:$J$39,'SO 01 - Skladovací hala u...'!$C$45:$J$78,'SO 01 - Skladovací hala u...'!$C$84:$K$364</definedName>
    <definedName name="_xlnm.Print_Area" localSheetId="2">'SO 02 - Skladovací hala o...'!$C$4:$J$39,'SO 02 - Skladovací hala o...'!$C$45:$J$76,'SO 02 - Skladovací hala o...'!$C$82:$K$297</definedName>
    <definedName name="_xlnm.Print_Area" localSheetId="3">'SO 03 - Skladovací hala u...'!$C$4:$J$39,'SO 03 - Skladovací hala u...'!$C$45:$J$78,'SO 03 - Skladovací hala u...'!$C$84:$K$345</definedName>
    <definedName name="_xlnm.Print_Area" localSheetId="4">'SO 04.1 - Vjezd a zpevněn...'!$C$4:$J$41,'SO 04.1 - Vjezd a zpevněn...'!$C$47:$J$73,'SO 04.1 - Vjezd a zpevněn...'!$C$79:$K$258</definedName>
    <definedName name="_xlnm.Print_Area" localSheetId="5">'SO 04.2 - Sanace podloží'!$C$4:$J$41,'SO 04.2 - Sanace podloží'!$C$47:$J$68,'SO 04.2 - Sanace podloží'!$C$74:$K$110</definedName>
    <definedName name="_xlnm.Print_Area" localSheetId="6">'SO 04.3 - Ochrana vedení'!$C$4:$J$41,'SO 04.3 - Ochrana vedení'!$C$47:$J$69,'SO 04.3 - Ochrana vedení'!$C$75:$K$131</definedName>
    <definedName name="_xlnm.Print_Area" localSheetId="7">'SO 05 - Vjezdová brána'!$C$4:$J$39,'SO 05 - Vjezdová brána'!$C$45:$J$67,'SO 05 - Vjezdová brána'!$C$73:$K$156</definedName>
    <definedName name="_xlnm.Print_Area" localSheetId="8">'SO 06 - Dešťová kanalizace'!$C$4:$J$39,'SO 06 - Dešťová kanalizace'!$C$45:$J$67,'SO 06 - Dešťová kanalizace'!$C$73:$K$370</definedName>
    <definedName name="_xlnm.Print_Area" localSheetId="14">'VRN - Vedlejší rozpočtové...'!$C$4:$J$39,'VRN - Vedlejší rozpočtové...'!$C$45:$J$71,'VRN - Vedlejší rozpočtové...'!$C$77:$K$131</definedName>
    <definedName name="_xlnm.Print_Titles" localSheetId="0">'Rekapitulace stavby'!$52:$52</definedName>
    <definedName name="_xlnm.Print_Titles" localSheetId="1">'SO 01 - Skladovací hala u...'!$96:$96</definedName>
    <definedName name="_xlnm.Print_Titles" localSheetId="2">'SO 02 - Skladovací hala o...'!$94:$94</definedName>
    <definedName name="_xlnm.Print_Titles" localSheetId="3">'SO 03 - Skladovací hala u...'!$96:$96</definedName>
    <definedName name="_xlnm.Print_Titles" localSheetId="4">'SO 04.1 - Vjezd a zpevněn...'!$93:$93</definedName>
    <definedName name="_xlnm.Print_Titles" localSheetId="5">'SO 04.2 - Sanace podloží'!$88:$88</definedName>
    <definedName name="_xlnm.Print_Titles" localSheetId="6">'SO 04.3 - Ochrana vedení'!$89:$89</definedName>
    <definedName name="_xlnm.Print_Titles" localSheetId="7">'SO 05 - Vjezdová brána'!$85:$85</definedName>
    <definedName name="_xlnm.Print_Titles" localSheetId="8">'SO 06 - Dešťová kanalizace'!$85:$85</definedName>
    <definedName name="_xlnm.Print_Titles" localSheetId="9">'25K2021_1 - Uzemňovací so...'!$86:$86</definedName>
    <definedName name="_xlnm.Print_Titles" localSheetId="10">'25K2021_2 - Venkovní elek...'!$92:$92</definedName>
    <definedName name="_xlnm.Print_Titles" localSheetId="11">'25K2021_3 - Vnitřní elekt...'!$90:$90</definedName>
    <definedName name="_xlnm.Print_Titles" localSheetId="12">'25K2021_4 - Rozvaděče'!$88:$88</definedName>
    <definedName name="_xlnm.Print_Titles" localSheetId="13">'25K2021_5 - Soustava ochr...'!$90:$90</definedName>
    <definedName name="_xlnm.Print_Titles" localSheetId="14">'VRN - Vedlejší rozpočtové...'!$89:$89</definedName>
  </definedNames>
  <calcPr calcId="152511"/>
</workbook>
</file>

<file path=xl/sharedStrings.xml><?xml version="1.0" encoding="utf-8"?>
<sst xmlns="http://schemas.openxmlformats.org/spreadsheetml/2006/main" count="18431" uniqueCount="2456">
  <si>
    <t>Export Komplet</t>
  </si>
  <si>
    <t>VZ</t>
  </si>
  <si>
    <t>2.0</t>
  </si>
  <si>
    <t>ZAMOK</t>
  </si>
  <si>
    <t>False</t>
  </si>
  <si>
    <t>{fbed8b16-6fc1-440e-8b62-bcd1ce2ff9dd}</t>
  </si>
  <si>
    <t>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</si>
  <si>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</si>
  <si>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</si>
  <si>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</si>
  <si>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</si>
  <si>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</si>
  <si>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</si>
  <si>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</si>
  <si>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</si>
  <si>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21_b_03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</si>
  <si>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</si>
  <si>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</si>
  <si>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revitalizace střediska Veřejná zeleň na ul. Palackého 29, Nový Jičín</t>
  </si>
  <si>
    <t>KSO:</t>
  </si>
  <si>
    <t/>
  </si>
  <si>
    <t>CC-CZ:</t>
  </si>
  <si>
    <t>Místo:</t>
  </si>
  <si>
    <t>par. č. 589/3 v k.ú. Nový Jičín-Horní Předměstí</t>
  </si>
  <si>
    <t>Datum:</t>
  </si>
  <si>
    <t>Zadavatel:</t>
  </si>
  <si>
    <t>IČ:</t>
  </si>
  <si>
    <t>Technické služby města Nového Jičína, p. o.</t>
  </si>
  <si>
    <t>DIČ:</t>
  </si>
  <si>
    <t>Uchazeč: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</si>
  <si>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</si>
  <si>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</si>
  <si>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</si>
  <si>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</si>
  <si>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</si>
  <si>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</si>
  <si>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</si>
  <si>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</si>
  <si>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</si>
  <si>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</si>
  <si>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</si>
  <si>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</si>
  <si>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</si>
  <si>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</si>
  <si>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</si>
  <si>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</si>
  <si>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</si>
  <si>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</si>
  <si>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</si>
  <si>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</si>
  <si>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</si>
  <si>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</si>
  <si>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</si>
  <si>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</si>
  <si>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</si>
  <si>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</si>
  <si>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</si>
  <si>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</si>
  <si>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</si>
  <si>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</si>
  <si>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</si>
  <si>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</si>
  <si>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</si>
  <si>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</si>
  <si>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</si>
  <si>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</si>
  <si>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</si>
  <si>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</si>
  <si>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</si>
  <si>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</si>
  <si>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</si>
  <si>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</si>
  <si>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</si>
  <si>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</si>
  <si>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</si>
  <si>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</si>
  <si>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Skladovací hala uzamykatelná</t>
  </si>
  <si>
    <t>STA</t>
  </si>
  <si>
    <t>{973f3f10-14da-4e07-b28f-69973e3c23d8}</t>
  </si>
  <si>
    <t>2</t>
  </si>
  <si>
    <t>SO 02</t>
  </si>
  <si>
    <t>Skladovací hala otevřená</t>
  </si>
  <si>
    <t>{e7a39b68-c2e4-49ad-996e-115ce1cd3076}</t>
  </si>
  <si>
    <t>SO 03</t>
  </si>
  <si>
    <t>{bcdfce1b-6f94-44a6-90be-c4378c816bd1}</t>
  </si>
  <si>
    <t>SO 04</t>
  </si>
  <si>
    <t>Vjezd a zpevněné plochy střediska zeleně</t>
  </si>
  <si>
    <t>{d97c4e9d-9bcf-4f74-8df9-6f67c265715a}</t>
  </si>
  <si>
    <t>SO 04.1</t>
  </si>
  <si>
    <t>Vjezd a zpevněné plochy</t>
  </si>
  <si>
    <t>Soupis</t>
  </si>
  <si>
    <t>{11d76604-8c11-447e-a92b-cdb97add17e6}</t>
  </si>
  <si>
    <t>SO 04.2</t>
  </si>
  <si>
    <t>Sanace podloží</t>
  </si>
  <si>
    <t>{06b3153f-dc39-4cef-9308-f10d376c4bcf}</t>
  </si>
  <si>
    <t>SO 04.3</t>
  </si>
  <si>
    <t>Ochrana vedení</t>
  </si>
  <si>
    <t>{5004187e-660c-4bf8-a432-477b01b8c63a}</t>
  </si>
  <si>
    <t>SO 05</t>
  </si>
  <si>
    <t>Vjezdová brána</t>
  </si>
  <si>
    <t>{4b8c2a5f-ea39-4998-b072-df172489895f}</t>
  </si>
  <si>
    <t>SO 06</t>
  </si>
  <si>
    <t>Dešťová kanalizace</t>
  </si>
  <si>
    <t>{03522922-a160-4d29-a748-16b1bb0f9a73}</t>
  </si>
  <si>
    <t>SO 21M</t>
  </si>
  <si>
    <t>Elektromontážní práce</t>
  </si>
  <si>
    <t>{4339e1a5-368f-43a3-b14b-df99e284299a}</t>
  </si>
  <si>
    <t>25K2021_1</t>
  </si>
  <si>
    <t>Uzemňovací soustava</t>
  </si>
  <si>
    <t>{67352393-e600-4ade-8f3c-9e2aefc144e8}</t>
  </si>
  <si>
    <t>25K2021_2</t>
  </si>
  <si>
    <t>Venkovní elektroinstalace</t>
  </si>
  <si>
    <t>{b3528fce-89cc-4ac7-886b-3e1a597c9892}</t>
  </si>
  <si>
    <t>25K2021_3</t>
  </si>
  <si>
    <t>Vnitřní elektroinstalace</t>
  </si>
  <si>
    <t>{722547a7-bb12-4dd3-8506-0228db16f6b2}</t>
  </si>
  <si>
    <t>25K2021_4</t>
  </si>
  <si>
    <t>Rozvaděče</t>
  </si>
  <si>
    <t>{7c2e3eea-ddf9-4c48-bfa9-a83a8bed633b}</t>
  </si>
  <si>
    <t>25K2021_5</t>
  </si>
  <si>
    <t>Soustava ochrany před bleskem</t>
  </si>
  <si>
    <t>{90fcf10a-1858-4dcf-bf69-de1d6adacd36}</t>
  </si>
  <si>
    <t>VRN</t>
  </si>
  <si>
    <t>Vedlejší rozpočtové náklady</t>
  </si>
  <si>
    <t>{a048c19d-3a3b-41e6-98f7-a384a795215c}</t>
  </si>
  <si>
    <t>KRYCÍ LIST SOUPISU PRACÍ</t>
  </si>
  <si>
    <t>Objekt:</t>
  </si>
  <si>
    <t>SO 01 - Skladovací hala uzamykatelná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</si>
  <si>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</si>
  <si>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</si>
  <si>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</si>
  <si>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</si>
  <si>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</si>
  <si>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</si>
  <si>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</si>
  <si>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</si>
  <si>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</si>
  <si>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</si>
  <si>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</si>
  <si>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</si>
  <si>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</si>
  <si>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</si>
  <si>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</si>
  <si>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</si>
  <si>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</si>
  <si>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</si>
  <si>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</si>
  <si>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</si>
  <si>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</si>
  <si>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</si>
  <si>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</si>
  <si>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</si>
  <si>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</si>
  <si>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</si>
  <si>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</si>
  <si>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</si>
  <si>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</si>
  <si>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</si>
  <si>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</si>
  <si>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</si>
  <si>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</si>
  <si>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</si>
  <si>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</si>
  <si>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</si>
  <si>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</si>
  <si>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</si>
  <si>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</si>
  <si>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</si>
  <si>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</si>
  <si>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</si>
  <si>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</si>
  <si>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2022 02</t>
  </si>
  <si>
    <t>4</t>
  </si>
  <si>
    <t>728237558</t>
  </si>
  <si>
    <t>Online PSC</t>
  </si>
  <si>
    <t>https://podminky.urs.cz/item/CS_URS_2022_02/112101101</t>
  </si>
  <si>
    <t>112101121</t>
  </si>
  <si>
    <t>Odstranění stromů s odřezáním kmene a s odvětvením jehličnatých bez odkornění, průměru kmene přes 100 do 300 mm</t>
  </si>
  <si>
    <t>-2065860210</t>
  </si>
  <si>
    <t>https://podminky.urs.cz/item/CS_URS_2022_02/112101121</t>
  </si>
  <si>
    <t>3</t>
  </si>
  <si>
    <t>112251101</t>
  </si>
  <si>
    <t>Odstranění pařezů strojně s jejich vykopáním nebo vytrháním průměru přes 100 do 300 mm</t>
  </si>
  <si>
    <t>874619182</t>
  </si>
  <si>
    <t>https://podminky.urs.cz/item/CS_URS_2022_02/112251101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</si>
  <si>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</si>
  <si>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</si>
  <si>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m2</t>
  </si>
  <si>
    <t>941416074</t>
  </si>
  <si>
    <t>https://podminky.urs.cz/item/CS_URS_2022_02/113107311</t>
  </si>
  <si>
    <t>VV</t>
  </si>
  <si>
    <t>Stáv. asfalt. kryt u vjezdu:</t>
  </si>
  <si>
    <t>25</t>
  </si>
  <si>
    <t>5</t>
  </si>
  <si>
    <t>113154111</t>
  </si>
  <si>
    <t>Frézování živičného podkladu nebo krytu s naložením na dopravní prostředek plochy do 500 m2 bez překážek v trase pruhu šířky do 0,5 m, tloušťky vrstvy do 30 mm</t>
  </si>
  <si>
    <t>-438114317</t>
  </si>
  <si>
    <t>https://podminky.urs.cz/item/CS_URS_2022_02/113154111</t>
  </si>
  <si>
    <t>6</t>
  </si>
  <si>
    <t>132154102</t>
  </si>
  <si>
    <t>Hloubení zapažených rýh šířky do 800 mm strojně s urovnáním dna do předepsaného profilu a spádu v hornině třídy těžitelnosti I skupiny 1 a 2 přes 20 do 50 m3</t>
  </si>
  <si>
    <t>m3</t>
  </si>
  <si>
    <t>2127745432</t>
  </si>
  <si>
    <t>https://podminky.urs.cz/item/CS_URS_2022_02/132154102</t>
  </si>
  <si>
    <t>Základové pasy:</t>
  </si>
  <si>
    <t>(0,5+0,1)*(0,1+0,5+0,1)*(21,475+14,9+11,250+4,9+9,75+4,5+0,5+4,5)</t>
  </si>
  <si>
    <t>7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</si>
  <si>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</si>
  <si>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</si>
  <si>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491512701</t>
  </si>
  <si>
    <t>https://podminky.urs.cz/item/CS_URS_2022_02/162651111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</si>
  <si>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</si>
  <si>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</si>
  <si>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</si>
  <si>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142465319</t>
  </si>
  <si>
    <t>https://podminky.urs.cz/item/CS_URS_2022_02/167151101</t>
  </si>
  <si>
    <t>9</t>
  </si>
  <si>
    <t>171201201</t>
  </si>
  <si>
    <t>Uložení sypaniny na skládky nebo meziskládky bez hutnění s upravením uložené sypaniny do předepsaného tvaru</t>
  </si>
  <si>
    <t>239217593</t>
  </si>
  <si>
    <t>https://podminky.urs.cz/item/CS_URS_2022_02/171201201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</si>
  <si>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</si>
  <si>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</si>
  <si>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</si>
  <si>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</si>
  <si>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1349585957</t>
  </si>
  <si>
    <t>https://podminky.urs.cz/item/CS_URS_2022_02/171201231</t>
  </si>
  <si>
    <t>30,146*1,95</t>
  </si>
  <si>
    <t>Zakládání</t>
  </si>
  <si>
    <t>11</t>
  </si>
  <si>
    <t>239111111</t>
  </si>
  <si>
    <t>Odbourání vrchní znehodnocené části výplně betonových pilot při průměru piloty přes 245 do 450 mm</t>
  </si>
  <si>
    <t>m</t>
  </si>
  <si>
    <t>-641236290</t>
  </si>
  <si>
    <t>https://podminky.urs.cz/item/CS_URS_2022_02/239111111</t>
  </si>
  <si>
    <t>27*0,35</t>
  </si>
  <si>
    <t>12</t>
  </si>
  <si>
    <t>261111999</t>
  </si>
  <si>
    <t>Osazení prefabrikované piloty železobetonové beraněné do hl. 6m</t>
  </si>
  <si>
    <t>na podkladě CS ÚRS</t>
  </si>
  <si>
    <t>563670813</t>
  </si>
  <si>
    <t>P</t>
  </si>
  <si>
    <t>Poznámka k položce:
Kompletní montáž.</t>
  </si>
  <si>
    <t>27*6</t>
  </si>
  <si>
    <t>13</t>
  </si>
  <si>
    <t>M</t>
  </si>
  <si>
    <t>59311499</t>
  </si>
  <si>
    <t>pilota prefabrikovaná železobetonová 250x250 mm</t>
  </si>
  <si>
    <t>1068485816</t>
  </si>
  <si>
    <t>Poznámka k položce:
Kompletní dodávka.</t>
  </si>
  <si>
    <t>14</t>
  </si>
  <si>
    <t>271562211</t>
  </si>
  <si>
    <t>Podsyp pod základové konstrukce se zhutněním a urovnáním povrchu z kameniva drobného, frakce 0 - 4 mm</t>
  </si>
  <si>
    <t>790983039</t>
  </si>
  <si>
    <t>https://podminky.urs.cz/item/CS_URS_2022_02/271562211</t>
  </si>
  <si>
    <t>Podsyp pod podlahu:</t>
  </si>
  <si>
    <t>107*0,3</t>
  </si>
  <si>
    <t>Obsyp základ. pasů:</t>
  </si>
  <si>
    <t>0,1*0,5*(21,475+14,9+11,250+4,9+9,75+4,5+0,5+4,5)*2</t>
  </si>
  <si>
    <t>Součet</t>
  </si>
  <si>
    <t>273322511</t>
  </si>
  <si>
    <t>Základy z betonu železového (bez výztuže) desky z betonu se zvýšenými nároky na prostředí tř. C 25/30</t>
  </si>
  <si>
    <t>-795483855</t>
  </si>
  <si>
    <t>https://podminky.urs.cz/item/CS_URS_2022_02/273322511</t>
  </si>
  <si>
    <t>Poznámka k položce:
Beton C20/25 – XC2.</t>
  </si>
  <si>
    <t>"Revitalizace strediska VZ_DPS-D 1.1.03 SO01_PUDORYS.pdf</t>
  </si>
  <si>
    <t>107*0,2</t>
  </si>
  <si>
    <t>16</t>
  </si>
  <si>
    <t>274313511.R01</t>
  </si>
  <si>
    <t>Základy z betonu prostého pasy betonu kamenem neprokládaného tř. C 8/10</t>
  </si>
  <si>
    <t>-208498268</t>
  </si>
  <si>
    <t>Podkladní beton:</t>
  </si>
  <si>
    <t>0,1*(0,1+0,5+0,1)*(21,475+14,9+11,250+4,9+9,75+4,5+0,5+4,5)</t>
  </si>
  <si>
    <t>17</t>
  </si>
  <si>
    <t>274322511</t>
  </si>
  <si>
    <t>Základy z betonu železového (bez výztuže) pasy z betonu se zvýšenými nároky na prostředí tř. C 25/30</t>
  </si>
  <si>
    <t>-258290815</t>
  </si>
  <si>
    <t>https://podminky.urs.cz/item/CS_URS_2022_02/274322511</t>
  </si>
  <si>
    <t>Poznámka k položce:
Beton C20/25 – XC2</t>
  </si>
  <si>
    <t>0,5*0,5*(21,475+14,9+11,250+4,9+9,75+4,5+0,5+4,5)</t>
  </si>
  <si>
    <t>18</t>
  </si>
  <si>
    <t>35442062</t>
  </si>
  <si>
    <t>pás zemnící 30x4mm FeZn</t>
  </si>
  <si>
    <t>kg</t>
  </si>
  <si>
    <t>-1737114574</t>
  </si>
  <si>
    <t>Poznámka k položce:
Materiál FeZn, 1,05 m/kg.</t>
  </si>
  <si>
    <t>1,05*(21,298+16,010+10,596+5,264+10,402+10,596)</t>
  </si>
  <si>
    <t>19</t>
  </si>
  <si>
    <t>274351121</t>
  </si>
  <si>
    <t>Bednění základů pasů rovné zřízení</t>
  </si>
  <si>
    <t>-1092629027</t>
  </si>
  <si>
    <t>https://podminky.urs.cz/item/CS_URS_2022_02/274351121</t>
  </si>
  <si>
    <t>(0,5+0,1)*(21,475+14,9+11,250+4,9+9,75+4,5+0,5+4,5)*2</t>
  </si>
  <si>
    <t>20</t>
  </si>
  <si>
    <t>274351122</t>
  </si>
  <si>
    <t>Bednění základů pasů rovné odstranění</t>
  </si>
  <si>
    <t>96428757</t>
  </si>
  <si>
    <t>https://podminky.urs.cz/item/CS_URS_2022_02/274351122</t>
  </si>
  <si>
    <t>274361899</t>
  </si>
  <si>
    <t>Výztuž základů pasů z betonářské oceli B500B</t>
  </si>
  <si>
    <t>486334943</t>
  </si>
  <si>
    <t>Dle B103-SO01 - VYZTUZ ZAKLADU-840x420.pdf:</t>
  </si>
  <si>
    <t>1475,810</t>
  </si>
  <si>
    <t>1475,81*0,00101 'Přepočtené koeficientem množství</t>
  </si>
  <si>
    <t>22</t>
  </si>
  <si>
    <t>274362021</t>
  </si>
  <si>
    <t>Výztuž základů pasů ze svařovaných sítí z drátů typu KARI</t>
  </si>
  <si>
    <t>-1641886045</t>
  </si>
  <si>
    <t>https://podminky.urs.cz/item/CS_URS_2022_02/274362021</t>
  </si>
  <si>
    <t>Poznámka k položce:
Hmotnost: 4,44 kg/m2</t>
  </si>
  <si>
    <t>2*107*4,44/1000</t>
  </si>
  <si>
    <t>Svislé a kompletní konstrukce</t>
  </si>
  <si>
    <t>23</t>
  </si>
  <si>
    <t>337171410</t>
  </si>
  <si>
    <t>Montáž nosné ocelové konstrukce haly lehké skladovací výšky do 6 m, rozpětí vazníků do 9 m</t>
  </si>
  <si>
    <t>1002454656</t>
  </si>
  <si>
    <t>https://podminky.urs.cz/item/CS_URS_2022_02/337171410</t>
  </si>
  <si>
    <t>Dle SO01 - VYKAZ MATERIALU.pdf:</t>
  </si>
  <si>
    <t>24,1435</t>
  </si>
  <si>
    <t>24</t>
  </si>
  <si>
    <t>13010954.R1</t>
  </si>
  <si>
    <t>ocel profilová HE-A 140 materiál S235JR</t>
  </si>
  <si>
    <t>dle dodavatele</t>
  </si>
  <si>
    <t>419714785</t>
  </si>
  <si>
    <t>9,168*1,05 'Přepočtené koeficientem množství</t>
  </si>
  <si>
    <t>13010958.R1</t>
  </si>
  <si>
    <t>ocel profilová HE-A 180 materiál S235JR</t>
  </si>
  <si>
    <t>1077308156</t>
  </si>
  <si>
    <t>6,077*1,05 'Přepočtené koeficientem množství</t>
  </si>
  <si>
    <t>26</t>
  </si>
  <si>
    <t>13010962.R1</t>
  </si>
  <si>
    <t>ocel profilová HE-A 220 materiál S235JR</t>
  </si>
  <si>
    <t>-240158865</t>
  </si>
  <si>
    <t>0,985*1,05 'Přepočtené koeficientem množství</t>
  </si>
  <si>
    <t>27</t>
  </si>
  <si>
    <t>13010964.R1</t>
  </si>
  <si>
    <t>ocel profilová HE-A 240 materiál S235JR</t>
  </si>
  <si>
    <t>-1322920660</t>
  </si>
  <si>
    <t>3,804*1,05 'Přepočtené koeficientem množství</t>
  </si>
  <si>
    <t>28</t>
  </si>
  <si>
    <t>14550314.R1</t>
  </si>
  <si>
    <t>profil ocelový čtvercový SHS 60x6 materiál S235JR</t>
  </si>
  <si>
    <t>1284482986</t>
  </si>
  <si>
    <t>0,892*1,05 'Přepočtené koeficientem množství</t>
  </si>
  <si>
    <t>29</t>
  </si>
  <si>
    <t>55283913.R1</t>
  </si>
  <si>
    <t>trubka ocelová TR 101,6x5 materiál S235JR</t>
  </si>
  <si>
    <t>1004345792</t>
  </si>
  <si>
    <t>173,012*1,05 'Přepočtené koeficientem množství</t>
  </si>
  <si>
    <t>30</t>
  </si>
  <si>
    <t>13010199.R1</t>
  </si>
  <si>
    <t>tyč ocelová plocháprofil materiál S235JR</t>
  </si>
  <si>
    <t>133927124</t>
  </si>
  <si>
    <t>0,019+0,1491+1,0305</t>
  </si>
  <si>
    <t>1,199*1,05 'Přepočtené koeficientem množství</t>
  </si>
  <si>
    <t>31</t>
  </si>
  <si>
    <t>337171419.R1</t>
  </si>
  <si>
    <t>Montáž nosné ocelové konstrukce haly lehké skladovací - spojovací materiál</t>
  </si>
  <si>
    <t>481089265</t>
  </si>
  <si>
    <t>32</t>
  </si>
  <si>
    <t>342151111</t>
  </si>
  <si>
    <t>Montáž opláštění stěn ocelové konstrukce ze sendvičových panelů šroubovaných, výšky budovy do 6 m</t>
  </si>
  <si>
    <t>1274574670</t>
  </si>
  <si>
    <t>https://podminky.urs.cz/item/CS_URS_2022_02/342151111</t>
  </si>
  <si>
    <t>S10:</t>
  </si>
  <si>
    <t>Výměry dle výkresu D 1.1.04, odměřeno aplikací AutoCAD:</t>
  </si>
  <si>
    <t>60</t>
  </si>
  <si>
    <t>33</t>
  </si>
  <si>
    <t>55324711.R1</t>
  </si>
  <si>
    <t>stěnový sendvičový panel s výplní z minerální vaty tl. 60mm, min EW 15 s imitací trapézové vlny</t>
  </si>
  <si>
    <t>684450210</t>
  </si>
  <si>
    <t>60*1,1 'Přepočtené koeficientem množství</t>
  </si>
  <si>
    <t>34</t>
  </si>
  <si>
    <t>342171111</t>
  </si>
  <si>
    <t>Montáž opláštění stěn ocelové konstrukce z tvarovaných ocelových plechů šroubovaných, výšky budovy do 6 m</t>
  </si>
  <si>
    <t>-2044037647</t>
  </si>
  <si>
    <t>https://podminky.urs.cz/item/CS_URS_2022_02/342171111</t>
  </si>
  <si>
    <t>S6:</t>
  </si>
  <si>
    <t>43+37+74+80</t>
  </si>
  <si>
    <t>35</t>
  </si>
  <si>
    <t>15484340.R1</t>
  </si>
  <si>
    <t>plech trapézový 50/250 PES 25µm tl 0,75mm</t>
  </si>
  <si>
    <t>-1879241538</t>
  </si>
  <si>
    <t>234*1,1 'Přepočtené koeficientem množství</t>
  </si>
  <si>
    <t>36</t>
  </si>
  <si>
    <t>342191111</t>
  </si>
  <si>
    <t>Montáž opláštění stěn ocelové konstrukce ze sklolaminátových desek šroubovaných, výšky budovy do 6 m</t>
  </si>
  <si>
    <t>-561272108</t>
  </si>
  <si>
    <t>https://podminky.urs.cz/item/CS_URS_2022_02/342191111</t>
  </si>
  <si>
    <t>Poznámka k položce:
V cenách jsou započteny i náklady na olištování.</t>
  </si>
  <si>
    <t>S8:</t>
  </si>
  <si>
    <t>24+30+16</t>
  </si>
  <si>
    <t>37</t>
  </si>
  <si>
    <t>63171255.R1</t>
  </si>
  <si>
    <t>deska polykarbonátová trapézová t. 0,8mm profil 250/ 50</t>
  </si>
  <si>
    <t>-580622916</t>
  </si>
  <si>
    <t>70*1,1 'Přepočtené koeficientem množství</t>
  </si>
  <si>
    <t>38</t>
  </si>
  <si>
    <t>342191911.R1</t>
  </si>
  <si>
    <t>Montáž pomocných a kotevních prvků pro opláštění stěn - spojovací materiál</t>
  </si>
  <si>
    <t>1890669531</t>
  </si>
  <si>
    <t>60+234+70</t>
  </si>
  <si>
    <t>Vodorovné konstrukce</t>
  </si>
  <si>
    <t>39</t>
  </si>
  <si>
    <t>444171111</t>
  </si>
  <si>
    <t>Montáž krytiny střech ocelových konstrukcí z tvarovaných ocelových plechů šroubovaných, výšky budovy do 6 m</t>
  </si>
  <si>
    <t>2084909205</t>
  </si>
  <si>
    <t>https://podminky.urs.cz/item/CS_URS_2022_02/444171111</t>
  </si>
  <si>
    <t>40</t>
  </si>
  <si>
    <t>15484342.R1</t>
  </si>
  <si>
    <t>plech trapézový 50/250 PES 25µm tl 1,0mm antikondenzační úprava</t>
  </si>
  <si>
    <t>1000878582</t>
  </si>
  <si>
    <t>292,5*1,1 'Přepočtené koeficientem množství</t>
  </si>
  <si>
    <t>41</t>
  </si>
  <si>
    <t>444191911.R1</t>
  </si>
  <si>
    <t>Montáž pomocných a kotevních prvků pro krytiny ocelových střech - spojovací materiál</t>
  </si>
  <si>
    <t>1450644263</t>
  </si>
  <si>
    <t>Komunikace pozemní</t>
  </si>
  <si>
    <t>42</t>
  </si>
  <si>
    <t>564201111</t>
  </si>
  <si>
    <t>Podklad nebo podsyp ze štěrkopísku ŠP s rozprostřením, vlhčením a zhutněním plochy přes 100 m2, po zhutnění tl. 40 mm</t>
  </si>
  <si>
    <t>51382908</t>
  </si>
  <si>
    <t>https://podminky.urs.cz/item/CS_URS_2022_02/564201111</t>
  </si>
  <si>
    <t>Okapový chodník:</t>
  </si>
  <si>
    <t>(22,145+1,30)*0,5</t>
  </si>
  <si>
    <t>43</t>
  </si>
  <si>
    <t>564251111</t>
  </si>
  <si>
    <t>Podklad nebo podsyp ze štěrkopísku ŠP s rozprostřením, vlhčením a zhutněním plochy přes 100 m2, po zhutnění tl. 150 mm</t>
  </si>
  <si>
    <t>726037354</t>
  </si>
  <si>
    <t>https://podminky.urs.cz/item/CS_URS_2022_02/564251111</t>
  </si>
  <si>
    <t>Úpravy povrchů, podlahy a osazování výplní</t>
  </si>
  <si>
    <t>44</t>
  </si>
  <si>
    <t>631311121</t>
  </si>
  <si>
    <t>Doplnění dosavadních mazanin prostým betonem s dodáním hmot, bez potěru, plochy jednotlivě do 1 m2 a tl. do 80 mm</t>
  </si>
  <si>
    <t>-1666320688</t>
  </si>
  <si>
    <t>https://podminky.urs.cz/item/CS_URS_2022_02/631311121</t>
  </si>
  <si>
    <t>Vyspravení 20% původního povrchu:</t>
  </si>
  <si>
    <t>280*0,2*0,1</t>
  </si>
  <si>
    <t>45</t>
  </si>
  <si>
    <t>633992111</t>
  </si>
  <si>
    <t>Odmaštění betonových podlah od olejových nánosů</t>
  </si>
  <si>
    <t>2086580468</t>
  </si>
  <si>
    <t>https://podminky.urs.cz/item/CS_URS_2022_02/633992111</t>
  </si>
  <si>
    <t>46</t>
  </si>
  <si>
    <t>637211122</t>
  </si>
  <si>
    <t>Okapový chodník z dlaždic betonových se zalitím spár cementovou maltou do písku, tl. dlaždic 60 mm</t>
  </si>
  <si>
    <t>1062129629</t>
  </si>
  <si>
    <t>https://podminky.urs.cz/item/CS_URS_2022_02/637211122</t>
  </si>
  <si>
    <t>Ostatní konstrukce a práce, bourání</t>
  </si>
  <si>
    <t>47</t>
  </si>
  <si>
    <t>941311111</t>
  </si>
  <si>
    <t>Montáž lešení řadového modulového lehkého pracovního s podlahami s provozním zatížením tř. 3 do 200 kg/m2 šířky tř. SW06 od 0,6 do 0,9 m, výšky do 10 m</t>
  </si>
  <si>
    <t>352928083</t>
  </si>
  <si>
    <t>https://podminky.urs.cz/item/CS_URS_2022_02/941311111</t>
  </si>
  <si>
    <t>5*(21,298+16,010+10,596+5,264+10,402+10,596)</t>
  </si>
  <si>
    <t>48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</si>
  <si>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</si>
  <si>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</si>
  <si>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1803238203</t>
  </si>
  <si>
    <t>https://podminky.urs.cz/item/CS_URS_2022_02/941311211</t>
  </si>
  <si>
    <t>Poznámka k položce:
Celkem 14 dní.</t>
  </si>
  <si>
    <t>370,83*14 'Přepočtené koeficientem množství</t>
  </si>
  <si>
    <t>49</t>
  </si>
  <si>
    <t>941311811</t>
  </si>
  <si>
    <t>Demontáž lešení řadového modulového lehkého pracovního s podlahami s provozním zatížením tř. 3 do 200 kg/m2 šířky SW06 od 0,6 do 0,9 m, výšky do 10 m</t>
  </si>
  <si>
    <t>-305742276</t>
  </si>
  <si>
    <t>https://podminky.urs.cz/item/CS_URS_2022_02/941311811</t>
  </si>
  <si>
    <t>50</t>
  </si>
  <si>
    <t>953946111</t>
  </si>
  <si>
    <t>Montáž atypických ocelových konstrukcí profilů hmotnosti do 13 kg/m, hmotnosti konstrukce přes 0,5 do 1 t</t>
  </si>
  <si>
    <t>1799373164</t>
  </si>
  <si>
    <t>https://podminky.urs.cz/item/CS_URS_2022_02/953946111</t>
  </si>
  <si>
    <t>Z01:</t>
  </si>
  <si>
    <t>10,6/1000</t>
  </si>
  <si>
    <t>Z02:</t>
  </si>
  <si>
    <t>54,72/1000</t>
  </si>
  <si>
    <t>Z03:</t>
  </si>
  <si>
    <t>19,5/1000</t>
  </si>
  <si>
    <t>51</t>
  </si>
  <si>
    <t>13814201</t>
  </si>
  <si>
    <t>plech hladký Pz jakost EN 10143 tl 1,5mm tabule</t>
  </si>
  <si>
    <t>1446419845</t>
  </si>
  <si>
    <t>52</t>
  </si>
  <si>
    <t>15945299.R1</t>
  </si>
  <si>
    <t>krycí mříž Tahokov hliník</t>
  </si>
  <si>
    <t>207855643</t>
  </si>
  <si>
    <t>53</t>
  </si>
  <si>
    <t>966071821</t>
  </si>
  <si>
    <t>Rozebrání oplocení z pletiva drátěného se čtvercovými oky, výšky do 1,6 m</t>
  </si>
  <si>
    <t>-1880916621</t>
  </si>
  <si>
    <t>https://podminky.urs.cz/item/CS_URS_2022_02/966071821</t>
  </si>
  <si>
    <t>54</t>
  </si>
  <si>
    <t>966073811</t>
  </si>
  <si>
    <t>Rozebrání vrat a vrátek k oplocení plochy jednotlivě přes 2 do 6 m2</t>
  </si>
  <si>
    <t>-784155694</t>
  </si>
  <si>
    <t>https://podminky.urs.cz/item/CS_URS_2022_02/966073811</t>
  </si>
  <si>
    <t>997</t>
  </si>
  <si>
    <t>Přesun sutě</t>
  </si>
  <si>
    <t>55</t>
  </si>
  <si>
    <t>997002611</t>
  </si>
  <si>
    <t>Nakládání suti a vybouraných hmot na dopravní prostředek pro vodorovné přemístění</t>
  </si>
  <si>
    <t>-1017646383</t>
  </si>
  <si>
    <t>https://podminky.urs.cz/item/CS_URS_2022_02/997002611</t>
  </si>
  <si>
    <t>56</t>
  </si>
  <si>
    <t>997006512</t>
  </si>
  <si>
    <t>Vodorovná doprava suti na skládku s naložením na dopravní prostředek a složením přes 100 m do 1 km</t>
  </si>
  <si>
    <t>-1012844513</t>
  </si>
  <si>
    <t>https://podminky.urs.cz/item/CS_URS_2022_02/997006512</t>
  </si>
  <si>
    <t>57</t>
  </si>
  <si>
    <t>997006519</t>
  </si>
  <si>
    <t>Vodorovná doprava suti na skládku Příplatek k ceně -6512 za každý další i započatý 1 km</t>
  </si>
  <si>
    <t>-1246163848</t>
  </si>
  <si>
    <t>https://podminky.urs.cz/item/CS_URS_2022_02/997006519</t>
  </si>
  <si>
    <t>Poznámka k položce:
Celkem 4km.</t>
  </si>
  <si>
    <t>10,055*3 'Přepočtené koeficientem množství</t>
  </si>
  <si>
    <t>58</t>
  </si>
  <si>
    <t>997013871</t>
  </si>
  <si>
    <t>Poplatek za uložení stavebního odpadu na recyklační skládce (skládkovné) směsného stavebního a demoličního zatříděného do Katalogu odpadů pod kódem 17 09 04</t>
  </si>
  <si>
    <t>516534077</t>
  </si>
  <si>
    <t>https://podminky.urs.cz/item/CS_URS_2022_02/997013871</t>
  </si>
  <si>
    <t>998</t>
  </si>
  <si>
    <t>Přesun hmot</t>
  </si>
  <si>
    <t>59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</si>
  <si>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</si>
  <si>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</si>
  <si>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1292985751</t>
  </si>
  <si>
    <t>https://podminky.urs.cz/item/CS_URS_2022_02/998014211</t>
  </si>
  <si>
    <t>PSV</t>
  </si>
  <si>
    <t>Práce a dodávky PSV</t>
  </si>
  <si>
    <t>713</t>
  </si>
  <si>
    <t>Izolace tepelné</t>
  </si>
  <si>
    <t>713131151</t>
  </si>
  <si>
    <t>Montáž tepelné izolace stěn rohožemi, pásy, deskami, dílci, bloky (izolační materiál ve specifikaci) vložením jednovrstvě</t>
  </si>
  <si>
    <t>-631872414</t>
  </si>
  <si>
    <t>https://podminky.urs.cz/item/CS_URS_2022_02/713131151</t>
  </si>
  <si>
    <t>Dilatační spára mezi SO 01 a SO 02:</t>
  </si>
  <si>
    <t>0,5*10,596</t>
  </si>
  <si>
    <t>61</t>
  </si>
  <si>
    <t>28376352</t>
  </si>
  <si>
    <t>deska perimetrická pro zateplení spodních staveb 200kPa λ=0,034 tl 50mm</t>
  </si>
  <si>
    <t>-680704549</t>
  </si>
  <si>
    <t>5,298*1,05 'Přepočtené koeficientem množství</t>
  </si>
  <si>
    <t>764</t>
  </si>
  <si>
    <t>Konstrukce klempířské</t>
  </si>
  <si>
    <t>62</t>
  </si>
  <si>
    <t>764211626</t>
  </si>
  <si>
    <t>Oplechování střešních prvků z pozinkovaného plechu s povrchovou úpravou hřebene větraného s použitím hřebenového plechu s větracím pásem rš 500 mm</t>
  </si>
  <si>
    <t>-1674013741</t>
  </si>
  <si>
    <t>https://podminky.urs.cz/item/CS_URS_2022_02/764211626</t>
  </si>
  <si>
    <t>K15:</t>
  </si>
  <si>
    <t>15,41</t>
  </si>
  <si>
    <t>63</t>
  </si>
  <si>
    <t>764214606</t>
  </si>
  <si>
    <t>Oplechování horních ploch zdí a nadezdívek (atik) z pozinkovaného plechu s povrchovou úpravou mechanicky kotvené rš 500 mm</t>
  </si>
  <si>
    <t>370810559</t>
  </si>
  <si>
    <t>https://podminky.urs.cz/item/CS_URS_2022_02/764214606</t>
  </si>
  <si>
    <t>K14:</t>
  </si>
  <si>
    <t>11,7</t>
  </si>
  <si>
    <t>64</t>
  </si>
  <si>
    <t>764311603</t>
  </si>
  <si>
    <t>Lemování zdí z pozinkovaného plechu s povrchovou úpravou boční nebo horní rovné, střech s krytinou prejzovou nebo vlnitou rš 250 mm</t>
  </si>
  <si>
    <t>-1055860233</t>
  </si>
  <si>
    <t>https://podminky.urs.cz/item/CS_URS_2022_02/764311603</t>
  </si>
  <si>
    <t>K17:</t>
  </si>
  <si>
    <t>74,36</t>
  </si>
  <si>
    <t>65</t>
  </si>
  <si>
    <t>764311604</t>
  </si>
  <si>
    <t>Lemování zdí z pozinkovaného plechu s povrchovou úpravou boční nebo horní rovné, střech s krytinou prejzovou nebo vlnitou rš 330 mm</t>
  </si>
  <si>
    <t>-1987800722</t>
  </si>
  <si>
    <t>https://podminky.urs.cz/item/CS_URS_2022_02/764311604</t>
  </si>
  <si>
    <t>K18:</t>
  </si>
  <si>
    <t>27,73</t>
  </si>
  <si>
    <t>K19:</t>
  </si>
  <si>
    <t>11,23</t>
  </si>
  <si>
    <t>66</t>
  </si>
  <si>
    <t>764511603</t>
  </si>
  <si>
    <t>Žlab podokapní z pozinkovaného plechu s povrchovou úpravou včetně háků a čel půlkruhový rš 400 mm</t>
  </si>
  <si>
    <t>-1600711643</t>
  </si>
  <si>
    <t>https://podminky.urs.cz/item/CS_URS_2022_02/764511603</t>
  </si>
  <si>
    <t>K01:</t>
  </si>
  <si>
    <t>36,99</t>
  </si>
  <si>
    <t>67</t>
  </si>
  <si>
    <t>764511623</t>
  </si>
  <si>
    <t>Žlab podokapní z pozinkovaného plechu s povrchovou úpravou včetně háků a čel roh nebo kout, žlabu půlkruhového rš 400 mm</t>
  </si>
  <si>
    <t>-445406623</t>
  </si>
  <si>
    <t>https://podminky.urs.cz/item/CS_URS_2022_02/764511623</t>
  </si>
  <si>
    <t>K09:</t>
  </si>
  <si>
    <t>68</t>
  </si>
  <si>
    <t>764511644</t>
  </si>
  <si>
    <t>Žlab podokapní z pozinkovaného plechu s povrchovou úpravou včetně háků a čel kotlík oválný (trychtýřový), rš žlabu/průměr svodu 400/100 mm</t>
  </si>
  <si>
    <t>-822632919</t>
  </si>
  <si>
    <t>https://podminky.urs.cz/item/CS_URS_2022_02/764511644</t>
  </si>
  <si>
    <t>K07:</t>
  </si>
  <si>
    <t>69</t>
  </si>
  <si>
    <t>764518623</t>
  </si>
  <si>
    <t>Svod z pozinkovaného plechu s upraveným povrchem včetně objímek, kolen a odskoků kruhový, průměru 120 mm</t>
  </si>
  <si>
    <t>-1508791910</t>
  </si>
  <si>
    <t>https://podminky.urs.cz/item/CS_URS_2022_02/764518623</t>
  </si>
  <si>
    <t>K12:</t>
  </si>
  <si>
    <t>24,05</t>
  </si>
  <si>
    <t>70</t>
  </si>
  <si>
    <t>998764101</t>
  </si>
  <si>
    <t>Přesun hmot pro konstrukce klempířské stanovený z hmotnosti přesunovaného materiálu vodorovná dopravní vzdálenost do 50 m v objektech výšky do 6 m</t>
  </si>
  <si>
    <t>-817253333</t>
  </si>
  <si>
    <t>https://podminky.urs.cz/item/CS_URS_2022_02/998764101</t>
  </si>
  <si>
    <t>767</t>
  </si>
  <si>
    <t>Konstrukce zámečnické</t>
  </si>
  <si>
    <t>71</t>
  </si>
  <si>
    <t>767640111</t>
  </si>
  <si>
    <t>Montáž dveří ocelových nebo hliníkových vchodových jednokřídlových bez nadsvětlíku</t>
  </si>
  <si>
    <t>803513623</t>
  </si>
  <si>
    <t>https://podminky.urs.cz/item/CS_URS_2022_02/767640111</t>
  </si>
  <si>
    <t>D2:</t>
  </si>
  <si>
    <t>72</t>
  </si>
  <si>
    <t>55341157.R1</t>
  </si>
  <si>
    <t>dveře jednokřídlé ocelové vchodové 1000x2100</t>
  </si>
  <si>
    <t>1973991453</t>
  </si>
  <si>
    <t>73</t>
  </si>
  <si>
    <t>767652240</t>
  </si>
  <si>
    <t>Montáž vrat garážových nebo průmyslových otvíravých do ocelové konstrukce, plochy přes 13 m2</t>
  </si>
  <si>
    <t>843411768</t>
  </si>
  <si>
    <t>https://podminky.urs.cz/item/CS_URS_2022_02/767652240</t>
  </si>
  <si>
    <t>D1:</t>
  </si>
  <si>
    <t>74</t>
  </si>
  <si>
    <t>55341929.R1</t>
  </si>
  <si>
    <t>vrata ocelová 4,0x4,0m D dvoukřídlá oboustranně opláštěná</t>
  </si>
  <si>
    <t>-925688815</t>
  </si>
  <si>
    <t>75</t>
  </si>
  <si>
    <t>998767101</t>
  </si>
  <si>
    <t>Přesun hmot pro zámečnické konstrukce stanovený z hmotnosti přesunovaného materiálu vodorovná dopravní vzdálenost do 50 m v objektech výšky do 6 m</t>
  </si>
  <si>
    <t>-1020017527</t>
  </si>
  <si>
    <t>https://podminky.urs.cz/item/CS_URS_2022_02/998767101</t>
  </si>
  <si>
    <t>777</t>
  </si>
  <si>
    <t>Podlahy lité</t>
  </si>
  <si>
    <t>76</t>
  </si>
  <si>
    <t>777611121</t>
  </si>
  <si>
    <t>Krycí nátěr podlahy průmyslový epoxidový</t>
  </si>
  <si>
    <t>-944887667</t>
  </si>
  <si>
    <t>https://podminky.urs.cz/item/CS_URS_2022_02/777611121</t>
  </si>
  <si>
    <t>783</t>
  </si>
  <si>
    <t>Dokončovací práce - nátěry</t>
  </si>
  <si>
    <t>77</t>
  </si>
  <si>
    <t>783301303</t>
  </si>
  <si>
    <t>Příprava podkladu zámečnických konstrukcí před provedením nátěru odrezivění odrezovačem bezoplachovým</t>
  </si>
  <si>
    <t>-1351171454</t>
  </si>
  <si>
    <t>https://podminky.urs.cz/item/CS_URS_2022_02/783301303</t>
  </si>
  <si>
    <t>78</t>
  </si>
  <si>
    <t>783334201</t>
  </si>
  <si>
    <t>Základní antikorozní nátěr zámečnických konstrukcí jednonásobný epoxidový</t>
  </si>
  <si>
    <t>-1144701868</t>
  </si>
  <si>
    <t>https://podminky.urs.cz/item/CS_URS_2022_02/783334201</t>
  </si>
  <si>
    <t>79</t>
  </si>
  <si>
    <t>783335101</t>
  </si>
  <si>
    <t>Mezinátěr zámečnických konstrukcí jednonásobný epoxidový</t>
  </si>
  <si>
    <t>-800347981</t>
  </si>
  <si>
    <t>https://podminky.urs.cz/item/CS_URS_2022_02/783335101</t>
  </si>
  <si>
    <t>80</t>
  </si>
  <si>
    <t>783337101</t>
  </si>
  <si>
    <t>Krycí nátěr (email) zámečnických konstrukcí jednonásobný epoxidový</t>
  </si>
  <si>
    <t>-2073887390</t>
  </si>
  <si>
    <t>https://podminky.urs.cz/item/CS_URS_2022_02/783337101</t>
  </si>
  <si>
    <t>Práce a dodávky M</t>
  </si>
  <si>
    <t>46-M</t>
  </si>
  <si>
    <t>Zemní práce při extr.mont.pracích</t>
  </si>
  <si>
    <t>81</t>
  </si>
  <si>
    <t>468041113</t>
  </si>
  <si>
    <t>Řezání spár v podkladu nebo krytu betonovém, hloubky přes 15 do 20 cm</t>
  </si>
  <si>
    <t>1343195764</t>
  </si>
  <si>
    <t>https://podminky.urs.cz/item/CS_URS_2022_02/468041113</t>
  </si>
  <si>
    <t>Zařezání beton. plochy pro základy:</t>
  </si>
  <si>
    <t>21,475+15,6+11,250+5,4+8,84</t>
  </si>
  <si>
    <t>SO 02 - Skladovací hala otevřená</t>
  </si>
  <si>
    <t>-823649762</t>
  </si>
  <si>
    <t>(1,0+0,1)*(0,1+0,5+0,1)*(2,750+2,750)</t>
  </si>
  <si>
    <t>(0,5+0,1)*(0,1+0,5+0,1)*(0,625+5,3+6+6+6+6+0,55)*2</t>
  </si>
  <si>
    <t>(0,5+0,1)*(0,1+0,5+0,1)*(8,8+8,8)</t>
  </si>
  <si>
    <t>1242660702</t>
  </si>
  <si>
    <t>-2034899427</t>
  </si>
  <si>
    <t>-174502480</t>
  </si>
  <si>
    <t>-2026785031</t>
  </si>
  <si>
    <t>37,226*1,95</t>
  </si>
  <si>
    <t>-933216143</t>
  </si>
  <si>
    <t>26*0,35</t>
  </si>
  <si>
    <t>1504199351</t>
  </si>
  <si>
    <t>26*6</t>
  </si>
  <si>
    <t>396470658</t>
  </si>
  <si>
    <t>1661818875</t>
  </si>
  <si>
    <t>45,4*0,3</t>
  </si>
  <si>
    <t>(0,1*0,5*(2,750+2,750))*2</t>
  </si>
  <si>
    <t>(0,1*0,5*(0,625+5,3+6+6+6+6+0,55)*2)*2</t>
  </si>
  <si>
    <t>(0,1*0,5*(8,8+8,8))*2</t>
  </si>
  <si>
    <t>1077212565</t>
  </si>
  <si>
    <t>45,4*0,2</t>
  </si>
  <si>
    <t>1633895281</t>
  </si>
  <si>
    <t>-639357592</t>
  </si>
  <si>
    <t>1,0*0,5*(2,750+2,750)</t>
  </si>
  <si>
    <t>0,5*0,5*(0,625+5,3+6+6+6+6+0,55)*2</t>
  </si>
  <si>
    <t>0,5*0,5*(8,8+8,8)</t>
  </si>
  <si>
    <t>887967002</t>
  </si>
  <si>
    <t>1,05*(29,856+29,856+10,713+10,713)</t>
  </si>
  <si>
    <t>1904566286</t>
  </si>
  <si>
    <t>(1,0+0,1)*(2,750+2,750)*2</t>
  </si>
  <si>
    <t>((0,5+0,1)*(0,625+5,3+6+6+6+6+0,55)*2)*2</t>
  </si>
  <si>
    <t>(0,5+0,1)*(8,8+8,8)*2</t>
  </si>
  <si>
    <t>-1872226289</t>
  </si>
  <si>
    <t>-151474935</t>
  </si>
  <si>
    <t>Dle B203-SO02 - VYZTUZ ZAKLADU-840x420.pdf:</t>
  </si>
  <si>
    <t>1601,61</t>
  </si>
  <si>
    <t>1601,61*0,00101 'Přepočtené koeficientem množství</t>
  </si>
  <si>
    <t>-1474262584</t>
  </si>
  <si>
    <t>2*45,4*4,44/1000</t>
  </si>
  <si>
    <t>-1920022985</t>
  </si>
  <si>
    <t>Dle SO02 - VYKAZ MATERIALU.pdf:</t>
  </si>
  <si>
    <t>21,4614</t>
  </si>
  <si>
    <t>-1962503300</t>
  </si>
  <si>
    <t>5,666*1,05 'Přepočtené koeficientem množství</t>
  </si>
  <si>
    <t>760564749</t>
  </si>
  <si>
    <t>6,939*1,05 'Přepočtené koeficientem množství</t>
  </si>
  <si>
    <t>-433579835</t>
  </si>
  <si>
    <t>0,914*1,05 'Přepočtené koeficientem množství</t>
  </si>
  <si>
    <t>-779895463</t>
  </si>
  <si>
    <t>3,878*1,05 'Přepočtené koeficientem množství</t>
  </si>
  <si>
    <t>-377392063</t>
  </si>
  <si>
    <t>0,684*1,05 'Přepočtené koeficientem množství</t>
  </si>
  <si>
    <t>1652798767</t>
  </si>
  <si>
    <t>223,33*1,05 'Přepočtené koeficientem množství</t>
  </si>
  <si>
    <t>1030520190</t>
  </si>
  <si>
    <t>(23,7+750,7)/1000</t>
  </si>
  <si>
    <t>0,774*1,05 'Přepočtené koeficientem množství</t>
  </si>
  <si>
    <t>-1951273399</t>
  </si>
  <si>
    <t>-1759757724</t>
  </si>
  <si>
    <t>54+151</t>
  </si>
  <si>
    <t>835644696</t>
  </si>
  <si>
    <t>205*1,1 'Přepočtené koeficientem množství</t>
  </si>
  <si>
    <t>335123656</t>
  </si>
  <si>
    <t>-1363797751</t>
  </si>
  <si>
    <t>-395736158</t>
  </si>
  <si>
    <t>326,8*1,1 'Přepočtené koeficientem množství</t>
  </si>
  <si>
    <t>-830898095</t>
  </si>
  <si>
    <t>-1438573153</t>
  </si>
  <si>
    <t>(29,856+0,5+9,713)*0,5</t>
  </si>
  <si>
    <t>-785756694</t>
  </si>
  <si>
    <t>1642010096</t>
  </si>
  <si>
    <t>270*0,2*0,1</t>
  </si>
  <si>
    <t>-1315942118</t>
  </si>
  <si>
    <t>51802445</t>
  </si>
  <si>
    <t>-1270964321</t>
  </si>
  <si>
    <t>((29,856+0,5+9,713)*2)*6</t>
  </si>
  <si>
    <t>-1598981242</t>
  </si>
  <si>
    <t>480,828*14 'Přepočtené koeficientem množství</t>
  </si>
  <si>
    <t>355820278</t>
  </si>
  <si>
    <t>-1030927073</t>
  </si>
  <si>
    <t>39,57/1000</t>
  </si>
  <si>
    <t>-960853818</t>
  </si>
  <si>
    <t>-1454361751</t>
  </si>
  <si>
    <t>717189078</t>
  </si>
  <si>
    <t>-1765469591</t>
  </si>
  <si>
    <t>3,476*3 'Přepočtené koeficientem množství</t>
  </si>
  <si>
    <t>-1766032252</t>
  </si>
  <si>
    <t>-1151942277</t>
  </si>
  <si>
    <t>2062342330</t>
  </si>
  <si>
    <t>10,91</t>
  </si>
  <si>
    <t>-395236316</t>
  </si>
  <si>
    <t>39,57</t>
  </si>
  <si>
    <t>613666819</t>
  </si>
  <si>
    <t>5,36</t>
  </si>
  <si>
    <t>399705063</t>
  </si>
  <si>
    <t>29,86</t>
  </si>
  <si>
    <t>-1675946945</t>
  </si>
  <si>
    <t>-1873722883</t>
  </si>
  <si>
    <t>14,43</t>
  </si>
  <si>
    <t>1234680327</t>
  </si>
  <si>
    <t>1018218166</t>
  </si>
  <si>
    <t>-501111439</t>
  </si>
  <si>
    <t>341807773</t>
  </si>
  <si>
    <t>1241961949</t>
  </si>
  <si>
    <t>1706772352</t>
  </si>
  <si>
    <t>-1406717452</t>
  </si>
  <si>
    <t>11,104*2+7,630*4+16,146*2</t>
  </si>
  <si>
    <t>SO 03 - Skladovací hala uzamykatelná</t>
  </si>
  <si>
    <t>-131932033</t>
  </si>
  <si>
    <t>(0,5+0,1)*(0,1+0,5+0,1)*(6,921+11,432+6,921+10,432)</t>
  </si>
  <si>
    <t>(0,5+0,1)*(0,1+1,2+0,1)*(1,566)</t>
  </si>
  <si>
    <t>-893736391</t>
  </si>
  <si>
    <t>-997437155</t>
  </si>
  <si>
    <t>1887589251</t>
  </si>
  <si>
    <t>-1569063907</t>
  </si>
  <si>
    <t>16,312*1,95</t>
  </si>
  <si>
    <t>-1606106338</t>
  </si>
  <si>
    <t>14*0,35</t>
  </si>
  <si>
    <t>261111999.R01</t>
  </si>
  <si>
    <t>-1923295392</t>
  </si>
  <si>
    <t>14*6</t>
  </si>
  <si>
    <t>59311499.R01</t>
  </si>
  <si>
    <t>-1508494433</t>
  </si>
  <si>
    <t>1652815605</t>
  </si>
  <si>
    <t>70*0,3</t>
  </si>
  <si>
    <t>0,1*0,5*(6,921+11,432+6,921+10,432)*2</t>
  </si>
  <si>
    <t>0,1*0,5*(0,1+1,2+0,1)*(1,566)*2</t>
  </si>
  <si>
    <t>-2037608867</t>
  </si>
  <si>
    <t>"Revitalizace strediska VZ_DPS-D 1.1.13 SO03_PUDORYS.pdf</t>
  </si>
  <si>
    <t>70*0,2</t>
  </si>
  <si>
    <t>-118242120</t>
  </si>
  <si>
    <t>(0,5*0,1)*(6,921+11,432+6,921+10,432)</t>
  </si>
  <si>
    <t>(1,2*0,1)*(1,566)</t>
  </si>
  <si>
    <t>2047961374</t>
  </si>
  <si>
    <t>(0,5)*(0,5)*(6,921+11,432+6,921+10,432)</t>
  </si>
  <si>
    <t>(0,5)*(1,2)*(1,566)</t>
  </si>
  <si>
    <t>129110268</t>
  </si>
  <si>
    <t>1,05*(6,921+11,432+6,921+10,432)</t>
  </si>
  <si>
    <t>1,05*(1,566)</t>
  </si>
  <si>
    <t>196572347</t>
  </si>
  <si>
    <t>(0,5+0,1)*(6,921+11,432+6,921+10,432)*2</t>
  </si>
  <si>
    <t>(0,1+1,2+0,1)*(1,566)*2</t>
  </si>
  <si>
    <t>-15381557</t>
  </si>
  <si>
    <t>188578830</t>
  </si>
  <si>
    <t>Dle B303-SO03- VYZTUZ ZAKLADU-840x420.pdf:</t>
  </si>
  <si>
    <t>759,94</t>
  </si>
  <si>
    <t>759,94*0,00101 'Přepočtené koeficientem množství</t>
  </si>
  <si>
    <t>213664108</t>
  </si>
  <si>
    <t>2*70*4,44/1000</t>
  </si>
  <si>
    <t>336948068</t>
  </si>
  <si>
    <t>Dle SO03 - VYKAZ MATERIALU.pdf:</t>
  </si>
  <si>
    <t>10,0075</t>
  </si>
  <si>
    <t>13010952.R1</t>
  </si>
  <si>
    <t>ocel profilová HE-A 120 materiál S235JR</t>
  </si>
  <si>
    <t>-1356184090</t>
  </si>
  <si>
    <t>1,903*1,05 'Přepočtené koeficientem množství</t>
  </si>
  <si>
    <t>-1750707368</t>
  </si>
  <si>
    <t>1,162*1,05 'Přepočtené koeficientem množství</t>
  </si>
  <si>
    <t>13010956.R1</t>
  </si>
  <si>
    <t>ocel profilová HE-A 160 materiál S235JR</t>
  </si>
  <si>
    <t>1930858665</t>
  </si>
  <si>
    <t>2,144*1,05 'Přepočtené koeficientem množství</t>
  </si>
  <si>
    <t>1964259732</t>
  </si>
  <si>
    <t>3,635*1,05 'Přepočtené koeficientem množství</t>
  </si>
  <si>
    <t>13010434.R1</t>
  </si>
  <si>
    <t>úhelník ocelový rovnostranný L 80x80x8mm materiál S235JR</t>
  </si>
  <si>
    <t>-1371342296</t>
  </si>
  <si>
    <t>0,812*1,05 'Přepočtené koeficientem množství</t>
  </si>
  <si>
    <t>1625687367</t>
  </si>
  <si>
    <t>0,0374+0,3108</t>
  </si>
  <si>
    <t>0,348*1,05 'Přepočtené koeficientem množství</t>
  </si>
  <si>
    <t>404275806</t>
  </si>
  <si>
    <t>2020549287</t>
  </si>
  <si>
    <t>S11:</t>
  </si>
  <si>
    <t>Výměry dle výkresu D 1.1.20, odměřeno aplikací AutoCAD:</t>
  </si>
  <si>
    <t>-602691321</t>
  </si>
  <si>
    <t>56*1,1 'Přepočtené koeficientem množství</t>
  </si>
  <si>
    <t>1447919114</t>
  </si>
  <si>
    <t>S7:</t>
  </si>
  <si>
    <t>12+18+10</t>
  </si>
  <si>
    <t>-496858171</t>
  </si>
  <si>
    <t>40*1,1 'Přepočtené koeficientem množství</t>
  </si>
  <si>
    <t>173729748</t>
  </si>
  <si>
    <t>S9:</t>
  </si>
  <si>
    <t>14+1+3</t>
  </si>
  <si>
    <t>-1319829536</t>
  </si>
  <si>
    <t>18*1,1 'Přepočtené koeficientem množství</t>
  </si>
  <si>
    <t>-1837085019</t>
  </si>
  <si>
    <t>56+40+18</t>
  </si>
  <si>
    <t>1905974238</t>
  </si>
  <si>
    <t>-1908169041</t>
  </si>
  <si>
    <t>82,9*1,1 'Přepočtené koeficientem množství</t>
  </si>
  <si>
    <t>-680191235</t>
  </si>
  <si>
    <t>-1333292744</t>
  </si>
  <si>
    <t>70*0,2*0,1</t>
  </si>
  <si>
    <t>1401371183</t>
  </si>
  <si>
    <t>499848564</t>
  </si>
  <si>
    <t>5*(6,960+11,8+6,964+1,5)</t>
  </si>
  <si>
    <t>976426599</t>
  </si>
  <si>
    <t>136,12*14 'Přepočtené koeficientem množství</t>
  </si>
  <si>
    <t>-99707705</t>
  </si>
  <si>
    <t>1273032238</t>
  </si>
  <si>
    <t>11,5/1000</t>
  </si>
  <si>
    <t>10,27/1000</t>
  </si>
  <si>
    <t>5,1/1000</t>
  </si>
  <si>
    <t>1064873949</t>
  </si>
  <si>
    <t>-551775360</t>
  </si>
  <si>
    <t>966073121</t>
  </si>
  <si>
    <t>Demontáž krytiny střech ocelových konstrukcí z tvarovaných ocelových plechů, výšky budovy do 6 m</t>
  </si>
  <si>
    <t>105330779</t>
  </si>
  <si>
    <t>https://podminky.urs.cz/item/CS_URS_2022_02/966073121</t>
  </si>
  <si>
    <t>Stáv. přesah střechy garáže:</t>
  </si>
  <si>
    <t>1,0*11</t>
  </si>
  <si>
    <t>-1714999577</t>
  </si>
  <si>
    <t>1677323909</t>
  </si>
  <si>
    <t>528037319</t>
  </si>
  <si>
    <t>1,971*3 'Přepočtené koeficientem množství</t>
  </si>
  <si>
    <t>860458425</t>
  </si>
  <si>
    <t>-320464440</t>
  </si>
  <si>
    <t>1774313607</t>
  </si>
  <si>
    <t>Dilatační spára mezi SO 03 a hl. budovou:</t>
  </si>
  <si>
    <t>0,5*9,5</t>
  </si>
  <si>
    <t>754160043</t>
  </si>
  <si>
    <t>4,75*1,05 'Přepočtené koeficientem množství</t>
  </si>
  <si>
    <t>-139422270</t>
  </si>
  <si>
    <t>18,46</t>
  </si>
  <si>
    <t>130287477</t>
  </si>
  <si>
    <t>26,97</t>
  </si>
  <si>
    <t>-1055774677</t>
  </si>
  <si>
    <t>14,25</t>
  </si>
  <si>
    <t>9,76</t>
  </si>
  <si>
    <t>764311605</t>
  </si>
  <si>
    <t>Lemování zdí z pozinkovaného plechu s povrchovou úpravou boční nebo horní rovné, střech s krytinou prejzovou nebo vlnitou rš 400 mm</t>
  </si>
  <si>
    <t>867116846</t>
  </si>
  <si>
    <t>https://podminky.urs.cz/item/CS_URS_2022_02/764311605</t>
  </si>
  <si>
    <t>K16:</t>
  </si>
  <si>
    <t>764511601</t>
  </si>
  <si>
    <t>Žlab podokapní z pozinkovaného plechu s povrchovou úpravou včetně háků a čel půlkruhový do rš 280 mm</t>
  </si>
  <si>
    <t>-1640435588</t>
  </si>
  <si>
    <t>https://podminky.urs.cz/item/CS_URS_2022_02/764511601</t>
  </si>
  <si>
    <t>K02:</t>
  </si>
  <si>
    <t>6,96</t>
  </si>
  <si>
    <t>764511621</t>
  </si>
  <si>
    <t>Žlab podokapní z pozinkovaného plechu s povrchovou úpravou včetně háků a čel roh nebo kout, žlabu půlkruhového do rš 280 mm</t>
  </si>
  <si>
    <t>1490098964</t>
  </si>
  <si>
    <t>https://podminky.urs.cz/item/CS_URS_2022_02/764511621</t>
  </si>
  <si>
    <t>K8:</t>
  </si>
  <si>
    <t>764518621</t>
  </si>
  <si>
    <t>Svod z pozinkovaného plechu s upraveným povrchem včetně objímek, kolen a odskoků kruhový, průměru do 90 mm</t>
  </si>
  <si>
    <t>-198955893</t>
  </si>
  <si>
    <t>https://podminky.urs.cz/item/CS_URS_2022_02/764518621</t>
  </si>
  <si>
    <t>K13:</t>
  </si>
  <si>
    <t>4,16</t>
  </si>
  <si>
    <t>143886928</t>
  </si>
  <si>
    <t>1046296832</t>
  </si>
  <si>
    <t>1747938204</t>
  </si>
  <si>
    <t>-57291075</t>
  </si>
  <si>
    <t>-2042481482</t>
  </si>
  <si>
    <t>-590109280</t>
  </si>
  <si>
    <t>385376862</t>
  </si>
  <si>
    <t>-1718138552</t>
  </si>
  <si>
    <t>-1708742116</t>
  </si>
  <si>
    <t>-134456076</t>
  </si>
  <si>
    <t>-388217450</t>
  </si>
  <si>
    <t>2068382070</t>
  </si>
  <si>
    <t>10,432+10,432+5,721+5,721</t>
  </si>
  <si>
    <t>SO 04 - Vjezd a zpevněné plochy střediska zeleně</t>
  </si>
  <si>
    <t>Soupis:</t>
  </si>
  <si>
    <t>SO 04.1 - Vjezd a zpevněné plochy</t>
  </si>
  <si>
    <t xml:space="preserve">    8 - Trubní vedení</t>
  </si>
  <si>
    <t>113106192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</si>
  <si>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zalitými cementovou maltou</t>
  </si>
  <si>
    <t>2011925974</t>
  </si>
  <si>
    <t>https://podminky.urs.cz/item/CS_URS_2022_02/113106192</t>
  </si>
  <si>
    <t>Stávající zpevněné plochy ze silničních dílců (kryt):</t>
  </si>
  <si>
    <t>375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</si>
  <si>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</si>
  <si>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</si>
  <si>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-276239151</t>
  </si>
  <si>
    <t>https://podminky.urs.cz/item/CS_URS_2022_02/113107213</t>
  </si>
  <si>
    <t>113202111</t>
  </si>
  <si>
    <t>Vytrhání obrub s vybouráním lože, s přemístěním hmot na skládku na vzdálenost do 3 m nebo s naložením na dopravní prostředek z krajníků nebo obrubníků stojatých</t>
  </si>
  <si>
    <t>350886470</t>
  </si>
  <si>
    <t>https://podminky.urs.cz/item/CS_URS_2022_02/113202111</t>
  </si>
  <si>
    <t>122252204</t>
  </si>
  <si>
    <t>Odkopávky a prokopávky nezapažené pro silnice a dálnice strojně v hornině třídy těžitelnosti I přes 100 do 500 m3</t>
  </si>
  <si>
    <t>-27551812</t>
  </si>
  <si>
    <t>https://podminky.urs.cz/item/CS_URS_2022_02/122252204</t>
  </si>
  <si>
    <t>Dodatečné výkopy pro novou asfaltovou plochu:</t>
  </si>
  <si>
    <t>1300*(0,540-0,30)</t>
  </si>
  <si>
    <t>132151103</t>
  </si>
  <si>
    <t>Hloubení nezapažených rýh šířky do 800 mm strojně s urovnáním dna do předepsaného profilu a spádu v hornině třídy těžitelnosti I skupiny 1 a 2 přes 50 do 100 m3</t>
  </si>
  <si>
    <t>-2076374133</t>
  </si>
  <si>
    <t>https://podminky.urs.cz/item/CS_URS_2022_02/132151103</t>
  </si>
  <si>
    <t>Betonový obrubník:</t>
  </si>
  <si>
    <t>73* 0,35*0,25</t>
  </si>
  <si>
    <t>Drenáž:</t>
  </si>
  <si>
    <t>30*0,5*0,5</t>
  </si>
  <si>
    <t>Kanalizační potrubí:</t>
  </si>
  <si>
    <t>0,8*(1,53+5,91)*1,34</t>
  </si>
  <si>
    <t>Revizní šachty (ČK, VK, ŠZ1):</t>
  </si>
  <si>
    <t>(0,75*0,75*1,34)*3</t>
  </si>
  <si>
    <t>550179718</t>
  </si>
  <si>
    <t>312+24,125</t>
  </si>
  <si>
    <t>-1773689318</t>
  </si>
  <si>
    <t>-736794280</t>
  </si>
  <si>
    <t>-2062437735</t>
  </si>
  <si>
    <t>336,125*1,95</t>
  </si>
  <si>
    <t>174101101</t>
  </si>
  <si>
    <t>Zásyp sypaninou z jakékoliv horniny strojně s uložením výkopku ve vrstvách se zhutněním jam, šachet, rýh nebo kolem objektů v těchto vykopávkách</t>
  </si>
  <si>
    <t>418564376</t>
  </si>
  <si>
    <t>https://podminky.urs.cz/item/CS_URS_2022_02/174101101</t>
  </si>
  <si>
    <t>0,8*(1,53+5,91)*(1,34-0,6)</t>
  </si>
  <si>
    <t>58344197</t>
  </si>
  <si>
    <t>štěrkodrť frakce 0/63</t>
  </si>
  <si>
    <t>1236558277</t>
  </si>
  <si>
    <t>Poznámka k položce:
kamenivo přírodní těžené  štěrkodrť frakce 0/63 (nepřípustné pro zásyp jsou popílek, hlušina (haldovina), struska a recykláty)</t>
  </si>
  <si>
    <t>6,665*2,0</t>
  </si>
  <si>
    <t>174151101</t>
  </si>
  <si>
    <t>1165108990</t>
  </si>
  <si>
    <t>https://podminky.urs.cz/item/CS_URS_2022_02/174151101</t>
  </si>
  <si>
    <t>Příprava půdy pro osévání:</t>
  </si>
  <si>
    <t>1591*0,25</t>
  </si>
  <si>
    <t>10364100</t>
  </si>
  <si>
    <t>zemina pro terénní úpravy - tříděná</t>
  </si>
  <si>
    <t>-245326176</t>
  </si>
  <si>
    <t>Poznámka k položce:
Zemina vhodná na zatravnění a finální terénní úpravy.</t>
  </si>
  <si>
    <t>397,750*1,95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</si>
  <si>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</si>
  <si>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</si>
  <si>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1426373123</t>
  </si>
  <si>
    <t>https://podminky.urs.cz/item/CS_URS_2022_02/175111101</t>
  </si>
  <si>
    <t>0,8*(1,53+5,91)*0,3</t>
  </si>
  <si>
    <t>58344121</t>
  </si>
  <si>
    <t>štěrkodrť frakce 0/8</t>
  </si>
  <si>
    <t>-2127943633</t>
  </si>
  <si>
    <t>Poznámka k položce:
kamenivo přírodní těžené štěrkodrť frakce 0/8 (nepřípustné pro zásyp jsou popílek, hlušina (haldovina), struska a recykláty)</t>
  </si>
  <si>
    <t>1,786*2,0</t>
  </si>
  <si>
    <t>181202305</t>
  </si>
  <si>
    <t>Úprava pláně na stavbách silnic a dálnic strojně na násypech se zhutněním</t>
  </si>
  <si>
    <t>-1330045726</t>
  </si>
  <si>
    <t>https://podminky.urs.cz/item/CS_URS_2022_02/181202305</t>
  </si>
  <si>
    <t>181411121</t>
  </si>
  <si>
    <t>Založení trávníku na půdě předem připravené plochy do 1000 m2 výsevem včetně utažení lučního v rovině nebo na svahu do 1:5</t>
  </si>
  <si>
    <t>-1129204214</t>
  </si>
  <si>
    <t>https://podminky.urs.cz/item/CS_URS_2022_02/181411121</t>
  </si>
  <si>
    <t>00572100</t>
  </si>
  <si>
    <t>osivo jetelotráva intenzivní víceletá</t>
  </si>
  <si>
    <t>952050918</t>
  </si>
  <si>
    <t>1591*0,015 'Přepočtené koeficientem množství</t>
  </si>
  <si>
    <t>182303111</t>
  </si>
  <si>
    <t>Doplnění zeminy nebo substrátu na travnatých plochách tloušťky do 50 mm v rovině nebo na svahu do 1:5</t>
  </si>
  <si>
    <t>1215237879</t>
  </si>
  <si>
    <t>https://podminky.urs.cz/item/CS_URS_2022_02/182303111</t>
  </si>
  <si>
    <t>10371500</t>
  </si>
  <si>
    <t>substrát pro trávníky VL</t>
  </si>
  <si>
    <t>-131661443</t>
  </si>
  <si>
    <t>1591*0,058 'Přepočtené koeficientem množství</t>
  </si>
  <si>
    <t>185803111</t>
  </si>
  <si>
    <t>Ošetření trávníku jednorázové v rovině nebo na svahu do 1:5</t>
  </si>
  <si>
    <t>820792823</t>
  </si>
  <si>
    <t>https://podminky.urs.cz/item/CS_URS_2022_02/185803111</t>
  </si>
  <si>
    <t>185803211</t>
  </si>
  <si>
    <t>Uválcování trávníku v rovině nebo na svahu do 1:5</t>
  </si>
  <si>
    <t>-1457707212</t>
  </si>
  <si>
    <t>https://podminky.urs.cz/item/CS_URS_2022_02/185803211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</si>
  <si>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</si>
  <si>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</si>
  <si>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4647050</t>
  </si>
  <si>
    <t>https://podminky.urs.cz/item/CS_URS_2022_02/212751105</t>
  </si>
  <si>
    <t>274313611</t>
  </si>
  <si>
    <t>Základy z betonu prostého pasy betonu kamenem neprokládaného tř. C 16/20</t>
  </si>
  <si>
    <t>1679198959</t>
  </si>
  <si>
    <t>https://podminky.urs.cz/item/CS_URS_2022_02/274313611</t>
  </si>
  <si>
    <t>Štěrbinový žlab:</t>
  </si>
  <si>
    <t>22*(0,5*0,35)</t>
  </si>
  <si>
    <t>451573111</t>
  </si>
  <si>
    <t>Lože pod potrubí, stoky a drobné objekty v otevřeném výkopu z písku a štěrkopísku do 63 mm</t>
  </si>
  <si>
    <t>1712351016</t>
  </si>
  <si>
    <t>https://podminky.urs.cz/item/CS_URS_2022_02/451573111</t>
  </si>
  <si>
    <t>30*0,5*0,1</t>
  </si>
  <si>
    <t>0,8*(1,53+5,91)*0,1</t>
  </si>
  <si>
    <t>(0,75*0,75*0,1)*3</t>
  </si>
  <si>
    <t>564851111</t>
  </si>
  <si>
    <t>Podklad ze štěrkodrti ŠD s rozprostřením a zhutněním plochy přes 100 m2, po zhutnění tl. 150 mm</t>
  </si>
  <si>
    <t>-423446694</t>
  </si>
  <si>
    <t>https://podminky.urs.cz/item/CS_URS_2022_02/564851111</t>
  </si>
  <si>
    <t>Poznámka k položce:
Frakce 0-63mm.</t>
  </si>
  <si>
    <t>564861111</t>
  </si>
  <si>
    <t>Podklad ze štěrkodrti ŠD s rozprostřením a zhutněním plochy přes 100 m2, po zhutnění tl. 200 mm</t>
  </si>
  <si>
    <t>-554072364</t>
  </si>
  <si>
    <t>https://podminky.urs.cz/item/CS_URS_2022_02/564861111</t>
  </si>
  <si>
    <t>Poznámka k položce:
Frakce 0-32mm</t>
  </si>
  <si>
    <t>565166122</t>
  </si>
  <si>
    <t>Asfaltový beton vrstva podkladní ACP 22 (obalované kamenivo hrubozrnné - OKH) s rozprostřením a zhutněním v pruhu šířky přes 3 m, po zhutnění tl. 90 mm</t>
  </si>
  <si>
    <t>995345387</t>
  </si>
  <si>
    <t>https://podminky.urs.cz/item/CS_URS_2022_02/565166122</t>
  </si>
  <si>
    <t>573111111</t>
  </si>
  <si>
    <t>Postřik infiltrační PI z asfaltu silničního s posypem kamenivem, v množství 0,60 kg/m2</t>
  </si>
  <si>
    <t>594477913</t>
  </si>
  <si>
    <t>https://podminky.urs.cz/item/CS_URS_2022_02/573111111</t>
  </si>
  <si>
    <t>573211107</t>
  </si>
  <si>
    <t>Postřik spojovací PS bez posypu kamenivem z asfaltu silničního, v množství 0,30 kg/m2</t>
  </si>
  <si>
    <t>-1359618693</t>
  </si>
  <si>
    <t>https://podminky.urs.cz/item/CS_URS_2022_02/573211107</t>
  </si>
  <si>
    <t>2x vrstva:</t>
  </si>
  <si>
    <t>1300*2</t>
  </si>
  <si>
    <t>577134141</t>
  </si>
  <si>
    <t>Asfaltový beton vrstva obrusná ACO 11 (ABS) s rozprostřením a se zhutněním z modifikovaného asfaltu v pruhu šířky přes 3 m, po zhutnění tl. 40 mm</t>
  </si>
  <si>
    <t>-1816821042</t>
  </si>
  <si>
    <t>https://podminky.urs.cz/item/CS_URS_2022_02/577134141</t>
  </si>
  <si>
    <t>577155142</t>
  </si>
  <si>
    <t>Asfaltový beton vrstva ložní ACL 16 (ABH) s rozprostřením a zhutněním z modifikovaného asfaltu v pruhu šířky přes 3 m, po zhutnění tl. 60 mm</t>
  </si>
  <si>
    <t>-1220033669</t>
  </si>
  <si>
    <t>https://podminky.urs.cz/item/CS_URS_2022_02/577155142</t>
  </si>
  <si>
    <t>Trubní vedení</t>
  </si>
  <si>
    <t>871355221</t>
  </si>
  <si>
    <t>Kanalizační potrubí z tvrdého PVC v otevřeném výkopu ve sklonu do 20 %, hladkého plnostěnného jednovrstvého, tuhost třídy SN 8 DN 200</t>
  </si>
  <si>
    <t>-322405741</t>
  </si>
  <si>
    <t>https://podminky.urs.cz/item/CS_URS_2022_02/871355221</t>
  </si>
  <si>
    <t>1,53+5,91</t>
  </si>
  <si>
    <t>892351111</t>
  </si>
  <si>
    <t>Tlakové zkoušky vodou na potrubí DN 150 nebo 200</t>
  </si>
  <si>
    <t>998061237</t>
  </si>
  <si>
    <t>https://podminky.urs.cz/item/CS_URS_2022_02/892351111</t>
  </si>
  <si>
    <t>894812205</t>
  </si>
  <si>
    <t>Revizní a čistící šachta z polypropylenu PP pro hladké trouby DN 425 šachtové dno (DN šachty / DN trubního vedení) DN 425/200 průtočné</t>
  </si>
  <si>
    <t>-1137382583</t>
  </si>
  <si>
    <t>https://podminky.urs.cz/item/CS_URS_2022_02/894812205</t>
  </si>
  <si>
    <t>894812235</t>
  </si>
  <si>
    <t>Revizní a čistící šachta z polypropylenu PP pro hladké trouby DN 425 roura šachtová korugovaná s hrdlem, světlé hloubky 3000 mm</t>
  </si>
  <si>
    <t>917932228</t>
  </si>
  <si>
    <t>https://podminky.urs.cz/item/CS_URS_2022_02/894812235</t>
  </si>
  <si>
    <t>894812249</t>
  </si>
  <si>
    <t>Revizní a čistící šachta z polypropylenu PP pro hladké trouby DN 425 roura šachtová korugovaná Příplatek k cenám 2231 - 2242 za uříznutí šachtové roury</t>
  </si>
  <si>
    <t>-1840350849</t>
  </si>
  <si>
    <t>https://podminky.urs.cz/item/CS_URS_2022_02/894812249</t>
  </si>
  <si>
    <t>894812262</t>
  </si>
  <si>
    <t>Revizní a čistící šachta z polypropylenu PP pro hladké trouby DN 425 poklop litinový (pro třídu zatížení) plný do teleskopické trubky (D400)</t>
  </si>
  <si>
    <t>1209824511</t>
  </si>
  <si>
    <t>https://podminky.urs.cz/item/CS_URS_2022_02/894812262</t>
  </si>
  <si>
    <t>899721112</t>
  </si>
  <si>
    <t>Signalizační vodič na potrubí DN nad 150 mm</t>
  </si>
  <si>
    <t>-475787652</t>
  </si>
  <si>
    <t>https://podminky.urs.cz/item/CS_URS_2022_02/899721112</t>
  </si>
  <si>
    <t>899722114</t>
  </si>
  <si>
    <t>Krytí potrubí z plastů výstražnou fólií z PVC šířky 40 cm</t>
  </si>
  <si>
    <t>-1027266946</t>
  </si>
  <si>
    <t>https://podminky.urs.cz/item/CS_URS_2022_02/899722114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</si>
  <si>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</si>
  <si>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</si>
  <si>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1905053531</t>
  </si>
  <si>
    <t>https://podminky.urs.cz/item/CS_URS_2022_02/916131213</t>
  </si>
  <si>
    <t>59217032</t>
  </si>
  <si>
    <t>obrubník betonový silniční 1000x150x150mm</t>
  </si>
  <si>
    <t>1236085672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</si>
  <si>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</si>
  <si>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</si>
  <si>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-2131956180</t>
  </si>
  <si>
    <t>https://podminky.urs.cz/item/CS_URS_2022_02/919732211</t>
  </si>
  <si>
    <t>919735112</t>
  </si>
  <si>
    <t>Řezání stávajícího živičného krytu nebo podkladu hloubky přes 50 do 100 mm</t>
  </si>
  <si>
    <t>-488902378</t>
  </si>
  <si>
    <t>https://podminky.urs.cz/item/CS_URS_2022_02/919735112</t>
  </si>
  <si>
    <t>111625530</t>
  </si>
  <si>
    <t>emulze asfaltová rychleštěpná pro tryskové vysprávky</t>
  </si>
  <si>
    <t>-1842668172</t>
  </si>
  <si>
    <t>Poznámka k položce:
Spojovací postřik po odřezání stáv. komunikace, 10kg/m2.</t>
  </si>
  <si>
    <t>73*10*0,001</t>
  </si>
  <si>
    <t>935114112</t>
  </si>
  <si>
    <t>Štěrbinový odvodňovací betonový žlab se základem z betonu prostého a s obetonováním rozměru 220x260 mm (mikroštěrbinový) se spádem dna 0,5 %</t>
  </si>
  <si>
    <t>517998981</t>
  </si>
  <si>
    <t>https://podminky.urs.cz/item/CS_URS_2022_02/935114112</t>
  </si>
  <si>
    <t xml:space="preserve">Poznámka k položce:
V ceně jsou započteny i náklady na dodání štěrbinového žlabu včetně čistícího kusu, vpusťového kusu a záslepky, které jsou poměrově přepočteny na 1 bm žlabu.
</t>
  </si>
  <si>
    <t>961044111</t>
  </si>
  <si>
    <t>Bourání základů z betonu prostého</t>
  </si>
  <si>
    <t>-1263912846</t>
  </si>
  <si>
    <t>https://podminky.urs.cz/item/CS_URS_2022_02/961044111</t>
  </si>
  <si>
    <t>-1917403089</t>
  </si>
  <si>
    <t>1069250396</t>
  </si>
  <si>
    <t>766565404</t>
  </si>
  <si>
    <t>646,84*3 'Přepočtené koeficientem množství</t>
  </si>
  <si>
    <t>997013861</t>
  </si>
  <si>
    <t>Poplatek za uložení stavebního odpadu na recyklační skládce (skládkovné) z prostého betonu zatříděného do Katalogu odpadů pod kódem 17 01 01</t>
  </si>
  <si>
    <t>-1511814423</t>
  </si>
  <si>
    <t>https://podminky.urs.cz/item/CS_URS_2022_02/997013861</t>
  </si>
  <si>
    <t>336425665</t>
  </si>
  <si>
    <t>997013873</t>
  </si>
  <si>
    <t>1683699814</t>
  </si>
  <si>
    <t>https://podminky.urs.cz/item/CS_URS_2022_02/997013873</t>
  </si>
  <si>
    <t>998225111</t>
  </si>
  <si>
    <t>Přesun hmot pro komunikace s krytem z kameniva, monolitickým betonovým nebo živičným dopravní vzdálenost do 200 m jakékoliv délky objektu</t>
  </si>
  <si>
    <t>-899516741</t>
  </si>
  <si>
    <t>https://podminky.urs.cz/item/CS_URS_2022_02/998225111</t>
  </si>
  <si>
    <t>SO 04.2 - Sanace podloží</t>
  </si>
  <si>
    <t>-772063490</t>
  </si>
  <si>
    <t>Sanace podloží (300mm):</t>
  </si>
  <si>
    <t>1300*0,3</t>
  </si>
  <si>
    <t>-946580023</t>
  </si>
  <si>
    <t>-1266124344</t>
  </si>
  <si>
    <t>614878204</t>
  </si>
  <si>
    <t>-2027950818</t>
  </si>
  <si>
    <t>390*1,95</t>
  </si>
  <si>
    <t>564281111</t>
  </si>
  <si>
    <t>Podklad nebo podsyp ze štěrkopísku ŠP s rozprostřením, vlhčením a zhutněním plochy přes 100 m2, po zhutnění tl. 300 mm</t>
  </si>
  <si>
    <t>1419821672</t>
  </si>
  <si>
    <t>https://podminky.urs.cz/item/CS_URS_2022_02/564281111</t>
  </si>
  <si>
    <t>919726122</t>
  </si>
  <si>
    <t>Geotextilie netkaná pro ochranu, separaci nebo filtraci měrná hmotnost přes 200 do 300 g/m2</t>
  </si>
  <si>
    <t>-260257506</t>
  </si>
  <si>
    <t>https://podminky.urs.cz/item/CS_URS_2022_02/919726122</t>
  </si>
  <si>
    <t>SO 04.3 - Ochrana vedení</t>
  </si>
  <si>
    <t xml:space="preserve">    22-M - Montáže technologických zařízení pro dopravní stavby</t>
  </si>
  <si>
    <t>132112111</t>
  </si>
  <si>
    <t>Hloubení rýh šířky do 800 mm ručně zapažených i nezapažených, s urovnáním dna do předepsaného profilu a spádu v hornině třídy těžitelnosti I skupiny 1 a 2 soudržných</t>
  </si>
  <si>
    <t>CS ÚRS 2021 01</t>
  </si>
  <si>
    <t>1609896862</t>
  </si>
  <si>
    <t>https://podminky.urs.cz/item/CS_URS_2021_01/132112111</t>
  </si>
  <si>
    <t>Ochrana vedení:</t>
  </si>
  <si>
    <t>150*0,8*0,5</t>
  </si>
  <si>
    <t>Kabelové žlaby:</t>
  </si>
  <si>
    <t>10*0,8*0,5</t>
  </si>
  <si>
    <t>1428815630</t>
  </si>
  <si>
    <t>884577163</t>
  </si>
  <si>
    <t>1613887204</t>
  </si>
  <si>
    <t>704394555</t>
  </si>
  <si>
    <t>64,000*1,95</t>
  </si>
  <si>
    <t>-1590374691</t>
  </si>
  <si>
    <t>618274724</t>
  </si>
  <si>
    <t>64,000*2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</si>
  <si>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</si>
  <si>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</si>
  <si>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</si>
  <si>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</si>
  <si>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-759095859</t>
  </si>
  <si>
    <t>https://podminky.urs.cz/item/CS_URS_2022_02/220182022</t>
  </si>
  <si>
    <t>345710999.01</t>
  </si>
  <si>
    <t>trubka elektroinstalační dělená (chránička) D 200/160mm</t>
  </si>
  <si>
    <t>128</t>
  </si>
  <si>
    <t>1864935009</t>
  </si>
  <si>
    <t>150*1,1 'Přepočtené koeficientem množství</t>
  </si>
  <si>
    <t>460010024</t>
  </si>
  <si>
    <t>Vytyčení trasy vedení kabelového (podzemního) v zastavěném prostoru</t>
  </si>
  <si>
    <t>km</t>
  </si>
  <si>
    <t>-1983127582</t>
  </si>
  <si>
    <t>https://podminky.urs.cz/item/CS_URS_2022_02/460010024</t>
  </si>
  <si>
    <t>460421082</t>
  </si>
  <si>
    <t>Kabelové lože z písku včetně podsypu, zhutnění a urovnání povrchu pro kabely nn zakryté plastovou fólií, šířky přes 25 do 50 cm</t>
  </si>
  <si>
    <t>-560370638</t>
  </si>
  <si>
    <t>https://podminky.urs.cz/item/CS_URS_2022_02/460421082</t>
  </si>
  <si>
    <t>150+10</t>
  </si>
  <si>
    <t>460528111</t>
  </si>
  <si>
    <t>Ochranná vrstva tělesa tvárnicového kabelovodu z betonové směsi s vytvořením spádu, průměrné tl. 50 mm v otevřeném výkopu</t>
  </si>
  <si>
    <t>754288102</t>
  </si>
  <si>
    <t>https://podminky.urs.cz/item/CS_URS_2022_02/460528111</t>
  </si>
  <si>
    <t>(150+10)*0,5</t>
  </si>
  <si>
    <t>460751112</t>
  </si>
  <si>
    <t>Osazení kabelových kanálů včetně utěsnění, vyspárování a zakrytí víkem z prefabrikovaných betonových žlabů do rýhy, bez výkopových prací vnější šířky přes 20 do 25 cm</t>
  </si>
  <si>
    <t>1516898915</t>
  </si>
  <si>
    <t>https://podminky.urs.cz/item/CS_URS_2022_02/460751112</t>
  </si>
  <si>
    <t>59213011</t>
  </si>
  <si>
    <t>žlab kabelový betonový k ochraně zemního drátovodného vedení 100x23x19cm</t>
  </si>
  <si>
    <t>1666935304</t>
  </si>
  <si>
    <t>SO 05 - Vjezdová brána</t>
  </si>
  <si>
    <t>131151100</t>
  </si>
  <si>
    <t>Hloubení nezapažených jam a zářezů strojně s urovnáním dna do předepsaného profilu a spádu v hornině třídy těžitelnosti I skupiny 1 a 2 do 20 m3</t>
  </si>
  <si>
    <t>-146050475</t>
  </si>
  <si>
    <t>https://podminky.urs.cz/item/CS_URS_2022_02/131151100</t>
  </si>
  <si>
    <t>Základy pro vjezdovou bránu:</t>
  </si>
  <si>
    <t>(0,5+2,0)*0,5*1,0</t>
  </si>
  <si>
    <t>-864165132</t>
  </si>
  <si>
    <t>Podzemní kabel. vedení (el. pohon):</t>
  </si>
  <si>
    <t>15,5*0,6*0,7</t>
  </si>
  <si>
    <t>Podzemní kabel. vedení (fotobuňky):</t>
  </si>
  <si>
    <t>(20,7+15,3)*0,6*0,7</t>
  </si>
  <si>
    <t>1509316336</t>
  </si>
  <si>
    <t>1,250+21,630</t>
  </si>
  <si>
    <t>1419760208</t>
  </si>
  <si>
    <t>-1270781343</t>
  </si>
  <si>
    <t>22,880*1,95</t>
  </si>
  <si>
    <t>171251201</t>
  </si>
  <si>
    <t>216287320</t>
  </si>
  <si>
    <t>https://podminky.urs.cz/item/CS_URS_2022_02/171251201</t>
  </si>
  <si>
    <t>1366627807</t>
  </si>
  <si>
    <t>15,5*0,6*(0,7-0,3)</t>
  </si>
  <si>
    <t>(20,7+15,3)*0,6*(0,7-0,3)</t>
  </si>
  <si>
    <t>-1258909016</t>
  </si>
  <si>
    <t>12,360*1,95</t>
  </si>
  <si>
    <t>1217896959</t>
  </si>
  <si>
    <t>15,5*0,6*0,3</t>
  </si>
  <si>
    <t>(20,7+15,3)*0,6*0,3</t>
  </si>
  <si>
    <t>-2086457554</t>
  </si>
  <si>
    <t>9,270*1,95</t>
  </si>
  <si>
    <t>275313611</t>
  </si>
  <si>
    <t>Základy z betonu prostého patky a bloky z betonu kamenem neprokládaného tř. C 16/20</t>
  </si>
  <si>
    <t>-911505587</t>
  </si>
  <si>
    <t>https://podminky.urs.cz/item/CS_URS_2022_02/275313611</t>
  </si>
  <si>
    <t>348172113</t>
  </si>
  <si>
    <t>Montáž vjezdových bran samonosných posuvných jednokřídlových plochy přes 2 do 4 m2</t>
  </si>
  <si>
    <t>2016947719</t>
  </si>
  <si>
    <t>https://podminky.urs.cz/item/CS_URS_2022_02/348172113</t>
  </si>
  <si>
    <t>55342346.R01</t>
  </si>
  <si>
    <t>brána kovová pojezdová 1600 x 6900 mm</t>
  </si>
  <si>
    <t>-788007271</t>
  </si>
  <si>
    <t>Poznámka k položce:
Nosný rám brány ocelový s povch. úpravou žárový pozink.
Výplň brány – dřevěné latě 95x20 mm.</t>
  </si>
  <si>
    <t>348172911</t>
  </si>
  <si>
    <t>Montáž vjezdových bran doplňků pohonu pro bránu</t>
  </si>
  <si>
    <t>490389775</t>
  </si>
  <si>
    <t>https://podminky.urs.cz/item/CS_URS_2022_02/348172911</t>
  </si>
  <si>
    <t>55345878.R1</t>
  </si>
  <si>
    <t>pohon bran plotových, s automatickým elektromechanickým pohonem a bezp. fotobuňkami</t>
  </si>
  <si>
    <t>-2005200135</t>
  </si>
  <si>
    <t>2082846166</t>
  </si>
  <si>
    <t>460791112</t>
  </si>
  <si>
    <t>Montáž trubek ochranných uložených volně do rýhy plastových tuhých, vnitřního průměru přes 32 do 50 mm</t>
  </si>
  <si>
    <t>-919888304</t>
  </si>
  <si>
    <t>https://podminky.urs.cz/item/CS_URS_2022_02/460791112</t>
  </si>
  <si>
    <t>15,5</t>
  </si>
  <si>
    <t>20,7+15,3</t>
  </si>
  <si>
    <t>34571351</t>
  </si>
  <si>
    <t>trubka elektroinstalační ohebná dvouplášťová korugovaná (chránička) D 41/50mm, HDPE+LDPE</t>
  </si>
  <si>
    <t>-1266576757</t>
  </si>
  <si>
    <t>51,5*1,05 'Přepočtené koeficientem množství</t>
  </si>
  <si>
    <t>SO 06 - Dešťová kanalizace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</si>
  <si>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</si>
  <si>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</si>
  <si>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-663185474</t>
  </si>
  <si>
    <t>https://podminky.urs.cz/item/CS_URS_2022_02/119001401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</si>
  <si>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</si>
  <si>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</si>
  <si>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-997574862</t>
  </si>
  <si>
    <t>https://podminky.urs.cz/item/CS_URS_2022_02/119001421</t>
  </si>
  <si>
    <t>131251204</t>
  </si>
  <si>
    <t>Hloubení zapažených jam a zářezů strojně s urovnáním dna do předepsaného profilu a spádu v hornině třídy těžitelnosti I skupiny 3 přes 100 do 500 m3</t>
  </si>
  <si>
    <t>1620912539</t>
  </si>
  <si>
    <t>https://podminky.urs.cz/item/CS_URS_2022_02/131251204</t>
  </si>
  <si>
    <t>Akumulační nádrž:</t>
  </si>
  <si>
    <t>4,6*12,040*4,815</t>
  </si>
  <si>
    <t>132254204</t>
  </si>
  <si>
    <t>Hloubení zapažených rýh šířky přes 800 do 2 000 mm strojně s urovnáním dna do předepsaného profilu a spádu v hornině třídy těžitelnosti I skupiny 3 přes 100 do 500 m3</t>
  </si>
  <si>
    <t>2071401840</t>
  </si>
  <si>
    <t>https://podminky.urs.cz/item/CS_URS_2022_02/132254204</t>
  </si>
  <si>
    <t>V1 (DN 125):</t>
  </si>
  <si>
    <t>24*0,6*1,15</t>
  </si>
  <si>
    <t>V2 (DN 125):</t>
  </si>
  <si>
    <t>22*0,6*1,15</t>
  </si>
  <si>
    <t>V2 (DN 150):</t>
  </si>
  <si>
    <t>25,3*0,6*1,15</t>
  </si>
  <si>
    <t>V3 (DN 125):</t>
  </si>
  <si>
    <t>32*0,6*1,05</t>
  </si>
  <si>
    <t>V4 (DN 125):</t>
  </si>
  <si>
    <t>16*0,6*1,10</t>
  </si>
  <si>
    <t>V5 (DN 200):</t>
  </si>
  <si>
    <t>2,07*0,6*1,17</t>
  </si>
  <si>
    <t>V6 (DN 200):</t>
  </si>
  <si>
    <t>2,06*0,6*1,29</t>
  </si>
  <si>
    <t>Zaústění odbočky do nádrže:</t>
  </si>
  <si>
    <t>2,0*0,6*1,5</t>
  </si>
  <si>
    <t>Nová kanalizace u SO 03:</t>
  </si>
  <si>
    <t>10*0,6*1,5</t>
  </si>
  <si>
    <t>Nová přípojka u přístřešku:</t>
  </si>
  <si>
    <t>14*0,6*1,5</t>
  </si>
  <si>
    <t>Nahrazení stáv. potrubí DN200:</t>
  </si>
  <si>
    <t>6,9*0,6*1,5</t>
  </si>
  <si>
    <t>133254101</t>
  </si>
  <si>
    <t>Hloubení zapažených šachet strojně v hornině třídy těžitelnosti I skupiny 3 do 20 m3</t>
  </si>
  <si>
    <t>-67675244</t>
  </si>
  <si>
    <t>https://podminky.urs.cz/item/CS_URS_2022_02/133254101</t>
  </si>
  <si>
    <t>Šachty:</t>
  </si>
  <si>
    <t>0,6*0,6*1,5*12</t>
  </si>
  <si>
    <t>151811143</t>
  </si>
  <si>
    <t>Zřízení pažicích boxů pro pažení a rozepření stěn rýh podzemního vedení hloubka výkopu přes 4 do 6 m, šířka přes 2,5 do 5 m</t>
  </si>
  <si>
    <t>1992120530</t>
  </si>
  <si>
    <t>https://podminky.urs.cz/item/CS_URS_2022_02/151811143</t>
  </si>
  <si>
    <t>2*4,6*4,815</t>
  </si>
  <si>
    <t>2*12,040*4,815</t>
  </si>
  <si>
    <t>151811243</t>
  </si>
  <si>
    <t>Odstranění pažicích boxů pro pažení a rozepření stěn rýh podzemního vedení hloubka výkopu přes 4 do 6 m, šířka přes 2,5 do 5 m</t>
  </si>
  <si>
    <t>900943482</t>
  </si>
  <si>
    <t>https://podminky.urs.cz/item/CS_URS_2022_02/151811243</t>
  </si>
  <si>
    <t>2138110589</t>
  </si>
  <si>
    <t>Výkopy:</t>
  </si>
  <si>
    <t>266,674+112,574+6,480</t>
  </si>
  <si>
    <t>Mínus obsyp akumulační nádrže:</t>
  </si>
  <si>
    <t>(266,674-115)*(-1)</t>
  </si>
  <si>
    <t>-1798967083</t>
  </si>
  <si>
    <t>-357746228</t>
  </si>
  <si>
    <t>-962973047</t>
  </si>
  <si>
    <t>234,054*1,95</t>
  </si>
  <si>
    <t>-815251124</t>
  </si>
  <si>
    <t>Poznámka k položce:
Hutnění materiálu ve vrstvách max. 200mm!</t>
  </si>
  <si>
    <t>Hutněný zásyp ve vrstvách.</t>
  </si>
  <si>
    <t>24*0,6*(1,15-0,5)</t>
  </si>
  <si>
    <t>22*0,6*(1,15-0,5)</t>
  </si>
  <si>
    <t>25,3*0,6*(1,15-0,5)</t>
  </si>
  <si>
    <t>32*0,6*(1,05-0,5)</t>
  </si>
  <si>
    <t>16*0,6*(1,10-0,5)</t>
  </si>
  <si>
    <t>2,07*0,6*(1,17-0,5)</t>
  </si>
  <si>
    <t>2,06*0,6*(1,29-0,5)</t>
  </si>
  <si>
    <t>2,0*0,6*(1,5-0,5)</t>
  </si>
  <si>
    <t>10*0,6*(1,5-0,5)</t>
  </si>
  <si>
    <t>14*0,6*(1,5-0,5)</t>
  </si>
  <si>
    <t>6,9*0,6*(1,5-0,5)</t>
  </si>
  <si>
    <t>Obsyp akumulační nádrže:</t>
  </si>
  <si>
    <t>2,6*10,04*0,815</t>
  </si>
  <si>
    <t>Mezisoučet</t>
  </si>
  <si>
    <t>Obsyp akumulační nádrže (vytěžená zemina):</t>
  </si>
  <si>
    <t>115</t>
  </si>
  <si>
    <t>58333674</t>
  </si>
  <si>
    <t>kamenivo těžené hrubé frakce 16/32</t>
  </si>
  <si>
    <t>-1299599538</t>
  </si>
  <si>
    <t>Poznámka k položce:
kamenivo přírodní těžené frakce 16/32 (nepřípustné pro zásyp jsou popílek, hlušina (haldovina), struska a recykláty)</t>
  </si>
  <si>
    <t>86,95*1,950</t>
  </si>
  <si>
    <t>819839549</t>
  </si>
  <si>
    <t>Hutněný obsyp ve vrstvách.</t>
  </si>
  <si>
    <t>24*0,6*(0,125+0,300)</t>
  </si>
  <si>
    <t>22*0,6*(0,125+0,300)</t>
  </si>
  <si>
    <t>25,3*0,6*(0,15+0,300)</t>
  </si>
  <si>
    <t>32*0,6*(0,125+0,300)</t>
  </si>
  <si>
    <t>16*0,6*(0,125+0,300)</t>
  </si>
  <si>
    <t>2,07*0,6*(0,2+0,300)</t>
  </si>
  <si>
    <t>2,06*0,6*(0,2+0,300)</t>
  </si>
  <si>
    <t>2,0*0,6*(0,2+0,300)</t>
  </si>
  <si>
    <t>10*0,6*(0,125+0,300)</t>
  </si>
  <si>
    <t>14*0,6*(0,1+0,300)</t>
  </si>
  <si>
    <t>6,9*0,6*(0,2+0,300)</t>
  </si>
  <si>
    <t>Odpočet objemu potrubí:</t>
  </si>
  <si>
    <t>Potrubí DN 125:</t>
  </si>
  <si>
    <t>-(24+22+32+16+10)*(0,0625*0,0625*3,14)</t>
  </si>
  <si>
    <t>Potrubí DN 150:</t>
  </si>
  <si>
    <t>-(25,3)*(0,075*0,075*3,14)</t>
  </si>
  <si>
    <t>Potrubí DN 200:</t>
  </si>
  <si>
    <t>-(6,9+2+2,06+2,07+2)*(0,1*0,1*3,14)</t>
  </si>
  <si>
    <t>58337303</t>
  </si>
  <si>
    <t>štěrkopísek frakce 0/8</t>
  </si>
  <si>
    <t>-1498303671</t>
  </si>
  <si>
    <t>Poznámka k položce:
kamenivo přírodní těžené frakce 0/8 (nepřípustné pro zásyp jsou popílek, hlušina (haldovina), struska a recykláty)</t>
  </si>
  <si>
    <t>38,425*1,950</t>
  </si>
  <si>
    <t>359901211</t>
  </si>
  <si>
    <t>Monitoring stok (kamerový systém) jakékoli výšky nová kanalizace</t>
  </si>
  <si>
    <t>-195417443</t>
  </si>
  <si>
    <t>https://podminky.urs.cz/item/CS_URS_2022_02/359901211</t>
  </si>
  <si>
    <t>25,3</t>
  </si>
  <si>
    <t>2,07</t>
  </si>
  <si>
    <t>2,06</t>
  </si>
  <si>
    <t>2,0</t>
  </si>
  <si>
    <t>6,9</t>
  </si>
  <si>
    <t>451541111</t>
  </si>
  <si>
    <t>Lože pod potrubí, stoky a drobné objekty v otevřeném výkopu ze štěrkodrtě 0-63 mm</t>
  </si>
  <si>
    <t>2084577601</t>
  </si>
  <si>
    <t>https://podminky.urs.cz/item/CS_URS_2022_02/451541111</t>
  </si>
  <si>
    <t>(0,2+10,04+0,2)*(0,2+2,6+0,2)*0,2</t>
  </si>
  <si>
    <t>451572111</t>
  </si>
  <si>
    <t>Lože pod potrubí, stoky a drobné objekty v otevřeném výkopu z kameniva drobného těženého 0 až 4 mm</t>
  </si>
  <si>
    <t>-550717002</t>
  </si>
  <si>
    <t>https://podminky.urs.cz/item/CS_URS_2022_02/451572111</t>
  </si>
  <si>
    <t>Žlutý, těžený písek frakce 0-4mm:</t>
  </si>
  <si>
    <t>24*0,6*0,1</t>
  </si>
  <si>
    <t>22*0,6*0,1</t>
  </si>
  <si>
    <t>25,3*0,6*0,1</t>
  </si>
  <si>
    <t>32*0,6*0,1</t>
  </si>
  <si>
    <t>16*0,6*0,1</t>
  </si>
  <si>
    <t>2,07*0,6*0,1</t>
  </si>
  <si>
    <t>2,06*0,6*0,1</t>
  </si>
  <si>
    <t>2,0*0,6*0,1</t>
  </si>
  <si>
    <t>10*0,6*0,1</t>
  </si>
  <si>
    <t>14*0,6*0,1</t>
  </si>
  <si>
    <t>6,9*0,6*0,1</t>
  </si>
  <si>
    <t>Lapač střešních splavenin:</t>
  </si>
  <si>
    <t>11*(1*1*0,2)</t>
  </si>
  <si>
    <t>Revizní šachta:</t>
  </si>
  <si>
    <t>3*(1*1*0,2)</t>
  </si>
  <si>
    <t>452311141</t>
  </si>
  <si>
    <t>Podkladní a zajišťovací konstrukce z betonu prostého v otevřeném výkopu desky pod potrubí, stoky a drobné objekty z betonu tř. C 16/20</t>
  </si>
  <si>
    <t>-929372940</t>
  </si>
  <si>
    <t>https://podminky.urs.cz/item/CS_URS_2022_02/452311141</t>
  </si>
  <si>
    <t>452313141</t>
  </si>
  <si>
    <t>Podkladní a zajišťovací konstrukce z betonu prostého v otevřeném výkopu bloky pro potrubí z betonu tř. C 16/20</t>
  </si>
  <si>
    <t>764980403</t>
  </si>
  <si>
    <t>https://podminky.urs.cz/item/CS_URS_2022_02/452313141</t>
  </si>
  <si>
    <t>11*(0,5*0,5*0,5)</t>
  </si>
  <si>
    <t>3*(0,5*0,5*0,5)</t>
  </si>
  <si>
    <t>871265211</t>
  </si>
  <si>
    <t>Kanalizační potrubí z tvrdého PVC v otevřeném výkopu ve sklonu do 20 %, hladkého plnostěnného jednovrstvého, tuhost třídy SN 4 DN 110</t>
  </si>
  <si>
    <t>-874931706</t>
  </si>
  <si>
    <t>https://podminky.urs.cz/item/CS_URS_2022_02/871265211</t>
  </si>
  <si>
    <t>871275211</t>
  </si>
  <si>
    <t>Kanalizační potrubí z tvrdého PVC v otevřeném výkopu ve sklonu do 20 %, hladkého plnostěnného jednovrstvého, tuhost třídy SN 4 DN 125</t>
  </si>
  <si>
    <t>-1692619688</t>
  </si>
  <si>
    <t>https://podminky.urs.cz/item/CS_URS_2022_02/871275211</t>
  </si>
  <si>
    <t>871315221</t>
  </si>
  <si>
    <t>Kanalizační potrubí z tvrdého PVC v otevřeném výkopu ve sklonu do 20 %, hladkého plnostěnného jednovrstvého, tuhost třídy SN 8 DN 160</t>
  </si>
  <si>
    <t>337437824</t>
  </si>
  <si>
    <t>https://podminky.urs.cz/item/CS_URS_2022_02/871315221</t>
  </si>
  <si>
    <t>859874699</t>
  </si>
  <si>
    <t>871365811</t>
  </si>
  <si>
    <t>Bourání stávajícího potrubí z PVC nebo polypropylenu PP v otevřeném výkopu DN přes 150 do 250</t>
  </si>
  <si>
    <t>-511104583</t>
  </si>
  <si>
    <t>https://podminky.urs.cz/item/CS_URS_2022_02/871365811</t>
  </si>
  <si>
    <t>10+6,9</t>
  </si>
  <si>
    <t>877265271</t>
  </si>
  <si>
    <t>Montáž tvarovek na kanalizačním potrubí z trub z plastu z tvrdého PVC nebo z polypropylenu v otevřeném výkopu lapačů střešních splavenin DN 100</t>
  </si>
  <si>
    <t>-549106996</t>
  </si>
  <si>
    <t>https://podminky.urs.cz/item/CS_URS_2022_02/877265271</t>
  </si>
  <si>
    <t>28341110</t>
  </si>
  <si>
    <t>lapače střešních splavenin okapová vpusť s klapkou+inspekční poklop z PP</t>
  </si>
  <si>
    <t>1036236535</t>
  </si>
  <si>
    <t>877355121</t>
  </si>
  <si>
    <t>Výřez a montáž odbočné tvarovky na potrubí z trub z tvrdého PVC DN 200</t>
  </si>
  <si>
    <t>1511099671</t>
  </si>
  <si>
    <t>https://podminky.urs.cz/item/CS_URS_2022_02/877355121</t>
  </si>
  <si>
    <t xml:space="preserve"> Napojení na stáv. kanal.:</t>
  </si>
  <si>
    <t>890311851</t>
  </si>
  <si>
    <t>Bourání šachet a jímek strojně velikosti obestavěného prostoru do 1,5 m3 ze železobetonu</t>
  </si>
  <si>
    <t>-733663528</t>
  </si>
  <si>
    <t>https://podminky.urs.cz/item/CS_URS_2022_02/890311851</t>
  </si>
  <si>
    <t>Demontáž stáv. podzemní nádrže:</t>
  </si>
  <si>
    <t>-1952558252</t>
  </si>
  <si>
    <t>-1096975343</t>
  </si>
  <si>
    <t>-2100691508</t>
  </si>
  <si>
    <t>179425897</t>
  </si>
  <si>
    <t>-621714273</t>
  </si>
  <si>
    <t>897177999.R1</t>
  </si>
  <si>
    <t>Akumulační nádrž z prefabrikovaných dílů podzemní pod plochy zatížené nákladními automobily o celkovém akumulačním objemu přes 60 do 250 m3</t>
  </si>
  <si>
    <t>-832580239</t>
  </si>
  <si>
    <t>Poznámka k položce:
Plný popis viz Technická zpráva D 2.01.</t>
  </si>
  <si>
    <t>-302575685</t>
  </si>
  <si>
    <t>-729472546</t>
  </si>
  <si>
    <t>1335037799</t>
  </si>
  <si>
    <t>253465001</t>
  </si>
  <si>
    <t>-1065267423</t>
  </si>
  <si>
    <t>Poznámka k položce:
Celkem 4 km</t>
  </si>
  <si>
    <t>9,854*3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</si>
  <si>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</si>
  <si>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</si>
  <si>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1852221402</t>
  </si>
  <si>
    <t>https://podminky.urs.cz/item/CS_URS_2022_02/997013631</t>
  </si>
  <si>
    <t>998276101</t>
  </si>
  <si>
    <t>Přesun hmot pro trubní vedení hloubené z trub z plastických hmot nebo sklolaminátových pro vodovody nebo kanalizace v otevřeném výkopu dopravní vzdálenost do 15 m</t>
  </si>
  <si>
    <t>1185203524</t>
  </si>
  <si>
    <t>https://podminky.urs.cz/item/CS_URS_2022_02/998276101</t>
  </si>
  <si>
    <t>SO 21M - Elektromontážní práce</t>
  </si>
  <si>
    <t>25K2021_1 - Uzemňovací soustava</t>
  </si>
  <si>
    <t xml:space="preserve"> </t>
  </si>
  <si>
    <t>623 11 832</t>
  </si>
  <si>
    <t>Petr Kubala</t>
  </si>
  <si>
    <t>CZ6403301047</t>
  </si>
  <si>
    <t xml:space="preserve">    741 - Elektroinstalace - silnoproud</t>
  </si>
  <si>
    <t>741</t>
  </si>
  <si>
    <t>Elektroinstalace - silnoproud</t>
  </si>
  <si>
    <t>741410021</t>
  </si>
  <si>
    <t>Montáž uzemňovacího vedení s upevněním, propojením a připojením pomocí svorek v zemi s izolací spojů pásku průřezu do 120 mm2 v městské zástavbě</t>
  </si>
  <si>
    <t>639521235</t>
  </si>
  <si>
    <t>https://podminky.urs.cz/item/CS_URS_2022_02/741410021</t>
  </si>
  <si>
    <t>-1853994526</t>
  </si>
  <si>
    <t>280*0,95 "Přepočtené koeficientem množství</t>
  </si>
  <si>
    <t>10.342.905</t>
  </si>
  <si>
    <t>Držák DEHN 290002 FeZn</t>
  </si>
  <si>
    <t>1051161073</t>
  </si>
  <si>
    <t>741410041</t>
  </si>
  <si>
    <t>Montáž uzemňovacího vedení s upevněním, propojením a připojením pomocí svorek v zemi s izolací spojů drátu nebo lana Ø do 10 mm v městské zástavbě</t>
  </si>
  <si>
    <t>648681396</t>
  </si>
  <si>
    <t>https://podminky.urs.cz/item/CS_URS_2022_02/741410041</t>
  </si>
  <si>
    <t>35441073</t>
  </si>
  <si>
    <t>drát D 10mm FeZn</t>
  </si>
  <si>
    <t>-430517619</t>
  </si>
  <si>
    <t>40*0,62 "Přepočtené koeficientem množství</t>
  </si>
  <si>
    <t>741420022</t>
  </si>
  <si>
    <t>Montáž hromosvodného vedení svorek se 3 a více šrouby</t>
  </si>
  <si>
    <t>2101611147</t>
  </si>
  <si>
    <t>https://podminky.urs.cz/item/CS_URS_2022_02/741420022</t>
  </si>
  <si>
    <t>10.046.498</t>
  </si>
  <si>
    <t>Svorka SR 3b páska-drát</t>
  </si>
  <si>
    <t>234517593</t>
  </si>
  <si>
    <t>DEHN556125</t>
  </si>
  <si>
    <t>antikorozní páska do země, šířka 50mm/d10m</t>
  </si>
  <si>
    <t>397933047</t>
  </si>
  <si>
    <t>741440031</t>
  </si>
  <si>
    <t>Montáž zemnicích desek a tyčí s připojením na svodové nebo uzemňovací vedení bez příslušenství tyčí, délky do 2 m</t>
  </si>
  <si>
    <t>99135962</t>
  </si>
  <si>
    <t>https://podminky.urs.cz/item/CS_URS_2022_02/741440031</t>
  </si>
  <si>
    <t>35442134</t>
  </si>
  <si>
    <t>tyč zemnící křížového profilu 2 m FeZn se svorkou</t>
  </si>
  <si>
    <t>-1800510090</t>
  </si>
  <si>
    <t>741820001</t>
  </si>
  <si>
    <t>Měření zemních odporů zemniče</t>
  </si>
  <si>
    <t>72227083</t>
  </si>
  <si>
    <t>https://podminky.urs.cz/item/CS_URS_2022_02/741820001</t>
  </si>
  <si>
    <t>998741101</t>
  </si>
  <si>
    <t>Přesun hmot pro silnoproud stanovený z hmotnosti přesunovaného materiálu vodorovná dopravní vzdálenost do 50 m v objektech výšky do 6 m</t>
  </si>
  <si>
    <t>1027341880</t>
  </si>
  <si>
    <t>https://podminky.urs.cz/item/CS_URS_2022_02/998741101</t>
  </si>
  <si>
    <t>25K2021_2 - Venkovní elektroinstalace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</si>
  <si>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</si>
  <si>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</si>
  <si>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</si>
  <si>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VRN9 - Ostatní náklady</t>
  </si>
  <si>
    <t>741122122</t>
  </si>
  <si>
    <t>Montáž kabelů měděných bez ukončení uložených v trubkách zatažených plných kulatých nebo bezhalogenových (např. CYKY) počtu a průřezu žil 3x1,5 až 6 mm2</t>
  </si>
  <si>
    <t>-1381122994</t>
  </si>
  <si>
    <t>https://podminky.urs.cz/item/CS_URS_2022_02/741122122</t>
  </si>
  <si>
    <t>34111036</t>
  </si>
  <si>
    <t>kabel instalační jádro Cu plné izolace PVC plášť PVC 450/750V (CYKY) 3x2,5mm2</t>
  </si>
  <si>
    <t>-491302642</t>
  </si>
  <si>
    <t>70*1,1 "Přepočtené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</si>
  <si>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</si>
  <si>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</si>
  <si>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1042932293</t>
  </si>
  <si>
    <t>https://podminky.urs.cz/item/CS_URS_2022_02/741122134</t>
  </si>
  <si>
    <t>34111080</t>
  </si>
  <si>
    <t>kabel instalační jádro Cu plné izolace PVC plášť PVC 450/750V (CYKY) 4x16mm2</t>
  </si>
  <si>
    <t>162176303</t>
  </si>
  <si>
    <t>40*1,15 "Přepočtené koeficientem množství</t>
  </si>
  <si>
    <t>741122142</t>
  </si>
  <si>
    <t>Montáž kabelů měděných bez ukončení uložených v trubkách zatažených plných kulatých nebo bezhalogenových (např. CYKY) počtu a průřezu žil 5x1,5 až 2,5 mm2</t>
  </si>
  <si>
    <t>-495718387</t>
  </si>
  <si>
    <t>https://podminky.urs.cz/item/CS_URS_2022_02/741122142</t>
  </si>
  <si>
    <t>34111094</t>
  </si>
  <si>
    <t>kabel instalační jádro Cu plné izolace PVC plášť PVC 450/750V (CYKY) 5x2,5mm2</t>
  </si>
  <si>
    <t>2112497943</t>
  </si>
  <si>
    <t>741122143</t>
  </si>
  <si>
    <t>Montáž kabelů měděných bez ukončení uložených v trubkách zatažených plných kulatých nebo bezhalogenových (např. CYKY) počtu a průřezu žil 5x4 až 6 mm2</t>
  </si>
  <si>
    <t>-1980270921</t>
  </si>
  <si>
    <t>https://podminky.urs.cz/item/CS_URS_2022_02/741122143</t>
  </si>
  <si>
    <t>34111100</t>
  </si>
  <si>
    <t>kabel instalační jádro Cu plné izolace PVC plášť PVC 450/750V (CYKY) 5x6mm2</t>
  </si>
  <si>
    <t>1080605572</t>
  </si>
  <si>
    <t>741210001</t>
  </si>
  <si>
    <t>Montáž rozvodnic oceloplechových nebo plastových bez zapojení vodičů běžných, hmotnosti do 20 kg</t>
  </si>
  <si>
    <t>-1977663673</t>
  </si>
  <si>
    <t>https://podminky.urs.cz/item/CS_URS_2022_02/741210001</t>
  </si>
  <si>
    <t>1286750</t>
  </si>
  <si>
    <t>ZAS.KOMBINACE ABL Z59.311DY</t>
  </si>
  <si>
    <t>-1551341961</t>
  </si>
  <si>
    <t>741311004</t>
  </si>
  <si>
    <t>Montáž spínačů speciálních se zapojením vodičů čidla pohybu nástěnného</t>
  </si>
  <si>
    <t>-606689374</t>
  </si>
  <si>
    <t>https://podminky.urs.cz/item/CS_URS_2022_02/741311004</t>
  </si>
  <si>
    <t>10.587.556</t>
  </si>
  <si>
    <t>Čidlo IR16 profi pohybové, IP44</t>
  </si>
  <si>
    <t>256</t>
  </si>
  <si>
    <t>145663866</t>
  </si>
  <si>
    <t>741373002</t>
  </si>
  <si>
    <t>Montáž svítidel výbojkových se zapojením vodičů průmyslových nebo venkovních na výložník</t>
  </si>
  <si>
    <t>317019281</t>
  </si>
  <si>
    <t>https://podminky.urs.cz/item/CS_URS_2022_02/741373002</t>
  </si>
  <si>
    <t>1602982</t>
  </si>
  <si>
    <t>SVITIDLO MARUT-S ME 4K0/730, 34W, LED</t>
  </si>
  <si>
    <t>-51816039</t>
  </si>
  <si>
    <t>1722982</t>
  </si>
  <si>
    <t xml:space="preserve">VYLOZNIK SVIT. MARUT M </t>
  </si>
  <si>
    <t>942359663</t>
  </si>
  <si>
    <t>-1532883388</t>
  </si>
  <si>
    <t>-135918409</t>
  </si>
  <si>
    <t>2*0,62 "Přepočtené koeficientem množství</t>
  </si>
  <si>
    <t>-1953210668</t>
  </si>
  <si>
    <t>-1355778105</t>
  </si>
  <si>
    <t>927433724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</si>
  <si>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</si>
  <si>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</si>
  <si>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</si>
  <si>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</si>
  <si>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-2026212047</t>
  </si>
  <si>
    <t>https://podminky.urs.cz/item/CS_URS_2022_02/210040011</t>
  </si>
  <si>
    <t>1152459</t>
  </si>
  <si>
    <t>STOZAR SADOVY 2-STUP. LBH 5-A</t>
  </si>
  <si>
    <t>1474019205</t>
  </si>
  <si>
    <t>1537488</t>
  </si>
  <si>
    <t>VYZBROJ STOZAROVA SV 6.16.5.P</t>
  </si>
  <si>
    <t>-1021498128</t>
  </si>
  <si>
    <t>1289895</t>
  </si>
  <si>
    <t>PLASTOVA MANZETA PM 108</t>
  </si>
  <si>
    <t>2058801151</t>
  </si>
  <si>
    <t>WVN.DP414100W</t>
  </si>
  <si>
    <t>Trubka kanalizační plastová KGEM-250x1000 SN4</t>
  </si>
  <si>
    <t>-933420984</t>
  </si>
  <si>
    <t>58932563</t>
  </si>
  <si>
    <t>beton C 16/20 X0,XC1 kamenivo frakce 0/8</t>
  </si>
  <si>
    <t>-1718752299</t>
  </si>
  <si>
    <t>581565630</t>
  </si>
  <si>
    <t>písek kopaný</t>
  </si>
  <si>
    <t>-2011851825</t>
  </si>
  <si>
    <t>210021012</t>
  </si>
  <si>
    <t>Ostatní elektromontážní doplňkové práce zhotovení otvorů v plechu tl. do 4 mm kruhových, průměru přes 21 do 29 mm</t>
  </si>
  <si>
    <t>359592686</t>
  </si>
  <si>
    <t>https://podminky.urs.cz/item/CS_URS_2022_02/210021012</t>
  </si>
  <si>
    <t>210070131</t>
  </si>
  <si>
    <t>Montáž podpěrek a průchodek průchodek pro kabely ucpávkových vývodek do průměru 42 mm</t>
  </si>
  <si>
    <t>-680172212</t>
  </si>
  <si>
    <t>https://podminky.urs.cz/item/CS_URS_2022_02/210070131</t>
  </si>
  <si>
    <t>WAP1625</t>
  </si>
  <si>
    <t>kabelová vývodka WAPRO - M20, IP68, + matice + těsnící kroužek, šedá RAL 7035</t>
  </si>
  <si>
    <t>-1567269489</t>
  </si>
  <si>
    <t>WAP1626</t>
  </si>
  <si>
    <t>kabelová vývodka WAPRO - M25, IP68, + matice + těsnící kroužek, šedá RAL 7035</t>
  </si>
  <si>
    <t>-1025340588</t>
  </si>
  <si>
    <t>WAP1633</t>
  </si>
  <si>
    <t>kabelová vývodka WAPRO - Pg 9, IP68, + matice + těsnící kroužek, šedá RAL 7035</t>
  </si>
  <si>
    <t>1792247160</t>
  </si>
  <si>
    <t>741211813</t>
  </si>
  <si>
    <t>Demontáž rozvodnic kovových, uložených pod omítkou, krytí do IPx 4, plochy přes 0,2 do 0,8 m2</t>
  </si>
  <si>
    <t>1514002617</t>
  </si>
  <si>
    <t>https://podminky.urs.cz/item/CS_URS_2022_02/741211813</t>
  </si>
  <si>
    <t>210192652</t>
  </si>
  <si>
    <t xml:space="preserve">Montáž skříní kabelových včetně zednických prací zapuštěných do zdiva cihelného, typ </t>
  </si>
  <si>
    <t>952768332</t>
  </si>
  <si>
    <t>https://podminky.urs.cz/item/CS_URS_2022_02/210192652</t>
  </si>
  <si>
    <t>1243089</t>
  </si>
  <si>
    <t>POJ.SKRIN SS300/KVE4P-M CEZ</t>
  </si>
  <si>
    <t>-437957734</t>
  </si>
  <si>
    <t>10.081.832</t>
  </si>
  <si>
    <t>Pojistka nožová 35A PNA000 GG</t>
  </si>
  <si>
    <t>646247021</t>
  </si>
  <si>
    <t>460161171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</si>
  <si>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1 a 2</t>
  </si>
  <si>
    <t>-216700209</t>
  </si>
  <si>
    <t>https://podminky.urs.cz/item/CS_URS_2022_02/460161171</t>
  </si>
  <si>
    <t>460161301</t>
  </si>
  <si>
    <t>Hloubení zapažených i nezapažených kabelových rýh ručně včetně urovnání dna s přemístěním výkopku do vzdálenosti 3 m od okraje jámy nebo s naložením na dopravní prostředek šířky 50 cm hloubky 110 cm v hornině třídy těžitelnosti I skupiny 1 a 2</t>
  </si>
  <si>
    <t>-37463791</t>
  </si>
  <si>
    <t>https://podminky.urs.cz/item/CS_URS_2022_02/460161301</t>
  </si>
  <si>
    <t>460431181</t>
  </si>
  <si>
    <t>Zásyp kabelových rýh ručně s přemístění sypaniny ze vzdálenosti do 10 m, s uložením výkopku ve vrstvách včetně zhutnění a úpravy povrchu šířky 35 cm hloubky 80 cm z horniny třídy těžitelnosti I skupiny 1 a 2</t>
  </si>
  <si>
    <t>-2104288838</t>
  </si>
  <si>
    <t>https://podminky.urs.cz/item/CS_URS_2022_02/460431181</t>
  </si>
  <si>
    <t>460431321</t>
  </si>
  <si>
    <t>Zásyp kabelových rýh ručně s přemístění sypaniny ze vzdálenosti do 10 m, s uložením výkopku ve vrstvách včetně zhutnění a úpravy povrchu šířky 50 cm hloubky 110 cm v horniny třídy těžitelnosti I skupiny 1 a 2</t>
  </si>
  <si>
    <t>-913932892</t>
  </si>
  <si>
    <t>https://podminky.urs.cz/item/CS_URS_2022_02/460431321</t>
  </si>
  <si>
    <t>460661512</t>
  </si>
  <si>
    <t>83669667</t>
  </si>
  <si>
    <t>https://podminky.urs.cz/item/CS_URS_2022_02/460661512</t>
  </si>
  <si>
    <t>460791212</t>
  </si>
  <si>
    <t>Montáž trubek ochranných uložených volně do rýhy plastových ohebných, vnitřního průměru přes 32 do 50 mm</t>
  </si>
  <si>
    <t>353800475</t>
  </si>
  <si>
    <t>https://podminky.urs.cz/item/CS_URS_2022_02/460791212</t>
  </si>
  <si>
    <t>34571350</t>
  </si>
  <si>
    <t>trubka elektroinstalační ohebná dvouplášťová korugovaná (chránička) D 32/40mm, HDPE+LDPE</t>
  </si>
  <si>
    <t>841944353</t>
  </si>
  <si>
    <t>70*1,05 "Přepočtené koeficientem množství</t>
  </si>
  <si>
    <t>58-M</t>
  </si>
  <si>
    <t>Revize vyhrazených technických zařízení</t>
  </si>
  <si>
    <t>580101001</t>
  </si>
  <si>
    <t>Rozvodná zařízení kontrola stavu přípojkové skříně do 63 A</t>
  </si>
  <si>
    <t>1241122228</t>
  </si>
  <si>
    <t>https://podminky.urs.cz/item/CS_URS_2022_02/580101001</t>
  </si>
  <si>
    <t>VRN9</t>
  </si>
  <si>
    <t>Ostatní náklady</t>
  </si>
  <si>
    <t>091003000</t>
  </si>
  <si>
    <t>Zhotovení atypického výložníku pro VO na budovu hlavní budovu (práce + materiál)</t>
  </si>
  <si>
    <t>kmpl</t>
  </si>
  <si>
    <t>1024</t>
  </si>
  <si>
    <t>587101415</t>
  </si>
  <si>
    <t>https://podminky.urs.cz/item/CS_URS_2021_01/091003000</t>
  </si>
  <si>
    <t>25K2021_3 - Vnitřní elektroinstalace</t>
  </si>
  <si>
    <t>997013813</t>
  </si>
  <si>
    <t>Poplatek za uložení stavebního odpadu na skládce (skládkovné) z plastických hmot zatříděného do Katalogu odpadů pod kódem 17 02 03</t>
  </si>
  <si>
    <t>923158260</t>
  </si>
  <si>
    <t>https://podminky.urs.cz/item/CS_URS_2022_02/997013813</t>
  </si>
  <si>
    <t>741110001</t>
  </si>
  <si>
    <t>Montáž trubek elektroinstalačních s nasunutím nebo našroubováním do krabic plastových tuhých, uložených pevně, vnější Ø přes 16 do 23 mm</t>
  </si>
  <si>
    <t>3805613</t>
  </si>
  <si>
    <t>https://podminky.urs.cz/item/CS_URS_2022_02/741110001</t>
  </si>
  <si>
    <t>1244405</t>
  </si>
  <si>
    <t>TRUBKA TUHA 4016E KA SVETLE SEDA /3M/</t>
  </si>
  <si>
    <t>576011798</t>
  </si>
  <si>
    <t>120*1,05 "Přepočtené koeficientem množství</t>
  </si>
  <si>
    <t>1211706</t>
  </si>
  <si>
    <t>PRICHYTKA 16MM SVETLE SEDA 5316E KB</t>
  </si>
  <si>
    <t>1051783412</t>
  </si>
  <si>
    <t>240*1,05 "Přepočtené koeficientem množství</t>
  </si>
  <si>
    <t>741110002</t>
  </si>
  <si>
    <t>Montáž trubek elektroinstalačních s nasunutím nebo našroubováním do krabic plastových tuhých, uložených pevně, vnější Ø přes 23 do 35 mm</t>
  </si>
  <si>
    <t>1005908353</t>
  </si>
  <si>
    <t>https://podminky.urs.cz/item/CS_URS_2022_02/741110002</t>
  </si>
  <si>
    <t>10.935.638</t>
  </si>
  <si>
    <t>Trubka pevná 4032 pr.32 750N sv.šedá,3m</t>
  </si>
  <si>
    <t>338547701</t>
  </si>
  <si>
    <t>60*1,1 "Přepočtené koeficientem množství</t>
  </si>
  <si>
    <t>1217239</t>
  </si>
  <si>
    <t>PRICHYTKA 32MM SVETLE SEDA 5332 KB</t>
  </si>
  <si>
    <t>1958497654</t>
  </si>
  <si>
    <t>120*1,1 "Přepočtené koeficientem množství</t>
  </si>
  <si>
    <t>741110003</t>
  </si>
  <si>
    <t>Montáž trubek elektroinstalačních s nasunutím nebo našroubováním do krabic plastových tuhých, uložených pevně, vnější Ø přes 35 mm</t>
  </si>
  <si>
    <t>-1987703535</t>
  </si>
  <si>
    <t>https://podminky.urs.cz/item/CS_URS_2022_02/741110003</t>
  </si>
  <si>
    <t>10.935.637</t>
  </si>
  <si>
    <t>4040 KA TRUBKA TUHÁ 750 N PVC</t>
  </si>
  <si>
    <t>300352356</t>
  </si>
  <si>
    <t>40*1,1 "Přepočtené koeficientem množství</t>
  </si>
  <si>
    <t>1217240</t>
  </si>
  <si>
    <t>PRICHYTKA 40MM SVETLE SEDA 5340 KB</t>
  </si>
  <si>
    <t>125762107</t>
  </si>
  <si>
    <t>80*1,1 "Přepočtené koeficientem množství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</si>
  <si>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</si>
  <si>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</si>
  <si>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-1429719026</t>
  </si>
  <si>
    <t>https://podminky.urs.cz/item/CS_URS_2022_02/741112111</t>
  </si>
  <si>
    <t>10.039.775</t>
  </si>
  <si>
    <t>Krabice 8102 KA PC z PH</t>
  </si>
  <si>
    <t>623215449</t>
  </si>
  <si>
    <t>741120201</t>
  </si>
  <si>
    <t>Montáž vodičů izolovaných měděných bez ukončení uložených volně plných a laněných s PVC pláštěm, bezhalogenových, ohniodolných (např. CY, CHAH-V) průřezu žíly 1,5 až 16 mm2</t>
  </si>
  <si>
    <t>-1128892708</t>
  </si>
  <si>
    <t>https://podminky.urs.cz/item/CS_URS_2022_02/741120201</t>
  </si>
  <si>
    <t>34140826</t>
  </si>
  <si>
    <t>vodič propojovací jádro Cu plné izolace PVC 450/750V (H07V-U) 1x6mm2</t>
  </si>
  <si>
    <t>-1867388205</t>
  </si>
  <si>
    <t>50*1,1 "Přepočtené koeficientem množství</t>
  </si>
  <si>
    <t>1631982095</t>
  </si>
  <si>
    <t>34111030</t>
  </si>
  <si>
    <t>kabel instalační jádro Cu plné izolace PVC plášť PVC 450/750V (CYKY) 3x1,5mm2</t>
  </si>
  <si>
    <t>-266271556</t>
  </si>
  <si>
    <t>300*1,1 "Přepočtené koeficientem množství</t>
  </si>
  <si>
    <t>842938135</t>
  </si>
  <si>
    <t>250*1,1 "Přepočtené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</si>
  <si>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</si>
  <si>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</si>
  <si>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1190934609</t>
  </si>
  <si>
    <t>https://podminky.urs.cz/item/CS_URS_2022_02/741122133</t>
  </si>
  <si>
    <t>34111076</t>
  </si>
  <si>
    <t>kabel instalační jádro Cu plné izolace PVC plášť PVC 450/750V (CYKY) 4x10mm2</t>
  </si>
  <si>
    <t>-898453631</t>
  </si>
  <si>
    <t>20*1,1 "Přepočtené koeficientem množství</t>
  </si>
  <si>
    <t>-375070279</t>
  </si>
  <si>
    <t>873768420</t>
  </si>
  <si>
    <t>150*1,1 "Přepočtené koeficientem množství</t>
  </si>
  <si>
    <t>741231012</t>
  </si>
  <si>
    <t>Montáž svorkovnic do rozváděčů s popisnými štítky se zapojením vodičů na jedné straně ochranných</t>
  </si>
  <si>
    <t>1920898602</t>
  </si>
  <si>
    <t>https://podminky.urs.cz/item/CS_URS_2022_02/741231012</t>
  </si>
  <si>
    <t>1537555</t>
  </si>
  <si>
    <t>EKVIPOTENCIALNI SVORK.EPS 4 B S KRYTEM</t>
  </si>
  <si>
    <t>2096058677</t>
  </si>
  <si>
    <t>741310001</t>
  </si>
  <si>
    <t>Montáž spínačů jedno nebo dvoupólových nástěnných se zapojením vodičů, pro prostředí normální spínačů, řazení 1-jednopólových</t>
  </si>
  <si>
    <t>913168645</t>
  </si>
  <si>
    <t>https://podminky.urs.cz/item/CS_URS_2022_02/741310001</t>
  </si>
  <si>
    <t>1213314</t>
  </si>
  <si>
    <t>SPINAC C.1 IP44 3553-01929 S</t>
  </si>
  <si>
    <t>-12889814</t>
  </si>
  <si>
    <t>1213143</t>
  </si>
  <si>
    <t>SPINAC C.6SO 6S N IP44 3553-25922 S</t>
  </si>
  <si>
    <t>1605906165</t>
  </si>
  <si>
    <t>1664823</t>
  </si>
  <si>
    <t>DOUTNAVKA SIGNALIZACNI 3916-22221 W</t>
  </si>
  <si>
    <t>729700770</t>
  </si>
  <si>
    <t>741310021</t>
  </si>
  <si>
    <t>Montáž spínačů jedno nebo dvoupólových nástěnných se zapojením vodičů, pro prostředí normální přepínačů, řazení 5-sériových</t>
  </si>
  <si>
    <t>-225283920</t>
  </si>
  <si>
    <t>https://podminky.urs.cz/item/CS_URS_2022_02/741310021</t>
  </si>
  <si>
    <t>1186669</t>
  </si>
  <si>
    <t>SPINAC C.5 IP44 3553-05929 S</t>
  </si>
  <si>
    <t>1162053213</t>
  </si>
  <si>
    <t>741313012</t>
  </si>
  <si>
    <t>Montáž zásuvek domovních se zapojením vodičů bezšroubové připojení chráněných v krabici 10/16 A, pro prostředí normální, provedení 2P + PE dvojí zapojení pro průběžnou montáž</t>
  </si>
  <si>
    <t>-672994474</t>
  </si>
  <si>
    <t>https://podminky.urs.cz/item/CS_URS_2022_02/741313012</t>
  </si>
  <si>
    <t>1213327</t>
  </si>
  <si>
    <t>DVOJZASUVKA IP44 5518-2069 S</t>
  </si>
  <si>
    <t>2049422017</t>
  </si>
  <si>
    <t>741313052</t>
  </si>
  <si>
    <t>Montáž zásuvek domovních se zapojením vodičů šroubové připojení nástěnných do 25 A, provedení 3P + N + PE</t>
  </si>
  <si>
    <t>17439747</t>
  </si>
  <si>
    <t>https://podminky.urs.cz/item/CS_URS_2022_02/741313052</t>
  </si>
  <si>
    <t>ABB.2CMA193115R1000</t>
  </si>
  <si>
    <t>Zásuvka nástěnná, 5p., 16 A, IP44, 6 h</t>
  </si>
  <si>
    <t>895214673</t>
  </si>
  <si>
    <t>ABB.2CMA193139R1000</t>
  </si>
  <si>
    <t>Zásuvka nástěnná, 5p., 32 A, IP44, 6 h</t>
  </si>
  <si>
    <t>490180508</t>
  </si>
  <si>
    <t>741370034</t>
  </si>
  <si>
    <t>Montáž svítidel žárovkových se zapojením vodičů bytových nebo společenských místností nástěnných přisazených 2 zdroje nouzové</t>
  </si>
  <si>
    <t>134704515</t>
  </si>
  <si>
    <t>https://podminky.urs.cz/item/CS_URS_2022_02/741370034</t>
  </si>
  <si>
    <t>11.214.433</t>
  </si>
  <si>
    <t>Sví.nouz. EXIT 3W LED 1h 350lm IP65</t>
  </si>
  <si>
    <t>1273292832</t>
  </si>
  <si>
    <t>741372151</t>
  </si>
  <si>
    <t>Montáž svítidel s integrovaným zdrojem LED se zapojením vodičů průmyslových závěsných lamp</t>
  </si>
  <si>
    <t>624493991</t>
  </si>
  <si>
    <t>https://podminky.urs.cz/item/CS_URS_2022_02/741372151</t>
  </si>
  <si>
    <t>1359505</t>
  </si>
  <si>
    <t>SVIT. PRIMA LED 1.5FT PC 8000/840 65490</t>
  </si>
  <si>
    <t>47049943</t>
  </si>
  <si>
    <t>1147900</t>
  </si>
  <si>
    <t>SVORKA K UPEVNENI ZAVIT. TYCE US 1 ZNCR</t>
  </si>
  <si>
    <t>1484609988</t>
  </si>
  <si>
    <t>10.587.468</t>
  </si>
  <si>
    <t>Tyč ZT  8 ZNCR závitová,1m</t>
  </si>
  <si>
    <t>-84393736</t>
  </si>
  <si>
    <t>741910412</t>
  </si>
  <si>
    <t>Montáž žlabů bez stojiny a výložníků kovových s podpěrkami a příslušenstvím bez víka, šířky do 100 mm</t>
  </si>
  <si>
    <t>-785420539</t>
  </si>
  <si>
    <t>https://podminky.urs.cz/item/CS_URS_2022_02/741910412</t>
  </si>
  <si>
    <t>11.126.880</t>
  </si>
  <si>
    <t>Žlab DZI 60X60 drátěný BZNCR spojka,3m</t>
  </si>
  <si>
    <t>-592738463</t>
  </si>
  <si>
    <t>10.530.225</t>
  </si>
  <si>
    <t>Spojka DZS/B ZNCR</t>
  </si>
  <si>
    <t>979060978</t>
  </si>
  <si>
    <t>10.530.228</t>
  </si>
  <si>
    <t>Deska DZMD/B ZNCR montážní</t>
  </si>
  <si>
    <t>-1306547538</t>
  </si>
  <si>
    <t>1199401</t>
  </si>
  <si>
    <t>MATICE SESTIHRANNA M 8 ZNCR</t>
  </si>
  <si>
    <t>1766653393</t>
  </si>
  <si>
    <t>11.061.214</t>
  </si>
  <si>
    <t>Tyč ZT  8 ZNC3 závitová,3m</t>
  </si>
  <si>
    <t>-719336033</t>
  </si>
  <si>
    <t>-1205211167</t>
  </si>
  <si>
    <t>1602972</t>
  </si>
  <si>
    <t>ZAVES STREDOVY DZSZ 60X60 S</t>
  </si>
  <si>
    <t>-500979099</t>
  </si>
  <si>
    <t>-779785800</t>
  </si>
  <si>
    <t>741810001</t>
  </si>
  <si>
    <t>Zkoušky a prohlídky elektrických rozvodů a zařízení celková prohlídka a vyhotovení revizní zprávy pro objem montážních prací do 100 tis. Kč</t>
  </si>
  <si>
    <t>-1738178154</t>
  </si>
  <si>
    <t>https://podminky.urs.cz/item/CS_URS_2022_02/741810001</t>
  </si>
  <si>
    <t>091104000</t>
  </si>
  <si>
    <t>Stroje a zařízení nevyžadující montáž ... pronájem montážní plošiny</t>
  </si>
  <si>
    <t>Mhod</t>
  </si>
  <si>
    <t>-747973271</t>
  </si>
  <si>
    <t>https://podminky.urs.cz/item/CS_URS_2021_01/091104000</t>
  </si>
  <si>
    <t>094002000</t>
  </si>
  <si>
    <t>Ostatní náklady související s výstavbou - Zajištění a dovoz materiálu</t>
  </si>
  <si>
    <t>pol</t>
  </si>
  <si>
    <t>-662040570</t>
  </si>
  <si>
    <t>https://podminky.urs.cz/item/CS_URS_2021_01/094002000</t>
  </si>
  <si>
    <t>25K2021_4 - Rozvaděče</t>
  </si>
  <si>
    <t>741120401</t>
  </si>
  <si>
    <t>Montáž vodičů izolovaných měděných drátovacích bez ukončení v rozváděčích plných a laněných (např. CY), průřezu žily 0,35 až 6 mm2</t>
  </si>
  <si>
    <t>-2030994397</t>
  </si>
  <si>
    <t>https://podminky.urs.cz/item/CS_URS_2022_02/741120401</t>
  </si>
  <si>
    <t>34141039</t>
  </si>
  <si>
    <t>vodič propojovací jádro Cu plné izolace PVC 450/750V (H07V-U) 1x1,5mm2</t>
  </si>
  <si>
    <t>-1023911663</t>
  </si>
  <si>
    <t>10*1,15 "Přepočtené koeficientem množství</t>
  </si>
  <si>
    <t>34140824</t>
  </si>
  <si>
    <t>vodič propojovací jádro Cu plné izolace PVC 450/750V (H07V-U) 1x2,5mm2</t>
  </si>
  <si>
    <t>2140024402</t>
  </si>
  <si>
    <t>282586751</t>
  </si>
  <si>
    <t>741120403</t>
  </si>
  <si>
    <t>Montáž vodičů izolovaných měděných drátovacích bez ukončení v rozváděčích plných a laněných (např. CY), průřezu žily 10 až 16 mm2</t>
  </si>
  <si>
    <t>2000416855</t>
  </si>
  <si>
    <t>https://podminky.urs.cz/item/CS_URS_2022_02/741120403</t>
  </si>
  <si>
    <t>34141040</t>
  </si>
  <si>
    <t>vodič propojovací jádro Cu plné izolace PVC 450/750V (H07V-U) 1x10mm2</t>
  </si>
  <si>
    <t>22899107</t>
  </si>
  <si>
    <t>8500057760</t>
  </si>
  <si>
    <t>Vodič H07V-U (CY), 16 mm2, zelenožlutá</t>
  </si>
  <si>
    <t>990379507</t>
  </si>
  <si>
    <t>10.560.325</t>
  </si>
  <si>
    <t>Lišta S3L-1000-10 propojovací</t>
  </si>
  <si>
    <t>-1493002946</t>
  </si>
  <si>
    <t>741130001</t>
  </si>
  <si>
    <t>Ukončení vodičů izolovaných s označením a zapojením v rozváděči nebo na přístroji, průřezu žíly do 2,5 mm2</t>
  </si>
  <si>
    <t>-1136644545</t>
  </si>
  <si>
    <t>https://podminky.urs.cz/item/CS_URS_2022_02/741130001</t>
  </si>
  <si>
    <t>741130004</t>
  </si>
  <si>
    <t>Ukončení vodičů izolovaných s označením a zapojením v rozváděči nebo na přístroji, průřezu žíly do 6 mm2</t>
  </si>
  <si>
    <t>872536368</t>
  </si>
  <si>
    <t>https://podminky.urs.cz/item/CS_URS_2022_02/741130004</t>
  </si>
  <si>
    <t>741130005</t>
  </si>
  <si>
    <t>Ukončení vodičů izolovaných s označením a zapojením v rozváděči nebo na přístroji, průřezu žíly do 10 mm2</t>
  </si>
  <si>
    <t>-279872986</t>
  </si>
  <si>
    <t>https://podminky.urs.cz/item/CS_URS_2022_02/741130005</t>
  </si>
  <si>
    <t>741130006</t>
  </si>
  <si>
    <t>Ukončení vodičů izolovaných s označením a zapojením v rozváděči nebo na přístroji, průřezu žíly do 16 mm2</t>
  </si>
  <si>
    <t>1449119948</t>
  </si>
  <si>
    <t>https://podminky.urs.cz/item/CS_URS_2022_02/741130006</t>
  </si>
  <si>
    <t>741210002</t>
  </si>
  <si>
    <t>Montáž rozvodnic oceloplechových nebo plastových bez zapojení vodičů běžných, hmotnosti do 50 kg</t>
  </si>
  <si>
    <t>-2109201681</t>
  </si>
  <si>
    <t>https://podminky.urs.cz/item/CS_URS_2022_02/741210002</t>
  </si>
  <si>
    <t>OEZ44458</t>
  </si>
  <si>
    <t>Rozvodnicová skříň RZB-N-3S72</t>
  </si>
  <si>
    <t>-1795255178</t>
  </si>
  <si>
    <t>1302385</t>
  </si>
  <si>
    <t>SCHRANKA PD-RB-DVA4PS</t>
  </si>
  <si>
    <t>1869532009</t>
  </si>
  <si>
    <t>1302386</t>
  </si>
  <si>
    <t>ZASLEPKA PD-R-ZAS1000-B</t>
  </si>
  <si>
    <t>1652734474</t>
  </si>
  <si>
    <t>1302383</t>
  </si>
  <si>
    <t>LEMOVKA PD-RB-1LEM24</t>
  </si>
  <si>
    <t>-1686969168</t>
  </si>
  <si>
    <t>741231002</t>
  </si>
  <si>
    <t>Montáž svorkovnic do rozváděčů s popisnými štítky se zapojením vodičů na jedné straně řadových, průřezové plochy vodičů do 6 mm2</t>
  </si>
  <si>
    <t>1270337442</t>
  </si>
  <si>
    <t>https://podminky.urs.cz/item/CS_URS_2022_02/741231002</t>
  </si>
  <si>
    <t>34562148</t>
  </si>
  <si>
    <t>svorka řadová šroubovací RSA nízkého napětí a průřezem vodiče 4mm2</t>
  </si>
  <si>
    <t>-526199796</t>
  </si>
  <si>
    <t>34562174</t>
  </si>
  <si>
    <t>svorka řadová šroubovací RSA nízkého napětí a průřezem vodiče 6mm2</t>
  </si>
  <si>
    <t>78742236</t>
  </si>
  <si>
    <t>34562265</t>
  </si>
  <si>
    <t>svěrka koncová řadové svorkovnice lišty 35</t>
  </si>
  <si>
    <t>508628527</t>
  </si>
  <si>
    <t>34562162</t>
  </si>
  <si>
    <t>přepážka koncová svorkovnice řadové nízkého napětí a průřezem vodiče 4mm2</t>
  </si>
  <si>
    <t>1800989187</t>
  </si>
  <si>
    <t>34562188</t>
  </si>
  <si>
    <t>přepážka koncová svorkovnice řadové nízkého napětí a průřezem vodiče 6mm2</t>
  </si>
  <si>
    <t>611839160</t>
  </si>
  <si>
    <t>34562169</t>
  </si>
  <si>
    <t>přepážka středová barevná svorkovnice řadové nízkého napětí a průřezem vodiče 4mm2</t>
  </si>
  <si>
    <t>-1505997648</t>
  </si>
  <si>
    <t>34562194</t>
  </si>
  <si>
    <t>přepážka středová barevná svorkovnice řadové nízkého napětí a průřezem vodiče 6mm2</t>
  </si>
  <si>
    <t>1348336818</t>
  </si>
  <si>
    <t>741310452</t>
  </si>
  <si>
    <t>Montáž spínačů tří nebo čtyřpólových vestavných bez zhotovení otvoru pro hřídel přístroje vačkových nebo válcových se zapojením vodičů 63 A, počet svorek 3 až 6</t>
  </si>
  <si>
    <t>-2049821454</t>
  </si>
  <si>
    <t>https://podminky.urs.cz/item/CS_URS_2022_02/741310452</t>
  </si>
  <si>
    <t>OEZ44300</t>
  </si>
  <si>
    <t>Vypínač MSN-63-3</t>
  </si>
  <si>
    <t>1243933934</t>
  </si>
  <si>
    <t>741311002</t>
  </si>
  <si>
    <t>Montáž spínačů speciálních se zapojením vodičů soumrakových</t>
  </si>
  <si>
    <t>1626850368</t>
  </si>
  <si>
    <t>https://podminky.urs.cz/item/CS_URS_2022_02/741311002</t>
  </si>
  <si>
    <t>10.073.099</t>
  </si>
  <si>
    <t>Spínač SOU-2 soumrakový vč.čidla 230V AC</t>
  </si>
  <si>
    <t>318198571</t>
  </si>
  <si>
    <t>741312501</t>
  </si>
  <si>
    <t>Montáž odpínačů bez zapojení vodičů výkonových pojistkových do 500 V do 160 A</t>
  </si>
  <si>
    <t>-1002130403</t>
  </si>
  <si>
    <t>https://podminky.urs.cz/item/CS_URS_2022_02/741312501</t>
  </si>
  <si>
    <t>OEZ41026</t>
  </si>
  <si>
    <t>Pojistkový odpínač OPVP14-3</t>
  </si>
  <si>
    <t>86730139</t>
  </si>
  <si>
    <t>OEZ06732</t>
  </si>
  <si>
    <t>Pojistková vložka PV14 32A gG</t>
  </si>
  <si>
    <t>-13966254</t>
  </si>
  <si>
    <t>741320101</t>
  </si>
  <si>
    <t>Montáž jističů se zapojením vodičů jednopólových nn do 25 A bez krytu</t>
  </si>
  <si>
    <t>1007644882</t>
  </si>
  <si>
    <t>https://podminky.urs.cz/item/CS_URS_2022_02/741320101</t>
  </si>
  <si>
    <t>OEZ41635</t>
  </si>
  <si>
    <t>Jistič LTN-4B-1</t>
  </si>
  <si>
    <t>371314062</t>
  </si>
  <si>
    <t>OEZ41655</t>
  </si>
  <si>
    <t>Jistič LTN-10C-1</t>
  </si>
  <si>
    <t>1987285993</t>
  </si>
  <si>
    <t>OEZ41640</t>
  </si>
  <si>
    <t>Jistič LTN-16B-1</t>
  </si>
  <si>
    <t>70694382</t>
  </si>
  <si>
    <t>741320161</t>
  </si>
  <si>
    <t>Montáž jističů se zapojením vodičů třípólových nn do 25 A bez krytu</t>
  </si>
  <si>
    <t>-1255394720</t>
  </si>
  <si>
    <t>https://podminky.urs.cz/item/CS_URS_2022_02/741320161</t>
  </si>
  <si>
    <t>OEZ41787</t>
  </si>
  <si>
    <t>Jistič LTN-10C-3</t>
  </si>
  <si>
    <t>-981040900</t>
  </si>
  <si>
    <t>OEZ41772</t>
  </si>
  <si>
    <t>Jistič LTN-16B-3</t>
  </si>
  <si>
    <t>-968524840</t>
  </si>
  <si>
    <t>OEZ41774</t>
  </si>
  <si>
    <t>Jistič LTN-25B-3</t>
  </si>
  <si>
    <t>-154825942</t>
  </si>
  <si>
    <t>741320171</t>
  </si>
  <si>
    <t>Montáž jističů se zapojením vodičů třípólových nn do 63 A bez krytu</t>
  </si>
  <si>
    <t>1247819837</t>
  </si>
  <si>
    <t>https://podminky.urs.cz/item/CS_URS_2022_02/741320171</t>
  </si>
  <si>
    <t>OEZ41775</t>
  </si>
  <si>
    <t>Jistič LTN-32B-3</t>
  </si>
  <si>
    <t>1704812722</t>
  </si>
  <si>
    <t>741321001</t>
  </si>
  <si>
    <t>Montáž proudových chráničů se zapojením vodičů dvoupólových nn do 25 A bez krytu</t>
  </si>
  <si>
    <t>-2128024957</t>
  </si>
  <si>
    <t>https://podminky.urs.cz/item/CS_URS_2022_02/741321001</t>
  </si>
  <si>
    <t>OEZ38294</t>
  </si>
  <si>
    <t>Proudový chránič s nadproudovou ochranou OLI-16B-1N-030A</t>
  </si>
  <si>
    <t>1244834554</t>
  </si>
  <si>
    <t>741321011</t>
  </si>
  <si>
    <t>Montáž proudových chráničů se zapojením vodičů dvoupólových nn do 63 A bez krytu</t>
  </si>
  <si>
    <t>-193902978</t>
  </si>
  <si>
    <t>https://podminky.urs.cz/item/CS_URS_2022_02/741321011</t>
  </si>
  <si>
    <t>1249800</t>
  </si>
  <si>
    <t>PROUDOVY CHRANIC LFN-40-2-030A /OEZ:4244</t>
  </si>
  <si>
    <t>-711435046</t>
  </si>
  <si>
    <t>741321041</t>
  </si>
  <si>
    <t>Montáž proudových chráničů se zapojením vodičů čtyřpólových nn do 63 A bez krytu</t>
  </si>
  <si>
    <t>-2128262001</t>
  </si>
  <si>
    <t>https://podminky.urs.cz/item/CS_URS_2022_02/741321041</t>
  </si>
  <si>
    <t>OEZ42419</t>
  </si>
  <si>
    <t>Proudový chránič LFN-40-4-030AC</t>
  </si>
  <si>
    <t>-1672638995</t>
  </si>
  <si>
    <t>OEZ42420</t>
  </si>
  <si>
    <t>Proudový chránič LFN-63-4-030AC</t>
  </si>
  <si>
    <t>1238797810</t>
  </si>
  <si>
    <t>741322011</t>
  </si>
  <si>
    <t>Montáž přepěťových ochran nn se zapojením vodičů svodiče bleskových proudů – typ 1 třípólových, pro impulsní proud do 35 kA</t>
  </si>
  <si>
    <t>1362163679</t>
  </si>
  <si>
    <t>https://podminky.urs.cz/item/CS_URS_2022_02/741322011</t>
  </si>
  <si>
    <t>OEZ40619</t>
  </si>
  <si>
    <t>Kombinovaný svodič bleskových proudů a přepětí SVBC-12,5-3-MZ</t>
  </si>
  <si>
    <t>937589744</t>
  </si>
  <si>
    <t>741330032</t>
  </si>
  <si>
    <t>Montáž stykačů nn se zapojením vodičů střídavých vestavných jednopólových do 25 A</t>
  </si>
  <si>
    <t>1136237207</t>
  </si>
  <si>
    <t>https://podminky.urs.cz/item/CS_URS_2022_02/741330032</t>
  </si>
  <si>
    <t>OEZ36641</t>
  </si>
  <si>
    <t>Instalační stykač RSI-20-20-A230-M</t>
  </si>
  <si>
    <t>2119287463</t>
  </si>
  <si>
    <t>-1846810388</t>
  </si>
  <si>
    <t>580101003</t>
  </si>
  <si>
    <t>Rozvodná zařízení kontrola stavu rozvaděče rámového, panelového, skříňového nebo pultového přes 10 do 30 přístrojů</t>
  </si>
  <si>
    <t>pole</t>
  </si>
  <si>
    <t>-1852085937</t>
  </si>
  <si>
    <t>https://podminky.urs.cz/item/CS_URS_2022_02/580101003</t>
  </si>
  <si>
    <t>25K2021_5 - Soustava ochrany před bleskem</t>
  </si>
  <si>
    <t>741420001</t>
  </si>
  <si>
    <t>Montáž hromosvodného vedení svodových drátů nebo lan s podpěrami, Ø do 10 mm</t>
  </si>
  <si>
    <t>-2044002384</t>
  </si>
  <si>
    <t>https://podminky.urs.cz/item/CS_URS_2022_02/741420001</t>
  </si>
  <si>
    <t>35441077</t>
  </si>
  <si>
    <t>drát D 8mm AlMgSi</t>
  </si>
  <si>
    <t>330138376</t>
  </si>
  <si>
    <t>250*0,135 "Přepočtené koeficientem množství</t>
  </si>
  <si>
    <t>1505475</t>
  </si>
  <si>
    <t>PODPERA VEDENI PV22 NIRO RD 20/8 /223021</t>
  </si>
  <si>
    <t>-170254303</t>
  </si>
  <si>
    <t>1228923</t>
  </si>
  <si>
    <t>PODPERA VEDENI NA OKAPY PPS RD8/100-120M  Dehn 200 089</t>
  </si>
  <si>
    <t>-141983873</t>
  </si>
  <si>
    <t>11.038.623</t>
  </si>
  <si>
    <t>Držák DEHN 223020 nerez</t>
  </si>
  <si>
    <t>-1916906016</t>
  </si>
  <si>
    <t>1229398</t>
  </si>
  <si>
    <t>DILATACNI PROPOJKA AL MV /374011/</t>
  </si>
  <si>
    <t>-31120313</t>
  </si>
  <si>
    <t>741420021</t>
  </si>
  <si>
    <t>Montáž hromosvodného vedení svorek se 2 šrouby</t>
  </si>
  <si>
    <t>710806279</t>
  </si>
  <si>
    <t>https://podminky.urs.cz/item/CS_URS_2022_02/741420021</t>
  </si>
  <si>
    <t>1234651</t>
  </si>
  <si>
    <t>SVORKA MV NEREZ PRO Rd 8 S PEROVKOU /390559</t>
  </si>
  <si>
    <t>882464396</t>
  </si>
  <si>
    <t>1352952</t>
  </si>
  <si>
    <t>SVORKA SO Al 16-22MM RD 8-10MM / 339061</t>
  </si>
  <si>
    <t>-671398221</t>
  </si>
  <si>
    <t>1144619</t>
  </si>
  <si>
    <t>SVORKA MV NEREZ RD 8-10/16MM /392059/</t>
  </si>
  <si>
    <t>1409718450</t>
  </si>
  <si>
    <t>1141349</t>
  </si>
  <si>
    <t>SVORKA PARALELNI /V4A/ Rd 7-10 /306029/</t>
  </si>
  <si>
    <t>197347712</t>
  </si>
  <si>
    <t>741420051</t>
  </si>
  <si>
    <t>Montáž hromosvodného vedení ochranných prvků úhelníků nebo trubek s držáky do zdiva</t>
  </si>
  <si>
    <t>-257189011</t>
  </si>
  <si>
    <t>https://podminky.urs.cz/item/CS_URS_2022_02/741420051</t>
  </si>
  <si>
    <t>1131683</t>
  </si>
  <si>
    <t>TYC ZAVADECI FEZN 1500 /480150/ vč.svorek</t>
  </si>
  <si>
    <t>-436783849</t>
  </si>
  <si>
    <t>1146075</t>
  </si>
  <si>
    <t>SVORKA PV NEREZ PRUM.123 /200029/</t>
  </si>
  <si>
    <t>-809743934</t>
  </si>
  <si>
    <t>10.539.754</t>
  </si>
  <si>
    <t>Držák DEHNhold 274116 nerez</t>
  </si>
  <si>
    <t>1131889249</t>
  </si>
  <si>
    <t>1002251</t>
  </si>
  <si>
    <t>DRZAK TYCE RD16 NIRO UP. 14X0,3 /275716/</t>
  </si>
  <si>
    <t>264081738</t>
  </si>
  <si>
    <t>741420083</t>
  </si>
  <si>
    <t>Montáž hromosvodného vedení doplňků štítků k označení svodů</t>
  </si>
  <si>
    <t>-1840627940</t>
  </si>
  <si>
    <t>https://podminky.urs.cz/item/CS_URS_2022_02/741420083</t>
  </si>
  <si>
    <t>35442110</t>
  </si>
  <si>
    <t>štítek plastový - čísla svodů</t>
  </si>
  <si>
    <t>-125033164</t>
  </si>
  <si>
    <t>741430005</t>
  </si>
  <si>
    <t>Montáž jímacích tyčí délky do 3 m, na stojan</t>
  </si>
  <si>
    <t>1784412575</t>
  </si>
  <si>
    <t>https://podminky.urs.cz/item/CS_URS_2022_02/741430005</t>
  </si>
  <si>
    <t>1408898</t>
  </si>
  <si>
    <t>JIMAC NA TRAPEZOVE STRECHY 2000MM</t>
  </si>
  <si>
    <t>-1478196906</t>
  </si>
  <si>
    <t>1673897179</t>
  </si>
  <si>
    <t>580105021</t>
  </si>
  <si>
    <t>Hromosvody kontrola stavu ochrany před úderem blesku mřížové soustavy jednoho objektu do 4 svodů</t>
  </si>
  <si>
    <t>svod</t>
  </si>
  <si>
    <t>-1355671820</t>
  </si>
  <si>
    <t>https://podminky.urs.cz/item/CS_URS_2022_02/580105021</t>
  </si>
  <si>
    <t>580105022</t>
  </si>
  <si>
    <t>Hromosvody kontrola stavu ochrany před úderem blesku mřížové soustavy jednoho objektu přes 4 do 8 svodů</t>
  </si>
  <si>
    <t>294650972</t>
  </si>
  <si>
    <t>https://podminky.urs.cz/item/CS_URS_2022_02/580105022</t>
  </si>
  <si>
    <t>580105062</t>
  </si>
  <si>
    <t>Hromosvody měření zemního odporu svodu přes 2 do 8 svodů</t>
  </si>
  <si>
    <t>měření</t>
  </si>
  <si>
    <t>-82384299</t>
  </si>
  <si>
    <t>https://podminky.urs.cz/item/CS_URS_2022_02/580105062</t>
  </si>
  <si>
    <t>580107015</t>
  </si>
  <si>
    <t>Pomocné práce při revizích demontáž a zpětná montáž zkušební svorky uzemnění</t>
  </si>
  <si>
    <t>50726298</t>
  </si>
  <si>
    <t>https://podminky.urs.cz/item/CS_URS_2022_02/580107015</t>
  </si>
  <si>
    <t>-338984581</t>
  </si>
  <si>
    <t>1.1 - Zařízení staveniště</t>
  </si>
  <si>
    <t xml:space="preserve">    1.1.3 - Vytýčení stávajících inž.sítí</t>
  </si>
  <si>
    <t>1.2 - Související činnosti</t>
  </si>
  <si>
    <t xml:space="preserve">    1.2.1 - Geometrické zaměření skutečného stavu</t>
  </si>
  <si>
    <t xml:space="preserve">    1.2.3 - Kompletační činnost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</si>
  <si>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</si>
  <si>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</si>
  <si>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</si>
  <si>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</si>
  <si>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1.1</t>
  </si>
  <si>
    <t>Zařízení staveniště</t>
  </si>
  <si>
    <t>1.1.3</t>
  </si>
  <si>
    <t>Vytýčení stávajících inž.sítí</t>
  </si>
  <si>
    <t>005</t>
  </si>
  <si>
    <t>Náklady na vytyčení všech inženýrských sítí na staveništi u jednotlivých správců a majitelů, před zahájením stavebních prací</t>
  </si>
  <si>
    <t>kpl</t>
  </si>
  <si>
    <t>113340818</t>
  </si>
  <si>
    <t>Poznámka k položce:
Zhotovitel  zajistí aktualizaci vyjádření majitelů všech stávajících inženýrských sítí a následně zajistí vytyčení všech stávajících inženýrských sítí na staveništi u jednotlivých správců a majitelů.</t>
  </si>
  <si>
    <t>017</t>
  </si>
  <si>
    <t>Vytýčení stavby před zahajením stavebních prací</t>
  </si>
  <si>
    <t>-478893978</t>
  </si>
  <si>
    <t>Poznámka k položce:
Náklady na vytýčení stavby kanalizace před zahájením stavebních prací.</t>
  </si>
  <si>
    <t>1.2</t>
  </si>
  <si>
    <t>Související činnosti</t>
  </si>
  <si>
    <t>1.2.1</t>
  </si>
  <si>
    <t>Geometrické zaměření skutečného stavu</t>
  </si>
  <si>
    <t>101</t>
  </si>
  <si>
    <t>Geodetické zaměření skutečného provedení stavby</t>
  </si>
  <si>
    <t>1105496533</t>
  </si>
  <si>
    <t>Poznámka k položce:
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</t>
  </si>
  <si>
    <t>102</t>
  </si>
  <si>
    <t>Zákres skutečného provedení díla</t>
  </si>
  <si>
    <t>925294371</t>
  </si>
  <si>
    <t>Poznámka k položce:
Vypracování zákresu skutečného provedení kompletní stavby do katastrální mapy. Zákres skutečného provedení stavby bude ověřen odpovědným geodetem.</t>
  </si>
  <si>
    <t>104</t>
  </si>
  <si>
    <t>Vyhotovení geometrického plánu pro vklad věcných břemen do katastru nemovitostí</t>
  </si>
  <si>
    <t>2124237515</t>
  </si>
  <si>
    <t>Poznámka k položce:
Vypracování geometrického plánu skutečného provedení stavby do katastrální mapy pro vklad věcných břemen do katastru nemovitostí  dle požadavků a zásad platné státní legislativy a dle požadavků Katastrálního úřadu. Dokumentace bude ověřená odpovědným geodetem a Katastrálním úřadem.</t>
  </si>
  <si>
    <t>1.2.3</t>
  </si>
  <si>
    <t>Kompletační činnost</t>
  </si>
  <si>
    <t>106</t>
  </si>
  <si>
    <t>Zajištění a provedení všech nezbytných zkoušek, atestů a revizí zařízení a systémů včetně vyhodnocení provedených zkoušek</t>
  </si>
  <si>
    <t>-1009580858</t>
  </si>
  <si>
    <t>107</t>
  </si>
  <si>
    <t>Kompletační činnost zhotovitele stavby a příprava k odevzdání stavby zadavateli</t>
  </si>
  <si>
    <t>26947935</t>
  </si>
  <si>
    <t>Poznámka k položce:
Zajištění a shromáždění všech dokladů potřebných k zahájení stavby, k vlastní realizaci stavby a k ukončení stavby včetně přípravy a shromáždění dokladů ke kolaudaci stavby a k předání stavby zadavateli.</t>
  </si>
  <si>
    <t>108</t>
  </si>
  <si>
    <t>Průběžná fotodokumentace stavby</t>
  </si>
  <si>
    <t>1375978848</t>
  </si>
  <si>
    <t>116</t>
  </si>
  <si>
    <t>Potřebná povolení a souhlasy</t>
  </si>
  <si>
    <t>-1460833586</t>
  </si>
  <si>
    <t>Poznámka k položce:
Zajištění veškerých potřebných povolení pro zahájení, pro realizaci a pro ukončení výstavby - pro předání investorovi k užívání.</t>
  </si>
  <si>
    <t>117</t>
  </si>
  <si>
    <t>Ostatní činnosti a práce nezbytné k realizaci díla dle vyjádření dotčených orgánů státní správy, správců sítí a stavebního povolení</t>
  </si>
  <si>
    <t>-105756553</t>
  </si>
  <si>
    <t>118</t>
  </si>
  <si>
    <t>Zajištění a splnění podmínek vyplývající ze stavebního povolení nebo jiných dokladů vydaných k realizaci díla</t>
  </si>
  <si>
    <t>-685417979</t>
  </si>
  <si>
    <t>VRN1</t>
  </si>
  <si>
    <t>Průzkumné, geodetické a projektové práce</t>
  </si>
  <si>
    <t>013244000</t>
  </si>
  <si>
    <t>Dokumentace pro provádění stavby - dílenská dokumentace ocelové konstrukce hal</t>
  </si>
  <si>
    <t>1154239264</t>
  </si>
  <si>
    <t>013254000</t>
  </si>
  <si>
    <t>Dokumentace skutečného provedení stavby</t>
  </si>
  <si>
    <t>668730002</t>
  </si>
  <si>
    <t>013294000</t>
  </si>
  <si>
    <t>Kladečský a kotevní plán pro prvky opláštění</t>
  </si>
  <si>
    <t>-1176539751</t>
  </si>
  <si>
    <t>VRN2</t>
  </si>
  <si>
    <t>Příprava staveniště</t>
  </si>
  <si>
    <t>020001000</t>
  </si>
  <si>
    <t xml:space="preserve">Příprava staveniště </t>
  </si>
  <si>
    <t>kpl.</t>
  </si>
  <si>
    <t>-100150835</t>
  </si>
  <si>
    <t>Poznámka k položce:
(specifikace a rozsah - dle vyhlášky 169/2016 Sb.)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)</t>
  </si>
  <si>
    <t>VRN3</t>
  </si>
  <si>
    <t>030001000</t>
  </si>
  <si>
    <t xml:space="preserve">Zařízení staveniště </t>
  </si>
  <si>
    <t>1455343959</t>
  </si>
  <si>
    <t>034103000</t>
  </si>
  <si>
    <t>Oplocení staveniště</t>
  </si>
  <si>
    <t>2001086201</t>
  </si>
  <si>
    <t>Poznámka k položce:
Viz výkres C.3 Situace ZOV.
Montáž, pronájem, demontáž mobilního oplocení v. 2,0m.
2x přestavění dle požadavků BOZP.</t>
  </si>
  <si>
    <t>VRN4</t>
  </si>
  <si>
    <t>Inženýrská činnost</t>
  </si>
  <si>
    <t>043154000</t>
  </si>
  <si>
    <t>Zkoušky hutnicí</t>
  </si>
  <si>
    <t>komplet</t>
  </si>
  <si>
    <t>145585498</t>
  </si>
  <si>
    <t>Poznámka k položce:
Provedení všech zkoušek a revizí předepsaných projektovou a zadávací dokumentací, platnými normami, návodů k obsluze - (neuvedených v jednotlivých soupisech prací).
Kontrola zhutnění při provádění zásypu je navržena statickou zatěžovací deskou. Zkouška bude provedena vždy maximálně pro 2 vrstvy o maximální tloušťce 0,5 m.</t>
  </si>
  <si>
    <t>090001000</t>
  </si>
  <si>
    <t>156248243</t>
  </si>
  <si>
    <t>Poznámka k položce:
V jednotkové ceně zahrnuty náklady :
-ostatní náklady dle vyhlášky 169/2016 Sb
-náklady zhotovitele spojené s ochranou všech dotčených, jinde nespecifikovaných, dřevin, stromů, porostů a vegetačních ploch při stavebních prací dle ČSN 83 9061 - po celou dobu výstavby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</si>
  <si>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</si>
  <si>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</si>
  <si>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</si>
  <si>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</si>
  <si>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</si>
  <si>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</si>
  <si>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</si>
  <si>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</si>
  <si>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</si>
  <si>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</si>
  <si>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</si>
  <si>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</si>
  <si>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</si>
  <si>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</si>
  <si>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</si>
  <si>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</si>
  <si>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</si>
  <si>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</si>
  <si>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</si>
  <si>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</si>
  <si>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</si>
  <si>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</si>
  <si>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</si>
  <si>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</si>
  <si>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</si>
  <si>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</si>
  <si>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</si>
  <si>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</si>
  <si>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</si>
  <si>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</si>
  <si>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</si>
  <si>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</si>
  <si>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</si>
  <si>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</si>
  <si>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</si>
  <si>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</si>
  <si>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</si>
  <si>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</si>
  <si>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</si>
  <si>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</si>
  <si>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</si>
  <si>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</si>
  <si>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</si>
  <si>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</si>
  <si>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</si>
  <si>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</si>
  <si>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</si>
  <si>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</si>
  <si>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</si>
  <si>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</si>
  <si>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</si>
  <si>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</si>
  <si>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</si>
  <si>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</si>
  <si>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</si>
  <si>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</si>
  <si>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</si>
  <si>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</si>
  <si>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</si>
  <si>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</si>
  <si>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</si>
  <si>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</si>
  <si>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</si>
  <si>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</si>
  <si>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</si>
  <si>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</si>
  <si>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</si>
  <si>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</si>
  <si>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</si>
  <si>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</si>
  <si>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</si>
  <si>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</si>
  <si>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</si>
  <si>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</si>
  <si>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</si>
  <si>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</si>
  <si>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</si>
  <si>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</si>
  <si>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</si>
  <si>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</si>
  <si>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</si>
  <si>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</si>
  <si>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</si>
  <si>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</si>
  <si>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</si>
  <si>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</si>
  <si>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</si>
  <si>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</si>
  <si>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</si>
  <si>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</si>
  <si>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</si>
  <si>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</si>
  <si>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</si>
  <si>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</si>
  <si>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</si>
  <si>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</si>
  <si>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</si>
  <si>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</si>
  <si>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</si>
  <si>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</si>
  <si>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</si>
  <si>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</si>
  <si>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</si>
  <si>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</si>
  <si>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</si>
  <si>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</si>
  <si>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</si>
  <si>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</si>
  <si>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</si>
  <si>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</si>
  <si>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</si>
  <si>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</si>
  <si>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</si>
  <si>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</si>
  <si>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</si>
  <si>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</si>
  <si>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</si>
  <si>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</si>
  <si>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</si>
  <si>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</si>
  <si>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</si>
  <si>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</si>
  <si>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</si>
  <si>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</si>
  <si>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</si>
  <si>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</si>
  <si>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</si>
  <si>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</si>
  <si>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</si>
  <si>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</si>
  <si>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</si>
  <si>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</si>
  <si>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</si>
  <si>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</si>
  <si>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</si>
  <si>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</si>
  <si>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</si>
  <si>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</si>
  <si>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</si>
  <si>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</si>
  <si>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</si>
  <si>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</si>
  <si>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</si>
  <si>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</si>
  <si>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</si>
  <si>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</si>
  <si>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</si>
  <si>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</si>
  <si>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</si>
  <si>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</si>
  <si>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</si>
  <si>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</si>
  <si>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</si>
  <si>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</si>
  <si>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</si>
  <si>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</si>
  <si>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</si>
  <si>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</si>
  <si>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</si>
  <si>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</si>
  <si>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</si>
  <si>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</si>
  <si>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</si>
  <si>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</si>
  <si>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</si>
  <si>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</si>
  <si>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</si>
  <si>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</si>
  <si>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</si>
  <si>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</si>
  <si>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</si>
  <si>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</si>
  <si>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</si>
  <si>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</si>
  <si>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</si>
  <si>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</si>
  <si>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</si>
  <si>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</si>
  <si>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</si>
  <si>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</si>
  <si>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</si>
  <si>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</si>
  <si>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</si>
  <si>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</si>
  <si>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47671416</t>
  </si>
  <si>
    <t>CZ47671416</t>
  </si>
  <si>
    <t>NOSTA s.r.o. Nový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</si>
</sst>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96969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color rgb="FF969696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0"/>
      <color rgb="FF003366"/>
      <name val="Arial CE"/>
      <family val="2"/>
    </font>
    <font>
      <b/>
      <sz val="8"/>
      <color rgb="FF969696"/>
      <name val="Arial CE"/>
      <family val="2"/>
    </font>
    <font>
      <b/>
      <sz val="10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4" fontId="3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37" fillId="0" borderId="18" xfId="0" applyNumberFormat="1" applyFont="1" applyBorder="1" applyAlignment="1" applyProtection="1">
      <alignment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166" fontId="37" fillId="0" borderId="0" xfId="0" applyNumberFormat="1" applyFont="1" applyBorder="1" applyAlignment="1" applyProtection="1">
      <alignment vertical="center"/>
      <protection/>
    </xf>
    <xf numFmtId="4" fontId="3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4" fontId="37" fillId="0" borderId="19" xfId="0" applyNumberFormat="1" applyFont="1" applyBorder="1" applyAlignment="1" applyProtection="1">
      <alignment vertical="center"/>
      <protection/>
    </xf>
    <xf numFmtId="4" fontId="37" fillId="0" borderId="20" xfId="0" applyNumberFormat="1" applyFont="1" applyBorder="1" applyAlignment="1" applyProtection="1">
      <alignment vertical="center"/>
      <protection/>
    </xf>
    <xf numFmtId="166" fontId="37" fillId="0" borderId="20" xfId="0" applyNumberFormat="1" applyFont="1" applyBorder="1" applyAlignment="1" applyProtection="1">
      <alignment vertical="center"/>
      <protection/>
    </xf>
    <xf numFmtId="4" fontId="3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2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21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22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3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41" fillId="0" borderId="10" xfId="0" applyNumberFormat="1" applyFont="1" applyBorder="1" applyAlignment="1" applyProtection="1">
      <alignment/>
      <protection/>
    </xf>
    <xf numFmtId="166" fontId="41" fillId="0" borderId="11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23" fillId="0" borderId="3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 locked="0"/>
    </xf>
    <xf numFmtId="4" fontId="21" fillId="0" borderId="0" xfId="0" applyNumberFormat="1" applyFont="1" applyAlignment="1" applyProtection="1">
      <alignment/>
      <protection/>
    </xf>
    <xf numFmtId="0" fontId="23" fillId="0" borderId="3" xfId="0" applyFont="1" applyBorder="1" applyAlignment="1">
      <alignment/>
    </xf>
    <xf numFmtId="0" fontId="23" fillId="0" borderId="18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66" fontId="23" fillId="0" borderId="0" xfId="0" applyNumberFormat="1" applyFont="1" applyBorder="1" applyAlignment="1" applyProtection="1">
      <alignment/>
      <protection/>
    </xf>
    <xf numFmtId="166" fontId="23" fillId="0" borderId="12" xfId="0" applyNumberFormat="1" applyFont="1" applyBorder="1" applyAlignment="1" applyProtection="1">
      <alignment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/>
      <protection/>
    </xf>
    <xf numFmtId="4" fontId="22" fillId="0" borderId="0" xfId="0" applyNumberFormat="1" applyFont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167" fontId="8" fillId="0" borderId="22" xfId="0" applyNumberFormat="1" applyFont="1" applyBorder="1" applyAlignment="1" applyProtection="1">
      <alignment vertical="center"/>
      <protection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0" borderId="22" xfId="0" applyNumberFormat="1" applyFont="1" applyBorder="1" applyAlignment="1" applyProtection="1">
      <alignment vertical="center"/>
      <protection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2" fillId="0" borderId="0" xfId="0" applyFont="1" applyAlignment="1" applyProtection="1">
      <alignment horizontal="left" vertical="center"/>
      <protection/>
    </xf>
    <xf numFmtId="0" fontId="4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18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7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8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45" fillId="0" borderId="0" xfId="0" applyFont="1" applyAlignment="1" applyProtection="1">
      <alignment vertical="center" wrapText="1"/>
      <protection/>
    </xf>
    <xf numFmtId="0" fontId="46" fillId="0" borderId="22" xfId="0" applyFont="1" applyBorder="1" applyAlignment="1" applyProtection="1">
      <alignment horizontal="center" vertical="center"/>
      <protection/>
    </xf>
    <xf numFmtId="49" fontId="46" fillId="0" borderId="22" xfId="0" applyNumberFormat="1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167" fontId="46" fillId="0" borderId="22" xfId="0" applyNumberFormat="1" applyFont="1" applyBorder="1" applyAlignment="1" applyProtection="1">
      <alignment vertical="center"/>
      <protection/>
    </xf>
    <xf numFmtId="4" fontId="46" fillId="2" borderId="22" xfId="0" applyNumberFormat="1" applyFont="1" applyFill="1" applyBorder="1" applyAlignment="1" applyProtection="1">
      <alignment vertical="center"/>
      <protection locked="0"/>
    </xf>
    <xf numFmtId="4" fontId="46" fillId="0" borderId="22" xfId="0" applyNumberFormat="1" applyFont="1" applyBorder="1" applyAlignment="1" applyProtection="1">
      <alignment vertical="center"/>
      <protection/>
    </xf>
    <xf numFmtId="0" fontId="47" fillId="0" borderId="3" xfId="0" applyFont="1" applyBorder="1" applyAlignment="1">
      <alignment vertical="center"/>
    </xf>
    <xf numFmtId="0" fontId="46" fillId="2" borderId="18" xfId="0" applyFont="1" applyFill="1" applyBorder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167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8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6" fillId="0" borderId="0" xfId="0" applyFont="1" applyAlignment="1">
      <alignment horizontal="left" vertical="center"/>
    </xf>
    <xf numFmtId="0" fontId="25" fillId="0" borderId="19" xfId="0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6" fillId="2" borderId="19" xfId="0" applyFont="1" applyFill="1" applyBorder="1" applyAlignment="1" applyProtection="1">
      <alignment horizontal="left" vertical="center"/>
      <protection locked="0"/>
    </xf>
    <xf numFmtId="0" fontId="46" fillId="0" borderId="20" xfId="0" applyFont="1" applyBorder="1" applyAlignment="1" applyProtection="1">
      <alignment horizontal="center"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166" fontId="31" fillId="0" borderId="21" xfId="0" applyNumberFormat="1" applyFont="1" applyBorder="1" applyAlignment="1" applyProtection="1">
      <alignment vertical="center"/>
      <protection/>
    </xf>
    <xf numFmtId="0" fontId="27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167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 locked="0"/>
    </xf>
    <xf numFmtId="0" fontId="27" fillId="0" borderId="3" xfId="0" applyFont="1" applyBorder="1" applyAlignment="1">
      <alignment vertical="center"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13" fillId="0" borderId="29" xfId="0" applyFont="1" applyBorder="1" applyAlignment="1">
      <alignment horizontal="left"/>
    </xf>
    <xf numFmtId="0" fontId="16" fillId="0" borderId="29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" fontId="36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18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50" fillId="0" borderId="0" xfId="0" applyNumberFormat="1" applyFont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36" fillId="0" borderId="0" xfId="0" applyNumberFormat="1" applyFont="1" applyAlignment="1" applyProtection="1">
      <alignment horizontal="right" vertical="center"/>
      <protection/>
    </xf>
    <xf numFmtId="0" fontId="8" fillId="4" borderId="7" xfId="0" applyFont="1" applyFill="1" applyBorder="1" applyAlignment="1" applyProtection="1">
      <alignment horizontal="right" vertical="center"/>
      <protection/>
    </xf>
    <xf numFmtId="0" fontId="8" fillId="4" borderId="7" xfId="0" applyFont="1" applyFill="1" applyBorder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8" fillId="4" borderId="7" xfId="0" applyFont="1" applyFill="1" applyBorder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4" fontId="32" fillId="0" borderId="0" xfId="0" applyNumberFormat="1" applyFont="1" applyAlignment="1" applyProtection="1">
      <alignment horizontal="right" vertical="center"/>
      <protection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" fontId="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8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9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54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1278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230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3326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4350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5374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6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3086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110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5134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6158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718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8206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9230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10021" TargetMode="External" /><Relationship Id="rId2" Type="http://schemas.openxmlformats.org/officeDocument/2006/relationships/hyperlink" Target="https://podminky.urs.cz/item/CS_URS_2022_02/741410041" TargetMode="External" /><Relationship Id="rId3" Type="http://schemas.openxmlformats.org/officeDocument/2006/relationships/hyperlink" Target="https://podminky.urs.cz/item/CS_URS_2022_02/741420022" TargetMode="External" /><Relationship Id="rId4" Type="http://schemas.openxmlformats.org/officeDocument/2006/relationships/hyperlink" Target="https://podminky.urs.cz/item/CS_URS_2022_02/741440031" TargetMode="External" /><Relationship Id="rId5" Type="http://schemas.openxmlformats.org/officeDocument/2006/relationships/hyperlink" Target="https://podminky.urs.cz/item/CS_URS_2022_02/741820001" TargetMode="External" /><Relationship Id="rId6" Type="http://schemas.openxmlformats.org/officeDocument/2006/relationships/hyperlink" Target="https://podminky.urs.cz/item/CS_URS_2022_02/998741101" TargetMode="External" /><Relationship Id="rId7" Type="http://schemas.openxmlformats.org/officeDocument/2006/relationships/drawing" Target="../drawings/drawing10.x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2122" TargetMode="External" /><Relationship Id="rId2" Type="http://schemas.openxmlformats.org/officeDocument/2006/relationships/hyperlink" Target="https://podminky.urs.cz/item/CS_URS_2022_02/741122134" TargetMode="External" /><Relationship Id="rId3" Type="http://schemas.openxmlformats.org/officeDocument/2006/relationships/hyperlink" Target="https://podminky.urs.cz/item/CS_URS_2022_02/741122142" TargetMode="External" /><Relationship Id="rId4" Type="http://schemas.openxmlformats.org/officeDocument/2006/relationships/hyperlink" Target="https://podminky.urs.cz/item/CS_URS_2022_02/741122143" TargetMode="External" /><Relationship Id="rId5" Type="http://schemas.openxmlformats.org/officeDocument/2006/relationships/hyperlink" Target="https://podminky.urs.cz/item/CS_URS_2022_02/741210001" TargetMode="External" /><Relationship Id="rId6" Type="http://schemas.openxmlformats.org/officeDocument/2006/relationships/hyperlink" Target="https://podminky.urs.cz/item/CS_URS_2022_02/741311004" TargetMode="External" /><Relationship Id="rId7" Type="http://schemas.openxmlformats.org/officeDocument/2006/relationships/hyperlink" Target="https://podminky.urs.cz/item/CS_URS_2022_02/741373002" TargetMode="External" /><Relationship Id="rId8" Type="http://schemas.openxmlformats.org/officeDocument/2006/relationships/hyperlink" Target="https://podminky.urs.cz/item/CS_URS_2022_02/741410041" TargetMode="External" /><Relationship Id="rId9" Type="http://schemas.openxmlformats.org/officeDocument/2006/relationships/hyperlink" Target="https://podminky.urs.cz/item/CS_URS_2022_02/741440031" TargetMode="External" /><Relationship Id="rId10" Type="http://schemas.openxmlformats.org/officeDocument/2006/relationships/hyperlink" Target="https://podminky.urs.cz/item/CS_URS_2022_02/998741101" TargetMode="External" /><Relationship Id="rId11" Type="http://schemas.openxmlformats.org/officeDocument/2006/relationships/hyperlink" Target="https://podminky.urs.cz/item/CS_URS_2022_02/210040011" TargetMode="External" /><Relationship Id="rId12" Type="http://schemas.openxmlformats.org/officeDocument/2006/relationships/hyperlink" Target="https://podminky.urs.cz/item/CS_URS_2022_02/210021012" TargetMode="External" /><Relationship Id="rId13" Type="http://schemas.openxmlformats.org/officeDocument/2006/relationships/hyperlink" Target="https://podminky.urs.cz/item/CS_URS_2022_02/210070131" TargetMode="External" /><Relationship Id="rId14" Type="http://schemas.openxmlformats.org/officeDocument/2006/relationships/hyperlink" Target="https://podminky.urs.cz/item/CS_URS_2022_02/741211813" TargetMode="External" /><Relationship Id="rId15" Type="http://schemas.openxmlformats.org/officeDocument/2006/relationships/hyperlink" Target="https://podminky.urs.cz/item/CS_URS_2022_02/210192652" TargetMode="External" /><Relationship Id="rId16" Type="http://schemas.openxmlformats.org/officeDocument/2006/relationships/hyperlink" Target="https://podminky.urs.cz/item/CS_URS_2022_02/460161171" TargetMode="External" /><Relationship Id="rId17" Type="http://schemas.openxmlformats.org/officeDocument/2006/relationships/hyperlink" Target="https://podminky.urs.cz/item/CS_URS_2022_02/460161301" TargetMode="External" /><Relationship Id="rId18" Type="http://schemas.openxmlformats.org/officeDocument/2006/relationships/hyperlink" Target="https://podminky.urs.cz/item/CS_URS_2022_02/460431181" TargetMode="External" /><Relationship Id="rId19" Type="http://schemas.openxmlformats.org/officeDocument/2006/relationships/hyperlink" Target="https://podminky.urs.cz/item/CS_URS_2022_02/460431321" TargetMode="External" /><Relationship Id="rId20" Type="http://schemas.openxmlformats.org/officeDocument/2006/relationships/hyperlink" Target="https://podminky.urs.cz/item/CS_URS_2022_02/460661512" TargetMode="External" /><Relationship Id="rId21" Type="http://schemas.openxmlformats.org/officeDocument/2006/relationships/hyperlink" Target="https://podminky.urs.cz/item/CS_URS_2022_02/460791212" TargetMode="External" /><Relationship Id="rId22" Type="http://schemas.openxmlformats.org/officeDocument/2006/relationships/hyperlink" Target="https://podminky.urs.cz/item/CS_URS_2022_02/580101001" TargetMode="External" /><Relationship Id="rId23" Type="http://schemas.openxmlformats.org/officeDocument/2006/relationships/hyperlink" Target="https://podminky.urs.cz/item/CS_URS_2021_01/091003000" TargetMode="External" /><Relationship Id="rId24" Type="http://schemas.openxmlformats.org/officeDocument/2006/relationships/drawing" Target="../drawings/drawing11.xml" /><Relationship Id="rId2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7013813" TargetMode="External" /><Relationship Id="rId2" Type="http://schemas.openxmlformats.org/officeDocument/2006/relationships/hyperlink" Target="https://podminky.urs.cz/item/CS_URS_2022_02/741110001" TargetMode="External" /><Relationship Id="rId3" Type="http://schemas.openxmlformats.org/officeDocument/2006/relationships/hyperlink" Target="https://podminky.urs.cz/item/CS_URS_2022_02/741110002" TargetMode="External" /><Relationship Id="rId4" Type="http://schemas.openxmlformats.org/officeDocument/2006/relationships/hyperlink" Target="https://podminky.urs.cz/item/CS_URS_2022_02/741110003" TargetMode="External" /><Relationship Id="rId5" Type="http://schemas.openxmlformats.org/officeDocument/2006/relationships/hyperlink" Target="https://podminky.urs.cz/item/CS_URS_2022_02/741112111" TargetMode="External" /><Relationship Id="rId6" Type="http://schemas.openxmlformats.org/officeDocument/2006/relationships/hyperlink" Target="https://podminky.urs.cz/item/CS_URS_2022_02/741120201" TargetMode="External" /><Relationship Id="rId7" Type="http://schemas.openxmlformats.org/officeDocument/2006/relationships/hyperlink" Target="https://podminky.urs.cz/item/CS_URS_2022_02/741122122" TargetMode="External" /><Relationship Id="rId8" Type="http://schemas.openxmlformats.org/officeDocument/2006/relationships/hyperlink" Target="https://podminky.urs.cz/item/CS_URS_2022_02/741122133" TargetMode="External" /><Relationship Id="rId9" Type="http://schemas.openxmlformats.org/officeDocument/2006/relationships/hyperlink" Target="https://podminky.urs.cz/item/CS_URS_2022_02/741122143" TargetMode="External" /><Relationship Id="rId10" Type="http://schemas.openxmlformats.org/officeDocument/2006/relationships/hyperlink" Target="https://podminky.urs.cz/item/CS_URS_2022_02/741231012" TargetMode="External" /><Relationship Id="rId11" Type="http://schemas.openxmlformats.org/officeDocument/2006/relationships/hyperlink" Target="https://podminky.urs.cz/item/CS_URS_2022_02/741310001" TargetMode="External" /><Relationship Id="rId12" Type="http://schemas.openxmlformats.org/officeDocument/2006/relationships/hyperlink" Target="https://podminky.urs.cz/item/CS_URS_2022_02/741310021" TargetMode="External" /><Relationship Id="rId13" Type="http://schemas.openxmlformats.org/officeDocument/2006/relationships/hyperlink" Target="https://podminky.urs.cz/item/CS_URS_2022_02/741313012" TargetMode="External" /><Relationship Id="rId14" Type="http://schemas.openxmlformats.org/officeDocument/2006/relationships/hyperlink" Target="https://podminky.urs.cz/item/CS_URS_2022_02/741313052" TargetMode="External" /><Relationship Id="rId15" Type="http://schemas.openxmlformats.org/officeDocument/2006/relationships/hyperlink" Target="https://podminky.urs.cz/item/CS_URS_2022_02/741370034" TargetMode="External" /><Relationship Id="rId16" Type="http://schemas.openxmlformats.org/officeDocument/2006/relationships/hyperlink" Target="https://podminky.urs.cz/item/CS_URS_2022_02/741372151" TargetMode="External" /><Relationship Id="rId17" Type="http://schemas.openxmlformats.org/officeDocument/2006/relationships/hyperlink" Target="https://podminky.urs.cz/item/CS_URS_2022_02/741910412" TargetMode="External" /><Relationship Id="rId18" Type="http://schemas.openxmlformats.org/officeDocument/2006/relationships/hyperlink" Target="https://podminky.urs.cz/item/CS_URS_2022_02/998741101" TargetMode="External" /><Relationship Id="rId19" Type="http://schemas.openxmlformats.org/officeDocument/2006/relationships/hyperlink" Target="https://podminky.urs.cz/item/CS_URS_2022_02/741810001" TargetMode="External" /><Relationship Id="rId20" Type="http://schemas.openxmlformats.org/officeDocument/2006/relationships/hyperlink" Target="https://podminky.urs.cz/item/CS_URS_2021_01/091104000" TargetMode="External" /><Relationship Id="rId21" Type="http://schemas.openxmlformats.org/officeDocument/2006/relationships/hyperlink" Target="https://podminky.urs.cz/item/CS_URS_2021_01/094002000" TargetMode="External" /><Relationship Id="rId22" Type="http://schemas.openxmlformats.org/officeDocument/2006/relationships/drawing" Target="../drawings/drawing12.xml" /><Relationship Id="rId2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20401" TargetMode="External" /><Relationship Id="rId2" Type="http://schemas.openxmlformats.org/officeDocument/2006/relationships/hyperlink" Target="https://podminky.urs.cz/item/CS_URS_2022_02/741120403" TargetMode="External" /><Relationship Id="rId3" Type="http://schemas.openxmlformats.org/officeDocument/2006/relationships/hyperlink" Target="https://podminky.urs.cz/item/CS_URS_2022_02/741130001" TargetMode="External" /><Relationship Id="rId4" Type="http://schemas.openxmlformats.org/officeDocument/2006/relationships/hyperlink" Target="https://podminky.urs.cz/item/CS_URS_2022_02/741130004" TargetMode="External" /><Relationship Id="rId5" Type="http://schemas.openxmlformats.org/officeDocument/2006/relationships/hyperlink" Target="https://podminky.urs.cz/item/CS_URS_2022_02/741130005" TargetMode="External" /><Relationship Id="rId6" Type="http://schemas.openxmlformats.org/officeDocument/2006/relationships/hyperlink" Target="https://podminky.urs.cz/item/CS_URS_2022_02/741130006" TargetMode="External" /><Relationship Id="rId7" Type="http://schemas.openxmlformats.org/officeDocument/2006/relationships/hyperlink" Target="https://podminky.urs.cz/item/CS_URS_2022_02/741210002" TargetMode="External" /><Relationship Id="rId8" Type="http://schemas.openxmlformats.org/officeDocument/2006/relationships/hyperlink" Target="https://podminky.urs.cz/item/CS_URS_2022_02/741231002" TargetMode="External" /><Relationship Id="rId9" Type="http://schemas.openxmlformats.org/officeDocument/2006/relationships/hyperlink" Target="https://podminky.urs.cz/item/CS_URS_2022_02/741310452" TargetMode="External" /><Relationship Id="rId10" Type="http://schemas.openxmlformats.org/officeDocument/2006/relationships/hyperlink" Target="https://podminky.urs.cz/item/CS_URS_2022_02/741311002" TargetMode="External" /><Relationship Id="rId11" Type="http://schemas.openxmlformats.org/officeDocument/2006/relationships/hyperlink" Target="https://podminky.urs.cz/item/CS_URS_2022_02/741312501" TargetMode="External" /><Relationship Id="rId12" Type="http://schemas.openxmlformats.org/officeDocument/2006/relationships/hyperlink" Target="https://podminky.urs.cz/item/CS_URS_2022_02/741320101" TargetMode="External" /><Relationship Id="rId13" Type="http://schemas.openxmlformats.org/officeDocument/2006/relationships/hyperlink" Target="https://podminky.urs.cz/item/CS_URS_2022_02/741320161" TargetMode="External" /><Relationship Id="rId14" Type="http://schemas.openxmlformats.org/officeDocument/2006/relationships/hyperlink" Target="https://podminky.urs.cz/item/CS_URS_2022_02/741320171" TargetMode="External" /><Relationship Id="rId15" Type="http://schemas.openxmlformats.org/officeDocument/2006/relationships/hyperlink" Target="https://podminky.urs.cz/item/CS_URS_2022_02/741321001" TargetMode="External" /><Relationship Id="rId16" Type="http://schemas.openxmlformats.org/officeDocument/2006/relationships/hyperlink" Target="https://podminky.urs.cz/item/CS_URS_2022_02/741321011" TargetMode="External" /><Relationship Id="rId17" Type="http://schemas.openxmlformats.org/officeDocument/2006/relationships/hyperlink" Target="https://podminky.urs.cz/item/CS_URS_2022_02/741321041" TargetMode="External" /><Relationship Id="rId18" Type="http://schemas.openxmlformats.org/officeDocument/2006/relationships/hyperlink" Target="https://podminky.urs.cz/item/CS_URS_2022_02/741322011" TargetMode="External" /><Relationship Id="rId19" Type="http://schemas.openxmlformats.org/officeDocument/2006/relationships/hyperlink" Target="https://podminky.urs.cz/item/CS_URS_2022_02/741330032" TargetMode="External" /><Relationship Id="rId20" Type="http://schemas.openxmlformats.org/officeDocument/2006/relationships/hyperlink" Target="https://podminky.urs.cz/item/CS_URS_2022_02/998741101" TargetMode="External" /><Relationship Id="rId21" Type="http://schemas.openxmlformats.org/officeDocument/2006/relationships/hyperlink" Target="https://podminky.urs.cz/item/CS_URS_2022_02/580101003" TargetMode="External" /><Relationship Id="rId22" Type="http://schemas.openxmlformats.org/officeDocument/2006/relationships/drawing" Target="../drawings/drawing13.xml" /><Relationship Id="rId2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420001" TargetMode="External" /><Relationship Id="rId2" Type="http://schemas.openxmlformats.org/officeDocument/2006/relationships/hyperlink" Target="https://podminky.urs.cz/item/CS_URS_2022_02/741420021" TargetMode="External" /><Relationship Id="rId3" Type="http://schemas.openxmlformats.org/officeDocument/2006/relationships/hyperlink" Target="https://podminky.urs.cz/item/CS_URS_2022_02/741420051" TargetMode="External" /><Relationship Id="rId4" Type="http://schemas.openxmlformats.org/officeDocument/2006/relationships/hyperlink" Target="https://podminky.urs.cz/item/CS_URS_2022_02/741420083" TargetMode="External" /><Relationship Id="rId5" Type="http://schemas.openxmlformats.org/officeDocument/2006/relationships/hyperlink" Target="https://podminky.urs.cz/item/CS_URS_2022_02/741430005" TargetMode="External" /><Relationship Id="rId6" Type="http://schemas.openxmlformats.org/officeDocument/2006/relationships/hyperlink" Target="https://podminky.urs.cz/item/CS_URS_2022_02/998741101" TargetMode="External" /><Relationship Id="rId7" Type="http://schemas.openxmlformats.org/officeDocument/2006/relationships/hyperlink" Target="https://podminky.urs.cz/item/CS_URS_2022_02/580105021" TargetMode="External" /><Relationship Id="rId8" Type="http://schemas.openxmlformats.org/officeDocument/2006/relationships/hyperlink" Target="https://podminky.urs.cz/item/CS_URS_2022_02/580105022" TargetMode="External" /><Relationship Id="rId9" Type="http://schemas.openxmlformats.org/officeDocument/2006/relationships/hyperlink" Target="https://podminky.urs.cz/item/CS_URS_2022_02/580105062" TargetMode="External" /><Relationship Id="rId10" Type="http://schemas.openxmlformats.org/officeDocument/2006/relationships/hyperlink" Target="https://podminky.urs.cz/item/CS_URS_2022_02/580107015" TargetMode="External" /><Relationship Id="rId11" Type="http://schemas.openxmlformats.org/officeDocument/2006/relationships/hyperlink" Target="https://podminky.urs.cz/item/CS_URS_2021_01/094002000" TargetMode="External" /><Relationship Id="rId12" Type="http://schemas.openxmlformats.org/officeDocument/2006/relationships/drawing" Target="../drawings/drawing14.xml" /><Relationship Id="rId1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01" TargetMode="External" /><Relationship Id="rId2" Type="http://schemas.openxmlformats.org/officeDocument/2006/relationships/hyperlink" Target="https://podminky.urs.cz/item/CS_URS_2022_02/112101121" TargetMode="External" /><Relationship Id="rId3" Type="http://schemas.openxmlformats.org/officeDocument/2006/relationships/hyperlink" Target="https://podminky.urs.cz/item/CS_URS_2022_02/112251101" TargetMode="External" /><Relationship Id="rId4" Type="http://schemas.openxmlformats.org/officeDocument/2006/relationships/hyperlink" Target="https://podminky.urs.cz/item/CS_URS_2022_02/113107311" TargetMode="External" /><Relationship Id="rId5" Type="http://schemas.openxmlformats.org/officeDocument/2006/relationships/hyperlink" Target="https://podminky.urs.cz/item/CS_URS_2022_02/113154111" TargetMode="External" /><Relationship Id="rId6" Type="http://schemas.openxmlformats.org/officeDocument/2006/relationships/hyperlink" Target="https://podminky.urs.cz/item/CS_URS_2022_02/132154102" TargetMode="External" /><Relationship Id="rId7" Type="http://schemas.openxmlformats.org/officeDocument/2006/relationships/hyperlink" Target="https://podminky.urs.cz/item/CS_URS_2022_02/162651111" TargetMode="External" /><Relationship Id="rId8" Type="http://schemas.openxmlformats.org/officeDocument/2006/relationships/hyperlink" Target="https://podminky.urs.cz/item/CS_URS_2022_02/167151101" TargetMode="External" /><Relationship Id="rId9" Type="http://schemas.openxmlformats.org/officeDocument/2006/relationships/hyperlink" Target="https://podminky.urs.cz/item/CS_URS_2022_02/17120120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239111111" TargetMode="External" /><Relationship Id="rId12" Type="http://schemas.openxmlformats.org/officeDocument/2006/relationships/hyperlink" Target="https://podminky.urs.cz/item/CS_URS_2022_02/271562211" TargetMode="External" /><Relationship Id="rId13" Type="http://schemas.openxmlformats.org/officeDocument/2006/relationships/hyperlink" Target="https://podminky.urs.cz/item/CS_URS_2022_02/273322511" TargetMode="External" /><Relationship Id="rId14" Type="http://schemas.openxmlformats.org/officeDocument/2006/relationships/hyperlink" Target="https://podminky.urs.cz/item/CS_URS_2022_02/274322511" TargetMode="External" /><Relationship Id="rId15" Type="http://schemas.openxmlformats.org/officeDocument/2006/relationships/hyperlink" Target="https://podminky.urs.cz/item/CS_URS_2022_02/274351121" TargetMode="External" /><Relationship Id="rId16" Type="http://schemas.openxmlformats.org/officeDocument/2006/relationships/hyperlink" Target="https://podminky.urs.cz/item/CS_URS_2022_02/274351122" TargetMode="External" /><Relationship Id="rId17" Type="http://schemas.openxmlformats.org/officeDocument/2006/relationships/hyperlink" Target="https://podminky.urs.cz/item/CS_URS_2022_02/274362021" TargetMode="External" /><Relationship Id="rId18" Type="http://schemas.openxmlformats.org/officeDocument/2006/relationships/hyperlink" Target="https://podminky.urs.cz/item/CS_URS_2022_02/337171410" TargetMode="External" /><Relationship Id="rId19" Type="http://schemas.openxmlformats.org/officeDocument/2006/relationships/hyperlink" Target="https://podminky.urs.cz/item/CS_URS_2022_02/342151111" TargetMode="External" /><Relationship Id="rId20" Type="http://schemas.openxmlformats.org/officeDocument/2006/relationships/hyperlink" Target="https://podminky.urs.cz/item/CS_URS_2022_02/342171111" TargetMode="External" /><Relationship Id="rId21" Type="http://schemas.openxmlformats.org/officeDocument/2006/relationships/hyperlink" Target="https://podminky.urs.cz/item/CS_URS_2022_02/342191111" TargetMode="External" /><Relationship Id="rId22" Type="http://schemas.openxmlformats.org/officeDocument/2006/relationships/hyperlink" Target="https://podminky.urs.cz/item/CS_URS_2022_02/444171111" TargetMode="External" /><Relationship Id="rId23" Type="http://schemas.openxmlformats.org/officeDocument/2006/relationships/hyperlink" Target="https://podminky.urs.cz/item/CS_URS_2022_02/564201111" TargetMode="External" /><Relationship Id="rId24" Type="http://schemas.openxmlformats.org/officeDocument/2006/relationships/hyperlink" Target="https://podminky.urs.cz/item/CS_URS_2022_02/564251111" TargetMode="External" /><Relationship Id="rId25" Type="http://schemas.openxmlformats.org/officeDocument/2006/relationships/hyperlink" Target="https://podminky.urs.cz/item/CS_URS_2022_02/631311121" TargetMode="External" /><Relationship Id="rId26" Type="http://schemas.openxmlformats.org/officeDocument/2006/relationships/hyperlink" Target="https://podminky.urs.cz/item/CS_URS_2022_02/633992111" TargetMode="External" /><Relationship Id="rId27" Type="http://schemas.openxmlformats.org/officeDocument/2006/relationships/hyperlink" Target="https://podminky.urs.cz/item/CS_URS_2022_02/637211122" TargetMode="External" /><Relationship Id="rId28" Type="http://schemas.openxmlformats.org/officeDocument/2006/relationships/hyperlink" Target="https://podminky.urs.cz/item/CS_URS_2022_02/941311111" TargetMode="External" /><Relationship Id="rId29" Type="http://schemas.openxmlformats.org/officeDocument/2006/relationships/hyperlink" Target="https://podminky.urs.cz/item/CS_URS_2022_02/941311211" TargetMode="External" /><Relationship Id="rId30" Type="http://schemas.openxmlformats.org/officeDocument/2006/relationships/hyperlink" Target="https://podminky.urs.cz/item/CS_URS_2022_02/941311811" TargetMode="External" /><Relationship Id="rId31" Type="http://schemas.openxmlformats.org/officeDocument/2006/relationships/hyperlink" Target="https://podminky.urs.cz/item/CS_URS_2022_02/953946111" TargetMode="External" /><Relationship Id="rId32" Type="http://schemas.openxmlformats.org/officeDocument/2006/relationships/hyperlink" Target="https://podminky.urs.cz/item/CS_URS_2022_02/966071821" TargetMode="External" /><Relationship Id="rId33" Type="http://schemas.openxmlformats.org/officeDocument/2006/relationships/hyperlink" Target="https://podminky.urs.cz/item/CS_URS_2022_02/966073811" TargetMode="External" /><Relationship Id="rId34" Type="http://schemas.openxmlformats.org/officeDocument/2006/relationships/hyperlink" Target="https://podminky.urs.cz/item/CS_URS_2022_02/997002611" TargetMode="External" /><Relationship Id="rId35" Type="http://schemas.openxmlformats.org/officeDocument/2006/relationships/hyperlink" Target="https://podminky.urs.cz/item/CS_URS_2022_02/997006512" TargetMode="External" /><Relationship Id="rId36" Type="http://schemas.openxmlformats.org/officeDocument/2006/relationships/hyperlink" Target="https://podminky.urs.cz/item/CS_URS_2022_02/997006519" TargetMode="External" /><Relationship Id="rId37" Type="http://schemas.openxmlformats.org/officeDocument/2006/relationships/hyperlink" Target="https://podminky.urs.cz/item/CS_URS_2022_02/997013871" TargetMode="External" /><Relationship Id="rId38" Type="http://schemas.openxmlformats.org/officeDocument/2006/relationships/hyperlink" Target="https://podminky.urs.cz/item/CS_URS_2022_02/998014211" TargetMode="External" /><Relationship Id="rId39" Type="http://schemas.openxmlformats.org/officeDocument/2006/relationships/hyperlink" Target="https://podminky.urs.cz/item/CS_URS_2022_02/713131151" TargetMode="External" /><Relationship Id="rId40" Type="http://schemas.openxmlformats.org/officeDocument/2006/relationships/hyperlink" Target="https://podminky.urs.cz/item/CS_URS_2022_02/764211626" TargetMode="External" /><Relationship Id="rId41" Type="http://schemas.openxmlformats.org/officeDocument/2006/relationships/hyperlink" Target="https://podminky.urs.cz/item/CS_URS_2022_02/764214606" TargetMode="External" /><Relationship Id="rId42" Type="http://schemas.openxmlformats.org/officeDocument/2006/relationships/hyperlink" Target="https://podminky.urs.cz/item/CS_URS_2022_02/764311603" TargetMode="External" /><Relationship Id="rId43" Type="http://schemas.openxmlformats.org/officeDocument/2006/relationships/hyperlink" Target="https://podminky.urs.cz/item/CS_URS_2022_02/764311604" TargetMode="External" /><Relationship Id="rId44" Type="http://schemas.openxmlformats.org/officeDocument/2006/relationships/hyperlink" Target="https://podminky.urs.cz/item/CS_URS_2022_02/764511603" TargetMode="External" /><Relationship Id="rId45" Type="http://schemas.openxmlformats.org/officeDocument/2006/relationships/hyperlink" Target="https://podminky.urs.cz/item/CS_URS_2022_02/764511623" TargetMode="External" /><Relationship Id="rId46" Type="http://schemas.openxmlformats.org/officeDocument/2006/relationships/hyperlink" Target="https://podminky.urs.cz/item/CS_URS_2022_02/764511644" TargetMode="External" /><Relationship Id="rId47" Type="http://schemas.openxmlformats.org/officeDocument/2006/relationships/hyperlink" Target="https://podminky.urs.cz/item/CS_URS_2022_02/764518623" TargetMode="External" /><Relationship Id="rId48" Type="http://schemas.openxmlformats.org/officeDocument/2006/relationships/hyperlink" Target="https://podminky.urs.cz/item/CS_URS_2022_02/998764101" TargetMode="External" /><Relationship Id="rId49" Type="http://schemas.openxmlformats.org/officeDocument/2006/relationships/hyperlink" Target="https://podminky.urs.cz/item/CS_URS_2022_02/767640111" TargetMode="External" /><Relationship Id="rId50" Type="http://schemas.openxmlformats.org/officeDocument/2006/relationships/hyperlink" Target="https://podminky.urs.cz/item/CS_URS_2022_02/767652240" TargetMode="External" /><Relationship Id="rId51" Type="http://schemas.openxmlformats.org/officeDocument/2006/relationships/hyperlink" Target="https://podminky.urs.cz/item/CS_URS_2022_02/998767101" TargetMode="External" /><Relationship Id="rId52" Type="http://schemas.openxmlformats.org/officeDocument/2006/relationships/hyperlink" Target="https://podminky.urs.cz/item/CS_URS_2022_02/777611121" TargetMode="External" /><Relationship Id="rId53" Type="http://schemas.openxmlformats.org/officeDocument/2006/relationships/hyperlink" Target="https://podminky.urs.cz/item/CS_URS_2022_02/783301303" TargetMode="External" /><Relationship Id="rId54" Type="http://schemas.openxmlformats.org/officeDocument/2006/relationships/hyperlink" Target="https://podminky.urs.cz/item/CS_URS_2022_02/783334201" TargetMode="External" /><Relationship Id="rId55" Type="http://schemas.openxmlformats.org/officeDocument/2006/relationships/hyperlink" Target="https://podminky.urs.cz/item/CS_URS_2022_02/783335101" TargetMode="External" /><Relationship Id="rId56" Type="http://schemas.openxmlformats.org/officeDocument/2006/relationships/hyperlink" Target="https://podminky.urs.cz/item/CS_URS_2022_02/783337101" TargetMode="External" /><Relationship Id="rId57" Type="http://schemas.openxmlformats.org/officeDocument/2006/relationships/hyperlink" Target="https://podminky.urs.cz/item/CS_URS_2022_02/468041113" TargetMode="External" /><Relationship Id="rId58" Type="http://schemas.openxmlformats.org/officeDocument/2006/relationships/drawing" Target="../drawings/drawing2.xml" /><Relationship Id="rId5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54102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239111111" TargetMode="External" /><Relationship Id="rId7" Type="http://schemas.openxmlformats.org/officeDocument/2006/relationships/hyperlink" Target="https://podminky.urs.cz/item/CS_URS_2022_02/271562211" TargetMode="External" /><Relationship Id="rId8" Type="http://schemas.openxmlformats.org/officeDocument/2006/relationships/hyperlink" Target="https://podminky.urs.cz/item/CS_URS_2022_02/273322511" TargetMode="External" /><Relationship Id="rId9" Type="http://schemas.openxmlformats.org/officeDocument/2006/relationships/hyperlink" Target="https://podminky.urs.cz/item/CS_URS_2022_02/27432251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2021" TargetMode="External" /><Relationship Id="rId13" Type="http://schemas.openxmlformats.org/officeDocument/2006/relationships/hyperlink" Target="https://podminky.urs.cz/item/CS_URS_2022_02/337171410" TargetMode="External" /><Relationship Id="rId14" Type="http://schemas.openxmlformats.org/officeDocument/2006/relationships/hyperlink" Target="https://podminky.urs.cz/item/CS_URS_2022_02/342171111" TargetMode="External" /><Relationship Id="rId15" Type="http://schemas.openxmlformats.org/officeDocument/2006/relationships/hyperlink" Target="https://podminky.urs.cz/item/CS_URS_2022_02/444171111" TargetMode="External" /><Relationship Id="rId16" Type="http://schemas.openxmlformats.org/officeDocument/2006/relationships/hyperlink" Target="https://podminky.urs.cz/item/CS_URS_2022_02/564201111" TargetMode="External" /><Relationship Id="rId17" Type="http://schemas.openxmlformats.org/officeDocument/2006/relationships/hyperlink" Target="https://podminky.urs.cz/item/CS_URS_2022_02/564251111" TargetMode="External" /><Relationship Id="rId18" Type="http://schemas.openxmlformats.org/officeDocument/2006/relationships/hyperlink" Target="https://podminky.urs.cz/item/CS_URS_2022_02/631311121" TargetMode="External" /><Relationship Id="rId19" Type="http://schemas.openxmlformats.org/officeDocument/2006/relationships/hyperlink" Target="https://podminky.urs.cz/item/CS_URS_2022_02/633992111" TargetMode="External" /><Relationship Id="rId20" Type="http://schemas.openxmlformats.org/officeDocument/2006/relationships/hyperlink" Target="https://podminky.urs.cz/item/CS_URS_2022_02/637211122" TargetMode="External" /><Relationship Id="rId21" Type="http://schemas.openxmlformats.org/officeDocument/2006/relationships/hyperlink" Target="https://podminky.urs.cz/item/CS_URS_2022_02/941311111" TargetMode="External" /><Relationship Id="rId22" Type="http://schemas.openxmlformats.org/officeDocument/2006/relationships/hyperlink" Target="https://podminky.urs.cz/item/CS_URS_2022_02/941311211" TargetMode="External" /><Relationship Id="rId23" Type="http://schemas.openxmlformats.org/officeDocument/2006/relationships/hyperlink" Target="https://podminky.urs.cz/item/CS_URS_2022_02/941311811" TargetMode="External" /><Relationship Id="rId24" Type="http://schemas.openxmlformats.org/officeDocument/2006/relationships/hyperlink" Target="https://podminky.urs.cz/item/CS_URS_2022_02/953946111" TargetMode="External" /><Relationship Id="rId25" Type="http://schemas.openxmlformats.org/officeDocument/2006/relationships/hyperlink" Target="https://podminky.urs.cz/item/CS_URS_2022_02/997002611" TargetMode="External" /><Relationship Id="rId26" Type="http://schemas.openxmlformats.org/officeDocument/2006/relationships/hyperlink" Target="https://podminky.urs.cz/item/CS_URS_2022_02/997006512" TargetMode="External" /><Relationship Id="rId27" Type="http://schemas.openxmlformats.org/officeDocument/2006/relationships/hyperlink" Target="https://podminky.urs.cz/item/CS_URS_2022_02/997006519" TargetMode="External" /><Relationship Id="rId28" Type="http://schemas.openxmlformats.org/officeDocument/2006/relationships/hyperlink" Target="https://podminky.urs.cz/item/CS_URS_2022_02/997013871" TargetMode="External" /><Relationship Id="rId29" Type="http://schemas.openxmlformats.org/officeDocument/2006/relationships/hyperlink" Target="https://podminky.urs.cz/item/CS_URS_2022_02/998014211" TargetMode="External" /><Relationship Id="rId30" Type="http://schemas.openxmlformats.org/officeDocument/2006/relationships/hyperlink" Target="https://podminky.urs.cz/item/CS_URS_2022_02/764214606" TargetMode="External" /><Relationship Id="rId31" Type="http://schemas.openxmlformats.org/officeDocument/2006/relationships/hyperlink" Target="https://podminky.urs.cz/item/CS_URS_2022_02/764311603" TargetMode="External" /><Relationship Id="rId32" Type="http://schemas.openxmlformats.org/officeDocument/2006/relationships/hyperlink" Target="https://podminky.urs.cz/item/CS_URS_2022_02/764311604" TargetMode="External" /><Relationship Id="rId33" Type="http://schemas.openxmlformats.org/officeDocument/2006/relationships/hyperlink" Target="https://podminky.urs.cz/item/CS_URS_2022_02/764511603" TargetMode="External" /><Relationship Id="rId34" Type="http://schemas.openxmlformats.org/officeDocument/2006/relationships/hyperlink" Target="https://podminky.urs.cz/item/CS_URS_2022_02/764511644" TargetMode="External" /><Relationship Id="rId35" Type="http://schemas.openxmlformats.org/officeDocument/2006/relationships/hyperlink" Target="https://podminky.urs.cz/item/CS_URS_2022_02/764518623" TargetMode="External" /><Relationship Id="rId36" Type="http://schemas.openxmlformats.org/officeDocument/2006/relationships/hyperlink" Target="https://podminky.urs.cz/item/CS_URS_2022_02/998764101" TargetMode="External" /><Relationship Id="rId37" Type="http://schemas.openxmlformats.org/officeDocument/2006/relationships/hyperlink" Target="https://podminky.urs.cz/item/CS_URS_2022_02/777611121" TargetMode="External" /><Relationship Id="rId38" Type="http://schemas.openxmlformats.org/officeDocument/2006/relationships/hyperlink" Target="https://podminky.urs.cz/item/CS_URS_2022_02/783301303" TargetMode="External" /><Relationship Id="rId39" Type="http://schemas.openxmlformats.org/officeDocument/2006/relationships/hyperlink" Target="https://podminky.urs.cz/item/CS_URS_2022_02/783334201" TargetMode="External" /><Relationship Id="rId40" Type="http://schemas.openxmlformats.org/officeDocument/2006/relationships/hyperlink" Target="https://podminky.urs.cz/item/CS_URS_2022_02/783335101" TargetMode="External" /><Relationship Id="rId41" Type="http://schemas.openxmlformats.org/officeDocument/2006/relationships/hyperlink" Target="https://podminky.urs.cz/item/CS_URS_2022_02/783337101" TargetMode="External" /><Relationship Id="rId42" Type="http://schemas.openxmlformats.org/officeDocument/2006/relationships/hyperlink" Target="https://podminky.urs.cz/item/CS_URS_2022_02/468041113" TargetMode="External" /><Relationship Id="rId43" Type="http://schemas.openxmlformats.org/officeDocument/2006/relationships/drawing" Target="../drawings/drawing3.xml" /><Relationship Id="rId4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154102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239111111" TargetMode="External" /><Relationship Id="rId7" Type="http://schemas.openxmlformats.org/officeDocument/2006/relationships/hyperlink" Target="https://podminky.urs.cz/item/CS_URS_2022_02/271562211" TargetMode="External" /><Relationship Id="rId8" Type="http://schemas.openxmlformats.org/officeDocument/2006/relationships/hyperlink" Target="https://podminky.urs.cz/item/CS_URS_2022_02/273322511" TargetMode="External" /><Relationship Id="rId9" Type="http://schemas.openxmlformats.org/officeDocument/2006/relationships/hyperlink" Target="https://podminky.urs.cz/item/CS_URS_2022_02/27432251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2021" TargetMode="External" /><Relationship Id="rId13" Type="http://schemas.openxmlformats.org/officeDocument/2006/relationships/hyperlink" Target="https://podminky.urs.cz/item/CS_URS_2022_02/337171410" TargetMode="External" /><Relationship Id="rId14" Type="http://schemas.openxmlformats.org/officeDocument/2006/relationships/hyperlink" Target="https://podminky.urs.cz/item/CS_URS_2022_02/342151111" TargetMode="External" /><Relationship Id="rId15" Type="http://schemas.openxmlformats.org/officeDocument/2006/relationships/hyperlink" Target="https://podminky.urs.cz/item/CS_URS_2022_02/342171111" TargetMode="External" /><Relationship Id="rId16" Type="http://schemas.openxmlformats.org/officeDocument/2006/relationships/hyperlink" Target="https://podminky.urs.cz/item/CS_URS_2022_02/342191111" TargetMode="External" /><Relationship Id="rId17" Type="http://schemas.openxmlformats.org/officeDocument/2006/relationships/hyperlink" Target="https://podminky.urs.cz/item/CS_URS_2022_02/444171111" TargetMode="External" /><Relationship Id="rId18" Type="http://schemas.openxmlformats.org/officeDocument/2006/relationships/hyperlink" Target="https://podminky.urs.cz/item/CS_URS_2022_02/631311121" TargetMode="External" /><Relationship Id="rId19" Type="http://schemas.openxmlformats.org/officeDocument/2006/relationships/hyperlink" Target="https://podminky.urs.cz/item/CS_URS_2022_02/633992111" TargetMode="External" /><Relationship Id="rId20" Type="http://schemas.openxmlformats.org/officeDocument/2006/relationships/hyperlink" Target="https://podminky.urs.cz/item/CS_URS_2022_02/941311111" TargetMode="External" /><Relationship Id="rId21" Type="http://schemas.openxmlformats.org/officeDocument/2006/relationships/hyperlink" Target="https://podminky.urs.cz/item/CS_URS_2022_02/941311211" TargetMode="External" /><Relationship Id="rId22" Type="http://schemas.openxmlformats.org/officeDocument/2006/relationships/hyperlink" Target="https://podminky.urs.cz/item/CS_URS_2022_02/941311811" TargetMode="External" /><Relationship Id="rId23" Type="http://schemas.openxmlformats.org/officeDocument/2006/relationships/hyperlink" Target="https://podminky.urs.cz/item/CS_URS_2022_02/953946111" TargetMode="External" /><Relationship Id="rId24" Type="http://schemas.openxmlformats.org/officeDocument/2006/relationships/hyperlink" Target="https://podminky.urs.cz/item/CS_URS_2022_02/966073121" TargetMode="External" /><Relationship Id="rId25" Type="http://schemas.openxmlformats.org/officeDocument/2006/relationships/hyperlink" Target="https://podminky.urs.cz/item/CS_URS_2022_02/997002611" TargetMode="External" /><Relationship Id="rId26" Type="http://schemas.openxmlformats.org/officeDocument/2006/relationships/hyperlink" Target="https://podminky.urs.cz/item/CS_URS_2022_02/997006512" TargetMode="External" /><Relationship Id="rId27" Type="http://schemas.openxmlformats.org/officeDocument/2006/relationships/hyperlink" Target="https://podminky.urs.cz/item/CS_URS_2022_02/997006519" TargetMode="External" /><Relationship Id="rId28" Type="http://schemas.openxmlformats.org/officeDocument/2006/relationships/hyperlink" Target="https://podminky.urs.cz/item/CS_URS_2022_02/997013871" TargetMode="External" /><Relationship Id="rId29" Type="http://schemas.openxmlformats.org/officeDocument/2006/relationships/hyperlink" Target="https://podminky.urs.cz/item/CS_URS_2022_02/998014211" TargetMode="External" /><Relationship Id="rId30" Type="http://schemas.openxmlformats.org/officeDocument/2006/relationships/hyperlink" Target="https://podminky.urs.cz/item/CS_URS_2022_02/713131151" TargetMode="External" /><Relationship Id="rId31" Type="http://schemas.openxmlformats.org/officeDocument/2006/relationships/hyperlink" Target="https://podminky.urs.cz/item/CS_URS_2022_02/764214606" TargetMode="External" /><Relationship Id="rId32" Type="http://schemas.openxmlformats.org/officeDocument/2006/relationships/hyperlink" Target="https://podminky.urs.cz/item/CS_URS_2022_02/764311603" TargetMode="External" /><Relationship Id="rId33" Type="http://schemas.openxmlformats.org/officeDocument/2006/relationships/hyperlink" Target="https://podminky.urs.cz/item/CS_URS_2022_02/764311604" TargetMode="External" /><Relationship Id="rId34" Type="http://schemas.openxmlformats.org/officeDocument/2006/relationships/hyperlink" Target="https://podminky.urs.cz/item/CS_URS_2022_02/764311605" TargetMode="External" /><Relationship Id="rId35" Type="http://schemas.openxmlformats.org/officeDocument/2006/relationships/hyperlink" Target="https://podminky.urs.cz/item/CS_URS_2022_02/764511601" TargetMode="External" /><Relationship Id="rId36" Type="http://schemas.openxmlformats.org/officeDocument/2006/relationships/hyperlink" Target="https://podminky.urs.cz/item/CS_URS_2022_02/764511621" TargetMode="External" /><Relationship Id="rId37" Type="http://schemas.openxmlformats.org/officeDocument/2006/relationships/hyperlink" Target="https://podminky.urs.cz/item/CS_URS_2022_02/764518621" TargetMode="External" /><Relationship Id="rId38" Type="http://schemas.openxmlformats.org/officeDocument/2006/relationships/hyperlink" Target="https://podminky.urs.cz/item/CS_URS_2022_02/998764101" TargetMode="External" /><Relationship Id="rId39" Type="http://schemas.openxmlformats.org/officeDocument/2006/relationships/hyperlink" Target="https://podminky.urs.cz/item/CS_URS_2022_02/767640111" TargetMode="External" /><Relationship Id="rId40" Type="http://schemas.openxmlformats.org/officeDocument/2006/relationships/hyperlink" Target="https://podminky.urs.cz/item/CS_URS_2022_02/767652240" TargetMode="External" /><Relationship Id="rId41" Type="http://schemas.openxmlformats.org/officeDocument/2006/relationships/hyperlink" Target="https://podminky.urs.cz/item/CS_URS_2022_02/998767101" TargetMode="External" /><Relationship Id="rId42" Type="http://schemas.openxmlformats.org/officeDocument/2006/relationships/hyperlink" Target="https://podminky.urs.cz/item/CS_URS_2022_02/777611121" TargetMode="External" /><Relationship Id="rId43" Type="http://schemas.openxmlformats.org/officeDocument/2006/relationships/hyperlink" Target="https://podminky.urs.cz/item/CS_URS_2022_02/783301303" TargetMode="External" /><Relationship Id="rId44" Type="http://schemas.openxmlformats.org/officeDocument/2006/relationships/hyperlink" Target="https://podminky.urs.cz/item/CS_URS_2022_02/783334201" TargetMode="External" /><Relationship Id="rId45" Type="http://schemas.openxmlformats.org/officeDocument/2006/relationships/hyperlink" Target="https://podminky.urs.cz/item/CS_URS_2022_02/783335101" TargetMode="External" /><Relationship Id="rId46" Type="http://schemas.openxmlformats.org/officeDocument/2006/relationships/hyperlink" Target="https://podminky.urs.cz/item/CS_URS_2022_02/783337101" TargetMode="External" /><Relationship Id="rId47" Type="http://schemas.openxmlformats.org/officeDocument/2006/relationships/hyperlink" Target="https://podminky.urs.cz/item/CS_URS_2022_02/468041113" TargetMode="External" /><Relationship Id="rId48" Type="http://schemas.openxmlformats.org/officeDocument/2006/relationships/drawing" Target="../drawings/drawing4.xml" /><Relationship Id="rId4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92" TargetMode="External" /><Relationship Id="rId2" Type="http://schemas.openxmlformats.org/officeDocument/2006/relationships/hyperlink" Target="https://podminky.urs.cz/item/CS_URS_2022_02/113107213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52204" TargetMode="External" /><Relationship Id="rId5" Type="http://schemas.openxmlformats.org/officeDocument/2006/relationships/hyperlink" Target="https://podminky.urs.cz/item/CS_URS_2022_02/132151103" TargetMode="External" /><Relationship Id="rId6" Type="http://schemas.openxmlformats.org/officeDocument/2006/relationships/hyperlink" Target="https://podminky.urs.cz/item/CS_URS_2022_02/162651111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0120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01101" TargetMode="External" /><Relationship Id="rId11" Type="http://schemas.openxmlformats.org/officeDocument/2006/relationships/hyperlink" Target="https://podminky.urs.cz/item/CS_URS_2022_02/174151101" TargetMode="External" /><Relationship Id="rId12" Type="http://schemas.openxmlformats.org/officeDocument/2006/relationships/hyperlink" Target="https://podminky.urs.cz/item/CS_URS_2022_02/175111101" TargetMode="External" /><Relationship Id="rId13" Type="http://schemas.openxmlformats.org/officeDocument/2006/relationships/hyperlink" Target="https://podminky.urs.cz/item/CS_URS_2022_02/181202305" TargetMode="External" /><Relationship Id="rId14" Type="http://schemas.openxmlformats.org/officeDocument/2006/relationships/hyperlink" Target="https://podminky.urs.cz/item/CS_URS_2022_02/181411121" TargetMode="External" /><Relationship Id="rId15" Type="http://schemas.openxmlformats.org/officeDocument/2006/relationships/hyperlink" Target="https://podminky.urs.cz/item/CS_URS_2022_02/182303111" TargetMode="External" /><Relationship Id="rId16" Type="http://schemas.openxmlformats.org/officeDocument/2006/relationships/hyperlink" Target="https://podminky.urs.cz/item/CS_URS_2022_02/185803111" TargetMode="External" /><Relationship Id="rId17" Type="http://schemas.openxmlformats.org/officeDocument/2006/relationships/hyperlink" Target="https://podminky.urs.cz/item/CS_URS_2022_02/185803211" TargetMode="External" /><Relationship Id="rId18" Type="http://schemas.openxmlformats.org/officeDocument/2006/relationships/hyperlink" Target="https://podminky.urs.cz/item/CS_URS_2022_02/212751105" TargetMode="External" /><Relationship Id="rId19" Type="http://schemas.openxmlformats.org/officeDocument/2006/relationships/hyperlink" Target="https://podminky.urs.cz/item/CS_URS_2022_02/274313611" TargetMode="External" /><Relationship Id="rId20" Type="http://schemas.openxmlformats.org/officeDocument/2006/relationships/hyperlink" Target="https://podminky.urs.cz/item/CS_URS_2022_02/451573111" TargetMode="External" /><Relationship Id="rId21" Type="http://schemas.openxmlformats.org/officeDocument/2006/relationships/hyperlink" Target="https://podminky.urs.cz/item/CS_URS_2022_02/564851111" TargetMode="External" /><Relationship Id="rId22" Type="http://schemas.openxmlformats.org/officeDocument/2006/relationships/hyperlink" Target="https://podminky.urs.cz/item/CS_URS_2022_02/564861111" TargetMode="External" /><Relationship Id="rId23" Type="http://schemas.openxmlformats.org/officeDocument/2006/relationships/hyperlink" Target="https://podminky.urs.cz/item/CS_URS_2022_02/565166122" TargetMode="External" /><Relationship Id="rId24" Type="http://schemas.openxmlformats.org/officeDocument/2006/relationships/hyperlink" Target="https://podminky.urs.cz/item/CS_URS_2022_02/573111111" TargetMode="External" /><Relationship Id="rId25" Type="http://schemas.openxmlformats.org/officeDocument/2006/relationships/hyperlink" Target="https://podminky.urs.cz/item/CS_URS_2022_02/573211107" TargetMode="External" /><Relationship Id="rId26" Type="http://schemas.openxmlformats.org/officeDocument/2006/relationships/hyperlink" Target="https://podminky.urs.cz/item/CS_URS_2022_02/577134141" TargetMode="External" /><Relationship Id="rId27" Type="http://schemas.openxmlformats.org/officeDocument/2006/relationships/hyperlink" Target="https://podminky.urs.cz/item/CS_URS_2022_02/577155142" TargetMode="External" /><Relationship Id="rId28" Type="http://schemas.openxmlformats.org/officeDocument/2006/relationships/hyperlink" Target="https://podminky.urs.cz/item/CS_URS_2022_02/871355221" TargetMode="External" /><Relationship Id="rId29" Type="http://schemas.openxmlformats.org/officeDocument/2006/relationships/hyperlink" Target="https://podminky.urs.cz/item/CS_URS_2022_02/892351111" TargetMode="External" /><Relationship Id="rId30" Type="http://schemas.openxmlformats.org/officeDocument/2006/relationships/hyperlink" Target="https://podminky.urs.cz/item/CS_URS_2022_02/894812205" TargetMode="External" /><Relationship Id="rId31" Type="http://schemas.openxmlformats.org/officeDocument/2006/relationships/hyperlink" Target="https://podminky.urs.cz/item/CS_URS_2022_02/894812235" TargetMode="External" /><Relationship Id="rId32" Type="http://schemas.openxmlformats.org/officeDocument/2006/relationships/hyperlink" Target="https://podminky.urs.cz/item/CS_URS_2022_02/894812249" TargetMode="External" /><Relationship Id="rId33" Type="http://schemas.openxmlformats.org/officeDocument/2006/relationships/hyperlink" Target="https://podminky.urs.cz/item/CS_URS_2022_02/894812262" TargetMode="External" /><Relationship Id="rId34" Type="http://schemas.openxmlformats.org/officeDocument/2006/relationships/hyperlink" Target="https://podminky.urs.cz/item/CS_URS_2022_02/899721112" TargetMode="External" /><Relationship Id="rId35" Type="http://schemas.openxmlformats.org/officeDocument/2006/relationships/hyperlink" Target="https://podminky.urs.cz/item/CS_URS_2022_02/899722114" TargetMode="External" /><Relationship Id="rId36" Type="http://schemas.openxmlformats.org/officeDocument/2006/relationships/hyperlink" Target="https://podminky.urs.cz/item/CS_URS_2022_02/916131213" TargetMode="External" /><Relationship Id="rId37" Type="http://schemas.openxmlformats.org/officeDocument/2006/relationships/hyperlink" Target="https://podminky.urs.cz/item/CS_URS_2022_02/919732211" TargetMode="External" /><Relationship Id="rId38" Type="http://schemas.openxmlformats.org/officeDocument/2006/relationships/hyperlink" Target="https://podminky.urs.cz/item/CS_URS_2022_02/919735112" TargetMode="External" /><Relationship Id="rId39" Type="http://schemas.openxmlformats.org/officeDocument/2006/relationships/hyperlink" Target="https://podminky.urs.cz/item/CS_URS_2022_02/935114112" TargetMode="External" /><Relationship Id="rId40" Type="http://schemas.openxmlformats.org/officeDocument/2006/relationships/hyperlink" Target="https://podminky.urs.cz/item/CS_URS_2022_02/961044111" TargetMode="External" /><Relationship Id="rId41" Type="http://schemas.openxmlformats.org/officeDocument/2006/relationships/hyperlink" Target="https://podminky.urs.cz/item/CS_URS_2022_02/997002611" TargetMode="External" /><Relationship Id="rId42" Type="http://schemas.openxmlformats.org/officeDocument/2006/relationships/hyperlink" Target="https://podminky.urs.cz/item/CS_URS_2022_02/997006512" TargetMode="External" /><Relationship Id="rId43" Type="http://schemas.openxmlformats.org/officeDocument/2006/relationships/hyperlink" Target="https://podminky.urs.cz/item/CS_URS_2022_02/997006519" TargetMode="External" /><Relationship Id="rId44" Type="http://schemas.openxmlformats.org/officeDocument/2006/relationships/hyperlink" Target="https://podminky.urs.cz/item/CS_URS_2022_02/997013861" TargetMode="External" /><Relationship Id="rId45" Type="http://schemas.openxmlformats.org/officeDocument/2006/relationships/hyperlink" Target="https://podminky.urs.cz/item/CS_URS_2022_02/997013871" TargetMode="External" /><Relationship Id="rId46" Type="http://schemas.openxmlformats.org/officeDocument/2006/relationships/hyperlink" Target="https://podminky.urs.cz/item/CS_URS_2022_02/997013873" TargetMode="External" /><Relationship Id="rId47" Type="http://schemas.openxmlformats.org/officeDocument/2006/relationships/hyperlink" Target="https://podminky.urs.cz/item/CS_URS_2022_02/998225111" TargetMode="External" /><Relationship Id="rId48" Type="http://schemas.openxmlformats.org/officeDocument/2006/relationships/drawing" Target="../drawings/drawing5.xml" /><Relationship Id="rId4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2204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564281111" TargetMode="External" /><Relationship Id="rId7" Type="http://schemas.openxmlformats.org/officeDocument/2006/relationships/hyperlink" Target="https://podminky.urs.cz/item/CS_URS_2022_02/919726122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1" TargetMode="External" /><Relationship Id="rId2" Type="http://schemas.openxmlformats.org/officeDocument/2006/relationships/hyperlink" Target="https://podminky.urs.cz/item/CS_URS_2022_02/162651111" TargetMode="External" /><Relationship Id="rId3" Type="http://schemas.openxmlformats.org/officeDocument/2006/relationships/hyperlink" Target="https://podminky.urs.cz/item/CS_URS_2022_02/167151101" TargetMode="External" /><Relationship Id="rId4" Type="http://schemas.openxmlformats.org/officeDocument/2006/relationships/hyperlink" Target="https://podminky.urs.cz/item/CS_URS_2022_02/1712012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4101101" TargetMode="External" /><Relationship Id="rId7" Type="http://schemas.openxmlformats.org/officeDocument/2006/relationships/hyperlink" Target="https://podminky.urs.cz/item/CS_URS_2022_02/220182022" TargetMode="External" /><Relationship Id="rId8" Type="http://schemas.openxmlformats.org/officeDocument/2006/relationships/hyperlink" Target="https://podminky.urs.cz/item/CS_URS_2022_02/460010024" TargetMode="External" /><Relationship Id="rId9" Type="http://schemas.openxmlformats.org/officeDocument/2006/relationships/hyperlink" Target="https://podminky.urs.cz/item/CS_URS_2022_02/460421082" TargetMode="External" /><Relationship Id="rId10" Type="http://schemas.openxmlformats.org/officeDocument/2006/relationships/hyperlink" Target="https://podminky.urs.cz/item/CS_URS_2022_02/460528111" TargetMode="External" /><Relationship Id="rId11" Type="http://schemas.openxmlformats.org/officeDocument/2006/relationships/hyperlink" Target="https://podminky.urs.cz/item/CS_URS_2022_02/460751112" TargetMode="External" /><Relationship Id="rId12" Type="http://schemas.openxmlformats.org/officeDocument/2006/relationships/drawing" Target="../drawings/drawing7.xm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151100" TargetMode="External" /><Relationship Id="rId2" Type="http://schemas.openxmlformats.org/officeDocument/2006/relationships/hyperlink" Target="https://podminky.urs.cz/item/CS_URS_2022_02/132151103" TargetMode="External" /><Relationship Id="rId3" Type="http://schemas.openxmlformats.org/officeDocument/2006/relationships/hyperlink" Target="https://podminky.urs.cz/item/CS_URS_2022_02/162651111" TargetMode="External" /><Relationship Id="rId4" Type="http://schemas.openxmlformats.org/officeDocument/2006/relationships/hyperlink" Target="https://podminky.urs.cz/item/CS_URS_2022_02/167151101" TargetMode="External" /><Relationship Id="rId5" Type="http://schemas.openxmlformats.org/officeDocument/2006/relationships/hyperlink" Target="https://podminky.urs.cz/item/CS_URS_2022_02/171201231" TargetMode="External" /><Relationship Id="rId6" Type="http://schemas.openxmlformats.org/officeDocument/2006/relationships/hyperlink" Target="https://podminky.urs.cz/item/CS_URS_2022_02/171251201" TargetMode="External" /><Relationship Id="rId7" Type="http://schemas.openxmlformats.org/officeDocument/2006/relationships/hyperlink" Target="https://podminky.urs.cz/item/CS_URS_2022_02/174101101" TargetMode="External" /><Relationship Id="rId8" Type="http://schemas.openxmlformats.org/officeDocument/2006/relationships/hyperlink" Target="https://podminky.urs.cz/item/CS_URS_2022_02/175111101" TargetMode="External" /><Relationship Id="rId9" Type="http://schemas.openxmlformats.org/officeDocument/2006/relationships/hyperlink" Target="https://podminky.urs.cz/item/CS_URS_2022_02/275313611" TargetMode="External" /><Relationship Id="rId10" Type="http://schemas.openxmlformats.org/officeDocument/2006/relationships/hyperlink" Target="https://podminky.urs.cz/item/CS_URS_2022_02/348172113" TargetMode="External" /><Relationship Id="rId11" Type="http://schemas.openxmlformats.org/officeDocument/2006/relationships/hyperlink" Target="https://podminky.urs.cz/item/CS_URS_2022_02/348172911" TargetMode="External" /><Relationship Id="rId12" Type="http://schemas.openxmlformats.org/officeDocument/2006/relationships/hyperlink" Target="https://podminky.urs.cz/item/CS_URS_2022_02/998225111" TargetMode="External" /><Relationship Id="rId13" Type="http://schemas.openxmlformats.org/officeDocument/2006/relationships/hyperlink" Target="https://podminky.urs.cz/item/CS_URS_2022_02/460791112" TargetMode="External" /><Relationship Id="rId14" Type="http://schemas.openxmlformats.org/officeDocument/2006/relationships/drawing" Target="../drawings/drawing8.xml" /><Relationship Id="rId1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9001401" TargetMode="External" /><Relationship Id="rId2" Type="http://schemas.openxmlformats.org/officeDocument/2006/relationships/hyperlink" Target="https://podminky.urs.cz/item/CS_URS_2022_02/119001421" TargetMode="External" /><Relationship Id="rId3" Type="http://schemas.openxmlformats.org/officeDocument/2006/relationships/hyperlink" Target="https://podminky.urs.cz/item/CS_URS_2022_02/131251204" TargetMode="External" /><Relationship Id="rId4" Type="http://schemas.openxmlformats.org/officeDocument/2006/relationships/hyperlink" Target="https://podminky.urs.cz/item/CS_URS_2022_02/132254204" TargetMode="External" /><Relationship Id="rId5" Type="http://schemas.openxmlformats.org/officeDocument/2006/relationships/hyperlink" Target="https://podminky.urs.cz/item/CS_URS_2022_02/133254101" TargetMode="External" /><Relationship Id="rId6" Type="http://schemas.openxmlformats.org/officeDocument/2006/relationships/hyperlink" Target="https://podminky.urs.cz/item/CS_URS_2022_02/151811143" TargetMode="External" /><Relationship Id="rId7" Type="http://schemas.openxmlformats.org/officeDocument/2006/relationships/hyperlink" Target="https://podminky.urs.cz/item/CS_URS_2022_02/151811243" TargetMode="External" /><Relationship Id="rId8" Type="http://schemas.openxmlformats.org/officeDocument/2006/relationships/hyperlink" Target="https://podminky.urs.cz/item/CS_URS_2022_02/162651111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201201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74101101" TargetMode="External" /><Relationship Id="rId13" Type="http://schemas.openxmlformats.org/officeDocument/2006/relationships/hyperlink" Target="https://podminky.urs.cz/item/CS_URS_2022_02/175111101" TargetMode="External" /><Relationship Id="rId14" Type="http://schemas.openxmlformats.org/officeDocument/2006/relationships/hyperlink" Target="https://podminky.urs.cz/item/CS_URS_2022_02/359901211" TargetMode="External" /><Relationship Id="rId15" Type="http://schemas.openxmlformats.org/officeDocument/2006/relationships/hyperlink" Target="https://podminky.urs.cz/item/CS_URS_2022_02/451541111" TargetMode="External" /><Relationship Id="rId16" Type="http://schemas.openxmlformats.org/officeDocument/2006/relationships/hyperlink" Target="https://podminky.urs.cz/item/CS_URS_2022_02/451572111" TargetMode="External" /><Relationship Id="rId17" Type="http://schemas.openxmlformats.org/officeDocument/2006/relationships/hyperlink" Target="https://podminky.urs.cz/item/CS_URS_2022_02/452311141" TargetMode="External" /><Relationship Id="rId18" Type="http://schemas.openxmlformats.org/officeDocument/2006/relationships/hyperlink" Target="https://podminky.urs.cz/item/CS_URS_2022_02/452313141" TargetMode="External" /><Relationship Id="rId19" Type="http://schemas.openxmlformats.org/officeDocument/2006/relationships/hyperlink" Target="https://podminky.urs.cz/item/CS_URS_2022_02/871265211" TargetMode="External" /><Relationship Id="rId20" Type="http://schemas.openxmlformats.org/officeDocument/2006/relationships/hyperlink" Target="https://podminky.urs.cz/item/CS_URS_2022_02/871275211" TargetMode="External" /><Relationship Id="rId21" Type="http://schemas.openxmlformats.org/officeDocument/2006/relationships/hyperlink" Target="https://podminky.urs.cz/item/CS_URS_2022_02/871315221" TargetMode="External" /><Relationship Id="rId22" Type="http://schemas.openxmlformats.org/officeDocument/2006/relationships/hyperlink" Target="https://podminky.urs.cz/item/CS_URS_2022_02/871355221" TargetMode="External" /><Relationship Id="rId23" Type="http://schemas.openxmlformats.org/officeDocument/2006/relationships/hyperlink" Target="https://podminky.urs.cz/item/CS_URS_2022_02/871365811" TargetMode="External" /><Relationship Id="rId24" Type="http://schemas.openxmlformats.org/officeDocument/2006/relationships/hyperlink" Target="https://podminky.urs.cz/item/CS_URS_2022_02/877265271" TargetMode="External" /><Relationship Id="rId25" Type="http://schemas.openxmlformats.org/officeDocument/2006/relationships/hyperlink" Target="https://podminky.urs.cz/item/CS_URS_2022_02/877355121" TargetMode="External" /><Relationship Id="rId26" Type="http://schemas.openxmlformats.org/officeDocument/2006/relationships/hyperlink" Target="https://podminky.urs.cz/item/CS_URS_2022_02/890311851" TargetMode="External" /><Relationship Id="rId27" Type="http://schemas.openxmlformats.org/officeDocument/2006/relationships/hyperlink" Target="https://podminky.urs.cz/item/CS_URS_2022_02/892351111" TargetMode="External" /><Relationship Id="rId28" Type="http://schemas.openxmlformats.org/officeDocument/2006/relationships/hyperlink" Target="https://podminky.urs.cz/item/CS_URS_2022_02/894812205" TargetMode="External" /><Relationship Id="rId29" Type="http://schemas.openxmlformats.org/officeDocument/2006/relationships/hyperlink" Target="https://podminky.urs.cz/item/CS_URS_2022_02/894812235" TargetMode="External" /><Relationship Id="rId30" Type="http://schemas.openxmlformats.org/officeDocument/2006/relationships/hyperlink" Target="https://podminky.urs.cz/item/CS_URS_2022_02/894812249" TargetMode="External" /><Relationship Id="rId31" Type="http://schemas.openxmlformats.org/officeDocument/2006/relationships/hyperlink" Target="https://podminky.urs.cz/item/CS_URS_2022_02/894812262" TargetMode="External" /><Relationship Id="rId32" Type="http://schemas.openxmlformats.org/officeDocument/2006/relationships/hyperlink" Target="https://podminky.urs.cz/item/CS_URS_2022_02/899721112" TargetMode="External" /><Relationship Id="rId33" Type="http://schemas.openxmlformats.org/officeDocument/2006/relationships/hyperlink" Target="https://podminky.urs.cz/item/CS_URS_2022_02/899722114" TargetMode="External" /><Relationship Id="rId34" Type="http://schemas.openxmlformats.org/officeDocument/2006/relationships/hyperlink" Target="https://podminky.urs.cz/item/CS_URS_2022_02/997002611" TargetMode="External" /><Relationship Id="rId35" Type="http://schemas.openxmlformats.org/officeDocument/2006/relationships/hyperlink" Target="https://podminky.urs.cz/item/CS_URS_2022_02/997006512" TargetMode="External" /><Relationship Id="rId36" Type="http://schemas.openxmlformats.org/officeDocument/2006/relationships/hyperlink" Target="https://podminky.urs.cz/item/CS_URS_2022_02/997006519" TargetMode="External" /><Relationship Id="rId37" Type="http://schemas.openxmlformats.org/officeDocument/2006/relationships/hyperlink" Target="https://podminky.urs.cz/item/CS_URS_2022_02/997013631" TargetMode="External" /><Relationship Id="rId38" Type="http://schemas.openxmlformats.org/officeDocument/2006/relationships/hyperlink" Target="https://podminky.urs.cz/item/CS_URS_2022_02/998276101" TargetMode="External" /><Relationship Id="rId39" Type="http://schemas.openxmlformats.org/officeDocument/2006/relationships/drawing" Target="../drawings/drawing9.xml" /><Relationship Id="rId4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2"/>
  <sheetViews>
    <sheetView showGridLines="0" tabSelected="1" workbookViewId="0" topLeftCell="A52">
      <selection activeCell="AG56" sqref="AG56:AM5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pans="2:7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377" t="s">
        <v>15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3"/>
      <c r="AQ5" s="23"/>
      <c r="AR5" s="21"/>
      <c r="BE5" s="374" t="s">
        <v>16</v>
      </c>
      <c r="BS5" s="18" t="s">
        <v>6</v>
      </c>
    </row>
    <row r="6" spans="2:71" ht="36.95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379" t="s">
        <v>18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3"/>
      <c r="AQ6" s="23"/>
      <c r="AR6" s="21"/>
      <c r="BE6" s="375"/>
      <c r="BS6" s="18" t="s">
        <v>6</v>
      </c>
    </row>
    <row r="7" spans="2:7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20</v>
      </c>
      <c r="AO7" s="23"/>
      <c r="AP7" s="23"/>
      <c r="AQ7" s="23"/>
      <c r="AR7" s="21"/>
      <c r="BE7" s="375"/>
      <c r="BS7" s="18" t="s">
        <v>6</v>
      </c>
    </row>
    <row r="8" spans="2:7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44">
        <v>44855</v>
      </c>
      <c r="AO8" s="23"/>
      <c r="AP8" s="23"/>
      <c r="AQ8" s="23"/>
      <c r="AR8" s="21"/>
      <c r="BE8" s="375"/>
      <c r="BS8" s="18" t="s">
        <v>6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75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20</v>
      </c>
      <c r="AO10" s="23"/>
      <c r="AP10" s="23"/>
      <c r="AQ10" s="23"/>
      <c r="AR10" s="21"/>
      <c r="BE10" s="375"/>
      <c r="BS10" s="18" t="s">
        <v>6</v>
      </c>
    </row>
    <row r="11" spans="2:7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20</v>
      </c>
      <c r="AO11" s="23"/>
      <c r="AP11" s="23"/>
      <c r="AQ11" s="23"/>
      <c r="AR11" s="21"/>
      <c r="BE11" s="375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75"/>
      <c r="BS12" s="18" t="s">
        <v>6</v>
      </c>
    </row>
    <row r="13" spans="2:7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2453</v>
      </c>
      <c r="AO13" s="23"/>
      <c r="AP13" s="23"/>
      <c r="AQ13" s="23"/>
      <c r="AR13" s="21"/>
      <c r="BE13" s="375"/>
      <c r="BS13" s="18" t="s">
        <v>6</v>
      </c>
    </row>
    <row r="14" spans="2:71" ht="12.75">
      <c r="B14" s="22"/>
      <c r="C14" s="23"/>
      <c r="D14" s="23"/>
      <c r="E14" s="380" t="s">
        <v>2455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0" t="s">
        <v>28</v>
      </c>
      <c r="AL14" s="23"/>
      <c r="AM14" s="23"/>
      <c r="AN14" s="32" t="s">
        <v>2454</v>
      </c>
      <c r="AO14" s="23"/>
      <c r="AP14" s="23"/>
      <c r="AQ14" s="23"/>
      <c r="AR14" s="21"/>
      <c r="BE14" s="375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75"/>
      <c r="BS15" s="18" t="s">
        <v>4</v>
      </c>
    </row>
    <row r="16" spans="2:7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20</v>
      </c>
      <c r="AO16" s="23"/>
      <c r="AP16" s="23"/>
      <c r="AQ16" s="23"/>
      <c r="AR16" s="21"/>
      <c r="BE16" s="375"/>
      <c r="BS16" s="18" t="s">
        <v>4</v>
      </c>
    </row>
    <row r="17" spans="2:7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20</v>
      </c>
      <c r="AO17" s="23"/>
      <c r="AP17" s="23"/>
      <c r="AQ17" s="23"/>
      <c r="AR17" s="21"/>
      <c r="BE17" s="375"/>
      <c r="BS17" s="18" t="s">
        <v>32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75"/>
      <c r="BS18" s="18" t="s">
        <v>6</v>
      </c>
    </row>
    <row r="19" spans="2:7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20</v>
      </c>
      <c r="AO19" s="23"/>
      <c r="AP19" s="23"/>
      <c r="AQ19" s="23"/>
      <c r="AR19" s="21"/>
      <c r="BE19" s="375"/>
      <c r="BS19" s="18" t="s">
        <v>8</v>
      </c>
    </row>
    <row r="20" spans="2:71" ht="18.4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20</v>
      </c>
      <c r="AO20" s="23"/>
      <c r="AP20" s="23"/>
      <c r="AQ20" s="23"/>
      <c r="AR20" s="21"/>
      <c r="BE20" s="375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75"/>
    </row>
    <row r="22" spans="2:57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75"/>
    </row>
    <row r="23" spans="2:57" ht="47.25" customHeight="1">
      <c r="B23" s="22"/>
      <c r="C23" s="23"/>
      <c r="D23" s="23"/>
      <c r="E23" s="382" t="s">
        <v>35</v>
      </c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23"/>
      <c r="AP23" s="23"/>
      <c r="AQ23" s="23"/>
      <c r="AR23" s="21"/>
      <c r="BE23" s="375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75"/>
    </row>
    <row r="25" spans="2:57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75"/>
    </row>
    <row r="26" spans="1:57" s="1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83">
        <f>ROUND(AG54,2)</f>
        <v>18160274.54</v>
      </c>
      <c r="AL26" s="384"/>
      <c r="AM26" s="384"/>
      <c r="AN26" s="384"/>
      <c r="AO26" s="384"/>
      <c r="AP26" s="37"/>
      <c r="AQ26" s="37"/>
      <c r="AR26" s="40"/>
      <c r="BE26" s="375"/>
    </row>
    <row r="27" spans="1:57" s="1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75"/>
    </row>
    <row r="28" spans="1:57" s="1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85" t="s">
        <v>37</v>
      </c>
      <c r="M28" s="385"/>
      <c r="N28" s="385"/>
      <c r="O28" s="385"/>
      <c r="P28" s="385"/>
      <c r="Q28" s="37"/>
      <c r="R28" s="37"/>
      <c r="S28" s="37"/>
      <c r="T28" s="37"/>
      <c r="U28" s="37"/>
      <c r="V28" s="37"/>
      <c r="W28" s="385" t="s">
        <v>38</v>
      </c>
      <c r="X28" s="385"/>
      <c r="Y28" s="385"/>
      <c r="Z28" s="385"/>
      <c r="AA28" s="385"/>
      <c r="AB28" s="385"/>
      <c r="AC28" s="385"/>
      <c r="AD28" s="385"/>
      <c r="AE28" s="385"/>
      <c r="AF28" s="37"/>
      <c r="AG28" s="37"/>
      <c r="AH28" s="37"/>
      <c r="AI28" s="37"/>
      <c r="AJ28" s="37"/>
      <c r="AK28" s="385" t="s">
        <v>39</v>
      </c>
      <c r="AL28" s="385"/>
      <c r="AM28" s="385"/>
      <c r="AN28" s="385"/>
      <c r="AO28" s="385"/>
      <c r="AP28" s="37"/>
      <c r="AQ28" s="37"/>
      <c r="AR28" s="40"/>
      <c r="BE28" s="375"/>
    </row>
    <row r="29" spans="2:57" s="2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55">
        <v>0.21</v>
      </c>
      <c r="M29" s="356"/>
      <c r="N29" s="356"/>
      <c r="O29" s="356"/>
      <c r="P29" s="356"/>
      <c r="Q29" s="42"/>
      <c r="R29" s="42"/>
      <c r="S29" s="42"/>
      <c r="T29" s="42"/>
      <c r="U29" s="42"/>
      <c r="V29" s="42"/>
      <c r="W29" s="357">
        <f>ROUND(AK26,2)</f>
        <v>18160274.54</v>
      </c>
      <c r="X29" s="356"/>
      <c r="Y29" s="356"/>
      <c r="Z29" s="356"/>
      <c r="AA29" s="356"/>
      <c r="AB29" s="356"/>
      <c r="AC29" s="356"/>
      <c r="AD29" s="356"/>
      <c r="AE29" s="356"/>
      <c r="AF29" s="42"/>
      <c r="AG29" s="42"/>
      <c r="AH29" s="42"/>
      <c r="AI29" s="42"/>
      <c r="AJ29" s="42"/>
      <c r="AK29" s="357">
        <f>L29*W29</f>
        <v>3813657.6533999997</v>
      </c>
      <c r="AL29" s="356"/>
      <c r="AM29" s="356"/>
      <c r="AN29" s="356"/>
      <c r="AO29" s="356"/>
      <c r="AP29" s="42"/>
      <c r="AQ29" s="42"/>
      <c r="AR29" s="43"/>
      <c r="BE29" s="376"/>
    </row>
    <row r="30" spans="2:57" s="2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55">
        <v>0.15</v>
      </c>
      <c r="M30" s="356"/>
      <c r="N30" s="356"/>
      <c r="O30" s="356"/>
      <c r="P30" s="356"/>
      <c r="Q30" s="42"/>
      <c r="R30" s="42"/>
      <c r="S30" s="42"/>
      <c r="T30" s="42"/>
      <c r="U30" s="42"/>
      <c r="V30" s="42"/>
      <c r="W30" s="357">
        <f>ROUND(BA54,0)</f>
        <v>0</v>
      </c>
      <c r="X30" s="356"/>
      <c r="Y30" s="356"/>
      <c r="Z30" s="356"/>
      <c r="AA30" s="356"/>
      <c r="AB30" s="356"/>
      <c r="AC30" s="356"/>
      <c r="AD30" s="356"/>
      <c r="AE30" s="356"/>
      <c r="AF30" s="42"/>
      <c r="AG30" s="42"/>
      <c r="AH30" s="42"/>
      <c r="AI30" s="42"/>
      <c r="AJ30" s="42"/>
      <c r="AK30" s="357">
        <f>ROUND(AW54,0)</f>
        <v>0</v>
      </c>
      <c r="AL30" s="356"/>
      <c r="AM30" s="356"/>
      <c r="AN30" s="356"/>
      <c r="AO30" s="356"/>
      <c r="AP30" s="42"/>
      <c r="AQ30" s="42"/>
      <c r="AR30" s="43"/>
      <c r="BE30" s="376"/>
    </row>
    <row r="31" spans="2:57" s="2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55">
        <v>0.21</v>
      </c>
      <c r="M31" s="356"/>
      <c r="N31" s="356"/>
      <c r="O31" s="356"/>
      <c r="P31" s="356"/>
      <c r="Q31" s="42"/>
      <c r="R31" s="42"/>
      <c r="S31" s="42"/>
      <c r="T31" s="42"/>
      <c r="U31" s="42"/>
      <c r="V31" s="42"/>
      <c r="W31" s="357">
        <f>ROUND(BB54,0)</f>
        <v>0</v>
      </c>
      <c r="X31" s="356"/>
      <c r="Y31" s="356"/>
      <c r="Z31" s="356"/>
      <c r="AA31" s="356"/>
      <c r="AB31" s="356"/>
      <c r="AC31" s="356"/>
      <c r="AD31" s="356"/>
      <c r="AE31" s="356"/>
      <c r="AF31" s="42"/>
      <c r="AG31" s="42"/>
      <c r="AH31" s="42"/>
      <c r="AI31" s="42"/>
      <c r="AJ31" s="42"/>
      <c r="AK31" s="357">
        <v>0</v>
      </c>
      <c r="AL31" s="356"/>
      <c r="AM31" s="356"/>
      <c r="AN31" s="356"/>
      <c r="AO31" s="356"/>
      <c r="AP31" s="42"/>
      <c r="AQ31" s="42"/>
      <c r="AR31" s="43"/>
      <c r="BE31" s="376"/>
    </row>
    <row r="32" spans="2:57" s="2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55">
        <v>0.15</v>
      </c>
      <c r="M32" s="356"/>
      <c r="N32" s="356"/>
      <c r="O32" s="356"/>
      <c r="P32" s="356"/>
      <c r="Q32" s="42"/>
      <c r="R32" s="42"/>
      <c r="S32" s="42"/>
      <c r="T32" s="42"/>
      <c r="U32" s="42"/>
      <c r="V32" s="42"/>
      <c r="W32" s="357">
        <f>ROUND(BC54,0)</f>
        <v>0</v>
      </c>
      <c r="X32" s="356"/>
      <c r="Y32" s="356"/>
      <c r="Z32" s="356"/>
      <c r="AA32" s="356"/>
      <c r="AB32" s="356"/>
      <c r="AC32" s="356"/>
      <c r="AD32" s="356"/>
      <c r="AE32" s="356"/>
      <c r="AF32" s="42"/>
      <c r="AG32" s="42"/>
      <c r="AH32" s="42"/>
      <c r="AI32" s="42"/>
      <c r="AJ32" s="42"/>
      <c r="AK32" s="357">
        <v>0</v>
      </c>
      <c r="AL32" s="356"/>
      <c r="AM32" s="356"/>
      <c r="AN32" s="356"/>
      <c r="AO32" s="356"/>
      <c r="AP32" s="42"/>
      <c r="AQ32" s="42"/>
      <c r="AR32" s="43"/>
      <c r="BE32" s="376"/>
    </row>
    <row r="33" spans="2:44" s="2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55">
        <v>0</v>
      </c>
      <c r="M33" s="356"/>
      <c r="N33" s="356"/>
      <c r="O33" s="356"/>
      <c r="P33" s="356"/>
      <c r="Q33" s="42"/>
      <c r="R33" s="42"/>
      <c r="S33" s="42"/>
      <c r="T33" s="42"/>
      <c r="U33" s="42"/>
      <c r="V33" s="42"/>
      <c r="W33" s="357">
        <f>ROUND(BD54,0)</f>
        <v>0</v>
      </c>
      <c r="X33" s="356"/>
      <c r="Y33" s="356"/>
      <c r="Z33" s="356"/>
      <c r="AA33" s="356"/>
      <c r="AB33" s="356"/>
      <c r="AC33" s="356"/>
      <c r="AD33" s="356"/>
      <c r="AE33" s="356"/>
      <c r="AF33" s="42"/>
      <c r="AG33" s="42"/>
      <c r="AH33" s="42"/>
      <c r="AI33" s="42"/>
      <c r="AJ33" s="42"/>
      <c r="AK33" s="357">
        <v>0</v>
      </c>
      <c r="AL33" s="356"/>
      <c r="AM33" s="356"/>
      <c r="AN33" s="356"/>
      <c r="AO33" s="356"/>
      <c r="AP33" s="42"/>
      <c r="AQ33" s="42"/>
      <c r="AR33" s="43"/>
    </row>
    <row r="34" spans="1:57" s="1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1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61" t="s">
        <v>48</v>
      </c>
      <c r="Y35" s="359"/>
      <c r="Z35" s="359"/>
      <c r="AA35" s="359"/>
      <c r="AB35" s="359"/>
      <c r="AC35" s="46"/>
      <c r="AD35" s="46"/>
      <c r="AE35" s="46"/>
      <c r="AF35" s="46"/>
      <c r="AG35" s="46"/>
      <c r="AH35" s="46"/>
      <c r="AI35" s="46"/>
      <c r="AJ35" s="46"/>
      <c r="AK35" s="358">
        <f>SUM(AK26:AK33)</f>
        <v>21973932.1934</v>
      </c>
      <c r="AL35" s="359"/>
      <c r="AM35" s="359"/>
      <c r="AN35" s="359"/>
      <c r="AO35" s="360"/>
      <c r="AP35" s="44"/>
      <c r="AQ35" s="44"/>
      <c r="AR35" s="40"/>
      <c r="BE35" s="35"/>
    </row>
    <row r="36" spans="1:57" s="1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1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1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1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1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3" customFormat="1" ht="12" customHeight="1">
      <c r="B44" s="52"/>
      <c r="C44" s="30" t="s">
        <v>14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21_b_03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4" customFormat="1" ht="36.95" customHeight="1">
      <c r="B45" s="55"/>
      <c r="C45" s="56" t="s">
        <v>17</v>
      </c>
      <c r="D45" s="57"/>
      <c r="E45" s="57"/>
      <c r="F45" s="57"/>
      <c r="G45" s="57"/>
      <c r="H45" s="57"/>
      <c r="I45" s="57"/>
      <c r="J45" s="57"/>
      <c r="K45" s="57"/>
      <c r="L45" s="386" t="str">
        <f>K6</f>
        <v>Projektová dokumentace revitalizace střediska Veřejná zeleň na ul. Palackého 29, Nový Jičín</v>
      </c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57"/>
      <c r="AQ45" s="57"/>
      <c r="AR45" s="58"/>
    </row>
    <row r="46" spans="1:57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1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par. č. 589/3 v k.ú. Nový Jičín-Horní Předměstí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66">
        <f>IF(AN8="","",AN8)</f>
        <v>44855</v>
      </c>
      <c r="AN47" s="366"/>
      <c r="AO47" s="37"/>
      <c r="AP47" s="37"/>
      <c r="AQ47" s="37"/>
      <c r="AR47" s="40"/>
      <c r="BE47" s="35"/>
    </row>
    <row r="48" spans="1:57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1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Technické služby města Nového Jičína, p. o.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67" t="str">
        <f>IF(E17="","",E17)</f>
        <v>BENEPRO, a.s.</v>
      </c>
      <c r="AN49" s="368"/>
      <c r="AO49" s="368"/>
      <c r="AP49" s="368"/>
      <c r="AQ49" s="37"/>
      <c r="AR49" s="40"/>
      <c r="AS49" s="349" t="s">
        <v>50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1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>NOSTA s.r.o. Nový Jičín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67" t="str">
        <f>IF(E20="","",E20)</f>
        <v>BENEPRO, a.s.</v>
      </c>
      <c r="AN50" s="368"/>
      <c r="AO50" s="368"/>
      <c r="AP50" s="36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1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1" customFormat="1" ht="29.25" customHeight="1">
      <c r="A52" s="35"/>
      <c r="B52" s="36"/>
      <c r="C52" s="388" t="s">
        <v>51</v>
      </c>
      <c r="D52" s="365"/>
      <c r="E52" s="365"/>
      <c r="F52" s="365"/>
      <c r="G52" s="365"/>
      <c r="H52" s="67"/>
      <c r="I52" s="369" t="s">
        <v>52</v>
      </c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4" t="s">
        <v>53</v>
      </c>
      <c r="AH52" s="365"/>
      <c r="AI52" s="365"/>
      <c r="AJ52" s="365"/>
      <c r="AK52" s="365"/>
      <c r="AL52" s="365"/>
      <c r="AM52" s="365"/>
      <c r="AN52" s="369" t="s">
        <v>54</v>
      </c>
      <c r="AO52" s="365"/>
      <c r="AP52" s="365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1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5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3">
        <f>ROUND(AG55+SUM(AG56:AG58)+SUM(AG62:AG64)+AG70,2)</f>
        <v>18160274.54</v>
      </c>
      <c r="AH54" s="373"/>
      <c r="AI54" s="373"/>
      <c r="AJ54" s="373"/>
      <c r="AK54" s="373"/>
      <c r="AL54" s="373"/>
      <c r="AM54" s="373"/>
      <c r="AN54" s="370">
        <f>SUM(AG54*1.21)</f>
        <v>21973932.1934</v>
      </c>
      <c r="AO54" s="370"/>
      <c r="AP54" s="370"/>
      <c r="AQ54" s="79" t="s">
        <v>20</v>
      </c>
      <c r="AR54" s="80"/>
      <c r="AS54" s="81">
        <f>ROUND(AS55+SUM(AS56:AS58)+SUM(AS62:AS64)+AS70,0)</f>
        <v>0</v>
      </c>
      <c r="AT54" s="82">
        <f aca="true" t="shared" si="0" ref="AT54:AT70">ROUND(SUM(AV54:AW54),2)</f>
        <v>3813657.75</v>
      </c>
      <c r="AU54" s="83">
        <f>ROUND(AU55+SUM(AU56:AU58)+SUM(AU62:AU64)+AU70,5)</f>
        <v>0</v>
      </c>
      <c r="AV54" s="82">
        <f>ROUND(AZ54*L29,2)</f>
        <v>3813657.75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ROUND(AZ55+SUM(AZ56:AZ58)+SUM(AZ62:AZ64)+AZ70,0)</f>
        <v>18160275</v>
      </c>
      <c r="BA54" s="82">
        <f>ROUND(BA55+SUM(BA56:BA58)+SUM(BA62:BA64)+BA70,0)</f>
        <v>0</v>
      </c>
      <c r="BB54" s="82">
        <f>ROUND(BB55+SUM(BB56:BB58)+SUM(BB62:BB64)+BB70,0)</f>
        <v>0</v>
      </c>
      <c r="BC54" s="82">
        <f>ROUND(BC55+SUM(BC56:BC58)+SUM(BC62:BC64)+BC70,0)</f>
        <v>0</v>
      </c>
      <c r="BD54" s="84">
        <f>ROUND(BD55+SUM(BD56:BD58)+SUM(BD62:BD64)+BD70,0)</f>
        <v>0</v>
      </c>
      <c r="BS54" s="85" t="s">
        <v>69</v>
      </c>
      <c r="BT54" s="85" t="s">
        <v>70</v>
      </c>
      <c r="BU54" s="86" t="s">
        <v>71</v>
      </c>
      <c r="BV54" s="85" t="s">
        <v>72</v>
      </c>
      <c r="BW54" s="85" t="s">
        <v>5</v>
      </c>
      <c r="BX54" s="85" t="s">
        <v>73</v>
      </c>
      <c r="CL54" s="85" t="s">
        <v>20</v>
      </c>
    </row>
    <row r="55" spans="1:91" s="6" customFormat="1" ht="16.5" customHeight="1">
      <c r="A55" s="87" t="s">
        <v>74</v>
      </c>
      <c r="B55" s="88"/>
      <c r="C55" s="89"/>
      <c r="D55" s="372" t="s">
        <v>75</v>
      </c>
      <c r="E55" s="372"/>
      <c r="F55" s="372"/>
      <c r="G55" s="372"/>
      <c r="H55" s="372"/>
      <c r="I55" s="90"/>
      <c r="J55" s="372" t="s">
        <v>76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47">
        <f>'SO 01 - Skladovací hala u...'!J30</f>
        <v>4808053.34</v>
      </c>
      <c r="AH55" s="348"/>
      <c r="AI55" s="348"/>
      <c r="AJ55" s="348"/>
      <c r="AK55" s="348"/>
      <c r="AL55" s="348"/>
      <c r="AM55" s="348"/>
      <c r="AN55" s="347">
        <f aca="true" t="shared" si="1" ref="AN55:AN70">SUM(AG55,AT55)</f>
        <v>5817744.54</v>
      </c>
      <c r="AO55" s="348"/>
      <c r="AP55" s="348"/>
      <c r="AQ55" s="91" t="s">
        <v>77</v>
      </c>
      <c r="AR55" s="92"/>
      <c r="AS55" s="93">
        <v>0</v>
      </c>
      <c r="AT55" s="94">
        <f t="shared" si="0"/>
        <v>1009691.2</v>
      </c>
      <c r="AU55" s="95">
        <f>'SO 01 - Skladovací hala u...'!P97</f>
        <v>0</v>
      </c>
      <c r="AV55" s="94">
        <f>'SO 01 - Skladovací hala u...'!J33</f>
        <v>1009691.2</v>
      </c>
      <c r="AW55" s="94">
        <f>'SO 01 - Skladovací hala u...'!J34</f>
        <v>0</v>
      </c>
      <c r="AX55" s="94">
        <f>'SO 01 - Skladovací hala u...'!J35</f>
        <v>0</v>
      </c>
      <c r="AY55" s="94">
        <f>'SO 01 - Skladovací hala u...'!J36</f>
        <v>0</v>
      </c>
      <c r="AZ55" s="94">
        <f>'SO 01 - Skladovací hala u...'!F33</f>
        <v>4808053</v>
      </c>
      <c r="BA55" s="94">
        <f>'SO 01 - Skladovací hala u...'!F34</f>
        <v>0</v>
      </c>
      <c r="BB55" s="94">
        <f>'SO 01 - Skladovací hala u...'!F35</f>
        <v>0</v>
      </c>
      <c r="BC55" s="94">
        <f>'SO 01 - Skladovací hala u...'!F36</f>
        <v>0</v>
      </c>
      <c r="BD55" s="96">
        <f>'SO 01 - Skladovací hala u...'!F37</f>
        <v>0</v>
      </c>
      <c r="BT55" s="97" t="s">
        <v>6</v>
      </c>
      <c r="BV55" s="97" t="s">
        <v>72</v>
      </c>
      <c r="BW55" s="97" t="s">
        <v>78</v>
      </c>
      <c r="BX55" s="97" t="s">
        <v>5</v>
      </c>
      <c r="CL55" s="97" t="s">
        <v>20</v>
      </c>
      <c r="CM55" s="97" t="s">
        <v>79</v>
      </c>
    </row>
    <row r="56" spans="1:91" s="6" customFormat="1" ht="16.5" customHeight="1">
      <c r="A56" s="87" t="s">
        <v>74</v>
      </c>
      <c r="B56" s="88"/>
      <c r="C56" s="89"/>
      <c r="D56" s="372" t="s">
        <v>80</v>
      </c>
      <c r="E56" s="372"/>
      <c r="F56" s="372"/>
      <c r="G56" s="372"/>
      <c r="H56" s="372"/>
      <c r="I56" s="90"/>
      <c r="J56" s="372" t="s">
        <v>81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47">
        <f>'SO 02 - Skladovací hala o...'!J30</f>
        <v>3918096.02</v>
      </c>
      <c r="AH56" s="348"/>
      <c r="AI56" s="348"/>
      <c r="AJ56" s="348"/>
      <c r="AK56" s="348"/>
      <c r="AL56" s="348"/>
      <c r="AM56" s="348"/>
      <c r="AN56" s="347">
        <f t="shared" si="1"/>
        <v>4740896.18</v>
      </c>
      <c r="AO56" s="348"/>
      <c r="AP56" s="348"/>
      <c r="AQ56" s="91" t="s">
        <v>77</v>
      </c>
      <c r="AR56" s="92"/>
      <c r="AS56" s="93">
        <v>0</v>
      </c>
      <c r="AT56" s="94">
        <f t="shared" si="0"/>
        <v>822800.16</v>
      </c>
      <c r="AU56" s="95">
        <f>'SO 02 - Skladovací hala o...'!P95</f>
        <v>0</v>
      </c>
      <c r="AV56" s="94">
        <f>'SO 02 - Skladovací hala o...'!J33</f>
        <v>822800.16</v>
      </c>
      <c r="AW56" s="94">
        <f>'SO 02 - Skladovací hala o...'!J34</f>
        <v>0</v>
      </c>
      <c r="AX56" s="94">
        <f>'SO 02 - Skladovací hala o...'!J35</f>
        <v>0</v>
      </c>
      <c r="AY56" s="94">
        <f>'SO 02 - Skladovací hala o...'!J36</f>
        <v>0</v>
      </c>
      <c r="AZ56" s="94">
        <f>'SO 02 - Skladovací hala o...'!F33</f>
        <v>3918096</v>
      </c>
      <c r="BA56" s="94">
        <f>'SO 02 - Skladovací hala o...'!F34</f>
        <v>0</v>
      </c>
      <c r="BB56" s="94">
        <f>'SO 02 - Skladovací hala o...'!F35</f>
        <v>0</v>
      </c>
      <c r="BC56" s="94">
        <f>'SO 02 - Skladovací hala o...'!F36</f>
        <v>0</v>
      </c>
      <c r="BD56" s="96">
        <f>'SO 02 - Skladovací hala o...'!F37</f>
        <v>0</v>
      </c>
      <c r="BT56" s="97" t="s">
        <v>6</v>
      </c>
      <c r="BV56" s="97" t="s">
        <v>72</v>
      </c>
      <c r="BW56" s="97" t="s">
        <v>82</v>
      </c>
      <c r="BX56" s="97" t="s">
        <v>5</v>
      </c>
      <c r="CL56" s="97" t="s">
        <v>20</v>
      </c>
      <c r="CM56" s="97" t="s">
        <v>79</v>
      </c>
    </row>
    <row r="57" spans="1:91" s="6" customFormat="1" ht="16.5" customHeight="1">
      <c r="A57" s="87" t="s">
        <v>74</v>
      </c>
      <c r="B57" s="88"/>
      <c r="C57" s="89"/>
      <c r="D57" s="372" t="s">
        <v>83</v>
      </c>
      <c r="E57" s="372"/>
      <c r="F57" s="372"/>
      <c r="G57" s="372"/>
      <c r="H57" s="372"/>
      <c r="I57" s="90"/>
      <c r="J57" s="372" t="s">
        <v>76</v>
      </c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47">
        <f>'SO 03 - Skladovací hala u...'!J30</f>
        <v>2063305.92</v>
      </c>
      <c r="AH57" s="348"/>
      <c r="AI57" s="348"/>
      <c r="AJ57" s="348"/>
      <c r="AK57" s="348"/>
      <c r="AL57" s="348"/>
      <c r="AM57" s="348"/>
      <c r="AN57" s="347">
        <f t="shared" si="1"/>
        <v>2496600.16</v>
      </c>
      <c r="AO57" s="348"/>
      <c r="AP57" s="348"/>
      <c r="AQ57" s="91" t="s">
        <v>77</v>
      </c>
      <c r="AR57" s="92"/>
      <c r="AS57" s="93">
        <v>0</v>
      </c>
      <c r="AT57" s="94">
        <f t="shared" si="0"/>
        <v>433294.24</v>
      </c>
      <c r="AU57" s="95">
        <f>'SO 03 - Skladovací hala u...'!P97</f>
        <v>0</v>
      </c>
      <c r="AV57" s="94">
        <f>'SO 03 - Skladovací hala u...'!J33</f>
        <v>433294.24</v>
      </c>
      <c r="AW57" s="94">
        <f>'SO 03 - Skladovací hala u...'!J34</f>
        <v>0</v>
      </c>
      <c r="AX57" s="94">
        <f>'SO 03 - Skladovací hala u...'!J35</f>
        <v>0</v>
      </c>
      <c r="AY57" s="94">
        <f>'SO 03 - Skladovací hala u...'!J36</f>
        <v>0</v>
      </c>
      <c r="AZ57" s="94">
        <f>'SO 03 - Skladovací hala u...'!F33</f>
        <v>2063306</v>
      </c>
      <c r="BA57" s="94">
        <f>'SO 03 - Skladovací hala u...'!F34</f>
        <v>0</v>
      </c>
      <c r="BB57" s="94">
        <f>'SO 03 - Skladovací hala u...'!F35</f>
        <v>0</v>
      </c>
      <c r="BC57" s="94">
        <f>'SO 03 - Skladovací hala u...'!F36</f>
        <v>0</v>
      </c>
      <c r="BD57" s="96">
        <f>'SO 03 - Skladovací hala u...'!F37</f>
        <v>0</v>
      </c>
      <c r="BT57" s="97" t="s">
        <v>6</v>
      </c>
      <c r="BV57" s="97" t="s">
        <v>72</v>
      </c>
      <c r="BW57" s="97" t="s">
        <v>84</v>
      </c>
      <c r="BX57" s="97" t="s">
        <v>5</v>
      </c>
      <c r="CL57" s="97" t="s">
        <v>20</v>
      </c>
      <c r="CM57" s="97" t="s">
        <v>79</v>
      </c>
    </row>
    <row r="58" spans="2:91" s="6" customFormat="1" ht="24.75" customHeight="1">
      <c r="B58" s="88"/>
      <c r="C58" s="89"/>
      <c r="D58" s="372" t="s">
        <v>85</v>
      </c>
      <c r="E58" s="372"/>
      <c r="F58" s="372"/>
      <c r="G58" s="372"/>
      <c r="H58" s="372"/>
      <c r="I58" s="90"/>
      <c r="J58" s="372" t="s">
        <v>86</v>
      </c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63">
        <f>ROUND(SUM(AG59:AG61),2)</f>
        <v>4721159.95</v>
      </c>
      <c r="AH58" s="348"/>
      <c r="AI58" s="348"/>
      <c r="AJ58" s="348"/>
      <c r="AK58" s="348"/>
      <c r="AL58" s="348"/>
      <c r="AM58" s="348"/>
      <c r="AN58" s="347">
        <f t="shared" si="1"/>
        <v>5712603.55</v>
      </c>
      <c r="AO58" s="348"/>
      <c r="AP58" s="348"/>
      <c r="AQ58" s="91" t="s">
        <v>77</v>
      </c>
      <c r="AR58" s="92"/>
      <c r="AS58" s="93">
        <f>ROUND(SUM(AS59:AS61),0)</f>
        <v>0</v>
      </c>
      <c r="AT58" s="94">
        <f t="shared" si="0"/>
        <v>991443.6</v>
      </c>
      <c r="AU58" s="95">
        <f>ROUND(SUM(AU59:AU61),5)</f>
        <v>0</v>
      </c>
      <c r="AV58" s="94">
        <f>ROUND(AZ58*L29,2)</f>
        <v>991443.6</v>
      </c>
      <c r="AW58" s="94">
        <f>ROUND(BA58*L30,2)</f>
        <v>0</v>
      </c>
      <c r="AX58" s="94">
        <f>ROUND(BB58*L29,2)</f>
        <v>0</v>
      </c>
      <c r="AY58" s="94">
        <f>ROUND(BC58*L30,2)</f>
        <v>0</v>
      </c>
      <c r="AZ58" s="94">
        <f>ROUND(SUM(AZ59:AZ61),0)</f>
        <v>4721160</v>
      </c>
      <c r="BA58" s="94">
        <f>ROUND(SUM(BA59:BA61),0)</f>
        <v>0</v>
      </c>
      <c r="BB58" s="94">
        <f>ROUND(SUM(BB59:BB61),0)</f>
        <v>0</v>
      </c>
      <c r="BC58" s="94">
        <f>ROUND(SUM(BC59:BC61),0)</f>
        <v>0</v>
      </c>
      <c r="BD58" s="96">
        <f>ROUND(SUM(BD59:BD61),0)</f>
        <v>0</v>
      </c>
      <c r="BS58" s="97" t="s">
        <v>69</v>
      </c>
      <c r="BT58" s="97" t="s">
        <v>6</v>
      </c>
      <c r="BU58" s="97" t="s">
        <v>71</v>
      </c>
      <c r="BV58" s="97" t="s">
        <v>72</v>
      </c>
      <c r="BW58" s="97" t="s">
        <v>87</v>
      </c>
      <c r="BX58" s="97" t="s">
        <v>5</v>
      </c>
      <c r="CL58" s="97" t="s">
        <v>20</v>
      </c>
      <c r="CM58" s="97" t="s">
        <v>79</v>
      </c>
    </row>
    <row r="59" spans="1:90" s="3" customFormat="1" ht="16.5" customHeight="1">
      <c r="A59" s="87" t="s">
        <v>74</v>
      </c>
      <c r="B59" s="52"/>
      <c r="C59" s="98"/>
      <c r="D59" s="98"/>
      <c r="E59" s="371" t="s">
        <v>88</v>
      </c>
      <c r="F59" s="371"/>
      <c r="G59" s="371"/>
      <c r="H59" s="371"/>
      <c r="I59" s="371"/>
      <c r="J59" s="98"/>
      <c r="K59" s="371" t="s">
        <v>89</v>
      </c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45">
        <f>'SO 04.1 - Vjezd a zpevněn...'!J32</f>
        <v>4004170.53</v>
      </c>
      <c r="AH59" s="346"/>
      <c r="AI59" s="346"/>
      <c r="AJ59" s="346"/>
      <c r="AK59" s="346"/>
      <c r="AL59" s="346"/>
      <c r="AM59" s="346"/>
      <c r="AN59" s="345">
        <f t="shared" si="1"/>
        <v>4845046.34</v>
      </c>
      <c r="AO59" s="346"/>
      <c r="AP59" s="346"/>
      <c r="AQ59" s="99" t="s">
        <v>90</v>
      </c>
      <c r="AR59" s="54"/>
      <c r="AS59" s="100">
        <v>0</v>
      </c>
      <c r="AT59" s="101">
        <f t="shared" si="0"/>
        <v>840875.81</v>
      </c>
      <c r="AU59" s="102">
        <f>'SO 04.1 - Vjezd a zpevněn...'!P94</f>
        <v>0</v>
      </c>
      <c r="AV59" s="101">
        <f>'SO 04.1 - Vjezd a zpevněn...'!J35</f>
        <v>840875.81</v>
      </c>
      <c r="AW59" s="101">
        <f>'SO 04.1 - Vjezd a zpevněn...'!J36</f>
        <v>0</v>
      </c>
      <c r="AX59" s="101">
        <f>'SO 04.1 - Vjezd a zpevněn...'!J37</f>
        <v>0</v>
      </c>
      <c r="AY59" s="101">
        <f>'SO 04.1 - Vjezd a zpevněn...'!J38</f>
        <v>0</v>
      </c>
      <c r="AZ59" s="101">
        <f>'SO 04.1 - Vjezd a zpevněn...'!F35</f>
        <v>4004171</v>
      </c>
      <c r="BA59" s="101">
        <f>'SO 04.1 - Vjezd a zpevněn...'!F36</f>
        <v>0</v>
      </c>
      <c r="BB59" s="101">
        <f>'SO 04.1 - Vjezd a zpevněn...'!F37</f>
        <v>0</v>
      </c>
      <c r="BC59" s="101">
        <f>'SO 04.1 - Vjezd a zpevněn...'!F38</f>
        <v>0</v>
      </c>
      <c r="BD59" s="103">
        <f>'SO 04.1 - Vjezd a zpevněn...'!F39</f>
        <v>0</v>
      </c>
      <c r="BT59" s="104" t="s">
        <v>79</v>
      </c>
      <c r="BV59" s="104" t="s">
        <v>72</v>
      </c>
      <c r="BW59" s="104" t="s">
        <v>91</v>
      </c>
      <c r="BX59" s="104" t="s">
        <v>87</v>
      </c>
      <c r="CL59" s="104" t="s">
        <v>20</v>
      </c>
    </row>
    <row r="60" spans="1:90" s="3" customFormat="1" ht="16.5" customHeight="1">
      <c r="A60" s="87" t="s">
        <v>74</v>
      </c>
      <c r="B60" s="52"/>
      <c r="C60" s="98"/>
      <c r="D60" s="98"/>
      <c r="E60" s="371" t="s">
        <v>92</v>
      </c>
      <c r="F60" s="371"/>
      <c r="G60" s="371"/>
      <c r="H60" s="371"/>
      <c r="I60" s="371"/>
      <c r="J60" s="98"/>
      <c r="K60" s="371" t="s">
        <v>93</v>
      </c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45">
        <f>'SO 04.2 - Sanace podloží'!J32</f>
        <v>400737.35</v>
      </c>
      <c r="AH60" s="346"/>
      <c r="AI60" s="346"/>
      <c r="AJ60" s="346"/>
      <c r="AK60" s="346"/>
      <c r="AL60" s="346"/>
      <c r="AM60" s="346"/>
      <c r="AN60" s="345">
        <f t="shared" si="1"/>
        <v>484892.18999999994</v>
      </c>
      <c r="AO60" s="346"/>
      <c r="AP60" s="346"/>
      <c r="AQ60" s="99" t="s">
        <v>90</v>
      </c>
      <c r="AR60" s="54"/>
      <c r="AS60" s="100">
        <v>0</v>
      </c>
      <c r="AT60" s="101">
        <f t="shared" si="0"/>
        <v>84154.84</v>
      </c>
      <c r="AU60" s="102">
        <f>'SO 04.2 - Sanace podloží'!P89</f>
        <v>0</v>
      </c>
      <c r="AV60" s="101">
        <f>'SO 04.2 - Sanace podloží'!J35</f>
        <v>84154.84</v>
      </c>
      <c r="AW60" s="101">
        <f>'SO 04.2 - Sanace podloží'!J36</f>
        <v>0</v>
      </c>
      <c r="AX60" s="101">
        <f>'SO 04.2 - Sanace podloží'!J37</f>
        <v>0</v>
      </c>
      <c r="AY60" s="101">
        <f>'SO 04.2 - Sanace podloží'!J38</f>
        <v>0</v>
      </c>
      <c r="AZ60" s="101">
        <f>'SO 04.2 - Sanace podloží'!F35</f>
        <v>400737</v>
      </c>
      <c r="BA60" s="101">
        <f>'SO 04.2 - Sanace podloží'!F36</f>
        <v>0</v>
      </c>
      <c r="BB60" s="101">
        <f>'SO 04.2 - Sanace podloží'!F37</f>
        <v>0</v>
      </c>
      <c r="BC60" s="101">
        <f>'SO 04.2 - Sanace podloží'!F38</f>
        <v>0</v>
      </c>
      <c r="BD60" s="103">
        <f>'SO 04.2 - Sanace podloží'!F39</f>
        <v>0</v>
      </c>
      <c r="BT60" s="104" t="s">
        <v>79</v>
      </c>
      <c r="BV60" s="104" t="s">
        <v>72</v>
      </c>
      <c r="BW60" s="104" t="s">
        <v>94</v>
      </c>
      <c r="BX60" s="104" t="s">
        <v>87</v>
      </c>
      <c r="CL60" s="104" t="s">
        <v>20</v>
      </c>
    </row>
    <row r="61" spans="1:90" s="3" customFormat="1" ht="16.5" customHeight="1">
      <c r="A61" s="87" t="s">
        <v>74</v>
      </c>
      <c r="B61" s="52"/>
      <c r="C61" s="98"/>
      <c r="D61" s="98"/>
      <c r="E61" s="371" t="s">
        <v>95</v>
      </c>
      <c r="F61" s="371"/>
      <c r="G61" s="371"/>
      <c r="H61" s="371"/>
      <c r="I61" s="371"/>
      <c r="J61" s="98"/>
      <c r="K61" s="371" t="s">
        <v>96</v>
      </c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45">
        <f>'SO 04.3 - Ochrana vedení'!J32</f>
        <v>316252.07</v>
      </c>
      <c r="AH61" s="346"/>
      <c r="AI61" s="346"/>
      <c r="AJ61" s="346"/>
      <c r="AK61" s="346"/>
      <c r="AL61" s="346"/>
      <c r="AM61" s="346"/>
      <c r="AN61" s="345">
        <f t="shared" si="1"/>
        <v>382665</v>
      </c>
      <c r="AO61" s="346"/>
      <c r="AP61" s="346"/>
      <c r="AQ61" s="99" t="s">
        <v>90</v>
      </c>
      <c r="AR61" s="54"/>
      <c r="AS61" s="100">
        <v>0</v>
      </c>
      <c r="AT61" s="101">
        <f t="shared" si="0"/>
        <v>66412.93</v>
      </c>
      <c r="AU61" s="102">
        <f>'SO 04.3 - Ochrana vedení'!P90</f>
        <v>0</v>
      </c>
      <c r="AV61" s="101">
        <f>'SO 04.3 - Ochrana vedení'!J35</f>
        <v>66412.93</v>
      </c>
      <c r="AW61" s="101">
        <f>'SO 04.3 - Ochrana vedení'!J36</f>
        <v>0</v>
      </c>
      <c r="AX61" s="101">
        <f>'SO 04.3 - Ochrana vedení'!J37</f>
        <v>0</v>
      </c>
      <c r="AY61" s="101">
        <f>'SO 04.3 - Ochrana vedení'!J38</f>
        <v>0</v>
      </c>
      <c r="AZ61" s="101">
        <f>'SO 04.3 - Ochrana vedení'!F35</f>
        <v>316252</v>
      </c>
      <c r="BA61" s="101">
        <f>'SO 04.3 - Ochrana vedení'!F36</f>
        <v>0</v>
      </c>
      <c r="BB61" s="101">
        <f>'SO 04.3 - Ochrana vedení'!F37</f>
        <v>0</v>
      </c>
      <c r="BC61" s="101">
        <f>'SO 04.3 - Ochrana vedení'!F38</f>
        <v>0</v>
      </c>
      <c r="BD61" s="103">
        <f>'SO 04.3 - Ochrana vedení'!F39</f>
        <v>0</v>
      </c>
      <c r="BT61" s="104" t="s">
        <v>79</v>
      </c>
      <c r="BV61" s="104" t="s">
        <v>72</v>
      </c>
      <c r="BW61" s="104" t="s">
        <v>97</v>
      </c>
      <c r="BX61" s="104" t="s">
        <v>87</v>
      </c>
      <c r="CL61" s="104" t="s">
        <v>20</v>
      </c>
    </row>
    <row r="62" spans="1:91" s="6" customFormat="1" ht="16.5" customHeight="1">
      <c r="A62" s="87" t="s">
        <v>74</v>
      </c>
      <c r="B62" s="88"/>
      <c r="C62" s="89"/>
      <c r="D62" s="372" t="s">
        <v>98</v>
      </c>
      <c r="E62" s="372"/>
      <c r="F62" s="372"/>
      <c r="G62" s="372"/>
      <c r="H62" s="372"/>
      <c r="I62" s="90"/>
      <c r="J62" s="372" t="s">
        <v>99</v>
      </c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47">
        <f>'SO 05 - Vjezdová brána'!J30</f>
        <v>209496.91</v>
      </c>
      <c r="AH62" s="348"/>
      <c r="AI62" s="348"/>
      <c r="AJ62" s="348"/>
      <c r="AK62" s="348"/>
      <c r="AL62" s="348"/>
      <c r="AM62" s="348"/>
      <c r="AN62" s="347">
        <f t="shared" si="1"/>
        <v>253491.26</v>
      </c>
      <c r="AO62" s="348"/>
      <c r="AP62" s="348"/>
      <c r="AQ62" s="91" t="s">
        <v>77</v>
      </c>
      <c r="AR62" s="92"/>
      <c r="AS62" s="93">
        <v>0</v>
      </c>
      <c r="AT62" s="94">
        <f t="shared" si="0"/>
        <v>43994.35</v>
      </c>
      <c r="AU62" s="95">
        <f>'SO 05 - Vjezdová brána'!P86</f>
        <v>0</v>
      </c>
      <c r="AV62" s="94">
        <f>'SO 05 - Vjezdová brána'!J33</f>
        <v>43994.35</v>
      </c>
      <c r="AW62" s="94">
        <f>'SO 05 - Vjezdová brána'!J34</f>
        <v>0</v>
      </c>
      <c r="AX62" s="94">
        <f>'SO 05 - Vjezdová brána'!J35</f>
        <v>0</v>
      </c>
      <c r="AY62" s="94">
        <f>'SO 05 - Vjezdová brána'!J36</f>
        <v>0</v>
      </c>
      <c r="AZ62" s="94">
        <f>'SO 05 - Vjezdová brána'!F33</f>
        <v>209497</v>
      </c>
      <c r="BA62" s="94">
        <f>'SO 05 - Vjezdová brána'!F34</f>
        <v>0</v>
      </c>
      <c r="BB62" s="94">
        <f>'SO 05 - Vjezdová brána'!F35</f>
        <v>0</v>
      </c>
      <c r="BC62" s="94">
        <f>'SO 05 - Vjezdová brána'!F36</f>
        <v>0</v>
      </c>
      <c r="BD62" s="96">
        <f>'SO 05 - Vjezdová brána'!F37</f>
        <v>0</v>
      </c>
      <c r="BT62" s="97" t="s">
        <v>6</v>
      </c>
      <c r="BV62" s="97" t="s">
        <v>72</v>
      </c>
      <c r="BW62" s="97" t="s">
        <v>100</v>
      </c>
      <c r="BX62" s="97" t="s">
        <v>5</v>
      </c>
      <c r="CL62" s="97" t="s">
        <v>20</v>
      </c>
      <c r="CM62" s="97" t="s">
        <v>79</v>
      </c>
    </row>
    <row r="63" spans="1:91" s="6" customFormat="1" ht="16.5" customHeight="1">
      <c r="A63" s="87" t="s">
        <v>74</v>
      </c>
      <c r="B63" s="88"/>
      <c r="C63" s="89"/>
      <c r="D63" s="372" t="s">
        <v>101</v>
      </c>
      <c r="E63" s="372"/>
      <c r="F63" s="372"/>
      <c r="G63" s="372"/>
      <c r="H63" s="372"/>
      <c r="I63" s="90"/>
      <c r="J63" s="372" t="s">
        <v>102</v>
      </c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47">
        <f>'SO 06 - Dešťová kanalizace'!J30</f>
        <v>1670020.28</v>
      </c>
      <c r="AH63" s="348"/>
      <c r="AI63" s="348"/>
      <c r="AJ63" s="348"/>
      <c r="AK63" s="348"/>
      <c r="AL63" s="348"/>
      <c r="AM63" s="348"/>
      <c r="AN63" s="347">
        <f t="shared" si="1"/>
        <v>2020724.54</v>
      </c>
      <c r="AO63" s="348"/>
      <c r="AP63" s="348"/>
      <c r="AQ63" s="91" t="s">
        <v>77</v>
      </c>
      <c r="AR63" s="92"/>
      <c r="AS63" s="93">
        <v>0</v>
      </c>
      <c r="AT63" s="94">
        <f t="shared" si="0"/>
        <v>350704.26</v>
      </c>
      <c r="AU63" s="95">
        <f>'SO 06 - Dešťová kanalizace'!P86</f>
        <v>0</v>
      </c>
      <c r="AV63" s="94">
        <f>'SO 06 - Dešťová kanalizace'!J33</f>
        <v>350704.26</v>
      </c>
      <c r="AW63" s="94">
        <f>'SO 06 - Dešťová kanalizace'!J34</f>
        <v>0</v>
      </c>
      <c r="AX63" s="94">
        <f>'SO 06 - Dešťová kanalizace'!J35</f>
        <v>0</v>
      </c>
      <c r="AY63" s="94">
        <f>'SO 06 - Dešťová kanalizace'!J36</f>
        <v>0</v>
      </c>
      <c r="AZ63" s="94">
        <f>'SO 06 - Dešťová kanalizace'!F33</f>
        <v>1670020</v>
      </c>
      <c r="BA63" s="94">
        <f>'SO 06 - Dešťová kanalizace'!F34</f>
        <v>0</v>
      </c>
      <c r="BB63" s="94">
        <f>'SO 06 - Dešťová kanalizace'!F35</f>
        <v>0</v>
      </c>
      <c r="BC63" s="94">
        <f>'SO 06 - Dešťová kanalizace'!F36</f>
        <v>0</v>
      </c>
      <c r="BD63" s="96">
        <f>'SO 06 - Dešťová kanalizace'!F37</f>
        <v>0</v>
      </c>
      <c r="BT63" s="97" t="s">
        <v>6</v>
      </c>
      <c r="BV63" s="97" t="s">
        <v>72</v>
      </c>
      <c r="BW63" s="97" t="s">
        <v>103</v>
      </c>
      <c r="BX63" s="97" t="s">
        <v>5</v>
      </c>
      <c r="CL63" s="97" t="s">
        <v>20</v>
      </c>
      <c r="CM63" s="97" t="s">
        <v>79</v>
      </c>
    </row>
    <row r="64" spans="2:91" s="6" customFormat="1" ht="24.75" customHeight="1">
      <c r="B64" s="88"/>
      <c r="C64" s="89"/>
      <c r="D64" s="372" t="s">
        <v>104</v>
      </c>
      <c r="E64" s="372"/>
      <c r="F64" s="372"/>
      <c r="G64" s="372"/>
      <c r="H64" s="372"/>
      <c r="I64" s="90"/>
      <c r="J64" s="372" t="s">
        <v>105</v>
      </c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63">
        <f>ROUND(SUM(AG65:AG69),2)</f>
        <v>697125.07</v>
      </c>
      <c r="AH64" s="348"/>
      <c r="AI64" s="348"/>
      <c r="AJ64" s="348"/>
      <c r="AK64" s="348"/>
      <c r="AL64" s="348"/>
      <c r="AM64" s="348"/>
      <c r="AN64" s="347">
        <f t="shared" si="1"/>
        <v>843521.5299999999</v>
      </c>
      <c r="AO64" s="348"/>
      <c r="AP64" s="348"/>
      <c r="AQ64" s="91" t="s">
        <v>77</v>
      </c>
      <c r="AR64" s="92"/>
      <c r="AS64" s="93">
        <f>ROUND(SUM(AS65:AS69),0)</f>
        <v>0</v>
      </c>
      <c r="AT64" s="94">
        <f t="shared" si="0"/>
        <v>146396.46</v>
      </c>
      <c r="AU64" s="95">
        <f>ROUND(SUM(AU65:AU69),5)</f>
        <v>0</v>
      </c>
      <c r="AV64" s="94">
        <f>ROUND(AZ64*L29,2)</f>
        <v>146396.46</v>
      </c>
      <c r="AW64" s="94">
        <f>ROUND(BA64*L30,2)</f>
        <v>0</v>
      </c>
      <c r="AX64" s="94">
        <f>ROUND(BB64*L29,2)</f>
        <v>0</v>
      </c>
      <c r="AY64" s="94">
        <f>ROUND(BC64*L30,2)</f>
        <v>0</v>
      </c>
      <c r="AZ64" s="94">
        <f>ROUND(SUM(AZ65:AZ69),0)</f>
        <v>697126</v>
      </c>
      <c r="BA64" s="94">
        <f>ROUND(SUM(BA65:BA69),0)</f>
        <v>0</v>
      </c>
      <c r="BB64" s="94">
        <f>ROUND(SUM(BB65:BB69),0)</f>
        <v>0</v>
      </c>
      <c r="BC64" s="94">
        <f>ROUND(SUM(BC65:BC69),0)</f>
        <v>0</v>
      </c>
      <c r="BD64" s="96">
        <f>ROUND(SUM(BD65:BD69),0)</f>
        <v>0</v>
      </c>
      <c r="BS64" s="97" t="s">
        <v>69</v>
      </c>
      <c r="BT64" s="97" t="s">
        <v>6</v>
      </c>
      <c r="BU64" s="97" t="s">
        <v>71</v>
      </c>
      <c r="BV64" s="97" t="s">
        <v>72</v>
      </c>
      <c r="BW64" s="97" t="s">
        <v>106</v>
      </c>
      <c r="BX64" s="97" t="s">
        <v>5</v>
      </c>
      <c r="CL64" s="97" t="s">
        <v>20</v>
      </c>
      <c r="CM64" s="97" t="s">
        <v>79</v>
      </c>
    </row>
    <row r="65" spans="1:90" s="3" customFormat="1" ht="23.25" customHeight="1">
      <c r="A65" s="87" t="s">
        <v>74</v>
      </c>
      <c r="B65" s="52"/>
      <c r="C65" s="98"/>
      <c r="D65" s="98"/>
      <c r="E65" s="371" t="s">
        <v>107</v>
      </c>
      <c r="F65" s="371"/>
      <c r="G65" s="371"/>
      <c r="H65" s="371"/>
      <c r="I65" s="371"/>
      <c r="J65" s="98"/>
      <c r="K65" s="371" t="s">
        <v>108</v>
      </c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45">
        <f>'25K2021_1 - Uzemňovací so...'!J32</f>
        <v>85924.07</v>
      </c>
      <c r="AH65" s="346"/>
      <c r="AI65" s="346"/>
      <c r="AJ65" s="346"/>
      <c r="AK65" s="346"/>
      <c r="AL65" s="346"/>
      <c r="AM65" s="346"/>
      <c r="AN65" s="345">
        <f t="shared" si="1"/>
        <v>103968.12000000001</v>
      </c>
      <c r="AO65" s="346"/>
      <c r="AP65" s="346"/>
      <c r="AQ65" s="99" t="s">
        <v>90</v>
      </c>
      <c r="AR65" s="54"/>
      <c r="AS65" s="100">
        <v>0</v>
      </c>
      <c r="AT65" s="101">
        <f t="shared" si="0"/>
        <v>18044.05</v>
      </c>
      <c r="AU65" s="102">
        <f>'25K2021_1 - Uzemňovací so...'!P87</f>
        <v>0</v>
      </c>
      <c r="AV65" s="101">
        <f>'25K2021_1 - Uzemňovací so...'!J35</f>
        <v>18044.05</v>
      </c>
      <c r="AW65" s="101">
        <f>'25K2021_1 - Uzemňovací so...'!J36</f>
        <v>0</v>
      </c>
      <c r="AX65" s="101">
        <f>'25K2021_1 - Uzemňovací so...'!J37</f>
        <v>0</v>
      </c>
      <c r="AY65" s="101">
        <f>'25K2021_1 - Uzemňovací so...'!J38</f>
        <v>0</v>
      </c>
      <c r="AZ65" s="101">
        <f>'25K2021_1 - Uzemňovací so...'!F35</f>
        <v>85924</v>
      </c>
      <c r="BA65" s="101">
        <f>'25K2021_1 - Uzemňovací so...'!F36</f>
        <v>0</v>
      </c>
      <c r="BB65" s="101">
        <f>'25K2021_1 - Uzemňovací so...'!F37</f>
        <v>0</v>
      </c>
      <c r="BC65" s="101">
        <f>'25K2021_1 - Uzemňovací so...'!F38</f>
        <v>0</v>
      </c>
      <c r="BD65" s="103">
        <f>'25K2021_1 - Uzemňovací so...'!F39</f>
        <v>0</v>
      </c>
      <c r="BT65" s="104" t="s">
        <v>79</v>
      </c>
      <c r="BV65" s="104" t="s">
        <v>72</v>
      </c>
      <c r="BW65" s="104" t="s">
        <v>109</v>
      </c>
      <c r="BX65" s="104" t="s">
        <v>106</v>
      </c>
      <c r="CL65" s="104" t="s">
        <v>20</v>
      </c>
    </row>
    <row r="66" spans="1:90" s="3" customFormat="1" ht="23.25" customHeight="1">
      <c r="A66" s="87" t="s">
        <v>74</v>
      </c>
      <c r="B66" s="52"/>
      <c r="C66" s="98"/>
      <c r="D66" s="98"/>
      <c r="E66" s="371" t="s">
        <v>110</v>
      </c>
      <c r="F66" s="371"/>
      <c r="G66" s="371"/>
      <c r="H66" s="371"/>
      <c r="I66" s="371"/>
      <c r="J66" s="98"/>
      <c r="K66" s="371" t="s">
        <v>111</v>
      </c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45">
        <f>'25K2021_2 - Venkovní elek...'!J32</f>
        <v>151977.97</v>
      </c>
      <c r="AH66" s="346"/>
      <c r="AI66" s="346"/>
      <c r="AJ66" s="346"/>
      <c r="AK66" s="346"/>
      <c r="AL66" s="346"/>
      <c r="AM66" s="346"/>
      <c r="AN66" s="345">
        <f t="shared" si="1"/>
        <v>183893.34</v>
      </c>
      <c r="AO66" s="346"/>
      <c r="AP66" s="346"/>
      <c r="AQ66" s="99" t="s">
        <v>90</v>
      </c>
      <c r="AR66" s="54"/>
      <c r="AS66" s="100">
        <v>0</v>
      </c>
      <c r="AT66" s="101">
        <f t="shared" si="0"/>
        <v>31915.37</v>
      </c>
      <c r="AU66" s="102">
        <f>'25K2021_2 - Venkovní elek...'!P93</f>
        <v>0</v>
      </c>
      <c r="AV66" s="101">
        <f>'25K2021_2 - Venkovní elek...'!J35</f>
        <v>31915.37</v>
      </c>
      <c r="AW66" s="101">
        <f>'25K2021_2 - Venkovní elek...'!J36</f>
        <v>0</v>
      </c>
      <c r="AX66" s="101">
        <f>'25K2021_2 - Venkovní elek...'!J37</f>
        <v>0</v>
      </c>
      <c r="AY66" s="101">
        <f>'25K2021_2 - Venkovní elek...'!J38</f>
        <v>0</v>
      </c>
      <c r="AZ66" s="101">
        <f>'25K2021_2 - Venkovní elek...'!F35</f>
        <v>151978</v>
      </c>
      <c r="BA66" s="101">
        <f>'25K2021_2 - Venkovní elek...'!F36</f>
        <v>0</v>
      </c>
      <c r="BB66" s="101">
        <f>'25K2021_2 - Venkovní elek...'!F37</f>
        <v>0</v>
      </c>
      <c r="BC66" s="101">
        <f>'25K2021_2 - Venkovní elek...'!F38</f>
        <v>0</v>
      </c>
      <c r="BD66" s="103">
        <f>'25K2021_2 - Venkovní elek...'!F39</f>
        <v>0</v>
      </c>
      <c r="BT66" s="104" t="s">
        <v>79</v>
      </c>
      <c r="BV66" s="104" t="s">
        <v>72</v>
      </c>
      <c r="BW66" s="104" t="s">
        <v>112</v>
      </c>
      <c r="BX66" s="104" t="s">
        <v>106</v>
      </c>
      <c r="CL66" s="104" t="s">
        <v>20</v>
      </c>
    </row>
    <row r="67" spans="1:90" s="3" customFormat="1" ht="23.25" customHeight="1">
      <c r="A67" s="87" t="s">
        <v>74</v>
      </c>
      <c r="B67" s="52"/>
      <c r="C67" s="98"/>
      <c r="D67" s="98"/>
      <c r="E67" s="371" t="s">
        <v>113</v>
      </c>
      <c r="F67" s="371"/>
      <c r="G67" s="371"/>
      <c r="H67" s="371"/>
      <c r="I67" s="371"/>
      <c r="J67" s="98"/>
      <c r="K67" s="371" t="s">
        <v>114</v>
      </c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45">
        <f>'25K2021_3 - Vnitřní elekt...'!J32</f>
        <v>240096.55</v>
      </c>
      <c r="AH67" s="346"/>
      <c r="AI67" s="346"/>
      <c r="AJ67" s="346"/>
      <c r="AK67" s="346"/>
      <c r="AL67" s="346"/>
      <c r="AM67" s="346"/>
      <c r="AN67" s="345">
        <f t="shared" si="1"/>
        <v>290516.82999999996</v>
      </c>
      <c r="AO67" s="346"/>
      <c r="AP67" s="346"/>
      <c r="AQ67" s="99" t="s">
        <v>90</v>
      </c>
      <c r="AR67" s="54"/>
      <c r="AS67" s="100">
        <v>0</v>
      </c>
      <c r="AT67" s="101">
        <f t="shared" si="0"/>
        <v>50420.28</v>
      </c>
      <c r="AU67" s="102">
        <f>'25K2021_3 - Vnitřní elekt...'!P91</f>
        <v>0</v>
      </c>
      <c r="AV67" s="101">
        <f>'25K2021_3 - Vnitřní elekt...'!J35</f>
        <v>50420.28</v>
      </c>
      <c r="AW67" s="101">
        <f>'25K2021_3 - Vnitřní elekt...'!J36</f>
        <v>0</v>
      </c>
      <c r="AX67" s="101">
        <f>'25K2021_3 - Vnitřní elekt...'!J37</f>
        <v>0</v>
      </c>
      <c r="AY67" s="101">
        <f>'25K2021_3 - Vnitřní elekt...'!J38</f>
        <v>0</v>
      </c>
      <c r="AZ67" s="101">
        <f>'25K2021_3 - Vnitřní elekt...'!F35</f>
        <v>240097</v>
      </c>
      <c r="BA67" s="101">
        <f>'25K2021_3 - Vnitřní elekt...'!F36</f>
        <v>0</v>
      </c>
      <c r="BB67" s="101">
        <f>'25K2021_3 - Vnitřní elekt...'!F37</f>
        <v>0</v>
      </c>
      <c r="BC67" s="101">
        <f>'25K2021_3 - Vnitřní elekt...'!F38</f>
        <v>0</v>
      </c>
      <c r="BD67" s="103">
        <f>'25K2021_3 - Vnitřní elekt...'!F39</f>
        <v>0</v>
      </c>
      <c r="BT67" s="104" t="s">
        <v>79</v>
      </c>
      <c r="BV67" s="104" t="s">
        <v>72</v>
      </c>
      <c r="BW67" s="104" t="s">
        <v>115</v>
      </c>
      <c r="BX67" s="104" t="s">
        <v>106</v>
      </c>
      <c r="CL67" s="104" t="s">
        <v>20</v>
      </c>
    </row>
    <row r="68" spans="1:90" s="3" customFormat="1" ht="23.25" customHeight="1">
      <c r="A68" s="87" t="s">
        <v>74</v>
      </c>
      <c r="B68" s="52"/>
      <c r="C68" s="98"/>
      <c r="D68" s="98"/>
      <c r="E68" s="371" t="s">
        <v>116</v>
      </c>
      <c r="F68" s="371"/>
      <c r="G68" s="371"/>
      <c r="H68" s="371"/>
      <c r="I68" s="371"/>
      <c r="J68" s="98"/>
      <c r="K68" s="371" t="s">
        <v>117</v>
      </c>
      <c r="L68" s="371"/>
      <c r="M68" s="371"/>
      <c r="N68" s="371"/>
      <c r="O68" s="371"/>
      <c r="P68" s="371"/>
      <c r="Q68" s="371"/>
      <c r="R68" s="371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45">
        <f>'25K2021_4 - Rozvaděče'!J32</f>
        <v>69064.69</v>
      </c>
      <c r="AH68" s="346"/>
      <c r="AI68" s="346"/>
      <c r="AJ68" s="346"/>
      <c r="AK68" s="346"/>
      <c r="AL68" s="346"/>
      <c r="AM68" s="346"/>
      <c r="AN68" s="345">
        <f t="shared" si="1"/>
        <v>83568.27</v>
      </c>
      <c r="AO68" s="346"/>
      <c r="AP68" s="346"/>
      <c r="AQ68" s="99" t="s">
        <v>90</v>
      </c>
      <c r="AR68" s="54"/>
      <c r="AS68" s="100">
        <v>0</v>
      </c>
      <c r="AT68" s="101">
        <f t="shared" si="0"/>
        <v>14503.58</v>
      </c>
      <c r="AU68" s="102">
        <f>'25K2021_4 - Rozvaděče'!P89</f>
        <v>0</v>
      </c>
      <c r="AV68" s="101">
        <f>'25K2021_4 - Rozvaděče'!J35</f>
        <v>14503.58</v>
      </c>
      <c r="AW68" s="101">
        <f>'25K2021_4 - Rozvaděče'!J36</f>
        <v>0</v>
      </c>
      <c r="AX68" s="101">
        <f>'25K2021_4 - Rozvaděče'!J37</f>
        <v>0</v>
      </c>
      <c r="AY68" s="101">
        <f>'25K2021_4 - Rozvaděče'!J38</f>
        <v>0</v>
      </c>
      <c r="AZ68" s="101">
        <f>'25K2021_4 - Rozvaděče'!F35</f>
        <v>69065</v>
      </c>
      <c r="BA68" s="101">
        <f>'25K2021_4 - Rozvaděče'!F36</f>
        <v>0</v>
      </c>
      <c r="BB68" s="101">
        <f>'25K2021_4 - Rozvaděče'!F37</f>
        <v>0</v>
      </c>
      <c r="BC68" s="101">
        <f>'25K2021_4 - Rozvaděče'!F38</f>
        <v>0</v>
      </c>
      <c r="BD68" s="103">
        <f>'25K2021_4 - Rozvaděče'!F39</f>
        <v>0</v>
      </c>
      <c r="BT68" s="104" t="s">
        <v>79</v>
      </c>
      <c r="BV68" s="104" t="s">
        <v>72</v>
      </c>
      <c r="BW68" s="104" t="s">
        <v>118</v>
      </c>
      <c r="BX68" s="104" t="s">
        <v>106</v>
      </c>
      <c r="CL68" s="104" t="s">
        <v>20</v>
      </c>
    </row>
    <row r="69" spans="1:90" s="3" customFormat="1" ht="23.25" customHeight="1">
      <c r="A69" s="87" t="s">
        <v>74</v>
      </c>
      <c r="B69" s="52"/>
      <c r="C69" s="98"/>
      <c r="D69" s="98"/>
      <c r="E69" s="371" t="s">
        <v>119</v>
      </c>
      <c r="F69" s="371"/>
      <c r="G69" s="371"/>
      <c r="H69" s="371"/>
      <c r="I69" s="371"/>
      <c r="J69" s="98"/>
      <c r="K69" s="371" t="s">
        <v>120</v>
      </c>
      <c r="L69" s="371"/>
      <c r="M69" s="371"/>
      <c r="N69" s="371"/>
      <c r="O69" s="371"/>
      <c r="P69" s="371"/>
      <c r="Q69" s="371"/>
      <c r="R69" s="371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45">
        <f>'25K2021_5 - Soustava ochr...'!J32</f>
        <v>150061.79</v>
      </c>
      <c r="AH69" s="346"/>
      <c r="AI69" s="346"/>
      <c r="AJ69" s="346"/>
      <c r="AK69" s="346"/>
      <c r="AL69" s="346"/>
      <c r="AM69" s="346"/>
      <c r="AN69" s="345">
        <f t="shared" si="1"/>
        <v>181574.77000000002</v>
      </c>
      <c r="AO69" s="346"/>
      <c r="AP69" s="346"/>
      <c r="AQ69" s="99" t="s">
        <v>90</v>
      </c>
      <c r="AR69" s="54"/>
      <c r="AS69" s="100">
        <v>0</v>
      </c>
      <c r="AT69" s="101">
        <f t="shared" si="0"/>
        <v>31512.98</v>
      </c>
      <c r="AU69" s="102">
        <f>'25K2021_5 - Soustava ochr...'!P91</f>
        <v>0</v>
      </c>
      <c r="AV69" s="101">
        <f>'25K2021_5 - Soustava ochr...'!J35</f>
        <v>31512.98</v>
      </c>
      <c r="AW69" s="101">
        <f>'25K2021_5 - Soustava ochr...'!J36</f>
        <v>0</v>
      </c>
      <c r="AX69" s="101">
        <f>'25K2021_5 - Soustava ochr...'!J37</f>
        <v>0</v>
      </c>
      <c r="AY69" s="101">
        <f>'25K2021_5 - Soustava ochr...'!J38</f>
        <v>0</v>
      </c>
      <c r="AZ69" s="101">
        <f>'25K2021_5 - Soustava ochr...'!F35</f>
        <v>150062</v>
      </c>
      <c r="BA69" s="101">
        <f>'25K2021_5 - Soustava ochr...'!F36</f>
        <v>0</v>
      </c>
      <c r="BB69" s="101">
        <f>'25K2021_5 - Soustava ochr...'!F37</f>
        <v>0</v>
      </c>
      <c r="BC69" s="101">
        <f>'25K2021_5 - Soustava ochr...'!F38</f>
        <v>0</v>
      </c>
      <c r="BD69" s="103">
        <f>'25K2021_5 - Soustava ochr...'!F39</f>
        <v>0</v>
      </c>
      <c r="BT69" s="104" t="s">
        <v>79</v>
      </c>
      <c r="BV69" s="104" t="s">
        <v>72</v>
      </c>
      <c r="BW69" s="104" t="s">
        <v>121</v>
      </c>
      <c r="BX69" s="104" t="s">
        <v>106</v>
      </c>
      <c r="CL69" s="104" t="s">
        <v>20</v>
      </c>
    </row>
    <row r="70" spans="1:91" s="6" customFormat="1" ht="16.5" customHeight="1">
      <c r="A70" s="87" t="s">
        <v>74</v>
      </c>
      <c r="B70" s="88"/>
      <c r="C70" s="89"/>
      <c r="D70" s="372" t="s">
        <v>122</v>
      </c>
      <c r="E70" s="372"/>
      <c r="F70" s="372"/>
      <c r="G70" s="372"/>
      <c r="H70" s="372"/>
      <c r="I70" s="90"/>
      <c r="J70" s="372" t="s">
        <v>123</v>
      </c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  <c r="V70" s="372"/>
      <c r="W70" s="372"/>
      <c r="X70" s="372"/>
      <c r="Y70" s="372"/>
      <c r="Z70" s="372"/>
      <c r="AA70" s="372"/>
      <c r="AB70" s="372"/>
      <c r="AC70" s="372"/>
      <c r="AD70" s="372"/>
      <c r="AE70" s="372"/>
      <c r="AF70" s="372"/>
      <c r="AG70" s="347">
        <f>'VRN - Vedlejší rozpočtové...'!J30</f>
        <v>73017.05</v>
      </c>
      <c r="AH70" s="348"/>
      <c r="AI70" s="348"/>
      <c r="AJ70" s="348"/>
      <c r="AK70" s="348"/>
      <c r="AL70" s="348"/>
      <c r="AM70" s="348"/>
      <c r="AN70" s="347">
        <f t="shared" si="1"/>
        <v>88350.63</v>
      </c>
      <c r="AO70" s="348"/>
      <c r="AP70" s="348"/>
      <c r="AQ70" s="91" t="s">
        <v>77</v>
      </c>
      <c r="AR70" s="92"/>
      <c r="AS70" s="105">
        <v>0</v>
      </c>
      <c r="AT70" s="106">
        <f t="shared" si="0"/>
        <v>15333.58</v>
      </c>
      <c r="AU70" s="107">
        <f>'VRN - Vedlejší rozpočtové...'!P90</f>
        <v>0</v>
      </c>
      <c r="AV70" s="106">
        <f>'VRN - Vedlejší rozpočtové...'!J33</f>
        <v>15333.58</v>
      </c>
      <c r="AW70" s="106">
        <f>'VRN - Vedlejší rozpočtové...'!J34</f>
        <v>0</v>
      </c>
      <c r="AX70" s="106">
        <f>'VRN - Vedlejší rozpočtové...'!J35</f>
        <v>0</v>
      </c>
      <c r="AY70" s="106">
        <f>'VRN - Vedlejší rozpočtové...'!J36</f>
        <v>0</v>
      </c>
      <c r="AZ70" s="106">
        <f>'VRN - Vedlejší rozpočtové...'!F33</f>
        <v>73017</v>
      </c>
      <c r="BA70" s="106">
        <f>'VRN - Vedlejší rozpočtové...'!F34</f>
        <v>0</v>
      </c>
      <c r="BB70" s="106">
        <f>'VRN - Vedlejší rozpočtové...'!F35</f>
        <v>0</v>
      </c>
      <c r="BC70" s="106">
        <f>'VRN - Vedlejší rozpočtové...'!F36</f>
        <v>0</v>
      </c>
      <c r="BD70" s="108">
        <f>'VRN - Vedlejší rozpočtové...'!F37</f>
        <v>0</v>
      </c>
      <c r="BT70" s="97" t="s">
        <v>6</v>
      </c>
      <c r="BV70" s="97" t="s">
        <v>72</v>
      </c>
      <c r="BW70" s="97" t="s">
        <v>124</v>
      </c>
      <c r="BX70" s="97" t="s">
        <v>5</v>
      </c>
      <c r="CL70" s="97" t="s">
        <v>20</v>
      </c>
      <c r="CM70" s="97" t="s">
        <v>79</v>
      </c>
    </row>
    <row r="71" spans="1:57" s="1" customFormat="1" ht="30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40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s="1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</sheetData>
  <sheetProtection formatColumns="0" formatRows="0"/>
  <mergeCells count="102">
    <mergeCell ref="C52:G52"/>
    <mergeCell ref="D58:H58"/>
    <mergeCell ref="D57:H57"/>
    <mergeCell ref="D55:H55"/>
    <mergeCell ref="D56:H56"/>
    <mergeCell ref="E59:I59"/>
    <mergeCell ref="E61:I61"/>
    <mergeCell ref="J63:AF63"/>
    <mergeCell ref="K61:AF61"/>
    <mergeCell ref="K59:AF59"/>
    <mergeCell ref="K60:AF60"/>
    <mergeCell ref="E60:I60"/>
    <mergeCell ref="I52:AF52"/>
    <mergeCell ref="J58:AF58"/>
    <mergeCell ref="J57:AF57"/>
    <mergeCell ref="J56:AF56"/>
    <mergeCell ref="J55:AF55"/>
    <mergeCell ref="E68:I68"/>
    <mergeCell ref="K68:AF68"/>
    <mergeCell ref="AG62:AM62"/>
    <mergeCell ref="AG63:AM63"/>
    <mergeCell ref="AG64:AM64"/>
    <mergeCell ref="AN64:AP64"/>
    <mergeCell ref="AN63:AP63"/>
    <mergeCell ref="AN62:AP62"/>
    <mergeCell ref="J64:AF64"/>
    <mergeCell ref="J62:AF62"/>
    <mergeCell ref="D64:H64"/>
    <mergeCell ref="D63:H63"/>
    <mergeCell ref="D62:H62"/>
    <mergeCell ref="E65:I65"/>
    <mergeCell ref="K65:AF65"/>
    <mergeCell ref="E66:I66"/>
    <mergeCell ref="K66:AF66"/>
    <mergeCell ref="E67:I67"/>
    <mergeCell ref="K67:AF67"/>
    <mergeCell ref="E69:I69"/>
    <mergeCell ref="K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G60:AM60"/>
    <mergeCell ref="AG58:AM58"/>
    <mergeCell ref="AG57:AM57"/>
    <mergeCell ref="AG56:AM56"/>
    <mergeCell ref="AG55:AM55"/>
    <mergeCell ref="AG52:AM52"/>
    <mergeCell ref="AG59:AM59"/>
    <mergeCell ref="AM47:AN47"/>
    <mergeCell ref="AM49:AP49"/>
    <mergeCell ref="AM50:AP50"/>
    <mergeCell ref="AN52:AP52"/>
    <mergeCell ref="AN59:AP59"/>
    <mergeCell ref="AN54:AP54"/>
    <mergeCell ref="L45:AO45"/>
    <mergeCell ref="AN60:AP60"/>
    <mergeCell ref="AN69:AP69"/>
    <mergeCell ref="AG69:AM69"/>
    <mergeCell ref="AN70:AP70"/>
    <mergeCell ref="AG70:AM70"/>
    <mergeCell ref="AN68:AP68"/>
    <mergeCell ref="AG68:AM68"/>
    <mergeCell ref="AS49:AT51"/>
    <mergeCell ref="AN65:AP65"/>
    <mergeCell ref="AG65:AM65"/>
    <mergeCell ref="AN66:AP66"/>
    <mergeCell ref="AG66:AM66"/>
    <mergeCell ref="AN67:AP67"/>
    <mergeCell ref="AG67:AM67"/>
    <mergeCell ref="AN61:AP61"/>
    <mergeCell ref="AN55:AP55"/>
    <mergeCell ref="AN56:AP56"/>
    <mergeCell ref="AN57:AP57"/>
    <mergeCell ref="AN58:AP58"/>
  </mergeCells>
  <hyperlinks>
    <hyperlink ref="A55" location="'SO 01 - Skladovací hala u...'!C2" display="/"/>
    <hyperlink ref="A56" location="'SO 02 - Skladovací hala o...'!C2" display="/"/>
    <hyperlink ref="A57" location="'SO 03 - Skladovací hala u...'!C2" display="/"/>
    <hyperlink ref="A59" location="'SO 04.1 - Vjezd a zpevněn...'!C2" display="/"/>
    <hyperlink ref="A60" location="'SO 04.2 - Sanace podloží'!C2" display="/"/>
    <hyperlink ref="A61" location="'SO 04.3 - Ochrana vedení'!C2" display="/"/>
    <hyperlink ref="A62" location="'SO 05 - Vjezdová brána'!C2" display="/"/>
    <hyperlink ref="A63" location="'SO 06 - Dešťová kanalizace'!C2" display="/"/>
    <hyperlink ref="A65" location="'25K2021_1 - Uzemňovací so...'!C2" display="/"/>
    <hyperlink ref="A66" location="'25K2021_2 - Venkovní elek...'!C2" display="/"/>
    <hyperlink ref="A67" location="'25K2021_3 - Vnitřní elekt...'!C2" display="/"/>
    <hyperlink ref="A68" location="'25K2021_4 - Rozvaděče'!C2" display="/"/>
    <hyperlink ref="A69" location="'25K2021_5 - Soustava ochr...'!C2" display="/"/>
    <hyperlink ref="A7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27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109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1513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1514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1515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1515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1516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1517</v>
      </c>
      <c r="F23" s="35"/>
      <c r="G23" s="35"/>
      <c r="H23" s="35"/>
      <c r="I23" s="113" t="s">
        <v>28</v>
      </c>
      <c r="J23" s="104" t="s">
        <v>1518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1516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1517</v>
      </c>
      <c r="F26" s="35"/>
      <c r="G26" s="35"/>
      <c r="H26" s="35"/>
      <c r="I26" s="113" t="s">
        <v>28</v>
      </c>
      <c r="J26" s="104" t="s">
        <v>1518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ROUND(J87,2)</f>
        <v>85924.07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ROUND((SUM(BE87:BE109)),0)</f>
        <v>85924</v>
      </c>
      <c r="G35" s="35"/>
      <c r="H35" s="35"/>
      <c r="I35" s="125">
        <v>0.21</v>
      </c>
      <c r="J35" s="124">
        <f>ROUND(((SUM(BE87:BE109))*I35),2)</f>
        <v>18044.05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ROUND((SUM(BF87:BF109)),0)</f>
        <v>0</v>
      </c>
      <c r="G36" s="35"/>
      <c r="H36" s="35"/>
      <c r="I36" s="125">
        <v>0.15</v>
      </c>
      <c r="J36" s="124">
        <f>ROUND(((SUM(BF87:BF109))*I36),0)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ROUND((SUM(BG87:BG109)),0)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ROUND((SUM(BH87:BH109)),0)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ROUND((SUM(BI87:BI109)),0)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103968.12000000001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1513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25K2021_1 - Uzemňovací soustava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 xml:space="preserve"> 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 xml:space="preserve"> </v>
      </c>
      <c r="G58" s="37"/>
      <c r="H58" s="37"/>
      <c r="I58" s="30" t="s">
        <v>30</v>
      </c>
      <c r="J58" s="33" t="str">
        <f>E23</f>
        <v>Petr Kubala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Petr Kubala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J87</f>
        <v>85924.06999999999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142</v>
      </c>
      <c r="E64" s="144"/>
      <c r="F64" s="144"/>
      <c r="G64" s="144"/>
      <c r="H64" s="144"/>
      <c r="I64" s="144"/>
      <c r="J64" s="145">
        <f>J88</f>
        <v>85924.06999999999</v>
      </c>
      <c r="K64" s="142"/>
      <c r="L64" s="146"/>
    </row>
    <row r="65" spans="2:12" s="9" customFormat="1" ht="19.9" customHeight="1">
      <c r="B65" s="147"/>
      <c r="C65" s="98"/>
      <c r="D65" s="148" t="s">
        <v>1519</v>
      </c>
      <c r="E65" s="149"/>
      <c r="F65" s="149"/>
      <c r="G65" s="149"/>
      <c r="H65" s="149"/>
      <c r="I65" s="149"/>
      <c r="J65" s="150">
        <f>J89</f>
        <v>85924.06999999999</v>
      </c>
      <c r="K65" s="98"/>
      <c r="L65" s="151"/>
    </row>
    <row r="66" spans="1:31" s="1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1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1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1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1" customFormat="1" ht="24.95" customHeight="1">
      <c r="A72" s="35"/>
      <c r="B72" s="36"/>
      <c r="C72" s="24" t="s">
        <v>150</v>
      </c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12" customHeight="1">
      <c r="A74" s="35"/>
      <c r="B74" s="36"/>
      <c r="C74" s="30" t="s">
        <v>17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26.25" customHeight="1">
      <c r="A75" s="35"/>
      <c r="B75" s="36"/>
      <c r="C75" s="37"/>
      <c r="D75" s="37"/>
      <c r="E75" s="390" t="str">
        <f>E7</f>
        <v>Projektová dokumentace revitalizace střediska Veřejná zeleň na ul. Palackého 29, Nový Jičín</v>
      </c>
      <c r="F75" s="391"/>
      <c r="G75" s="391"/>
      <c r="H75" s="391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2:12" ht="12" customHeight="1">
      <c r="B76" s="22"/>
      <c r="C76" s="30" t="s">
        <v>126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1" customFormat="1" ht="16.5" customHeight="1">
      <c r="A77" s="35"/>
      <c r="B77" s="36"/>
      <c r="C77" s="37"/>
      <c r="D77" s="37"/>
      <c r="E77" s="390" t="s">
        <v>1513</v>
      </c>
      <c r="F77" s="389"/>
      <c r="G77" s="389"/>
      <c r="H77" s="389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12" customHeight="1">
      <c r="A78" s="35"/>
      <c r="B78" s="36"/>
      <c r="C78" s="30" t="s">
        <v>939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16.5" customHeight="1">
      <c r="A79" s="35"/>
      <c r="B79" s="36"/>
      <c r="C79" s="37"/>
      <c r="D79" s="37"/>
      <c r="E79" s="386" t="str">
        <f>E11</f>
        <v>25K2021_1 - Uzemňovací soustava</v>
      </c>
      <c r="F79" s="389"/>
      <c r="G79" s="389"/>
      <c r="H79" s="389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2" customHeight="1">
      <c r="A81" s="35"/>
      <c r="B81" s="36"/>
      <c r="C81" s="30" t="s">
        <v>22</v>
      </c>
      <c r="D81" s="37"/>
      <c r="E81" s="37"/>
      <c r="F81" s="28" t="str">
        <f>F14</f>
        <v xml:space="preserve"> </v>
      </c>
      <c r="G81" s="37"/>
      <c r="H81" s="37"/>
      <c r="I81" s="30" t="s">
        <v>24</v>
      </c>
      <c r="J81" s="60">
        <f>IF(J14="","",J14)</f>
        <v>44855</v>
      </c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5.2" customHeight="1">
      <c r="A83" s="35"/>
      <c r="B83" s="36"/>
      <c r="C83" s="30" t="s">
        <v>25</v>
      </c>
      <c r="D83" s="37"/>
      <c r="E83" s="37"/>
      <c r="F83" s="28" t="str">
        <f>E17</f>
        <v xml:space="preserve"> </v>
      </c>
      <c r="G83" s="37"/>
      <c r="H83" s="37"/>
      <c r="I83" s="30" t="s">
        <v>30</v>
      </c>
      <c r="J83" s="33" t="str">
        <f>E23</f>
        <v>Petr Kubala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5.2" customHeight="1">
      <c r="A84" s="35"/>
      <c r="B84" s="36"/>
      <c r="C84" s="30" t="s">
        <v>29</v>
      </c>
      <c r="D84" s="37"/>
      <c r="E84" s="37"/>
      <c r="F84" s="28" t="str">
        <f>IF(E20="","",E20)</f>
        <v>NOSTA s.r.o. Nový Jičín</v>
      </c>
      <c r="G84" s="37"/>
      <c r="H84" s="37"/>
      <c r="I84" s="30" t="s">
        <v>33</v>
      </c>
      <c r="J84" s="33" t="str">
        <f>E26</f>
        <v>Petr Kubala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0" customFormat="1" ht="29.25" customHeight="1">
      <c r="A86" s="152"/>
      <c r="B86" s="153"/>
      <c r="C86" s="154" t="s">
        <v>151</v>
      </c>
      <c r="D86" s="155" t="s">
        <v>55</v>
      </c>
      <c r="E86" s="155" t="s">
        <v>51</v>
      </c>
      <c r="F86" s="155" t="s">
        <v>52</v>
      </c>
      <c r="G86" s="155" t="s">
        <v>152</v>
      </c>
      <c r="H86" s="155" t="s">
        <v>153</v>
      </c>
      <c r="I86" s="155" t="s">
        <v>154</v>
      </c>
      <c r="J86" s="155" t="s">
        <v>130</v>
      </c>
      <c r="K86" s="156" t="s">
        <v>155</v>
      </c>
      <c r="L86" s="157"/>
      <c r="M86" s="69" t="s">
        <v>20</v>
      </c>
      <c r="N86" s="70" t="s">
        <v>40</v>
      </c>
      <c r="O86" s="70" t="s">
        <v>156</v>
      </c>
      <c r="P86" s="70" t="s">
        <v>157</v>
      </c>
      <c r="Q86" s="70" t="s">
        <v>158</v>
      </c>
      <c r="R86" s="70" t="s">
        <v>159</v>
      </c>
      <c r="S86" s="70" t="s">
        <v>160</v>
      </c>
      <c r="T86" s="71" t="s">
        <v>161</v>
      </c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</row>
    <row r="87" spans="1:63" s="1" customFormat="1" ht="22.9" customHeight="1">
      <c r="A87" s="35"/>
      <c r="B87" s="36"/>
      <c r="C87" s="76" t="s">
        <v>162</v>
      </c>
      <c r="D87" s="37"/>
      <c r="E87" s="37"/>
      <c r="F87" s="37"/>
      <c r="G87" s="37"/>
      <c r="H87" s="37"/>
      <c r="I87" s="37"/>
      <c r="J87" s="158">
        <f>BK87</f>
        <v>85924.06999999999</v>
      </c>
      <c r="K87" s="37"/>
      <c r="L87" s="40"/>
      <c r="M87" s="72"/>
      <c r="N87" s="159"/>
      <c r="O87" s="73"/>
      <c r="P87" s="160">
        <f>P88</f>
        <v>0</v>
      </c>
      <c r="Q87" s="73"/>
      <c r="R87" s="160">
        <f>R88</f>
        <v>0.36192</v>
      </c>
      <c r="S87" s="73"/>
      <c r="T87" s="161">
        <f>T88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69</v>
      </c>
      <c r="AU87" s="18" t="s">
        <v>131</v>
      </c>
      <c r="BK87" s="162">
        <f>BK88</f>
        <v>85924.06999999999</v>
      </c>
    </row>
    <row r="88" spans="2:63" s="11" customFormat="1" ht="25.9" customHeight="1">
      <c r="B88" s="163"/>
      <c r="C88" s="164"/>
      <c r="D88" s="165" t="s">
        <v>69</v>
      </c>
      <c r="E88" s="166" t="s">
        <v>527</v>
      </c>
      <c r="F88" s="166" t="s">
        <v>528</v>
      </c>
      <c r="G88" s="164"/>
      <c r="H88" s="164"/>
      <c r="I88" s="167"/>
      <c r="J88" s="168">
        <f>BK88</f>
        <v>85924.06999999999</v>
      </c>
      <c r="K88" s="164"/>
      <c r="L88" s="169"/>
      <c r="M88" s="170"/>
      <c r="N88" s="171"/>
      <c r="O88" s="171"/>
      <c r="P88" s="172">
        <f>P89</f>
        <v>0</v>
      </c>
      <c r="Q88" s="171"/>
      <c r="R88" s="172">
        <f>R89</f>
        <v>0.36192</v>
      </c>
      <c r="S88" s="171"/>
      <c r="T88" s="173">
        <f>T89</f>
        <v>0</v>
      </c>
      <c r="AR88" s="174" t="s">
        <v>79</v>
      </c>
      <c r="AT88" s="175" t="s">
        <v>69</v>
      </c>
      <c r="AU88" s="175" t="s">
        <v>70</v>
      </c>
      <c r="AY88" s="174" t="s">
        <v>165</v>
      </c>
      <c r="BK88" s="176">
        <f>BK89</f>
        <v>85924.06999999999</v>
      </c>
    </row>
    <row r="89" spans="2:63" s="11" customFormat="1" ht="22.9" customHeight="1">
      <c r="B89" s="163"/>
      <c r="C89" s="164"/>
      <c r="D89" s="165" t="s">
        <v>69</v>
      </c>
      <c r="E89" s="177" t="s">
        <v>1520</v>
      </c>
      <c r="F89" s="177" t="s">
        <v>1521</v>
      </c>
      <c r="G89" s="164"/>
      <c r="H89" s="164"/>
      <c r="I89" s="167"/>
      <c r="J89" s="178">
        <f>BK89</f>
        <v>85924.06999999999</v>
      </c>
      <c r="K89" s="164"/>
      <c r="L89" s="169"/>
      <c r="M89" s="170"/>
      <c r="N89" s="171"/>
      <c r="O89" s="171"/>
      <c r="P89" s="172">
        <f>SUM(P90:P109)</f>
        <v>0</v>
      </c>
      <c r="Q89" s="171"/>
      <c r="R89" s="172">
        <f>SUM(R90:R109)</f>
        <v>0.36192</v>
      </c>
      <c r="S89" s="171"/>
      <c r="T89" s="173">
        <f>SUM(T90:T109)</f>
        <v>0</v>
      </c>
      <c r="AR89" s="174" t="s">
        <v>79</v>
      </c>
      <c r="AT89" s="175" t="s">
        <v>69</v>
      </c>
      <c r="AU89" s="175" t="s">
        <v>6</v>
      </c>
      <c r="AY89" s="174" t="s">
        <v>165</v>
      </c>
      <c r="BK89" s="176">
        <f>SUM(BK90:BK109)</f>
        <v>85924.06999999999</v>
      </c>
    </row>
    <row r="90" spans="1:65" s="1" customFormat="1" ht="49.15" customHeight="1">
      <c r="A90" s="35"/>
      <c r="B90" s="36"/>
      <c r="C90" s="179" t="s">
        <v>6</v>
      </c>
      <c r="D90" s="179" t="s">
        <v>167</v>
      </c>
      <c r="E90" s="180" t="s">
        <v>1522</v>
      </c>
      <c r="F90" s="181" t="s">
        <v>1523</v>
      </c>
      <c r="G90" s="182" t="s">
        <v>232</v>
      </c>
      <c r="H90" s="183">
        <v>280</v>
      </c>
      <c r="I90" s="184">
        <v>70.9</v>
      </c>
      <c r="J90" s="185">
        <f>ROUND(I90*H90,2)</f>
        <v>19852</v>
      </c>
      <c r="K90" s="181" t="s">
        <v>171</v>
      </c>
      <c r="L90" s="40"/>
      <c r="M90" s="186" t="s">
        <v>20</v>
      </c>
      <c r="N90" s="187" t="s">
        <v>41</v>
      </c>
      <c r="O90" s="65"/>
      <c r="P90" s="188">
        <f>O90*H90</f>
        <v>0</v>
      </c>
      <c r="Q90" s="188">
        <v>0</v>
      </c>
      <c r="R90" s="188">
        <f>Q90*H90</f>
        <v>0</v>
      </c>
      <c r="S90" s="188">
        <v>0</v>
      </c>
      <c r="T90" s="18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0" t="s">
        <v>267</v>
      </c>
      <c r="AT90" s="190" t="s">
        <v>167</v>
      </c>
      <c r="AU90" s="190" t="s">
        <v>79</v>
      </c>
      <c r="AY90" s="18" t="s">
        <v>165</v>
      </c>
      <c r="BE90" s="191">
        <f>IF(N90="základní",J90,0)</f>
        <v>19852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18" t="s">
        <v>6</v>
      </c>
      <c r="BK90" s="191">
        <f>ROUND(I90*H90,2)</f>
        <v>19852</v>
      </c>
      <c r="BL90" s="18" t="s">
        <v>267</v>
      </c>
      <c r="BM90" s="190" t="s">
        <v>1524</v>
      </c>
    </row>
    <row r="91" spans="1:47" s="1" customFormat="1" ht="12">
      <c r="A91" s="35"/>
      <c r="B91" s="36"/>
      <c r="C91" s="37"/>
      <c r="D91" s="192" t="s">
        <v>174</v>
      </c>
      <c r="E91" s="37"/>
      <c r="F91" s="193" t="s">
        <v>1525</v>
      </c>
      <c r="G91" s="37"/>
      <c r="H91" s="37"/>
      <c r="I91" s="194"/>
      <c r="J91" s="37"/>
      <c r="K91" s="37"/>
      <c r="L91" s="40"/>
      <c r="M91" s="195"/>
      <c r="N91" s="19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174</v>
      </c>
      <c r="AU91" s="18" t="s">
        <v>79</v>
      </c>
    </row>
    <row r="92" spans="1:65" s="1" customFormat="1" ht="16.5" customHeight="1">
      <c r="A92" s="35"/>
      <c r="B92" s="36"/>
      <c r="C92" s="220" t="s">
        <v>79</v>
      </c>
      <c r="D92" s="220" t="s">
        <v>245</v>
      </c>
      <c r="E92" s="221" t="s">
        <v>281</v>
      </c>
      <c r="F92" s="222" t="s">
        <v>282</v>
      </c>
      <c r="G92" s="223" t="s">
        <v>283</v>
      </c>
      <c r="H92" s="224">
        <v>266</v>
      </c>
      <c r="I92" s="225">
        <v>92.52</v>
      </c>
      <c r="J92" s="226">
        <f>ROUND(I92*H92,2)</f>
        <v>24610.32</v>
      </c>
      <c r="K92" s="222" t="s">
        <v>171</v>
      </c>
      <c r="L92" s="227"/>
      <c r="M92" s="228" t="s">
        <v>20</v>
      </c>
      <c r="N92" s="229" t="s">
        <v>41</v>
      </c>
      <c r="O92" s="65"/>
      <c r="P92" s="188">
        <f>O92*H92</f>
        <v>0</v>
      </c>
      <c r="Q92" s="188">
        <v>0.001</v>
      </c>
      <c r="R92" s="188">
        <f>Q92*H92</f>
        <v>0.266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359</v>
      </c>
      <c r="AT92" s="190" t="s">
        <v>245</v>
      </c>
      <c r="AU92" s="190" t="s">
        <v>79</v>
      </c>
      <c r="AY92" s="18" t="s">
        <v>165</v>
      </c>
      <c r="BE92" s="191">
        <f>IF(N92="základní",J92,0)</f>
        <v>24610.32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6</v>
      </c>
      <c r="BK92" s="191">
        <f>ROUND(I92*H92,2)</f>
        <v>24610.32</v>
      </c>
      <c r="BL92" s="18" t="s">
        <v>267</v>
      </c>
      <c r="BM92" s="190" t="s">
        <v>1526</v>
      </c>
    </row>
    <row r="93" spans="2:51" s="13" customFormat="1" ht="12">
      <c r="B93" s="208"/>
      <c r="C93" s="209"/>
      <c r="D93" s="199" t="s">
        <v>190</v>
      </c>
      <c r="E93" s="210" t="s">
        <v>20</v>
      </c>
      <c r="F93" s="211" t="s">
        <v>1527</v>
      </c>
      <c r="G93" s="209"/>
      <c r="H93" s="212">
        <v>266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190</v>
      </c>
      <c r="AU93" s="218" t="s">
        <v>79</v>
      </c>
      <c r="AV93" s="13" t="s">
        <v>79</v>
      </c>
      <c r="AW93" s="13" t="s">
        <v>32</v>
      </c>
      <c r="AX93" s="13" t="s">
        <v>6</v>
      </c>
      <c r="AY93" s="218" t="s">
        <v>165</v>
      </c>
    </row>
    <row r="94" spans="1:65" s="1" customFormat="1" ht="16.5" customHeight="1">
      <c r="A94" s="35"/>
      <c r="B94" s="36"/>
      <c r="C94" s="220" t="s">
        <v>180</v>
      </c>
      <c r="D94" s="220" t="s">
        <v>245</v>
      </c>
      <c r="E94" s="221" t="s">
        <v>1528</v>
      </c>
      <c r="F94" s="222" t="s">
        <v>1529</v>
      </c>
      <c r="G94" s="223" t="s">
        <v>170</v>
      </c>
      <c r="H94" s="224">
        <v>80</v>
      </c>
      <c r="I94" s="225">
        <v>86.83</v>
      </c>
      <c r="J94" s="226">
        <f>ROUND(I94*H94,2)</f>
        <v>6946.4</v>
      </c>
      <c r="K94" s="222" t="s">
        <v>20</v>
      </c>
      <c r="L94" s="227"/>
      <c r="M94" s="228" t="s">
        <v>20</v>
      </c>
      <c r="N94" s="229" t="s">
        <v>41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359</v>
      </c>
      <c r="AT94" s="190" t="s">
        <v>245</v>
      </c>
      <c r="AU94" s="190" t="s">
        <v>79</v>
      </c>
      <c r="AY94" s="18" t="s">
        <v>165</v>
      </c>
      <c r="BE94" s="191">
        <f>IF(N94="základní",J94,0)</f>
        <v>6946.4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6</v>
      </c>
      <c r="BK94" s="191">
        <f>ROUND(I94*H94,2)</f>
        <v>6946.4</v>
      </c>
      <c r="BL94" s="18" t="s">
        <v>267</v>
      </c>
      <c r="BM94" s="190" t="s">
        <v>1530</v>
      </c>
    </row>
    <row r="95" spans="1:65" s="1" customFormat="1" ht="49.15" customHeight="1">
      <c r="A95" s="35"/>
      <c r="B95" s="36"/>
      <c r="C95" s="179" t="s">
        <v>172</v>
      </c>
      <c r="D95" s="179" t="s">
        <v>167</v>
      </c>
      <c r="E95" s="180" t="s">
        <v>1531</v>
      </c>
      <c r="F95" s="181" t="s">
        <v>1532</v>
      </c>
      <c r="G95" s="182" t="s">
        <v>232</v>
      </c>
      <c r="H95" s="183">
        <v>40</v>
      </c>
      <c r="I95" s="184">
        <v>77.38</v>
      </c>
      <c r="J95" s="185">
        <f>ROUND(I95*H95,2)</f>
        <v>3095.2</v>
      </c>
      <c r="K95" s="181" t="s">
        <v>171</v>
      </c>
      <c r="L95" s="40"/>
      <c r="M95" s="186" t="s">
        <v>20</v>
      </c>
      <c r="N95" s="187" t="s">
        <v>41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267</v>
      </c>
      <c r="AT95" s="190" t="s">
        <v>167</v>
      </c>
      <c r="AU95" s="190" t="s">
        <v>79</v>
      </c>
      <c r="AY95" s="18" t="s">
        <v>165</v>
      </c>
      <c r="BE95" s="191">
        <f>IF(N95="základní",J95,0)</f>
        <v>3095.2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6</v>
      </c>
      <c r="BK95" s="191">
        <f>ROUND(I95*H95,2)</f>
        <v>3095.2</v>
      </c>
      <c r="BL95" s="18" t="s">
        <v>267</v>
      </c>
      <c r="BM95" s="190" t="s">
        <v>1533</v>
      </c>
    </row>
    <row r="96" spans="1:47" s="1" customFormat="1" ht="12">
      <c r="A96" s="35"/>
      <c r="B96" s="36"/>
      <c r="C96" s="37"/>
      <c r="D96" s="192" t="s">
        <v>174</v>
      </c>
      <c r="E96" s="37"/>
      <c r="F96" s="193" t="s">
        <v>1534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174</v>
      </c>
      <c r="AU96" s="18" t="s">
        <v>79</v>
      </c>
    </row>
    <row r="97" spans="1:65" s="1" customFormat="1" ht="16.5" customHeight="1">
      <c r="A97" s="35"/>
      <c r="B97" s="36"/>
      <c r="C97" s="220" t="s">
        <v>193</v>
      </c>
      <c r="D97" s="220" t="s">
        <v>245</v>
      </c>
      <c r="E97" s="221" t="s">
        <v>1535</v>
      </c>
      <c r="F97" s="222" t="s">
        <v>1536</v>
      </c>
      <c r="G97" s="223" t="s">
        <v>283</v>
      </c>
      <c r="H97" s="224">
        <v>24.8</v>
      </c>
      <c r="I97" s="225">
        <v>92.52</v>
      </c>
      <c r="J97" s="226">
        <f>ROUND(I97*H97,2)</f>
        <v>2294.5</v>
      </c>
      <c r="K97" s="222" t="s">
        <v>171</v>
      </c>
      <c r="L97" s="227"/>
      <c r="M97" s="228" t="s">
        <v>20</v>
      </c>
      <c r="N97" s="229" t="s">
        <v>41</v>
      </c>
      <c r="O97" s="65"/>
      <c r="P97" s="188">
        <f>O97*H97</f>
        <v>0</v>
      </c>
      <c r="Q97" s="188">
        <v>0.001</v>
      </c>
      <c r="R97" s="188">
        <f>Q97*H97</f>
        <v>0.024800000000000003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359</v>
      </c>
      <c r="AT97" s="190" t="s">
        <v>245</v>
      </c>
      <c r="AU97" s="190" t="s">
        <v>79</v>
      </c>
      <c r="AY97" s="18" t="s">
        <v>165</v>
      </c>
      <c r="BE97" s="191">
        <f>IF(N97="základní",J97,0)</f>
        <v>2294.5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6</v>
      </c>
      <c r="BK97" s="191">
        <f>ROUND(I97*H97,2)</f>
        <v>2294.5</v>
      </c>
      <c r="BL97" s="18" t="s">
        <v>267</v>
      </c>
      <c r="BM97" s="190" t="s">
        <v>1537</v>
      </c>
    </row>
    <row r="98" spans="2:51" s="13" customFormat="1" ht="12">
      <c r="B98" s="208"/>
      <c r="C98" s="209"/>
      <c r="D98" s="199" t="s">
        <v>190</v>
      </c>
      <c r="E98" s="210" t="s">
        <v>20</v>
      </c>
      <c r="F98" s="211" t="s">
        <v>1538</v>
      </c>
      <c r="G98" s="209"/>
      <c r="H98" s="212">
        <v>24.8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190</v>
      </c>
      <c r="AU98" s="218" t="s">
        <v>79</v>
      </c>
      <c r="AV98" s="13" t="s">
        <v>79</v>
      </c>
      <c r="AW98" s="13" t="s">
        <v>32</v>
      </c>
      <c r="AX98" s="13" t="s">
        <v>6</v>
      </c>
      <c r="AY98" s="218" t="s">
        <v>165</v>
      </c>
    </row>
    <row r="99" spans="1:65" s="1" customFormat="1" ht="24.2" customHeight="1">
      <c r="A99" s="35"/>
      <c r="B99" s="36"/>
      <c r="C99" s="179" t="s">
        <v>198</v>
      </c>
      <c r="D99" s="179" t="s">
        <v>167</v>
      </c>
      <c r="E99" s="180" t="s">
        <v>1539</v>
      </c>
      <c r="F99" s="181" t="s">
        <v>1540</v>
      </c>
      <c r="G99" s="182" t="s">
        <v>170</v>
      </c>
      <c r="H99" s="183">
        <v>50</v>
      </c>
      <c r="I99" s="184">
        <v>137.7</v>
      </c>
      <c r="J99" s="185">
        <f>ROUND(I99*H99,2)</f>
        <v>6885</v>
      </c>
      <c r="K99" s="181" t="s">
        <v>171</v>
      </c>
      <c r="L99" s="40"/>
      <c r="M99" s="186" t="s">
        <v>20</v>
      </c>
      <c r="N99" s="187" t="s">
        <v>41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267</v>
      </c>
      <c r="AT99" s="190" t="s">
        <v>167</v>
      </c>
      <c r="AU99" s="190" t="s">
        <v>79</v>
      </c>
      <c r="AY99" s="18" t="s">
        <v>165</v>
      </c>
      <c r="BE99" s="191">
        <f>IF(N99="základní",J99,0)</f>
        <v>6885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6</v>
      </c>
      <c r="BK99" s="191">
        <f>ROUND(I99*H99,2)</f>
        <v>6885</v>
      </c>
      <c r="BL99" s="18" t="s">
        <v>267</v>
      </c>
      <c r="BM99" s="190" t="s">
        <v>1541</v>
      </c>
    </row>
    <row r="100" spans="1:47" s="1" customFormat="1" ht="12">
      <c r="A100" s="35"/>
      <c r="B100" s="36"/>
      <c r="C100" s="37"/>
      <c r="D100" s="192" t="s">
        <v>174</v>
      </c>
      <c r="E100" s="37"/>
      <c r="F100" s="193" t="s">
        <v>1542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174</v>
      </c>
      <c r="AU100" s="18" t="s">
        <v>79</v>
      </c>
    </row>
    <row r="101" spans="1:65" s="1" customFormat="1" ht="16.5" customHeight="1">
      <c r="A101" s="35"/>
      <c r="B101" s="36"/>
      <c r="C101" s="220" t="s">
        <v>206</v>
      </c>
      <c r="D101" s="220" t="s">
        <v>245</v>
      </c>
      <c r="E101" s="221" t="s">
        <v>1543</v>
      </c>
      <c r="F101" s="222" t="s">
        <v>1544</v>
      </c>
      <c r="G101" s="223" t="s">
        <v>170</v>
      </c>
      <c r="H101" s="224">
        <v>50</v>
      </c>
      <c r="I101" s="225">
        <v>41.76</v>
      </c>
      <c r="J101" s="226">
        <f>ROUND(I101*H101,2)</f>
        <v>2088</v>
      </c>
      <c r="K101" s="222" t="s">
        <v>20</v>
      </c>
      <c r="L101" s="227"/>
      <c r="M101" s="228" t="s">
        <v>20</v>
      </c>
      <c r="N101" s="229" t="s">
        <v>41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359</v>
      </c>
      <c r="AT101" s="190" t="s">
        <v>245</v>
      </c>
      <c r="AU101" s="190" t="s">
        <v>79</v>
      </c>
      <c r="AY101" s="18" t="s">
        <v>165</v>
      </c>
      <c r="BE101" s="191">
        <f>IF(N101="základní",J101,0)</f>
        <v>2088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6</v>
      </c>
      <c r="BK101" s="191">
        <f>ROUND(I101*H101,2)</f>
        <v>2088</v>
      </c>
      <c r="BL101" s="18" t="s">
        <v>267</v>
      </c>
      <c r="BM101" s="190" t="s">
        <v>1545</v>
      </c>
    </row>
    <row r="102" spans="1:65" s="1" customFormat="1" ht="16.5" customHeight="1">
      <c r="A102" s="35"/>
      <c r="B102" s="36"/>
      <c r="C102" s="220" t="s">
        <v>211</v>
      </c>
      <c r="D102" s="220" t="s">
        <v>245</v>
      </c>
      <c r="E102" s="221" t="s">
        <v>1546</v>
      </c>
      <c r="F102" s="222" t="s">
        <v>1547</v>
      </c>
      <c r="G102" s="223" t="s">
        <v>170</v>
      </c>
      <c r="H102" s="224">
        <v>3</v>
      </c>
      <c r="I102" s="225">
        <v>452.92</v>
      </c>
      <c r="J102" s="226">
        <f>ROUND(I102*H102,2)</f>
        <v>1358.76</v>
      </c>
      <c r="K102" s="222" t="s">
        <v>20</v>
      </c>
      <c r="L102" s="227"/>
      <c r="M102" s="228" t="s">
        <v>20</v>
      </c>
      <c r="N102" s="229" t="s">
        <v>41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359</v>
      </c>
      <c r="AT102" s="190" t="s">
        <v>245</v>
      </c>
      <c r="AU102" s="190" t="s">
        <v>79</v>
      </c>
      <c r="AY102" s="18" t="s">
        <v>165</v>
      </c>
      <c r="BE102" s="191">
        <f>IF(N102="základní",J102,0)</f>
        <v>1358.76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1358.76</v>
      </c>
      <c r="BL102" s="18" t="s">
        <v>267</v>
      </c>
      <c r="BM102" s="190" t="s">
        <v>1548</v>
      </c>
    </row>
    <row r="103" spans="1:65" s="1" customFormat="1" ht="37.9" customHeight="1">
      <c r="A103" s="35"/>
      <c r="B103" s="36"/>
      <c r="C103" s="179" t="s">
        <v>216</v>
      </c>
      <c r="D103" s="179" t="s">
        <v>167</v>
      </c>
      <c r="E103" s="180" t="s">
        <v>1549</v>
      </c>
      <c r="F103" s="181" t="s">
        <v>1550</v>
      </c>
      <c r="G103" s="182" t="s">
        <v>170</v>
      </c>
      <c r="H103" s="183">
        <v>14</v>
      </c>
      <c r="I103" s="184">
        <v>564.45</v>
      </c>
      <c r="J103" s="185">
        <f>ROUND(I103*H103,2)</f>
        <v>7902.3</v>
      </c>
      <c r="K103" s="181" t="s">
        <v>171</v>
      </c>
      <c r="L103" s="40"/>
      <c r="M103" s="186" t="s">
        <v>20</v>
      </c>
      <c r="N103" s="187" t="s">
        <v>41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267</v>
      </c>
      <c r="AT103" s="190" t="s">
        <v>167</v>
      </c>
      <c r="AU103" s="190" t="s">
        <v>79</v>
      </c>
      <c r="AY103" s="18" t="s">
        <v>165</v>
      </c>
      <c r="BE103" s="191">
        <f>IF(N103="základní",J103,0)</f>
        <v>7902.3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6</v>
      </c>
      <c r="BK103" s="191">
        <f>ROUND(I103*H103,2)</f>
        <v>7902.3</v>
      </c>
      <c r="BL103" s="18" t="s">
        <v>267</v>
      </c>
      <c r="BM103" s="190" t="s">
        <v>1551</v>
      </c>
    </row>
    <row r="104" spans="1:47" s="1" customFormat="1" ht="12">
      <c r="A104" s="35"/>
      <c r="B104" s="36"/>
      <c r="C104" s="37"/>
      <c r="D104" s="192" t="s">
        <v>174</v>
      </c>
      <c r="E104" s="37"/>
      <c r="F104" s="193" t="s">
        <v>1552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174</v>
      </c>
      <c r="AU104" s="18" t="s">
        <v>79</v>
      </c>
    </row>
    <row r="105" spans="1:65" s="1" customFormat="1" ht="21.75" customHeight="1">
      <c r="A105" s="35"/>
      <c r="B105" s="36"/>
      <c r="C105" s="220" t="s">
        <v>221</v>
      </c>
      <c r="D105" s="220" t="s">
        <v>245</v>
      </c>
      <c r="E105" s="221" t="s">
        <v>1553</v>
      </c>
      <c r="F105" s="222" t="s">
        <v>1554</v>
      </c>
      <c r="G105" s="223" t="s">
        <v>170</v>
      </c>
      <c r="H105" s="224">
        <v>14</v>
      </c>
      <c r="I105" s="225">
        <v>602.8</v>
      </c>
      <c r="J105" s="226">
        <f>ROUND(I105*H105,2)</f>
        <v>8439.2</v>
      </c>
      <c r="K105" s="222" t="s">
        <v>171</v>
      </c>
      <c r="L105" s="227"/>
      <c r="M105" s="228" t="s">
        <v>20</v>
      </c>
      <c r="N105" s="229" t="s">
        <v>41</v>
      </c>
      <c r="O105" s="65"/>
      <c r="P105" s="188">
        <f>O105*H105</f>
        <v>0</v>
      </c>
      <c r="Q105" s="188">
        <v>0.00508</v>
      </c>
      <c r="R105" s="188">
        <f>Q105*H105</f>
        <v>0.07112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359</v>
      </c>
      <c r="AT105" s="190" t="s">
        <v>245</v>
      </c>
      <c r="AU105" s="190" t="s">
        <v>79</v>
      </c>
      <c r="AY105" s="18" t="s">
        <v>165</v>
      </c>
      <c r="BE105" s="191">
        <f>IF(N105="základní",J105,0)</f>
        <v>8439.2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8439.2</v>
      </c>
      <c r="BL105" s="18" t="s">
        <v>267</v>
      </c>
      <c r="BM105" s="190" t="s">
        <v>1555</v>
      </c>
    </row>
    <row r="106" spans="1:65" s="1" customFormat="1" ht="16.5" customHeight="1">
      <c r="A106" s="35"/>
      <c r="B106" s="36"/>
      <c r="C106" s="179" t="s">
        <v>229</v>
      </c>
      <c r="D106" s="179" t="s">
        <v>167</v>
      </c>
      <c r="E106" s="180" t="s">
        <v>1556</v>
      </c>
      <c r="F106" s="181" t="s">
        <v>1557</v>
      </c>
      <c r="G106" s="182" t="s">
        <v>170</v>
      </c>
      <c r="H106" s="183">
        <v>1</v>
      </c>
      <c r="I106" s="184">
        <v>1422.5</v>
      </c>
      <c r="J106" s="185">
        <f>ROUND(I106*H106,2)</f>
        <v>1422.5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267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1422.5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1422.5</v>
      </c>
      <c r="BL106" s="18" t="s">
        <v>267</v>
      </c>
      <c r="BM106" s="190" t="s">
        <v>1558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1559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1:65" s="1" customFormat="1" ht="44.25" customHeight="1">
      <c r="A108" s="35"/>
      <c r="B108" s="36"/>
      <c r="C108" s="179" t="s">
        <v>236</v>
      </c>
      <c r="D108" s="179" t="s">
        <v>167</v>
      </c>
      <c r="E108" s="180" t="s">
        <v>1560</v>
      </c>
      <c r="F108" s="181" t="s">
        <v>1561</v>
      </c>
      <c r="G108" s="182" t="s">
        <v>224</v>
      </c>
      <c r="H108" s="183">
        <v>0.362</v>
      </c>
      <c r="I108" s="184">
        <v>2845</v>
      </c>
      <c r="J108" s="185">
        <f>ROUND(I108*H108,2)</f>
        <v>1029.89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267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1029.89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1029.89</v>
      </c>
      <c r="BL108" s="18" t="s">
        <v>267</v>
      </c>
      <c r="BM108" s="190" t="s">
        <v>1562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1563</v>
      </c>
      <c r="G109" s="37"/>
      <c r="H109" s="37"/>
      <c r="I109" s="194"/>
      <c r="J109" s="37"/>
      <c r="K109" s="37"/>
      <c r="L109" s="40"/>
      <c r="M109" s="244"/>
      <c r="N109" s="245"/>
      <c r="O109" s="246"/>
      <c r="P109" s="246"/>
      <c r="Q109" s="246"/>
      <c r="R109" s="246"/>
      <c r="S109" s="246"/>
      <c r="T109" s="24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31" s="1" customFormat="1" ht="6.95" customHeight="1">
      <c r="A110" s="35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0"/>
      <c r="M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</sheetData>
  <sheetProtection formatColumns="0" formatRows="0" autoFilter="0"/>
  <autoFilter ref="C86:K109"/>
  <mergeCells count="12">
    <mergeCell ref="E79:H79"/>
    <mergeCell ref="E77:H77"/>
    <mergeCell ref="L2:V2"/>
    <mergeCell ref="E50:H50"/>
    <mergeCell ref="E52:H52"/>
    <mergeCell ref="E54:H54"/>
    <mergeCell ref="E75:H75"/>
    <mergeCell ref="E7:H7"/>
    <mergeCell ref="E9:H9"/>
    <mergeCell ref="E11:H11"/>
    <mergeCell ref="E20:H20"/>
    <mergeCell ref="E29:H29"/>
  </mergeCells>
  <hyperlinks>
    <hyperlink ref="F91" r:id="rId1" display="https://podminky.urs.cz/item/CS_URS_2022_02/741410021"/>
    <hyperlink ref="F96" r:id="rId2" display="https://podminky.urs.cz/item/CS_URS_2022_02/741410041"/>
    <hyperlink ref="F100" r:id="rId3" display="https://podminky.urs.cz/item/CS_URS_2022_02/741420022"/>
    <hyperlink ref="F104" r:id="rId4" display="https://podminky.urs.cz/item/CS_URS_2022_02/741440031"/>
    <hyperlink ref="F107" r:id="rId5" display="https://podminky.urs.cz/item/CS_URS_2022_02/741820001"/>
    <hyperlink ref="F109" r:id="rId6" display="https://podminky.urs.cz/item/CS_URS_2022_02/99874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8"/>
  <headerFooter>
    <oddFooter>&amp;CStrana &amp;P z &amp;N</oddFooter>
  </headerFooter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24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112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1513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1564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1515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1515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1516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1517</v>
      </c>
      <c r="F23" s="35"/>
      <c r="G23" s="35"/>
      <c r="H23" s="35"/>
      <c r="I23" s="113" t="s">
        <v>28</v>
      </c>
      <c r="J23" s="104" t="s">
        <v>1518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1516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1517</v>
      </c>
      <c r="F26" s="35"/>
      <c r="G26" s="35"/>
      <c r="H26" s="35"/>
      <c r="I26" s="113" t="s">
        <v>28</v>
      </c>
      <c r="J26" s="104" t="s">
        <v>1518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ROUND(J93,2)</f>
        <v>151977.97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ROUND((SUM(BE93:BE174)),0)</f>
        <v>151978</v>
      </c>
      <c r="G35" s="35"/>
      <c r="H35" s="35"/>
      <c r="I35" s="125">
        <v>0.21</v>
      </c>
      <c r="J35" s="124">
        <f>ROUND(((SUM(BE93:BE174))*I35),2)</f>
        <v>31915.37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ROUND((SUM(BF93:BF174)),0)</f>
        <v>0</v>
      </c>
      <c r="G36" s="35"/>
      <c r="H36" s="35"/>
      <c r="I36" s="125">
        <v>0.15</v>
      </c>
      <c r="J36" s="124">
        <f>ROUND(((SUM(BF93:BF174))*I36),0)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ROUND((SUM(BG93:BG174)),0)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ROUND((SUM(BH93:BH174)),0)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ROUND((SUM(BI93:BI174)),0)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183893.34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1513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25K2021_2 - Venkovní elektroinstalace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 xml:space="preserve"> 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 xml:space="preserve"> </v>
      </c>
      <c r="G58" s="37"/>
      <c r="H58" s="37"/>
      <c r="I58" s="30" t="s">
        <v>30</v>
      </c>
      <c r="J58" s="33" t="str">
        <f>E23</f>
        <v>Petr Kubala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Petr Kubala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J93</f>
        <v>151977.97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142</v>
      </c>
      <c r="E64" s="144"/>
      <c r="F64" s="144"/>
      <c r="G64" s="144"/>
      <c r="H64" s="144"/>
      <c r="I64" s="144"/>
      <c r="J64" s="145">
        <f>J94</f>
        <v>80339.41</v>
      </c>
      <c r="K64" s="142"/>
      <c r="L64" s="146"/>
    </row>
    <row r="65" spans="2:12" s="9" customFormat="1" ht="19.9" customHeight="1">
      <c r="B65" s="147"/>
      <c r="C65" s="98"/>
      <c r="D65" s="148" t="s">
        <v>1519</v>
      </c>
      <c r="E65" s="149"/>
      <c r="F65" s="149"/>
      <c r="G65" s="149"/>
      <c r="H65" s="149"/>
      <c r="I65" s="149"/>
      <c r="J65" s="150">
        <f>J95</f>
        <v>80339.41</v>
      </c>
      <c r="K65" s="98"/>
      <c r="L65" s="151"/>
    </row>
    <row r="66" spans="2:12" s="8" customFormat="1" ht="24.95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J130</f>
        <v>63900.16</v>
      </c>
      <c r="K66" s="142"/>
      <c r="L66" s="146"/>
    </row>
    <row r="67" spans="2:12" s="9" customFormat="1" ht="19.9" customHeight="1">
      <c r="B67" s="147"/>
      <c r="C67" s="98"/>
      <c r="D67" s="148" t="s">
        <v>1565</v>
      </c>
      <c r="E67" s="149"/>
      <c r="F67" s="149"/>
      <c r="G67" s="149"/>
      <c r="H67" s="149"/>
      <c r="I67" s="149"/>
      <c r="J67" s="150">
        <f>J131</f>
        <v>25987.100000000002</v>
      </c>
      <c r="K67" s="98"/>
      <c r="L67" s="151"/>
    </row>
    <row r="68" spans="2:12" s="9" customFormat="1" ht="19.9" customHeight="1">
      <c r="B68" s="147"/>
      <c r="C68" s="98"/>
      <c r="D68" s="148" t="s">
        <v>149</v>
      </c>
      <c r="E68" s="149"/>
      <c r="F68" s="149"/>
      <c r="G68" s="149"/>
      <c r="H68" s="149"/>
      <c r="I68" s="149"/>
      <c r="J68" s="150">
        <f>J153</f>
        <v>34954.26</v>
      </c>
      <c r="K68" s="98"/>
      <c r="L68" s="151"/>
    </row>
    <row r="69" spans="2:12" s="9" customFormat="1" ht="19.9" customHeight="1">
      <c r="B69" s="147"/>
      <c r="C69" s="98"/>
      <c r="D69" s="148" t="s">
        <v>1566</v>
      </c>
      <c r="E69" s="149"/>
      <c r="F69" s="149"/>
      <c r="G69" s="149"/>
      <c r="H69" s="149"/>
      <c r="I69" s="149"/>
      <c r="J69" s="150">
        <f>J168</f>
        <v>2958.8</v>
      </c>
      <c r="K69" s="98"/>
      <c r="L69" s="151"/>
    </row>
    <row r="70" spans="2:12" s="8" customFormat="1" ht="24.95" customHeight="1">
      <c r="B70" s="141"/>
      <c r="C70" s="142"/>
      <c r="D70" s="143" t="s">
        <v>1567</v>
      </c>
      <c r="E70" s="144"/>
      <c r="F70" s="144"/>
      <c r="G70" s="144"/>
      <c r="H70" s="144"/>
      <c r="I70" s="144"/>
      <c r="J70" s="145">
        <f>J171</f>
        <v>7738.4</v>
      </c>
      <c r="K70" s="142"/>
      <c r="L70" s="146"/>
    </row>
    <row r="71" spans="2:12" s="9" customFormat="1" ht="19.9" customHeight="1">
      <c r="B71" s="147"/>
      <c r="C71" s="98"/>
      <c r="D71" s="148" t="s">
        <v>1568</v>
      </c>
      <c r="E71" s="149"/>
      <c r="F71" s="149"/>
      <c r="G71" s="149"/>
      <c r="H71" s="149"/>
      <c r="I71" s="149"/>
      <c r="J71" s="150">
        <f>J172</f>
        <v>7738.4</v>
      </c>
      <c r="K71" s="98"/>
      <c r="L71" s="151"/>
    </row>
    <row r="72" spans="1:31" s="1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1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24.95" customHeight="1">
      <c r="A78" s="35"/>
      <c r="B78" s="36"/>
      <c r="C78" s="24" t="s">
        <v>150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2" customHeight="1">
      <c r="A80" s="35"/>
      <c r="B80" s="36"/>
      <c r="C80" s="30" t="s">
        <v>17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26.25" customHeight="1">
      <c r="A81" s="35"/>
      <c r="B81" s="36"/>
      <c r="C81" s="37"/>
      <c r="D81" s="37"/>
      <c r="E81" s="390" t="str">
        <f>E7</f>
        <v>Projektová dokumentace revitalizace střediska Veřejná zeleň na ul. Palackého 29, Nový Jičín</v>
      </c>
      <c r="F81" s="391"/>
      <c r="G81" s="391"/>
      <c r="H81" s="391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ht="12" customHeight="1">
      <c r="B82" s="22"/>
      <c r="C82" s="30" t="s">
        <v>126</v>
      </c>
      <c r="D82" s="23"/>
      <c r="E82" s="23"/>
      <c r="F82" s="23"/>
      <c r="G82" s="23"/>
      <c r="H82" s="23"/>
      <c r="I82" s="23"/>
      <c r="J82" s="23"/>
      <c r="K82" s="23"/>
      <c r="L82" s="21"/>
    </row>
    <row r="83" spans="1:31" s="1" customFormat="1" ht="16.5" customHeight="1">
      <c r="A83" s="35"/>
      <c r="B83" s="36"/>
      <c r="C83" s="37"/>
      <c r="D83" s="37"/>
      <c r="E83" s="390" t="s">
        <v>1513</v>
      </c>
      <c r="F83" s="389"/>
      <c r="G83" s="389"/>
      <c r="H83" s="389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2" customHeight="1">
      <c r="A84" s="35"/>
      <c r="B84" s="36"/>
      <c r="C84" s="30" t="s">
        <v>939</v>
      </c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6.5" customHeight="1">
      <c r="A85" s="35"/>
      <c r="B85" s="36"/>
      <c r="C85" s="37"/>
      <c r="D85" s="37"/>
      <c r="E85" s="386" t="str">
        <f>E11</f>
        <v>25K2021_2 - Venkovní elektroinstalace</v>
      </c>
      <c r="F85" s="389"/>
      <c r="G85" s="389"/>
      <c r="H85" s="389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2" customHeight="1">
      <c r="A87" s="35"/>
      <c r="B87" s="36"/>
      <c r="C87" s="30" t="s">
        <v>22</v>
      </c>
      <c r="D87" s="37"/>
      <c r="E87" s="37"/>
      <c r="F87" s="28" t="str">
        <f>F14</f>
        <v xml:space="preserve"> </v>
      </c>
      <c r="G87" s="37"/>
      <c r="H87" s="37"/>
      <c r="I87" s="30" t="s">
        <v>24</v>
      </c>
      <c r="J87" s="60">
        <f>IF(J14="","",J14)</f>
        <v>44855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5.2" customHeight="1">
      <c r="A89" s="35"/>
      <c r="B89" s="36"/>
      <c r="C89" s="30" t="s">
        <v>25</v>
      </c>
      <c r="D89" s="37"/>
      <c r="E89" s="37"/>
      <c r="F89" s="28" t="str">
        <f>E17</f>
        <v xml:space="preserve"> </v>
      </c>
      <c r="G89" s="37"/>
      <c r="H89" s="37"/>
      <c r="I89" s="30" t="s">
        <v>30</v>
      </c>
      <c r="J89" s="33" t="str">
        <f>E23</f>
        <v>Petr Kubala</v>
      </c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" customFormat="1" ht="15.2" customHeight="1">
      <c r="A90" s="35"/>
      <c r="B90" s="36"/>
      <c r="C90" s="30" t="s">
        <v>29</v>
      </c>
      <c r="D90" s="37"/>
      <c r="E90" s="37"/>
      <c r="F90" s="28" t="str">
        <f>IF(E20="","",E20)</f>
        <v>NOSTA s.r.o. Nový Jičín</v>
      </c>
      <c r="G90" s="37"/>
      <c r="H90" s="37"/>
      <c r="I90" s="30" t="s">
        <v>33</v>
      </c>
      <c r="J90" s="33" t="str">
        <f>E26</f>
        <v>Petr Kubala</v>
      </c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10.3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0" customFormat="1" ht="29.25" customHeight="1">
      <c r="A92" s="152"/>
      <c r="B92" s="153"/>
      <c r="C92" s="154" t="s">
        <v>151</v>
      </c>
      <c r="D92" s="155" t="s">
        <v>55</v>
      </c>
      <c r="E92" s="155" t="s">
        <v>51</v>
      </c>
      <c r="F92" s="155" t="s">
        <v>52</v>
      </c>
      <c r="G92" s="155" t="s">
        <v>152</v>
      </c>
      <c r="H92" s="155" t="s">
        <v>153</v>
      </c>
      <c r="I92" s="155" t="s">
        <v>154</v>
      </c>
      <c r="J92" s="155" t="s">
        <v>130</v>
      </c>
      <c r="K92" s="156" t="s">
        <v>155</v>
      </c>
      <c r="L92" s="157"/>
      <c r="M92" s="69" t="s">
        <v>20</v>
      </c>
      <c r="N92" s="70" t="s">
        <v>40</v>
      </c>
      <c r="O92" s="70" t="s">
        <v>156</v>
      </c>
      <c r="P92" s="70" t="s">
        <v>157</v>
      </c>
      <c r="Q92" s="70" t="s">
        <v>158</v>
      </c>
      <c r="R92" s="70" t="s">
        <v>159</v>
      </c>
      <c r="S92" s="70" t="s">
        <v>160</v>
      </c>
      <c r="T92" s="71" t="s">
        <v>161</v>
      </c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</row>
    <row r="93" spans="1:63" s="1" customFormat="1" ht="22.9" customHeight="1">
      <c r="A93" s="35"/>
      <c r="B93" s="36"/>
      <c r="C93" s="76" t="s">
        <v>162</v>
      </c>
      <c r="D93" s="37"/>
      <c r="E93" s="37"/>
      <c r="F93" s="37"/>
      <c r="G93" s="37"/>
      <c r="H93" s="37"/>
      <c r="I93" s="37"/>
      <c r="J93" s="158">
        <f>BK93</f>
        <v>151977.97</v>
      </c>
      <c r="K93" s="37"/>
      <c r="L93" s="40"/>
      <c r="M93" s="72"/>
      <c r="N93" s="159"/>
      <c r="O93" s="73"/>
      <c r="P93" s="160">
        <f>P94+P130+P171</f>
        <v>0</v>
      </c>
      <c r="Q93" s="73"/>
      <c r="R93" s="160">
        <f>R94+R130+R171</f>
        <v>14.868141</v>
      </c>
      <c r="S93" s="73"/>
      <c r="T93" s="161">
        <f>T94+T130+T171</f>
        <v>0.02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69</v>
      </c>
      <c r="AU93" s="18" t="s">
        <v>131</v>
      </c>
      <c r="BK93" s="162">
        <f>BK94+BK130+BK171</f>
        <v>151977.97</v>
      </c>
    </row>
    <row r="94" spans="2:63" s="11" customFormat="1" ht="25.9" customHeight="1">
      <c r="B94" s="163"/>
      <c r="C94" s="164"/>
      <c r="D94" s="165" t="s">
        <v>69</v>
      </c>
      <c r="E94" s="166" t="s">
        <v>527</v>
      </c>
      <c r="F94" s="166" t="s">
        <v>528</v>
      </c>
      <c r="G94" s="164"/>
      <c r="H94" s="164"/>
      <c r="I94" s="167"/>
      <c r="J94" s="168">
        <f>BK94</f>
        <v>80339.41</v>
      </c>
      <c r="K94" s="164"/>
      <c r="L94" s="169"/>
      <c r="M94" s="170"/>
      <c r="N94" s="171"/>
      <c r="O94" s="171"/>
      <c r="P94" s="172">
        <f>P95</f>
        <v>0</v>
      </c>
      <c r="Q94" s="171"/>
      <c r="R94" s="172">
        <f>R95</f>
        <v>0.08511</v>
      </c>
      <c r="S94" s="171"/>
      <c r="T94" s="173">
        <f>T95</f>
        <v>0</v>
      </c>
      <c r="AR94" s="174" t="s">
        <v>79</v>
      </c>
      <c r="AT94" s="175" t="s">
        <v>69</v>
      </c>
      <c r="AU94" s="175" t="s">
        <v>70</v>
      </c>
      <c r="AY94" s="174" t="s">
        <v>165</v>
      </c>
      <c r="BK94" s="176">
        <f>BK95</f>
        <v>80339.41</v>
      </c>
    </row>
    <row r="95" spans="2:63" s="11" customFormat="1" ht="22.9" customHeight="1">
      <c r="B95" s="163"/>
      <c r="C95" s="164"/>
      <c r="D95" s="165" t="s">
        <v>69</v>
      </c>
      <c r="E95" s="177" t="s">
        <v>1520</v>
      </c>
      <c r="F95" s="177" t="s">
        <v>1521</v>
      </c>
      <c r="G95" s="164"/>
      <c r="H95" s="164"/>
      <c r="I95" s="167"/>
      <c r="J95" s="178">
        <f>BK95</f>
        <v>80339.41</v>
      </c>
      <c r="K95" s="164"/>
      <c r="L95" s="169"/>
      <c r="M95" s="170"/>
      <c r="N95" s="171"/>
      <c r="O95" s="171"/>
      <c r="P95" s="172">
        <f>SUM(P96:P129)</f>
        <v>0</v>
      </c>
      <c r="Q95" s="171"/>
      <c r="R95" s="172">
        <f>SUM(R96:R129)</f>
        <v>0.08511</v>
      </c>
      <c r="S95" s="171"/>
      <c r="T95" s="173">
        <f>SUM(T96:T129)</f>
        <v>0</v>
      </c>
      <c r="AR95" s="174" t="s">
        <v>79</v>
      </c>
      <c r="AT95" s="175" t="s">
        <v>69</v>
      </c>
      <c r="AU95" s="175" t="s">
        <v>6</v>
      </c>
      <c r="AY95" s="174" t="s">
        <v>165</v>
      </c>
      <c r="BK95" s="176">
        <f>SUM(BK96:BK129)</f>
        <v>80339.41</v>
      </c>
    </row>
    <row r="96" spans="1:65" s="1" customFormat="1" ht="49.15" customHeight="1">
      <c r="A96" s="35"/>
      <c r="B96" s="36"/>
      <c r="C96" s="179" t="s">
        <v>6</v>
      </c>
      <c r="D96" s="179" t="s">
        <v>167</v>
      </c>
      <c r="E96" s="180" t="s">
        <v>1569</v>
      </c>
      <c r="F96" s="181" t="s">
        <v>1570</v>
      </c>
      <c r="G96" s="182" t="s">
        <v>232</v>
      </c>
      <c r="H96" s="183">
        <v>70</v>
      </c>
      <c r="I96" s="184">
        <v>25.61</v>
      </c>
      <c r="J96" s="185">
        <f>ROUND(I96*H96,2)</f>
        <v>1792.7</v>
      </c>
      <c r="K96" s="181" t="s">
        <v>171</v>
      </c>
      <c r="L96" s="40"/>
      <c r="M96" s="186" t="s">
        <v>20</v>
      </c>
      <c r="N96" s="187" t="s">
        <v>41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267</v>
      </c>
      <c r="AT96" s="190" t="s">
        <v>167</v>
      </c>
      <c r="AU96" s="190" t="s">
        <v>79</v>
      </c>
      <c r="AY96" s="18" t="s">
        <v>165</v>
      </c>
      <c r="BE96" s="191">
        <f>IF(N96="základní",J96,0)</f>
        <v>1792.7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6</v>
      </c>
      <c r="BK96" s="191">
        <f>ROUND(I96*H96,2)</f>
        <v>1792.7</v>
      </c>
      <c r="BL96" s="18" t="s">
        <v>267</v>
      </c>
      <c r="BM96" s="190" t="s">
        <v>1571</v>
      </c>
    </row>
    <row r="97" spans="1:47" s="1" customFormat="1" ht="12">
      <c r="A97" s="35"/>
      <c r="B97" s="36"/>
      <c r="C97" s="37"/>
      <c r="D97" s="192" t="s">
        <v>174</v>
      </c>
      <c r="E97" s="37"/>
      <c r="F97" s="193" t="s">
        <v>1572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174</v>
      </c>
      <c r="AU97" s="18" t="s">
        <v>79</v>
      </c>
    </row>
    <row r="98" spans="1:65" s="1" customFormat="1" ht="24.2" customHeight="1">
      <c r="A98" s="35"/>
      <c r="B98" s="36"/>
      <c r="C98" s="220" t="s">
        <v>79</v>
      </c>
      <c r="D98" s="220" t="s">
        <v>245</v>
      </c>
      <c r="E98" s="221" t="s">
        <v>1573</v>
      </c>
      <c r="F98" s="222" t="s">
        <v>1574</v>
      </c>
      <c r="G98" s="223" t="s">
        <v>232</v>
      </c>
      <c r="H98" s="224">
        <v>77</v>
      </c>
      <c r="I98" s="225">
        <v>28.34</v>
      </c>
      <c r="J98" s="226">
        <f>ROUND(I98*H98,2)</f>
        <v>2182.18</v>
      </c>
      <c r="K98" s="222" t="s">
        <v>171</v>
      </c>
      <c r="L98" s="227"/>
      <c r="M98" s="228" t="s">
        <v>20</v>
      </c>
      <c r="N98" s="229" t="s">
        <v>41</v>
      </c>
      <c r="O98" s="65"/>
      <c r="P98" s="188">
        <f>O98*H98</f>
        <v>0</v>
      </c>
      <c r="Q98" s="188">
        <v>0.00017</v>
      </c>
      <c r="R98" s="188">
        <f>Q98*H98</f>
        <v>0.013090000000000001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359</v>
      </c>
      <c r="AT98" s="190" t="s">
        <v>245</v>
      </c>
      <c r="AU98" s="190" t="s">
        <v>79</v>
      </c>
      <c r="AY98" s="18" t="s">
        <v>165</v>
      </c>
      <c r="BE98" s="191">
        <f>IF(N98="základní",J98,0)</f>
        <v>2182.18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2182.18</v>
      </c>
      <c r="BL98" s="18" t="s">
        <v>267</v>
      </c>
      <c r="BM98" s="190" t="s">
        <v>1575</v>
      </c>
    </row>
    <row r="99" spans="2:51" s="13" customFormat="1" ht="12">
      <c r="B99" s="208"/>
      <c r="C99" s="209"/>
      <c r="D99" s="199" t="s">
        <v>190</v>
      </c>
      <c r="E99" s="210" t="s">
        <v>20</v>
      </c>
      <c r="F99" s="211" t="s">
        <v>1576</v>
      </c>
      <c r="G99" s="209"/>
      <c r="H99" s="212">
        <v>77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190</v>
      </c>
      <c r="AU99" s="218" t="s">
        <v>79</v>
      </c>
      <c r="AV99" s="13" t="s">
        <v>79</v>
      </c>
      <c r="AW99" s="13" t="s">
        <v>32</v>
      </c>
      <c r="AX99" s="13" t="s">
        <v>6</v>
      </c>
      <c r="AY99" s="218" t="s">
        <v>165</v>
      </c>
    </row>
    <row r="100" spans="1:65" s="1" customFormat="1" ht="49.15" customHeight="1">
      <c r="A100" s="35"/>
      <c r="B100" s="36"/>
      <c r="C100" s="179" t="s">
        <v>180</v>
      </c>
      <c r="D100" s="179" t="s">
        <v>167</v>
      </c>
      <c r="E100" s="180" t="s">
        <v>1577</v>
      </c>
      <c r="F100" s="181" t="s">
        <v>1578</v>
      </c>
      <c r="G100" s="182" t="s">
        <v>232</v>
      </c>
      <c r="H100" s="183">
        <v>40</v>
      </c>
      <c r="I100" s="184">
        <v>51.44</v>
      </c>
      <c r="J100" s="185">
        <f>ROUND(I100*H100,2)</f>
        <v>2057.6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267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2057.6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2057.6</v>
      </c>
      <c r="BL100" s="18" t="s">
        <v>267</v>
      </c>
      <c r="BM100" s="190" t="s">
        <v>1579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1580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1:65" s="1" customFormat="1" ht="24.2" customHeight="1">
      <c r="A102" s="35"/>
      <c r="B102" s="36"/>
      <c r="C102" s="220" t="s">
        <v>172</v>
      </c>
      <c r="D102" s="220" t="s">
        <v>245</v>
      </c>
      <c r="E102" s="221" t="s">
        <v>1581</v>
      </c>
      <c r="F102" s="222" t="s">
        <v>1582</v>
      </c>
      <c r="G102" s="223" t="s">
        <v>232</v>
      </c>
      <c r="H102" s="224">
        <v>46</v>
      </c>
      <c r="I102" s="225">
        <v>240.35</v>
      </c>
      <c r="J102" s="226">
        <f>ROUND(I102*H102,2)</f>
        <v>11056.1</v>
      </c>
      <c r="K102" s="222" t="s">
        <v>171</v>
      </c>
      <c r="L102" s="227"/>
      <c r="M102" s="228" t="s">
        <v>20</v>
      </c>
      <c r="N102" s="229" t="s">
        <v>41</v>
      </c>
      <c r="O102" s="65"/>
      <c r="P102" s="188">
        <f>O102*H102</f>
        <v>0</v>
      </c>
      <c r="Q102" s="188">
        <v>0.0009</v>
      </c>
      <c r="R102" s="188">
        <f>Q102*H102</f>
        <v>0.0414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359</v>
      </c>
      <c r="AT102" s="190" t="s">
        <v>245</v>
      </c>
      <c r="AU102" s="190" t="s">
        <v>79</v>
      </c>
      <c r="AY102" s="18" t="s">
        <v>165</v>
      </c>
      <c r="BE102" s="191">
        <f>IF(N102="základní",J102,0)</f>
        <v>11056.1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11056.1</v>
      </c>
      <c r="BL102" s="18" t="s">
        <v>267</v>
      </c>
      <c r="BM102" s="190" t="s">
        <v>1583</v>
      </c>
    </row>
    <row r="103" spans="2:51" s="13" customFormat="1" ht="12">
      <c r="B103" s="208"/>
      <c r="C103" s="209"/>
      <c r="D103" s="199" t="s">
        <v>190</v>
      </c>
      <c r="E103" s="210" t="s">
        <v>20</v>
      </c>
      <c r="F103" s="211" t="s">
        <v>1584</v>
      </c>
      <c r="G103" s="209"/>
      <c r="H103" s="212">
        <v>46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190</v>
      </c>
      <c r="AU103" s="218" t="s">
        <v>79</v>
      </c>
      <c r="AV103" s="13" t="s">
        <v>79</v>
      </c>
      <c r="AW103" s="13" t="s">
        <v>32</v>
      </c>
      <c r="AX103" s="13" t="s">
        <v>6</v>
      </c>
      <c r="AY103" s="218" t="s">
        <v>165</v>
      </c>
    </row>
    <row r="104" spans="1:65" s="1" customFormat="1" ht="49.15" customHeight="1">
      <c r="A104" s="35"/>
      <c r="B104" s="36"/>
      <c r="C104" s="179" t="s">
        <v>193</v>
      </c>
      <c r="D104" s="179" t="s">
        <v>167</v>
      </c>
      <c r="E104" s="180" t="s">
        <v>1585</v>
      </c>
      <c r="F104" s="181" t="s">
        <v>1586</v>
      </c>
      <c r="G104" s="182" t="s">
        <v>232</v>
      </c>
      <c r="H104" s="183">
        <v>70</v>
      </c>
      <c r="I104" s="184">
        <v>25.61</v>
      </c>
      <c r="J104" s="185">
        <f>ROUND(I104*H104,2)</f>
        <v>1792.7</v>
      </c>
      <c r="K104" s="181" t="s">
        <v>171</v>
      </c>
      <c r="L104" s="40"/>
      <c r="M104" s="186" t="s">
        <v>20</v>
      </c>
      <c r="N104" s="187" t="s">
        <v>41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267</v>
      </c>
      <c r="AT104" s="190" t="s">
        <v>167</v>
      </c>
      <c r="AU104" s="190" t="s">
        <v>79</v>
      </c>
      <c r="AY104" s="18" t="s">
        <v>165</v>
      </c>
      <c r="BE104" s="191">
        <f>IF(N104="základní",J104,0)</f>
        <v>1792.7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1792.7</v>
      </c>
      <c r="BL104" s="18" t="s">
        <v>267</v>
      </c>
      <c r="BM104" s="190" t="s">
        <v>1587</v>
      </c>
    </row>
    <row r="105" spans="1:47" s="1" customFormat="1" ht="12">
      <c r="A105" s="35"/>
      <c r="B105" s="36"/>
      <c r="C105" s="37"/>
      <c r="D105" s="192" t="s">
        <v>174</v>
      </c>
      <c r="E105" s="37"/>
      <c r="F105" s="193" t="s">
        <v>1588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174</v>
      </c>
      <c r="AU105" s="18" t="s">
        <v>79</v>
      </c>
    </row>
    <row r="106" spans="1:65" s="1" customFormat="1" ht="24.2" customHeight="1">
      <c r="A106" s="35"/>
      <c r="B106" s="36"/>
      <c r="C106" s="220" t="s">
        <v>198</v>
      </c>
      <c r="D106" s="220" t="s">
        <v>245</v>
      </c>
      <c r="E106" s="221" t="s">
        <v>1589</v>
      </c>
      <c r="F106" s="222" t="s">
        <v>1590</v>
      </c>
      <c r="G106" s="223" t="s">
        <v>232</v>
      </c>
      <c r="H106" s="224">
        <v>77</v>
      </c>
      <c r="I106" s="225">
        <v>47.68</v>
      </c>
      <c r="J106" s="226">
        <f>ROUND(I106*H106,2)</f>
        <v>3671.36</v>
      </c>
      <c r="K106" s="222" t="s">
        <v>171</v>
      </c>
      <c r="L106" s="227"/>
      <c r="M106" s="228" t="s">
        <v>20</v>
      </c>
      <c r="N106" s="229" t="s">
        <v>41</v>
      </c>
      <c r="O106" s="65"/>
      <c r="P106" s="188">
        <f>O106*H106</f>
        <v>0</v>
      </c>
      <c r="Q106" s="188">
        <v>0.00025</v>
      </c>
      <c r="R106" s="188">
        <f>Q106*H106</f>
        <v>0.01925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359</v>
      </c>
      <c r="AT106" s="190" t="s">
        <v>245</v>
      </c>
      <c r="AU106" s="190" t="s">
        <v>79</v>
      </c>
      <c r="AY106" s="18" t="s">
        <v>165</v>
      </c>
      <c r="BE106" s="191">
        <f>IF(N106="základní",J106,0)</f>
        <v>3671.36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3671.36</v>
      </c>
      <c r="BL106" s="18" t="s">
        <v>267</v>
      </c>
      <c r="BM106" s="190" t="s">
        <v>1591</v>
      </c>
    </row>
    <row r="107" spans="2:51" s="13" customFormat="1" ht="12">
      <c r="B107" s="208"/>
      <c r="C107" s="209"/>
      <c r="D107" s="199" t="s">
        <v>190</v>
      </c>
      <c r="E107" s="210" t="s">
        <v>20</v>
      </c>
      <c r="F107" s="211" t="s">
        <v>1576</v>
      </c>
      <c r="G107" s="209"/>
      <c r="H107" s="212">
        <v>77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190</v>
      </c>
      <c r="AU107" s="218" t="s">
        <v>79</v>
      </c>
      <c r="AV107" s="13" t="s">
        <v>79</v>
      </c>
      <c r="AW107" s="13" t="s">
        <v>32</v>
      </c>
      <c r="AX107" s="13" t="s">
        <v>6</v>
      </c>
      <c r="AY107" s="218" t="s">
        <v>165</v>
      </c>
    </row>
    <row r="108" spans="1:65" s="1" customFormat="1" ht="49.15" customHeight="1">
      <c r="A108" s="35"/>
      <c r="B108" s="36"/>
      <c r="C108" s="179" t="s">
        <v>206</v>
      </c>
      <c r="D108" s="179" t="s">
        <v>167</v>
      </c>
      <c r="E108" s="180" t="s">
        <v>1592</v>
      </c>
      <c r="F108" s="181" t="s">
        <v>1593</v>
      </c>
      <c r="G108" s="182" t="s">
        <v>232</v>
      </c>
      <c r="H108" s="183">
        <v>5</v>
      </c>
      <c r="I108" s="184">
        <v>29.93</v>
      </c>
      <c r="J108" s="185">
        <f>ROUND(I108*H108,2)</f>
        <v>149.65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267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149.65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149.65</v>
      </c>
      <c r="BL108" s="18" t="s">
        <v>267</v>
      </c>
      <c r="BM108" s="190" t="s">
        <v>1594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1595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65" s="1" customFormat="1" ht="24.2" customHeight="1">
      <c r="A110" s="35"/>
      <c r="B110" s="36"/>
      <c r="C110" s="220" t="s">
        <v>211</v>
      </c>
      <c r="D110" s="220" t="s">
        <v>245</v>
      </c>
      <c r="E110" s="221" t="s">
        <v>1596</v>
      </c>
      <c r="F110" s="222" t="s">
        <v>1597</v>
      </c>
      <c r="G110" s="223" t="s">
        <v>232</v>
      </c>
      <c r="H110" s="224">
        <v>5</v>
      </c>
      <c r="I110" s="225">
        <v>113.12</v>
      </c>
      <c r="J110" s="226">
        <f>ROUND(I110*H110,2)</f>
        <v>565.6</v>
      </c>
      <c r="K110" s="222" t="s">
        <v>171</v>
      </c>
      <c r="L110" s="227"/>
      <c r="M110" s="228" t="s">
        <v>20</v>
      </c>
      <c r="N110" s="229" t="s">
        <v>41</v>
      </c>
      <c r="O110" s="65"/>
      <c r="P110" s="188">
        <f>O110*H110</f>
        <v>0</v>
      </c>
      <c r="Q110" s="188">
        <v>0.00053</v>
      </c>
      <c r="R110" s="188">
        <f>Q110*H110</f>
        <v>0.00265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359</v>
      </c>
      <c r="AT110" s="190" t="s">
        <v>245</v>
      </c>
      <c r="AU110" s="190" t="s">
        <v>79</v>
      </c>
      <c r="AY110" s="18" t="s">
        <v>165</v>
      </c>
      <c r="BE110" s="191">
        <f>IF(N110="základní",J110,0)</f>
        <v>565.6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565.6</v>
      </c>
      <c r="BL110" s="18" t="s">
        <v>267</v>
      </c>
      <c r="BM110" s="190" t="s">
        <v>1598</v>
      </c>
    </row>
    <row r="111" spans="1:65" s="1" customFormat="1" ht="33" customHeight="1">
      <c r="A111" s="35"/>
      <c r="B111" s="36"/>
      <c r="C111" s="179" t="s">
        <v>216</v>
      </c>
      <c r="D111" s="179" t="s">
        <v>167</v>
      </c>
      <c r="E111" s="180" t="s">
        <v>1599</v>
      </c>
      <c r="F111" s="181" t="s">
        <v>1600</v>
      </c>
      <c r="G111" s="182" t="s">
        <v>170</v>
      </c>
      <c r="H111" s="183">
        <v>2</v>
      </c>
      <c r="I111" s="184">
        <v>483.65</v>
      </c>
      <c r="J111" s="185">
        <f>ROUND(I111*H111,2)</f>
        <v>967.3</v>
      </c>
      <c r="K111" s="181" t="s">
        <v>171</v>
      </c>
      <c r="L111" s="40"/>
      <c r="M111" s="186" t="s">
        <v>20</v>
      </c>
      <c r="N111" s="187" t="s">
        <v>41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267</v>
      </c>
      <c r="AT111" s="190" t="s">
        <v>167</v>
      </c>
      <c r="AU111" s="190" t="s">
        <v>79</v>
      </c>
      <c r="AY111" s="18" t="s">
        <v>165</v>
      </c>
      <c r="BE111" s="191">
        <f>IF(N111="základní",J111,0)</f>
        <v>967.3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6</v>
      </c>
      <c r="BK111" s="191">
        <f>ROUND(I111*H111,2)</f>
        <v>967.3</v>
      </c>
      <c r="BL111" s="18" t="s">
        <v>267</v>
      </c>
      <c r="BM111" s="190" t="s">
        <v>1601</v>
      </c>
    </row>
    <row r="112" spans="1:47" s="1" customFormat="1" ht="12">
      <c r="A112" s="35"/>
      <c r="B112" s="36"/>
      <c r="C112" s="37"/>
      <c r="D112" s="192" t="s">
        <v>174</v>
      </c>
      <c r="E112" s="37"/>
      <c r="F112" s="193" t="s">
        <v>1602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174</v>
      </c>
      <c r="AU112" s="18" t="s">
        <v>79</v>
      </c>
    </row>
    <row r="113" spans="1:65" s="1" customFormat="1" ht="16.5" customHeight="1">
      <c r="A113" s="35"/>
      <c r="B113" s="36"/>
      <c r="C113" s="220" t="s">
        <v>221</v>
      </c>
      <c r="D113" s="220" t="s">
        <v>245</v>
      </c>
      <c r="E113" s="221" t="s">
        <v>1603</v>
      </c>
      <c r="F113" s="222" t="s">
        <v>1604</v>
      </c>
      <c r="G113" s="223" t="s">
        <v>170</v>
      </c>
      <c r="H113" s="224">
        <v>2</v>
      </c>
      <c r="I113" s="225">
        <v>3028.22</v>
      </c>
      <c r="J113" s="226">
        <f>ROUND(I113*H113,2)</f>
        <v>6056.44</v>
      </c>
      <c r="K113" s="222" t="s">
        <v>20</v>
      </c>
      <c r="L113" s="227"/>
      <c r="M113" s="228" t="s">
        <v>20</v>
      </c>
      <c r="N113" s="229" t="s">
        <v>41</v>
      </c>
      <c r="O113" s="65"/>
      <c r="P113" s="188">
        <f>O113*H113</f>
        <v>0</v>
      </c>
      <c r="Q113" s="188">
        <v>0.0012</v>
      </c>
      <c r="R113" s="188">
        <f>Q113*H113</f>
        <v>0.0024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359</v>
      </c>
      <c r="AT113" s="190" t="s">
        <v>245</v>
      </c>
      <c r="AU113" s="190" t="s">
        <v>79</v>
      </c>
      <c r="AY113" s="18" t="s">
        <v>165</v>
      </c>
      <c r="BE113" s="191">
        <f>IF(N113="základní",J113,0)</f>
        <v>6056.44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6</v>
      </c>
      <c r="BK113" s="191">
        <f>ROUND(I113*H113,2)</f>
        <v>6056.44</v>
      </c>
      <c r="BL113" s="18" t="s">
        <v>267</v>
      </c>
      <c r="BM113" s="190" t="s">
        <v>1605</v>
      </c>
    </row>
    <row r="114" spans="1:65" s="1" customFormat="1" ht="24.2" customHeight="1">
      <c r="A114" s="35"/>
      <c r="B114" s="36"/>
      <c r="C114" s="179" t="s">
        <v>229</v>
      </c>
      <c r="D114" s="179" t="s">
        <v>167</v>
      </c>
      <c r="E114" s="180" t="s">
        <v>1606</v>
      </c>
      <c r="F114" s="181" t="s">
        <v>1607</v>
      </c>
      <c r="G114" s="182" t="s">
        <v>170</v>
      </c>
      <c r="H114" s="183">
        <v>1</v>
      </c>
      <c r="I114" s="184">
        <v>273.12</v>
      </c>
      <c r="J114" s="185">
        <f>ROUND(I114*H114,2)</f>
        <v>273.12</v>
      </c>
      <c r="K114" s="181" t="s">
        <v>171</v>
      </c>
      <c r="L114" s="40"/>
      <c r="M114" s="186" t="s">
        <v>20</v>
      </c>
      <c r="N114" s="187" t="s">
        <v>41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558</v>
      </c>
      <c r="AT114" s="190" t="s">
        <v>167</v>
      </c>
      <c r="AU114" s="190" t="s">
        <v>79</v>
      </c>
      <c r="AY114" s="18" t="s">
        <v>165</v>
      </c>
      <c r="BE114" s="191">
        <f>IF(N114="základní",J114,0)</f>
        <v>273.12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6</v>
      </c>
      <c r="BK114" s="191">
        <f>ROUND(I114*H114,2)</f>
        <v>273.12</v>
      </c>
      <c r="BL114" s="18" t="s">
        <v>558</v>
      </c>
      <c r="BM114" s="190" t="s">
        <v>1608</v>
      </c>
    </row>
    <row r="115" spans="1:47" s="1" customFormat="1" ht="12">
      <c r="A115" s="35"/>
      <c r="B115" s="36"/>
      <c r="C115" s="37"/>
      <c r="D115" s="192" t="s">
        <v>174</v>
      </c>
      <c r="E115" s="37"/>
      <c r="F115" s="193" t="s">
        <v>1609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174</v>
      </c>
      <c r="AU115" s="18" t="s">
        <v>79</v>
      </c>
    </row>
    <row r="116" spans="1:65" s="1" customFormat="1" ht="16.5" customHeight="1">
      <c r="A116" s="35"/>
      <c r="B116" s="36"/>
      <c r="C116" s="220" t="s">
        <v>236</v>
      </c>
      <c r="D116" s="220" t="s">
        <v>245</v>
      </c>
      <c r="E116" s="221" t="s">
        <v>1610</v>
      </c>
      <c r="F116" s="222" t="s">
        <v>1611</v>
      </c>
      <c r="G116" s="223" t="s">
        <v>170</v>
      </c>
      <c r="H116" s="224">
        <v>1</v>
      </c>
      <c r="I116" s="225">
        <v>1095.1</v>
      </c>
      <c r="J116" s="226">
        <f>ROUND(I116*H116,2)</f>
        <v>1095.1</v>
      </c>
      <c r="K116" s="222" t="s">
        <v>20</v>
      </c>
      <c r="L116" s="227"/>
      <c r="M116" s="228" t="s">
        <v>20</v>
      </c>
      <c r="N116" s="229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1612</v>
      </c>
      <c r="AT116" s="190" t="s">
        <v>245</v>
      </c>
      <c r="AU116" s="190" t="s">
        <v>79</v>
      </c>
      <c r="AY116" s="18" t="s">
        <v>165</v>
      </c>
      <c r="BE116" s="191">
        <f>IF(N116="základní",J116,0)</f>
        <v>1095.1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1095.1</v>
      </c>
      <c r="BL116" s="18" t="s">
        <v>558</v>
      </c>
      <c r="BM116" s="190" t="s">
        <v>1613</v>
      </c>
    </row>
    <row r="117" spans="1:65" s="1" customFormat="1" ht="24.2" customHeight="1">
      <c r="A117" s="35"/>
      <c r="B117" s="36"/>
      <c r="C117" s="179" t="s">
        <v>244</v>
      </c>
      <c r="D117" s="179" t="s">
        <v>167</v>
      </c>
      <c r="E117" s="180" t="s">
        <v>1614</v>
      </c>
      <c r="F117" s="181" t="s">
        <v>1615</v>
      </c>
      <c r="G117" s="182" t="s">
        <v>170</v>
      </c>
      <c r="H117" s="183">
        <v>6</v>
      </c>
      <c r="I117" s="184">
        <v>398.3</v>
      </c>
      <c r="J117" s="185">
        <f>ROUND(I117*H117,2)</f>
        <v>2389.8</v>
      </c>
      <c r="K117" s="181" t="s">
        <v>171</v>
      </c>
      <c r="L117" s="40"/>
      <c r="M117" s="186" t="s">
        <v>20</v>
      </c>
      <c r="N117" s="187" t="s">
        <v>41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267</v>
      </c>
      <c r="AT117" s="190" t="s">
        <v>167</v>
      </c>
      <c r="AU117" s="190" t="s">
        <v>79</v>
      </c>
      <c r="AY117" s="18" t="s">
        <v>165</v>
      </c>
      <c r="BE117" s="191">
        <f>IF(N117="základní",J117,0)</f>
        <v>2389.8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6</v>
      </c>
      <c r="BK117" s="191">
        <f>ROUND(I117*H117,2)</f>
        <v>2389.8</v>
      </c>
      <c r="BL117" s="18" t="s">
        <v>267</v>
      </c>
      <c r="BM117" s="190" t="s">
        <v>1616</v>
      </c>
    </row>
    <row r="118" spans="1:47" s="1" customFormat="1" ht="12">
      <c r="A118" s="35"/>
      <c r="B118" s="36"/>
      <c r="C118" s="37"/>
      <c r="D118" s="192" t="s">
        <v>174</v>
      </c>
      <c r="E118" s="37"/>
      <c r="F118" s="193" t="s">
        <v>1617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174</v>
      </c>
      <c r="AU118" s="18" t="s">
        <v>79</v>
      </c>
    </row>
    <row r="119" spans="1:65" s="1" customFormat="1" ht="16.5" customHeight="1">
      <c r="A119" s="35"/>
      <c r="B119" s="36"/>
      <c r="C119" s="220" t="s">
        <v>250</v>
      </c>
      <c r="D119" s="220" t="s">
        <v>245</v>
      </c>
      <c r="E119" s="221" t="s">
        <v>1618</v>
      </c>
      <c r="F119" s="222" t="s">
        <v>1619</v>
      </c>
      <c r="G119" s="223" t="s">
        <v>170</v>
      </c>
      <c r="H119" s="224">
        <v>6</v>
      </c>
      <c r="I119" s="225">
        <v>7068.12</v>
      </c>
      <c r="J119" s="226">
        <f>ROUND(I119*H119,2)</f>
        <v>42408.72</v>
      </c>
      <c r="K119" s="222" t="s">
        <v>20</v>
      </c>
      <c r="L119" s="227"/>
      <c r="M119" s="228" t="s">
        <v>20</v>
      </c>
      <c r="N119" s="229" t="s">
        <v>41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359</v>
      </c>
      <c r="AT119" s="190" t="s">
        <v>245</v>
      </c>
      <c r="AU119" s="190" t="s">
        <v>79</v>
      </c>
      <c r="AY119" s="18" t="s">
        <v>165</v>
      </c>
      <c r="BE119" s="191">
        <f>IF(N119="základní",J119,0)</f>
        <v>42408.72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6</v>
      </c>
      <c r="BK119" s="191">
        <f>ROUND(I119*H119,2)</f>
        <v>42408.72</v>
      </c>
      <c r="BL119" s="18" t="s">
        <v>267</v>
      </c>
      <c r="BM119" s="190" t="s">
        <v>1620</v>
      </c>
    </row>
    <row r="120" spans="1:65" s="1" customFormat="1" ht="16.5" customHeight="1">
      <c r="A120" s="35"/>
      <c r="B120" s="36"/>
      <c r="C120" s="220" t="s">
        <v>9</v>
      </c>
      <c r="D120" s="220" t="s">
        <v>245</v>
      </c>
      <c r="E120" s="221" t="s">
        <v>1621</v>
      </c>
      <c r="F120" s="222" t="s">
        <v>1622</v>
      </c>
      <c r="G120" s="223" t="s">
        <v>170</v>
      </c>
      <c r="H120" s="224">
        <v>4</v>
      </c>
      <c r="I120" s="225">
        <v>553.86</v>
      </c>
      <c r="J120" s="226">
        <f>ROUND(I120*H120,2)</f>
        <v>2215.44</v>
      </c>
      <c r="K120" s="222" t="s">
        <v>20</v>
      </c>
      <c r="L120" s="227"/>
      <c r="M120" s="228" t="s">
        <v>20</v>
      </c>
      <c r="N120" s="229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359</v>
      </c>
      <c r="AT120" s="190" t="s">
        <v>245</v>
      </c>
      <c r="AU120" s="190" t="s">
        <v>79</v>
      </c>
      <c r="AY120" s="18" t="s">
        <v>165</v>
      </c>
      <c r="BE120" s="191">
        <f>IF(N120="základní",J120,0)</f>
        <v>2215.44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2215.44</v>
      </c>
      <c r="BL120" s="18" t="s">
        <v>267</v>
      </c>
      <c r="BM120" s="190" t="s">
        <v>1623</v>
      </c>
    </row>
    <row r="121" spans="1:65" s="1" customFormat="1" ht="49.15" customHeight="1">
      <c r="A121" s="35"/>
      <c r="B121" s="36"/>
      <c r="C121" s="179" t="s">
        <v>267</v>
      </c>
      <c r="D121" s="179" t="s">
        <v>167</v>
      </c>
      <c r="E121" s="180" t="s">
        <v>1531</v>
      </c>
      <c r="F121" s="181" t="s">
        <v>1532</v>
      </c>
      <c r="G121" s="182" t="s">
        <v>232</v>
      </c>
      <c r="H121" s="183">
        <v>2</v>
      </c>
      <c r="I121" s="184">
        <v>70.9</v>
      </c>
      <c r="J121" s="185">
        <f>ROUND(I121*H121,2)</f>
        <v>141.8</v>
      </c>
      <c r="K121" s="181" t="s">
        <v>171</v>
      </c>
      <c r="L121" s="40"/>
      <c r="M121" s="186" t="s">
        <v>20</v>
      </c>
      <c r="N121" s="187" t="s">
        <v>41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267</v>
      </c>
      <c r="AT121" s="190" t="s">
        <v>167</v>
      </c>
      <c r="AU121" s="190" t="s">
        <v>79</v>
      </c>
      <c r="AY121" s="18" t="s">
        <v>165</v>
      </c>
      <c r="BE121" s="191">
        <f>IF(N121="základní",J121,0)</f>
        <v>141.8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6</v>
      </c>
      <c r="BK121" s="191">
        <f>ROUND(I121*H121,2)</f>
        <v>141.8</v>
      </c>
      <c r="BL121" s="18" t="s">
        <v>267</v>
      </c>
      <c r="BM121" s="190" t="s">
        <v>1624</v>
      </c>
    </row>
    <row r="122" spans="1:47" s="1" customFormat="1" ht="12">
      <c r="A122" s="35"/>
      <c r="B122" s="36"/>
      <c r="C122" s="37"/>
      <c r="D122" s="192" t="s">
        <v>174</v>
      </c>
      <c r="E122" s="37"/>
      <c r="F122" s="193" t="s">
        <v>1534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174</v>
      </c>
      <c r="AU122" s="18" t="s">
        <v>79</v>
      </c>
    </row>
    <row r="123" spans="1:65" s="1" customFormat="1" ht="16.5" customHeight="1">
      <c r="A123" s="35"/>
      <c r="B123" s="36"/>
      <c r="C123" s="220" t="s">
        <v>273</v>
      </c>
      <c r="D123" s="220" t="s">
        <v>245</v>
      </c>
      <c r="E123" s="221" t="s">
        <v>1535</v>
      </c>
      <c r="F123" s="222" t="s">
        <v>1536</v>
      </c>
      <c r="G123" s="223" t="s">
        <v>283</v>
      </c>
      <c r="H123" s="224">
        <v>1.24</v>
      </c>
      <c r="I123" s="225">
        <v>92.52</v>
      </c>
      <c r="J123" s="226">
        <f>ROUND(I123*H123,2)</f>
        <v>114.72</v>
      </c>
      <c r="K123" s="222" t="s">
        <v>171</v>
      </c>
      <c r="L123" s="227"/>
      <c r="M123" s="228" t="s">
        <v>20</v>
      </c>
      <c r="N123" s="229" t="s">
        <v>41</v>
      </c>
      <c r="O123" s="65"/>
      <c r="P123" s="188">
        <f>O123*H123</f>
        <v>0</v>
      </c>
      <c r="Q123" s="188">
        <v>0.001</v>
      </c>
      <c r="R123" s="188">
        <f>Q123*H123</f>
        <v>0.00124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359</v>
      </c>
      <c r="AT123" s="190" t="s">
        <v>245</v>
      </c>
      <c r="AU123" s="190" t="s">
        <v>79</v>
      </c>
      <c r="AY123" s="18" t="s">
        <v>165</v>
      </c>
      <c r="BE123" s="191">
        <f>IF(N123="základní",J123,0)</f>
        <v>114.72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114.72</v>
      </c>
      <c r="BL123" s="18" t="s">
        <v>267</v>
      </c>
      <c r="BM123" s="190" t="s">
        <v>1625</v>
      </c>
    </row>
    <row r="124" spans="2:51" s="13" customFormat="1" ht="12">
      <c r="B124" s="208"/>
      <c r="C124" s="209"/>
      <c r="D124" s="199" t="s">
        <v>190</v>
      </c>
      <c r="E124" s="210" t="s">
        <v>20</v>
      </c>
      <c r="F124" s="211" t="s">
        <v>1626</v>
      </c>
      <c r="G124" s="209"/>
      <c r="H124" s="212">
        <v>1.24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190</v>
      </c>
      <c r="AU124" s="218" t="s">
        <v>79</v>
      </c>
      <c r="AV124" s="13" t="s">
        <v>79</v>
      </c>
      <c r="AW124" s="13" t="s">
        <v>32</v>
      </c>
      <c r="AX124" s="13" t="s">
        <v>6</v>
      </c>
      <c r="AY124" s="218" t="s">
        <v>165</v>
      </c>
    </row>
    <row r="125" spans="1:65" s="1" customFormat="1" ht="37.9" customHeight="1">
      <c r="A125" s="35"/>
      <c r="B125" s="36"/>
      <c r="C125" s="179" t="s">
        <v>280</v>
      </c>
      <c r="D125" s="179" t="s">
        <v>167</v>
      </c>
      <c r="E125" s="180" t="s">
        <v>1549</v>
      </c>
      <c r="F125" s="181" t="s">
        <v>1550</v>
      </c>
      <c r="G125" s="182" t="s">
        <v>170</v>
      </c>
      <c r="H125" s="183">
        <v>1</v>
      </c>
      <c r="I125" s="184">
        <v>564.45</v>
      </c>
      <c r="J125" s="185">
        <f>ROUND(I125*H125,2)</f>
        <v>564.45</v>
      </c>
      <c r="K125" s="181" t="s">
        <v>171</v>
      </c>
      <c r="L125" s="40"/>
      <c r="M125" s="186" t="s">
        <v>20</v>
      </c>
      <c r="N125" s="187" t="s">
        <v>41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267</v>
      </c>
      <c r="AT125" s="190" t="s">
        <v>167</v>
      </c>
      <c r="AU125" s="190" t="s">
        <v>79</v>
      </c>
      <c r="AY125" s="18" t="s">
        <v>165</v>
      </c>
      <c r="BE125" s="191">
        <f>IF(N125="základní",J125,0)</f>
        <v>564.45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6</v>
      </c>
      <c r="BK125" s="191">
        <f>ROUND(I125*H125,2)</f>
        <v>564.45</v>
      </c>
      <c r="BL125" s="18" t="s">
        <v>267</v>
      </c>
      <c r="BM125" s="190" t="s">
        <v>1627</v>
      </c>
    </row>
    <row r="126" spans="1:47" s="1" customFormat="1" ht="12">
      <c r="A126" s="35"/>
      <c r="B126" s="36"/>
      <c r="C126" s="37"/>
      <c r="D126" s="192" t="s">
        <v>174</v>
      </c>
      <c r="E126" s="37"/>
      <c r="F126" s="193" t="s">
        <v>1552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174</v>
      </c>
      <c r="AU126" s="18" t="s">
        <v>79</v>
      </c>
    </row>
    <row r="127" spans="1:65" s="1" customFormat="1" ht="21.75" customHeight="1">
      <c r="A127" s="35"/>
      <c r="B127" s="36"/>
      <c r="C127" s="220" t="s">
        <v>287</v>
      </c>
      <c r="D127" s="220" t="s">
        <v>245</v>
      </c>
      <c r="E127" s="221" t="s">
        <v>1553</v>
      </c>
      <c r="F127" s="222" t="s">
        <v>1554</v>
      </c>
      <c r="G127" s="223" t="s">
        <v>170</v>
      </c>
      <c r="H127" s="224">
        <v>1</v>
      </c>
      <c r="I127" s="225">
        <v>602.8</v>
      </c>
      <c r="J127" s="226">
        <f>ROUND(I127*H127,2)</f>
        <v>602.8</v>
      </c>
      <c r="K127" s="222" t="s">
        <v>171</v>
      </c>
      <c r="L127" s="227"/>
      <c r="M127" s="228" t="s">
        <v>20</v>
      </c>
      <c r="N127" s="229" t="s">
        <v>41</v>
      </c>
      <c r="O127" s="65"/>
      <c r="P127" s="188">
        <f>O127*H127</f>
        <v>0</v>
      </c>
      <c r="Q127" s="188">
        <v>0.00508</v>
      </c>
      <c r="R127" s="188">
        <f>Q127*H127</f>
        <v>0.00508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359</v>
      </c>
      <c r="AT127" s="190" t="s">
        <v>245</v>
      </c>
      <c r="AU127" s="190" t="s">
        <v>79</v>
      </c>
      <c r="AY127" s="18" t="s">
        <v>165</v>
      </c>
      <c r="BE127" s="191">
        <f>IF(N127="základní",J127,0)</f>
        <v>602.8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6</v>
      </c>
      <c r="BK127" s="191">
        <f>ROUND(I127*H127,2)</f>
        <v>602.8</v>
      </c>
      <c r="BL127" s="18" t="s">
        <v>267</v>
      </c>
      <c r="BM127" s="190" t="s">
        <v>1628</v>
      </c>
    </row>
    <row r="128" spans="1:65" s="1" customFormat="1" ht="44.25" customHeight="1">
      <c r="A128" s="35"/>
      <c r="B128" s="36"/>
      <c r="C128" s="179" t="s">
        <v>293</v>
      </c>
      <c r="D128" s="179" t="s">
        <v>167</v>
      </c>
      <c r="E128" s="180" t="s">
        <v>1560</v>
      </c>
      <c r="F128" s="181" t="s">
        <v>1561</v>
      </c>
      <c r="G128" s="182" t="s">
        <v>224</v>
      </c>
      <c r="H128" s="183">
        <v>0.085</v>
      </c>
      <c r="I128" s="184">
        <v>2845</v>
      </c>
      <c r="J128" s="185">
        <f>ROUND(I128*H128,2)</f>
        <v>241.83</v>
      </c>
      <c r="K128" s="181" t="s">
        <v>171</v>
      </c>
      <c r="L128" s="40"/>
      <c r="M128" s="186" t="s">
        <v>20</v>
      </c>
      <c r="N128" s="187" t="s">
        <v>41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267</v>
      </c>
      <c r="AT128" s="190" t="s">
        <v>167</v>
      </c>
      <c r="AU128" s="190" t="s">
        <v>79</v>
      </c>
      <c r="AY128" s="18" t="s">
        <v>165</v>
      </c>
      <c r="BE128" s="191">
        <f>IF(N128="základní",J128,0)</f>
        <v>241.83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6</v>
      </c>
      <c r="BK128" s="191">
        <f>ROUND(I128*H128,2)</f>
        <v>241.83</v>
      </c>
      <c r="BL128" s="18" t="s">
        <v>267</v>
      </c>
      <c r="BM128" s="190" t="s">
        <v>1629</v>
      </c>
    </row>
    <row r="129" spans="1:47" s="1" customFormat="1" ht="12">
      <c r="A129" s="35"/>
      <c r="B129" s="36"/>
      <c r="C129" s="37"/>
      <c r="D129" s="192" t="s">
        <v>174</v>
      </c>
      <c r="E129" s="37"/>
      <c r="F129" s="193" t="s">
        <v>1563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174</v>
      </c>
      <c r="AU129" s="18" t="s">
        <v>79</v>
      </c>
    </row>
    <row r="130" spans="2:63" s="11" customFormat="1" ht="25.9" customHeight="1">
      <c r="B130" s="163"/>
      <c r="C130" s="164"/>
      <c r="D130" s="165" t="s">
        <v>69</v>
      </c>
      <c r="E130" s="166" t="s">
        <v>245</v>
      </c>
      <c r="F130" s="166" t="s">
        <v>661</v>
      </c>
      <c r="G130" s="164"/>
      <c r="H130" s="164"/>
      <c r="I130" s="167"/>
      <c r="J130" s="168">
        <f>BK130</f>
        <v>63900.16</v>
      </c>
      <c r="K130" s="164"/>
      <c r="L130" s="169"/>
      <c r="M130" s="170"/>
      <c r="N130" s="171"/>
      <c r="O130" s="171"/>
      <c r="P130" s="172">
        <f>P131+P153+P168</f>
        <v>0</v>
      </c>
      <c r="Q130" s="171"/>
      <c r="R130" s="172">
        <f>R131+R153+R168</f>
        <v>14.783031</v>
      </c>
      <c r="S130" s="171"/>
      <c r="T130" s="173">
        <f>T131+T153+T168</f>
        <v>0.02</v>
      </c>
      <c r="AR130" s="174" t="s">
        <v>180</v>
      </c>
      <c r="AT130" s="175" t="s">
        <v>69</v>
      </c>
      <c r="AU130" s="175" t="s">
        <v>70</v>
      </c>
      <c r="AY130" s="174" t="s">
        <v>165</v>
      </c>
      <c r="BK130" s="176">
        <f>BK131+BK153+BK168</f>
        <v>63900.16</v>
      </c>
    </row>
    <row r="131" spans="2:63" s="11" customFormat="1" ht="22.9" customHeight="1">
      <c r="B131" s="163"/>
      <c r="C131" s="164"/>
      <c r="D131" s="165" t="s">
        <v>69</v>
      </c>
      <c r="E131" s="177" t="s">
        <v>1630</v>
      </c>
      <c r="F131" s="177" t="s">
        <v>1631</v>
      </c>
      <c r="G131" s="164"/>
      <c r="H131" s="164"/>
      <c r="I131" s="167"/>
      <c r="J131" s="178">
        <f>BK131</f>
        <v>25987.100000000002</v>
      </c>
      <c r="K131" s="164"/>
      <c r="L131" s="169"/>
      <c r="M131" s="170"/>
      <c r="N131" s="171"/>
      <c r="O131" s="171"/>
      <c r="P131" s="172">
        <f>SUM(P132:P152)</f>
        <v>0</v>
      </c>
      <c r="Q131" s="171"/>
      <c r="R131" s="172">
        <f>SUM(R132:R152)</f>
        <v>3.1605399999999997</v>
      </c>
      <c r="S131" s="171"/>
      <c r="T131" s="173">
        <f>SUM(T132:T152)</f>
        <v>0.02</v>
      </c>
      <c r="AR131" s="174" t="s">
        <v>180</v>
      </c>
      <c r="AT131" s="175" t="s">
        <v>69</v>
      </c>
      <c r="AU131" s="175" t="s">
        <v>6</v>
      </c>
      <c r="AY131" s="174" t="s">
        <v>165</v>
      </c>
      <c r="BK131" s="176">
        <f>SUM(BK132:BK152)</f>
        <v>25987.100000000002</v>
      </c>
    </row>
    <row r="132" spans="1:65" s="1" customFormat="1" ht="44.25" customHeight="1">
      <c r="A132" s="35"/>
      <c r="B132" s="36"/>
      <c r="C132" s="179" t="s">
        <v>7</v>
      </c>
      <c r="D132" s="179" t="s">
        <v>167</v>
      </c>
      <c r="E132" s="180" t="s">
        <v>1632</v>
      </c>
      <c r="F132" s="181" t="s">
        <v>1633</v>
      </c>
      <c r="G132" s="182" t="s">
        <v>170</v>
      </c>
      <c r="H132" s="183">
        <v>1</v>
      </c>
      <c r="I132" s="184">
        <v>1704.72</v>
      </c>
      <c r="J132" s="185">
        <f>ROUND(I132*H132,2)</f>
        <v>1704.72</v>
      </c>
      <c r="K132" s="181" t="s">
        <v>171</v>
      </c>
      <c r="L132" s="40"/>
      <c r="M132" s="186" t="s">
        <v>20</v>
      </c>
      <c r="N132" s="187" t="s">
        <v>41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558</v>
      </c>
      <c r="AT132" s="190" t="s">
        <v>167</v>
      </c>
      <c r="AU132" s="190" t="s">
        <v>79</v>
      </c>
      <c r="AY132" s="18" t="s">
        <v>165</v>
      </c>
      <c r="BE132" s="191">
        <f>IF(N132="základní",J132,0)</f>
        <v>1704.72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6</v>
      </c>
      <c r="BK132" s="191">
        <f>ROUND(I132*H132,2)</f>
        <v>1704.72</v>
      </c>
      <c r="BL132" s="18" t="s">
        <v>558</v>
      </c>
      <c r="BM132" s="190" t="s">
        <v>1634</v>
      </c>
    </row>
    <row r="133" spans="1:47" s="1" customFormat="1" ht="12">
      <c r="A133" s="35"/>
      <c r="B133" s="36"/>
      <c r="C133" s="37"/>
      <c r="D133" s="192" t="s">
        <v>174</v>
      </c>
      <c r="E133" s="37"/>
      <c r="F133" s="193" t="s">
        <v>1635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174</v>
      </c>
      <c r="AU133" s="18" t="s">
        <v>79</v>
      </c>
    </row>
    <row r="134" spans="1:65" s="1" customFormat="1" ht="16.5" customHeight="1">
      <c r="A134" s="35"/>
      <c r="B134" s="36"/>
      <c r="C134" s="220" t="s">
        <v>304</v>
      </c>
      <c r="D134" s="220" t="s">
        <v>245</v>
      </c>
      <c r="E134" s="221" t="s">
        <v>1636</v>
      </c>
      <c r="F134" s="222" t="s">
        <v>1637</v>
      </c>
      <c r="G134" s="223" t="s">
        <v>170</v>
      </c>
      <c r="H134" s="224">
        <v>1</v>
      </c>
      <c r="I134" s="225">
        <v>8276.67</v>
      </c>
      <c r="J134" s="226">
        <f aca="true" t="shared" si="0" ref="J134:J140">ROUND(I134*H134,2)</f>
        <v>8276.67</v>
      </c>
      <c r="K134" s="222" t="s">
        <v>20</v>
      </c>
      <c r="L134" s="227"/>
      <c r="M134" s="228" t="s">
        <v>20</v>
      </c>
      <c r="N134" s="229" t="s">
        <v>41</v>
      </c>
      <c r="O134" s="65"/>
      <c r="P134" s="188">
        <f aca="true" t="shared" si="1" ref="P134:P140">O134*H134</f>
        <v>0</v>
      </c>
      <c r="Q134" s="188">
        <v>0.039</v>
      </c>
      <c r="R134" s="188">
        <f aca="true" t="shared" si="2" ref="R134:R140">Q134*H134</f>
        <v>0.039</v>
      </c>
      <c r="S134" s="188">
        <v>0</v>
      </c>
      <c r="T134" s="189">
        <f aca="true" t="shared" si="3" ref="T134:T140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1612</v>
      </c>
      <c r="AT134" s="190" t="s">
        <v>245</v>
      </c>
      <c r="AU134" s="190" t="s">
        <v>79</v>
      </c>
      <c r="AY134" s="18" t="s">
        <v>165</v>
      </c>
      <c r="BE134" s="191">
        <f aca="true" t="shared" si="4" ref="BE134:BE140">IF(N134="základní",J134,0)</f>
        <v>8276.67</v>
      </c>
      <c r="BF134" s="191">
        <f aca="true" t="shared" si="5" ref="BF134:BF140">IF(N134="snížená",J134,0)</f>
        <v>0</v>
      </c>
      <c r="BG134" s="191">
        <f aca="true" t="shared" si="6" ref="BG134:BG140">IF(N134="zákl. přenesená",J134,0)</f>
        <v>0</v>
      </c>
      <c r="BH134" s="191">
        <f aca="true" t="shared" si="7" ref="BH134:BH140">IF(N134="sníž. přenesená",J134,0)</f>
        <v>0</v>
      </c>
      <c r="BI134" s="191">
        <f aca="true" t="shared" si="8" ref="BI134:BI140">IF(N134="nulová",J134,0)</f>
        <v>0</v>
      </c>
      <c r="BJ134" s="18" t="s">
        <v>6</v>
      </c>
      <c r="BK134" s="191">
        <f aca="true" t="shared" si="9" ref="BK134:BK140">ROUND(I134*H134,2)</f>
        <v>8276.67</v>
      </c>
      <c r="BL134" s="18" t="s">
        <v>558</v>
      </c>
      <c r="BM134" s="190" t="s">
        <v>1638</v>
      </c>
    </row>
    <row r="135" spans="1:65" s="1" customFormat="1" ht="16.5" customHeight="1">
      <c r="A135" s="35"/>
      <c r="B135" s="36"/>
      <c r="C135" s="220" t="s">
        <v>312</v>
      </c>
      <c r="D135" s="220" t="s">
        <v>245</v>
      </c>
      <c r="E135" s="221" t="s">
        <v>1639</v>
      </c>
      <c r="F135" s="222" t="s">
        <v>1640</v>
      </c>
      <c r="G135" s="223" t="s">
        <v>170</v>
      </c>
      <c r="H135" s="224">
        <v>1</v>
      </c>
      <c r="I135" s="225">
        <v>2090.85</v>
      </c>
      <c r="J135" s="226">
        <f t="shared" si="0"/>
        <v>2090.85</v>
      </c>
      <c r="K135" s="222" t="s">
        <v>20</v>
      </c>
      <c r="L135" s="227"/>
      <c r="M135" s="228" t="s">
        <v>20</v>
      </c>
      <c r="N135" s="229" t="s">
        <v>41</v>
      </c>
      <c r="O135" s="65"/>
      <c r="P135" s="188">
        <f t="shared" si="1"/>
        <v>0</v>
      </c>
      <c r="Q135" s="188">
        <v>0.0005</v>
      </c>
      <c r="R135" s="188">
        <f t="shared" si="2"/>
        <v>0.0005</v>
      </c>
      <c r="S135" s="188">
        <v>0</v>
      </c>
      <c r="T135" s="18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1612</v>
      </c>
      <c r="AT135" s="190" t="s">
        <v>245</v>
      </c>
      <c r="AU135" s="190" t="s">
        <v>79</v>
      </c>
      <c r="AY135" s="18" t="s">
        <v>165</v>
      </c>
      <c r="BE135" s="191">
        <f t="shared" si="4"/>
        <v>2090.85</v>
      </c>
      <c r="BF135" s="191">
        <f t="shared" si="5"/>
        <v>0</v>
      </c>
      <c r="BG135" s="191">
        <f t="shared" si="6"/>
        <v>0</v>
      </c>
      <c r="BH135" s="191">
        <f t="shared" si="7"/>
        <v>0</v>
      </c>
      <c r="BI135" s="191">
        <f t="shared" si="8"/>
        <v>0</v>
      </c>
      <c r="BJ135" s="18" t="s">
        <v>6</v>
      </c>
      <c r="BK135" s="191">
        <f t="shared" si="9"/>
        <v>2090.85</v>
      </c>
      <c r="BL135" s="18" t="s">
        <v>558</v>
      </c>
      <c r="BM135" s="190" t="s">
        <v>1641</v>
      </c>
    </row>
    <row r="136" spans="1:65" s="1" customFormat="1" ht="16.5" customHeight="1">
      <c r="A136" s="35"/>
      <c r="B136" s="36"/>
      <c r="C136" s="220" t="s">
        <v>319</v>
      </c>
      <c r="D136" s="220" t="s">
        <v>245</v>
      </c>
      <c r="E136" s="221" t="s">
        <v>1642</v>
      </c>
      <c r="F136" s="222" t="s">
        <v>1643</v>
      </c>
      <c r="G136" s="223" t="s">
        <v>170</v>
      </c>
      <c r="H136" s="224">
        <v>1</v>
      </c>
      <c r="I136" s="225">
        <v>810.83</v>
      </c>
      <c r="J136" s="226">
        <f t="shared" si="0"/>
        <v>810.83</v>
      </c>
      <c r="K136" s="222" t="s">
        <v>20</v>
      </c>
      <c r="L136" s="227"/>
      <c r="M136" s="228" t="s">
        <v>20</v>
      </c>
      <c r="N136" s="229" t="s">
        <v>41</v>
      </c>
      <c r="O136" s="65"/>
      <c r="P136" s="188">
        <f t="shared" si="1"/>
        <v>0</v>
      </c>
      <c r="Q136" s="188">
        <v>2.5</v>
      </c>
      <c r="R136" s="188">
        <f t="shared" si="2"/>
        <v>2.5</v>
      </c>
      <c r="S136" s="188">
        <v>0</v>
      </c>
      <c r="T136" s="18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1612</v>
      </c>
      <c r="AT136" s="190" t="s">
        <v>245</v>
      </c>
      <c r="AU136" s="190" t="s">
        <v>79</v>
      </c>
      <c r="AY136" s="18" t="s">
        <v>165</v>
      </c>
      <c r="BE136" s="191">
        <f t="shared" si="4"/>
        <v>810.83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18" t="s">
        <v>6</v>
      </c>
      <c r="BK136" s="191">
        <f t="shared" si="9"/>
        <v>810.83</v>
      </c>
      <c r="BL136" s="18" t="s">
        <v>558</v>
      </c>
      <c r="BM136" s="190" t="s">
        <v>1644</v>
      </c>
    </row>
    <row r="137" spans="1:65" s="1" customFormat="1" ht="24.2" customHeight="1">
      <c r="A137" s="35"/>
      <c r="B137" s="36"/>
      <c r="C137" s="220" t="s">
        <v>192</v>
      </c>
      <c r="D137" s="220" t="s">
        <v>245</v>
      </c>
      <c r="E137" s="221" t="s">
        <v>1645</v>
      </c>
      <c r="F137" s="222" t="s">
        <v>1646</v>
      </c>
      <c r="G137" s="223" t="s">
        <v>170</v>
      </c>
      <c r="H137" s="224">
        <v>1</v>
      </c>
      <c r="I137" s="225">
        <v>943.86</v>
      </c>
      <c r="J137" s="226">
        <f t="shared" si="0"/>
        <v>943.86</v>
      </c>
      <c r="K137" s="222" t="s">
        <v>20</v>
      </c>
      <c r="L137" s="227"/>
      <c r="M137" s="228" t="s">
        <v>20</v>
      </c>
      <c r="N137" s="229" t="s">
        <v>41</v>
      </c>
      <c r="O137" s="65"/>
      <c r="P137" s="188">
        <f t="shared" si="1"/>
        <v>0</v>
      </c>
      <c r="Q137" s="188">
        <v>0.00814</v>
      </c>
      <c r="R137" s="188">
        <f t="shared" si="2"/>
        <v>0.00814</v>
      </c>
      <c r="S137" s="188">
        <v>0</v>
      </c>
      <c r="T137" s="18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1612</v>
      </c>
      <c r="AT137" s="190" t="s">
        <v>245</v>
      </c>
      <c r="AU137" s="190" t="s">
        <v>79</v>
      </c>
      <c r="AY137" s="18" t="s">
        <v>165</v>
      </c>
      <c r="BE137" s="191">
        <f t="shared" si="4"/>
        <v>943.86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18" t="s">
        <v>6</v>
      </c>
      <c r="BK137" s="191">
        <f t="shared" si="9"/>
        <v>943.86</v>
      </c>
      <c r="BL137" s="18" t="s">
        <v>558</v>
      </c>
      <c r="BM137" s="190" t="s">
        <v>1647</v>
      </c>
    </row>
    <row r="138" spans="1:65" s="1" customFormat="1" ht="16.5" customHeight="1">
      <c r="A138" s="35"/>
      <c r="B138" s="36"/>
      <c r="C138" s="220" t="s">
        <v>329</v>
      </c>
      <c r="D138" s="220" t="s">
        <v>245</v>
      </c>
      <c r="E138" s="221" t="s">
        <v>1648</v>
      </c>
      <c r="F138" s="222" t="s">
        <v>1649</v>
      </c>
      <c r="G138" s="223" t="s">
        <v>201</v>
      </c>
      <c r="H138" s="224">
        <v>0.25</v>
      </c>
      <c r="I138" s="225">
        <v>3243.3</v>
      </c>
      <c r="J138" s="226">
        <f t="shared" si="0"/>
        <v>810.83</v>
      </c>
      <c r="K138" s="222" t="s">
        <v>171</v>
      </c>
      <c r="L138" s="227"/>
      <c r="M138" s="228" t="s">
        <v>20</v>
      </c>
      <c r="N138" s="229" t="s">
        <v>41</v>
      </c>
      <c r="O138" s="65"/>
      <c r="P138" s="188">
        <f t="shared" si="1"/>
        <v>0</v>
      </c>
      <c r="Q138" s="188">
        <v>2.234</v>
      </c>
      <c r="R138" s="188">
        <f t="shared" si="2"/>
        <v>0.5585</v>
      </c>
      <c r="S138" s="188">
        <v>0</v>
      </c>
      <c r="T138" s="18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1612</v>
      </c>
      <c r="AT138" s="190" t="s">
        <v>245</v>
      </c>
      <c r="AU138" s="190" t="s">
        <v>79</v>
      </c>
      <c r="AY138" s="18" t="s">
        <v>165</v>
      </c>
      <c r="BE138" s="191">
        <f t="shared" si="4"/>
        <v>810.83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18" t="s">
        <v>6</v>
      </c>
      <c r="BK138" s="191">
        <f t="shared" si="9"/>
        <v>810.83</v>
      </c>
      <c r="BL138" s="18" t="s">
        <v>558</v>
      </c>
      <c r="BM138" s="190" t="s">
        <v>1650</v>
      </c>
    </row>
    <row r="139" spans="1:65" s="1" customFormat="1" ht="16.5" customHeight="1">
      <c r="A139" s="35"/>
      <c r="B139" s="36"/>
      <c r="C139" s="220" t="s">
        <v>334</v>
      </c>
      <c r="D139" s="220" t="s">
        <v>245</v>
      </c>
      <c r="E139" s="221" t="s">
        <v>1651</v>
      </c>
      <c r="F139" s="222" t="s">
        <v>1652</v>
      </c>
      <c r="G139" s="223" t="s">
        <v>224</v>
      </c>
      <c r="H139" s="224">
        <v>0.025</v>
      </c>
      <c r="I139" s="225">
        <v>1707</v>
      </c>
      <c r="J139" s="226">
        <f t="shared" si="0"/>
        <v>42.68</v>
      </c>
      <c r="K139" s="222" t="s">
        <v>20</v>
      </c>
      <c r="L139" s="227"/>
      <c r="M139" s="228" t="s">
        <v>20</v>
      </c>
      <c r="N139" s="229" t="s">
        <v>41</v>
      </c>
      <c r="O139" s="65"/>
      <c r="P139" s="188">
        <f t="shared" si="1"/>
        <v>0</v>
      </c>
      <c r="Q139" s="188">
        <v>1</v>
      </c>
      <c r="R139" s="188">
        <f t="shared" si="2"/>
        <v>0.025</v>
      </c>
      <c r="S139" s="188">
        <v>0</v>
      </c>
      <c r="T139" s="18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1210</v>
      </c>
      <c r="AT139" s="190" t="s">
        <v>245</v>
      </c>
      <c r="AU139" s="190" t="s">
        <v>79</v>
      </c>
      <c r="AY139" s="18" t="s">
        <v>165</v>
      </c>
      <c r="BE139" s="191">
        <f t="shared" si="4"/>
        <v>42.68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18" t="s">
        <v>6</v>
      </c>
      <c r="BK139" s="191">
        <f t="shared" si="9"/>
        <v>42.68</v>
      </c>
      <c r="BL139" s="18" t="s">
        <v>1210</v>
      </c>
      <c r="BM139" s="190" t="s">
        <v>1653</v>
      </c>
    </row>
    <row r="140" spans="1:65" s="1" customFormat="1" ht="37.9" customHeight="1">
      <c r="A140" s="35"/>
      <c r="B140" s="36"/>
      <c r="C140" s="179" t="s">
        <v>339</v>
      </c>
      <c r="D140" s="179" t="s">
        <v>167</v>
      </c>
      <c r="E140" s="180" t="s">
        <v>1654</v>
      </c>
      <c r="F140" s="181" t="s">
        <v>1655</v>
      </c>
      <c r="G140" s="182" t="s">
        <v>170</v>
      </c>
      <c r="H140" s="183">
        <v>5</v>
      </c>
      <c r="I140" s="184">
        <v>127.91</v>
      </c>
      <c r="J140" s="185">
        <f t="shared" si="0"/>
        <v>639.55</v>
      </c>
      <c r="K140" s="181" t="s">
        <v>171</v>
      </c>
      <c r="L140" s="40"/>
      <c r="M140" s="186" t="s">
        <v>20</v>
      </c>
      <c r="N140" s="187" t="s">
        <v>41</v>
      </c>
      <c r="O140" s="65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558</v>
      </c>
      <c r="AT140" s="190" t="s">
        <v>167</v>
      </c>
      <c r="AU140" s="190" t="s">
        <v>79</v>
      </c>
      <c r="AY140" s="18" t="s">
        <v>165</v>
      </c>
      <c r="BE140" s="191">
        <f t="shared" si="4"/>
        <v>639.55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18" t="s">
        <v>6</v>
      </c>
      <c r="BK140" s="191">
        <f t="shared" si="9"/>
        <v>639.55</v>
      </c>
      <c r="BL140" s="18" t="s">
        <v>558</v>
      </c>
      <c r="BM140" s="190" t="s">
        <v>1656</v>
      </c>
    </row>
    <row r="141" spans="1:47" s="1" customFormat="1" ht="12">
      <c r="A141" s="35"/>
      <c r="B141" s="36"/>
      <c r="C141" s="37"/>
      <c r="D141" s="192" t="s">
        <v>174</v>
      </c>
      <c r="E141" s="37"/>
      <c r="F141" s="193" t="s">
        <v>1657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174</v>
      </c>
      <c r="AU141" s="18" t="s">
        <v>79</v>
      </c>
    </row>
    <row r="142" spans="1:65" s="1" customFormat="1" ht="24.2" customHeight="1">
      <c r="A142" s="35"/>
      <c r="B142" s="36"/>
      <c r="C142" s="179" t="s">
        <v>344</v>
      </c>
      <c r="D142" s="179" t="s">
        <v>167</v>
      </c>
      <c r="E142" s="180" t="s">
        <v>1658</v>
      </c>
      <c r="F142" s="181" t="s">
        <v>1659</v>
      </c>
      <c r="G142" s="182" t="s">
        <v>170</v>
      </c>
      <c r="H142" s="183">
        <v>5</v>
      </c>
      <c r="I142" s="184">
        <v>74.31</v>
      </c>
      <c r="J142" s="185">
        <f>ROUND(I142*H142,2)</f>
        <v>371.55</v>
      </c>
      <c r="K142" s="181" t="s">
        <v>171</v>
      </c>
      <c r="L142" s="40"/>
      <c r="M142" s="186" t="s">
        <v>20</v>
      </c>
      <c r="N142" s="187" t="s">
        <v>41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558</v>
      </c>
      <c r="AT142" s="190" t="s">
        <v>167</v>
      </c>
      <c r="AU142" s="190" t="s">
        <v>79</v>
      </c>
      <c r="AY142" s="18" t="s">
        <v>165</v>
      </c>
      <c r="BE142" s="191">
        <f>IF(N142="základní",J142,0)</f>
        <v>371.55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6</v>
      </c>
      <c r="BK142" s="191">
        <f>ROUND(I142*H142,2)</f>
        <v>371.55</v>
      </c>
      <c r="BL142" s="18" t="s">
        <v>558</v>
      </c>
      <c r="BM142" s="190" t="s">
        <v>1660</v>
      </c>
    </row>
    <row r="143" spans="1:47" s="1" customFormat="1" ht="12">
      <c r="A143" s="35"/>
      <c r="B143" s="36"/>
      <c r="C143" s="37"/>
      <c r="D143" s="192" t="s">
        <v>174</v>
      </c>
      <c r="E143" s="37"/>
      <c r="F143" s="193" t="s">
        <v>1661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174</v>
      </c>
      <c r="AU143" s="18" t="s">
        <v>79</v>
      </c>
    </row>
    <row r="144" spans="1:65" s="1" customFormat="1" ht="24.2" customHeight="1">
      <c r="A144" s="35"/>
      <c r="B144" s="36"/>
      <c r="C144" s="220" t="s">
        <v>349</v>
      </c>
      <c r="D144" s="220" t="s">
        <v>245</v>
      </c>
      <c r="E144" s="221" t="s">
        <v>1662</v>
      </c>
      <c r="F144" s="222" t="s">
        <v>1663</v>
      </c>
      <c r="G144" s="223" t="s">
        <v>170</v>
      </c>
      <c r="H144" s="224">
        <v>1</v>
      </c>
      <c r="I144" s="225">
        <v>10.92</v>
      </c>
      <c r="J144" s="226">
        <f>ROUND(I144*H144,2)</f>
        <v>10.92</v>
      </c>
      <c r="K144" s="222" t="s">
        <v>20</v>
      </c>
      <c r="L144" s="227"/>
      <c r="M144" s="228" t="s">
        <v>20</v>
      </c>
      <c r="N144" s="229" t="s">
        <v>41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1612</v>
      </c>
      <c r="AT144" s="190" t="s">
        <v>245</v>
      </c>
      <c r="AU144" s="190" t="s">
        <v>79</v>
      </c>
      <c r="AY144" s="18" t="s">
        <v>165</v>
      </c>
      <c r="BE144" s="191">
        <f>IF(N144="základní",J144,0)</f>
        <v>10.92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6</v>
      </c>
      <c r="BK144" s="191">
        <f>ROUND(I144*H144,2)</f>
        <v>10.92</v>
      </c>
      <c r="BL144" s="18" t="s">
        <v>558</v>
      </c>
      <c r="BM144" s="190" t="s">
        <v>1664</v>
      </c>
    </row>
    <row r="145" spans="1:65" s="1" customFormat="1" ht="24.2" customHeight="1">
      <c r="A145" s="35"/>
      <c r="B145" s="36"/>
      <c r="C145" s="220" t="s">
        <v>355</v>
      </c>
      <c r="D145" s="220" t="s">
        <v>245</v>
      </c>
      <c r="E145" s="221" t="s">
        <v>1665</v>
      </c>
      <c r="F145" s="222" t="s">
        <v>1666</v>
      </c>
      <c r="G145" s="223" t="s">
        <v>170</v>
      </c>
      <c r="H145" s="224">
        <v>2</v>
      </c>
      <c r="I145" s="225">
        <v>16.27</v>
      </c>
      <c r="J145" s="226">
        <f>ROUND(I145*H145,2)</f>
        <v>32.54</v>
      </c>
      <c r="K145" s="222" t="s">
        <v>20</v>
      </c>
      <c r="L145" s="227"/>
      <c r="M145" s="228" t="s">
        <v>20</v>
      </c>
      <c r="N145" s="229" t="s">
        <v>41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1612</v>
      </c>
      <c r="AT145" s="190" t="s">
        <v>245</v>
      </c>
      <c r="AU145" s="190" t="s">
        <v>79</v>
      </c>
      <c r="AY145" s="18" t="s">
        <v>165</v>
      </c>
      <c r="BE145" s="191">
        <f>IF(N145="základní",J145,0)</f>
        <v>32.54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6</v>
      </c>
      <c r="BK145" s="191">
        <f>ROUND(I145*H145,2)</f>
        <v>32.54</v>
      </c>
      <c r="BL145" s="18" t="s">
        <v>558</v>
      </c>
      <c r="BM145" s="190" t="s">
        <v>1667</v>
      </c>
    </row>
    <row r="146" spans="1:65" s="1" customFormat="1" ht="24.2" customHeight="1">
      <c r="A146" s="35"/>
      <c r="B146" s="36"/>
      <c r="C146" s="220" t="s">
        <v>359</v>
      </c>
      <c r="D146" s="220" t="s">
        <v>245</v>
      </c>
      <c r="E146" s="221" t="s">
        <v>1668</v>
      </c>
      <c r="F146" s="222" t="s">
        <v>1669</v>
      </c>
      <c r="G146" s="223" t="s">
        <v>170</v>
      </c>
      <c r="H146" s="224">
        <v>2</v>
      </c>
      <c r="I146" s="225">
        <v>9.22</v>
      </c>
      <c r="J146" s="226">
        <f>ROUND(I146*H146,2)</f>
        <v>18.44</v>
      </c>
      <c r="K146" s="222" t="s">
        <v>20</v>
      </c>
      <c r="L146" s="227"/>
      <c r="M146" s="228" t="s">
        <v>20</v>
      </c>
      <c r="N146" s="229" t="s">
        <v>41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1612</v>
      </c>
      <c r="AT146" s="190" t="s">
        <v>245</v>
      </c>
      <c r="AU146" s="190" t="s">
        <v>79</v>
      </c>
      <c r="AY146" s="18" t="s">
        <v>165</v>
      </c>
      <c r="BE146" s="191">
        <f>IF(N146="základní",J146,0)</f>
        <v>18.44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6</v>
      </c>
      <c r="BK146" s="191">
        <f>ROUND(I146*H146,2)</f>
        <v>18.44</v>
      </c>
      <c r="BL146" s="18" t="s">
        <v>558</v>
      </c>
      <c r="BM146" s="190" t="s">
        <v>1670</v>
      </c>
    </row>
    <row r="147" spans="1:65" s="1" customFormat="1" ht="33" customHeight="1">
      <c r="A147" s="35"/>
      <c r="B147" s="36"/>
      <c r="C147" s="179" t="s">
        <v>367</v>
      </c>
      <c r="D147" s="179" t="s">
        <v>167</v>
      </c>
      <c r="E147" s="180" t="s">
        <v>1671</v>
      </c>
      <c r="F147" s="181" t="s">
        <v>1672</v>
      </c>
      <c r="G147" s="182" t="s">
        <v>170</v>
      </c>
      <c r="H147" s="183">
        <v>1</v>
      </c>
      <c r="I147" s="184">
        <v>1877.7</v>
      </c>
      <c r="J147" s="185">
        <f>ROUND(I147*H147,2)</f>
        <v>1877.7</v>
      </c>
      <c r="K147" s="181" t="s">
        <v>171</v>
      </c>
      <c r="L147" s="40"/>
      <c r="M147" s="186" t="s">
        <v>20</v>
      </c>
      <c r="N147" s="187" t="s">
        <v>41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0.02</v>
      </c>
      <c r="T147" s="189">
        <f>S147*H147</f>
        <v>0.02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267</v>
      </c>
      <c r="AT147" s="190" t="s">
        <v>167</v>
      </c>
      <c r="AU147" s="190" t="s">
        <v>79</v>
      </c>
      <c r="AY147" s="18" t="s">
        <v>165</v>
      </c>
      <c r="BE147" s="191">
        <f>IF(N147="základní",J147,0)</f>
        <v>1877.7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1877.7</v>
      </c>
      <c r="BL147" s="18" t="s">
        <v>267</v>
      </c>
      <c r="BM147" s="190" t="s">
        <v>1673</v>
      </c>
    </row>
    <row r="148" spans="1:47" s="1" customFormat="1" ht="12">
      <c r="A148" s="35"/>
      <c r="B148" s="36"/>
      <c r="C148" s="37"/>
      <c r="D148" s="192" t="s">
        <v>174</v>
      </c>
      <c r="E148" s="37"/>
      <c r="F148" s="193" t="s">
        <v>1674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174</v>
      </c>
      <c r="AU148" s="18" t="s">
        <v>79</v>
      </c>
    </row>
    <row r="149" spans="1:65" s="1" customFormat="1" ht="24.2" customHeight="1">
      <c r="A149" s="35"/>
      <c r="B149" s="36"/>
      <c r="C149" s="179" t="s">
        <v>372</v>
      </c>
      <c r="D149" s="179" t="s">
        <v>167</v>
      </c>
      <c r="E149" s="180" t="s">
        <v>1675</v>
      </c>
      <c r="F149" s="181" t="s">
        <v>1676</v>
      </c>
      <c r="G149" s="182" t="s">
        <v>187</v>
      </c>
      <c r="H149" s="183">
        <v>1</v>
      </c>
      <c r="I149" s="184">
        <v>2685.68</v>
      </c>
      <c r="J149" s="185">
        <f>ROUND(I149*H149,2)</f>
        <v>2685.68</v>
      </c>
      <c r="K149" s="181" t="s">
        <v>171</v>
      </c>
      <c r="L149" s="40"/>
      <c r="M149" s="186" t="s">
        <v>20</v>
      </c>
      <c r="N149" s="187" t="s">
        <v>41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558</v>
      </c>
      <c r="AT149" s="190" t="s">
        <v>167</v>
      </c>
      <c r="AU149" s="190" t="s">
        <v>79</v>
      </c>
      <c r="AY149" s="18" t="s">
        <v>165</v>
      </c>
      <c r="BE149" s="191">
        <f>IF(N149="základní",J149,0)</f>
        <v>2685.68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6</v>
      </c>
      <c r="BK149" s="191">
        <f>ROUND(I149*H149,2)</f>
        <v>2685.68</v>
      </c>
      <c r="BL149" s="18" t="s">
        <v>558</v>
      </c>
      <c r="BM149" s="190" t="s">
        <v>1677</v>
      </c>
    </row>
    <row r="150" spans="1:47" s="1" customFormat="1" ht="12">
      <c r="A150" s="35"/>
      <c r="B150" s="36"/>
      <c r="C150" s="37"/>
      <c r="D150" s="192" t="s">
        <v>174</v>
      </c>
      <c r="E150" s="37"/>
      <c r="F150" s="193" t="s">
        <v>1678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174</v>
      </c>
      <c r="AU150" s="18" t="s">
        <v>79</v>
      </c>
    </row>
    <row r="151" spans="1:65" s="1" customFormat="1" ht="16.5" customHeight="1">
      <c r="A151" s="35"/>
      <c r="B151" s="36"/>
      <c r="C151" s="220" t="s">
        <v>379</v>
      </c>
      <c r="D151" s="220" t="s">
        <v>245</v>
      </c>
      <c r="E151" s="221" t="s">
        <v>1679</v>
      </c>
      <c r="F151" s="222" t="s">
        <v>1680</v>
      </c>
      <c r="G151" s="223" t="s">
        <v>170</v>
      </c>
      <c r="H151" s="224">
        <v>1</v>
      </c>
      <c r="I151" s="225">
        <v>4960.54</v>
      </c>
      <c r="J151" s="226">
        <f>ROUND(I151*H151,2)</f>
        <v>4960.54</v>
      </c>
      <c r="K151" s="222" t="s">
        <v>20</v>
      </c>
      <c r="L151" s="227"/>
      <c r="M151" s="228" t="s">
        <v>20</v>
      </c>
      <c r="N151" s="229" t="s">
        <v>41</v>
      </c>
      <c r="O151" s="65"/>
      <c r="P151" s="188">
        <f>O151*H151</f>
        <v>0</v>
      </c>
      <c r="Q151" s="188">
        <v>0.0294</v>
      </c>
      <c r="R151" s="188">
        <f>Q151*H151</f>
        <v>0.0294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1612</v>
      </c>
      <c r="AT151" s="190" t="s">
        <v>245</v>
      </c>
      <c r="AU151" s="190" t="s">
        <v>79</v>
      </c>
      <c r="AY151" s="18" t="s">
        <v>165</v>
      </c>
      <c r="BE151" s="191">
        <f>IF(N151="základní",J151,0)</f>
        <v>4960.54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6</v>
      </c>
      <c r="BK151" s="191">
        <f>ROUND(I151*H151,2)</f>
        <v>4960.54</v>
      </c>
      <c r="BL151" s="18" t="s">
        <v>558</v>
      </c>
      <c r="BM151" s="190" t="s">
        <v>1681</v>
      </c>
    </row>
    <row r="152" spans="1:65" s="1" customFormat="1" ht="16.5" customHeight="1">
      <c r="A152" s="35"/>
      <c r="B152" s="36"/>
      <c r="C152" s="220" t="s">
        <v>384</v>
      </c>
      <c r="D152" s="220" t="s">
        <v>245</v>
      </c>
      <c r="E152" s="221" t="s">
        <v>1682</v>
      </c>
      <c r="F152" s="222" t="s">
        <v>1683</v>
      </c>
      <c r="G152" s="223" t="s">
        <v>170</v>
      </c>
      <c r="H152" s="224">
        <v>9</v>
      </c>
      <c r="I152" s="225">
        <v>78.86</v>
      </c>
      <c r="J152" s="226">
        <f>ROUND(I152*H152,2)</f>
        <v>709.74</v>
      </c>
      <c r="K152" s="222" t="s">
        <v>20</v>
      </c>
      <c r="L152" s="227"/>
      <c r="M152" s="228" t="s">
        <v>20</v>
      </c>
      <c r="N152" s="229" t="s">
        <v>41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1612</v>
      </c>
      <c r="AT152" s="190" t="s">
        <v>245</v>
      </c>
      <c r="AU152" s="190" t="s">
        <v>79</v>
      </c>
      <c r="AY152" s="18" t="s">
        <v>165</v>
      </c>
      <c r="BE152" s="191">
        <f>IF(N152="základní",J152,0)</f>
        <v>709.74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6</v>
      </c>
      <c r="BK152" s="191">
        <f>ROUND(I152*H152,2)</f>
        <v>709.74</v>
      </c>
      <c r="BL152" s="18" t="s">
        <v>558</v>
      </c>
      <c r="BM152" s="190" t="s">
        <v>1684</v>
      </c>
    </row>
    <row r="153" spans="2:63" s="11" customFormat="1" ht="22.9" customHeight="1">
      <c r="B153" s="163"/>
      <c r="C153" s="164"/>
      <c r="D153" s="165" t="s">
        <v>69</v>
      </c>
      <c r="E153" s="177" t="s">
        <v>662</v>
      </c>
      <c r="F153" s="177" t="s">
        <v>663</v>
      </c>
      <c r="G153" s="164"/>
      <c r="H153" s="164"/>
      <c r="I153" s="167"/>
      <c r="J153" s="178">
        <f>BK153</f>
        <v>34954.26</v>
      </c>
      <c r="K153" s="164"/>
      <c r="L153" s="169"/>
      <c r="M153" s="170"/>
      <c r="N153" s="171"/>
      <c r="O153" s="171"/>
      <c r="P153" s="172">
        <f>SUM(P154:P167)</f>
        <v>0</v>
      </c>
      <c r="Q153" s="171"/>
      <c r="R153" s="172">
        <f>SUM(R154:R167)</f>
        <v>11.622491</v>
      </c>
      <c r="S153" s="171"/>
      <c r="T153" s="173">
        <f>SUM(T154:T167)</f>
        <v>0</v>
      </c>
      <c r="AR153" s="174" t="s">
        <v>180</v>
      </c>
      <c r="AT153" s="175" t="s">
        <v>69</v>
      </c>
      <c r="AU153" s="175" t="s">
        <v>6</v>
      </c>
      <c r="AY153" s="174" t="s">
        <v>165</v>
      </c>
      <c r="BK153" s="176">
        <f>SUM(BK154:BK167)</f>
        <v>34954.26</v>
      </c>
    </row>
    <row r="154" spans="1:65" s="1" customFormat="1" ht="66.75" customHeight="1">
      <c r="A154" s="35"/>
      <c r="B154" s="36"/>
      <c r="C154" s="179" t="s">
        <v>392</v>
      </c>
      <c r="D154" s="179" t="s">
        <v>167</v>
      </c>
      <c r="E154" s="180" t="s">
        <v>1685</v>
      </c>
      <c r="F154" s="181" t="s">
        <v>1686</v>
      </c>
      <c r="G154" s="182" t="s">
        <v>232</v>
      </c>
      <c r="H154" s="183">
        <v>20</v>
      </c>
      <c r="I154" s="184">
        <v>180.75</v>
      </c>
      <c r="J154" s="185">
        <f>ROUND(I154*H154,2)</f>
        <v>3615</v>
      </c>
      <c r="K154" s="181" t="s">
        <v>171</v>
      </c>
      <c r="L154" s="40"/>
      <c r="M154" s="186" t="s">
        <v>20</v>
      </c>
      <c r="N154" s="187" t="s">
        <v>41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558</v>
      </c>
      <c r="AT154" s="190" t="s">
        <v>167</v>
      </c>
      <c r="AU154" s="190" t="s">
        <v>79</v>
      </c>
      <c r="AY154" s="18" t="s">
        <v>165</v>
      </c>
      <c r="BE154" s="191">
        <f>IF(N154="základní",J154,0)</f>
        <v>3615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6</v>
      </c>
      <c r="BK154" s="191">
        <f>ROUND(I154*H154,2)</f>
        <v>3615</v>
      </c>
      <c r="BL154" s="18" t="s">
        <v>558</v>
      </c>
      <c r="BM154" s="190" t="s">
        <v>1687</v>
      </c>
    </row>
    <row r="155" spans="1:47" s="1" customFormat="1" ht="12">
      <c r="A155" s="35"/>
      <c r="B155" s="36"/>
      <c r="C155" s="37"/>
      <c r="D155" s="192" t="s">
        <v>174</v>
      </c>
      <c r="E155" s="37"/>
      <c r="F155" s="193" t="s">
        <v>1688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174</v>
      </c>
      <c r="AU155" s="18" t="s">
        <v>79</v>
      </c>
    </row>
    <row r="156" spans="1:65" s="1" customFormat="1" ht="66.75" customHeight="1">
      <c r="A156" s="35"/>
      <c r="B156" s="36"/>
      <c r="C156" s="179" t="s">
        <v>397</v>
      </c>
      <c r="D156" s="179" t="s">
        <v>167</v>
      </c>
      <c r="E156" s="180" t="s">
        <v>1689</v>
      </c>
      <c r="F156" s="181" t="s">
        <v>1690</v>
      </c>
      <c r="G156" s="182" t="s">
        <v>232</v>
      </c>
      <c r="H156" s="183">
        <v>38</v>
      </c>
      <c r="I156" s="184">
        <v>355.18</v>
      </c>
      <c r="J156" s="185">
        <f>ROUND(I156*H156,2)</f>
        <v>13496.84</v>
      </c>
      <c r="K156" s="181" t="s">
        <v>171</v>
      </c>
      <c r="L156" s="40"/>
      <c r="M156" s="186" t="s">
        <v>20</v>
      </c>
      <c r="N156" s="187" t="s">
        <v>41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558</v>
      </c>
      <c r="AT156" s="190" t="s">
        <v>167</v>
      </c>
      <c r="AU156" s="190" t="s">
        <v>79</v>
      </c>
      <c r="AY156" s="18" t="s">
        <v>165</v>
      </c>
      <c r="BE156" s="191">
        <f>IF(N156="základní",J156,0)</f>
        <v>13496.84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6</v>
      </c>
      <c r="BK156" s="191">
        <f>ROUND(I156*H156,2)</f>
        <v>13496.84</v>
      </c>
      <c r="BL156" s="18" t="s">
        <v>558</v>
      </c>
      <c r="BM156" s="190" t="s">
        <v>1691</v>
      </c>
    </row>
    <row r="157" spans="1:47" s="1" customFormat="1" ht="12">
      <c r="A157" s="35"/>
      <c r="B157" s="36"/>
      <c r="C157" s="37"/>
      <c r="D157" s="192" t="s">
        <v>174</v>
      </c>
      <c r="E157" s="37"/>
      <c r="F157" s="193" t="s">
        <v>1692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174</v>
      </c>
      <c r="AU157" s="18" t="s">
        <v>79</v>
      </c>
    </row>
    <row r="158" spans="1:65" s="1" customFormat="1" ht="55.5" customHeight="1">
      <c r="A158" s="35"/>
      <c r="B158" s="36"/>
      <c r="C158" s="179" t="s">
        <v>403</v>
      </c>
      <c r="D158" s="179" t="s">
        <v>167</v>
      </c>
      <c r="E158" s="180" t="s">
        <v>1693</v>
      </c>
      <c r="F158" s="181" t="s">
        <v>1694</v>
      </c>
      <c r="G158" s="182" t="s">
        <v>232</v>
      </c>
      <c r="H158" s="183">
        <v>20</v>
      </c>
      <c r="I158" s="184">
        <v>66.76</v>
      </c>
      <c r="J158" s="185">
        <f>ROUND(I158*H158,2)</f>
        <v>1335.2</v>
      </c>
      <c r="K158" s="181" t="s">
        <v>171</v>
      </c>
      <c r="L158" s="40"/>
      <c r="M158" s="186" t="s">
        <v>20</v>
      </c>
      <c r="N158" s="187" t="s">
        <v>41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558</v>
      </c>
      <c r="AT158" s="190" t="s">
        <v>167</v>
      </c>
      <c r="AU158" s="190" t="s">
        <v>79</v>
      </c>
      <c r="AY158" s="18" t="s">
        <v>165</v>
      </c>
      <c r="BE158" s="191">
        <f>IF(N158="základní",J158,0)</f>
        <v>1335.2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6</v>
      </c>
      <c r="BK158" s="191">
        <f>ROUND(I158*H158,2)</f>
        <v>1335.2</v>
      </c>
      <c r="BL158" s="18" t="s">
        <v>558</v>
      </c>
      <c r="BM158" s="190" t="s">
        <v>1695</v>
      </c>
    </row>
    <row r="159" spans="1:47" s="1" customFormat="1" ht="12">
      <c r="A159" s="35"/>
      <c r="B159" s="36"/>
      <c r="C159" s="37"/>
      <c r="D159" s="192" t="s">
        <v>174</v>
      </c>
      <c r="E159" s="37"/>
      <c r="F159" s="193" t="s">
        <v>1696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174</v>
      </c>
      <c r="AU159" s="18" t="s">
        <v>79</v>
      </c>
    </row>
    <row r="160" spans="1:65" s="1" customFormat="1" ht="55.5" customHeight="1">
      <c r="A160" s="35"/>
      <c r="B160" s="36"/>
      <c r="C160" s="179" t="s">
        <v>408</v>
      </c>
      <c r="D160" s="179" t="s">
        <v>167</v>
      </c>
      <c r="E160" s="180" t="s">
        <v>1697</v>
      </c>
      <c r="F160" s="181" t="s">
        <v>1698</v>
      </c>
      <c r="G160" s="182" t="s">
        <v>232</v>
      </c>
      <c r="H160" s="183">
        <v>38</v>
      </c>
      <c r="I160" s="184">
        <v>131.43</v>
      </c>
      <c r="J160" s="185">
        <f>ROUND(I160*H160,2)</f>
        <v>4994.34</v>
      </c>
      <c r="K160" s="181" t="s">
        <v>171</v>
      </c>
      <c r="L160" s="40"/>
      <c r="M160" s="186" t="s">
        <v>20</v>
      </c>
      <c r="N160" s="187" t="s">
        <v>41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558</v>
      </c>
      <c r="AT160" s="190" t="s">
        <v>167</v>
      </c>
      <c r="AU160" s="190" t="s">
        <v>79</v>
      </c>
      <c r="AY160" s="18" t="s">
        <v>165</v>
      </c>
      <c r="BE160" s="191">
        <f>IF(N160="základní",J160,0)</f>
        <v>4994.34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6</v>
      </c>
      <c r="BK160" s="191">
        <f>ROUND(I160*H160,2)</f>
        <v>4994.34</v>
      </c>
      <c r="BL160" s="18" t="s">
        <v>558</v>
      </c>
      <c r="BM160" s="190" t="s">
        <v>1699</v>
      </c>
    </row>
    <row r="161" spans="1:47" s="1" customFormat="1" ht="12">
      <c r="A161" s="35"/>
      <c r="B161" s="36"/>
      <c r="C161" s="37"/>
      <c r="D161" s="192" t="s">
        <v>174</v>
      </c>
      <c r="E161" s="37"/>
      <c r="F161" s="193" t="s">
        <v>1700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174</v>
      </c>
      <c r="AU161" s="18" t="s">
        <v>79</v>
      </c>
    </row>
    <row r="162" spans="1:65" s="1" customFormat="1" ht="37.9" customHeight="1">
      <c r="A162" s="35"/>
      <c r="B162" s="36"/>
      <c r="C162" s="179" t="s">
        <v>413</v>
      </c>
      <c r="D162" s="179" t="s">
        <v>167</v>
      </c>
      <c r="E162" s="180" t="s">
        <v>1701</v>
      </c>
      <c r="F162" s="181" t="s">
        <v>1219</v>
      </c>
      <c r="G162" s="182" t="s">
        <v>232</v>
      </c>
      <c r="H162" s="183">
        <v>58</v>
      </c>
      <c r="I162" s="184">
        <v>122.42</v>
      </c>
      <c r="J162" s="185">
        <f>ROUND(I162*H162,2)</f>
        <v>7100.36</v>
      </c>
      <c r="K162" s="181" t="s">
        <v>171</v>
      </c>
      <c r="L162" s="40"/>
      <c r="M162" s="186" t="s">
        <v>20</v>
      </c>
      <c r="N162" s="187" t="s">
        <v>41</v>
      </c>
      <c r="O162" s="65"/>
      <c r="P162" s="188">
        <f>O162*H162</f>
        <v>0</v>
      </c>
      <c r="Q162" s="188">
        <v>0.200147</v>
      </c>
      <c r="R162" s="188">
        <f>Q162*H162</f>
        <v>11.608526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558</v>
      </c>
      <c r="AT162" s="190" t="s">
        <v>167</v>
      </c>
      <c r="AU162" s="190" t="s">
        <v>79</v>
      </c>
      <c r="AY162" s="18" t="s">
        <v>165</v>
      </c>
      <c r="BE162" s="191">
        <f>IF(N162="základní",J162,0)</f>
        <v>7100.36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6</v>
      </c>
      <c r="BK162" s="191">
        <f>ROUND(I162*H162,2)</f>
        <v>7100.36</v>
      </c>
      <c r="BL162" s="18" t="s">
        <v>558</v>
      </c>
      <c r="BM162" s="190" t="s">
        <v>1702</v>
      </c>
    </row>
    <row r="163" spans="1:47" s="1" customFormat="1" ht="12">
      <c r="A163" s="35"/>
      <c r="B163" s="36"/>
      <c r="C163" s="37"/>
      <c r="D163" s="192" t="s">
        <v>174</v>
      </c>
      <c r="E163" s="37"/>
      <c r="F163" s="193" t="s">
        <v>1703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174</v>
      </c>
      <c r="AU163" s="18" t="s">
        <v>79</v>
      </c>
    </row>
    <row r="164" spans="1:65" s="1" customFormat="1" ht="37.9" customHeight="1">
      <c r="A164" s="35"/>
      <c r="B164" s="36"/>
      <c r="C164" s="179" t="s">
        <v>418</v>
      </c>
      <c r="D164" s="179" t="s">
        <v>167</v>
      </c>
      <c r="E164" s="180" t="s">
        <v>1704</v>
      </c>
      <c r="F164" s="181" t="s">
        <v>1705</v>
      </c>
      <c r="G164" s="182" t="s">
        <v>232</v>
      </c>
      <c r="H164" s="183">
        <v>70</v>
      </c>
      <c r="I164" s="184">
        <v>36.87</v>
      </c>
      <c r="J164" s="185">
        <f>ROUND(I164*H164,2)</f>
        <v>2580.9</v>
      </c>
      <c r="K164" s="181" t="s">
        <v>171</v>
      </c>
      <c r="L164" s="40"/>
      <c r="M164" s="186" t="s">
        <v>20</v>
      </c>
      <c r="N164" s="187" t="s">
        <v>41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558</v>
      </c>
      <c r="AT164" s="190" t="s">
        <v>167</v>
      </c>
      <c r="AU164" s="190" t="s">
        <v>79</v>
      </c>
      <c r="AY164" s="18" t="s">
        <v>165</v>
      </c>
      <c r="BE164" s="191">
        <f>IF(N164="základní",J164,0)</f>
        <v>2580.9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6</v>
      </c>
      <c r="BK164" s="191">
        <f>ROUND(I164*H164,2)</f>
        <v>2580.9</v>
      </c>
      <c r="BL164" s="18" t="s">
        <v>558</v>
      </c>
      <c r="BM164" s="190" t="s">
        <v>1706</v>
      </c>
    </row>
    <row r="165" spans="1:47" s="1" customFormat="1" ht="12">
      <c r="A165" s="35"/>
      <c r="B165" s="36"/>
      <c r="C165" s="37"/>
      <c r="D165" s="192" t="s">
        <v>174</v>
      </c>
      <c r="E165" s="37"/>
      <c r="F165" s="193" t="s">
        <v>1707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174</v>
      </c>
      <c r="AU165" s="18" t="s">
        <v>79</v>
      </c>
    </row>
    <row r="166" spans="1:65" s="1" customFormat="1" ht="24.2" customHeight="1">
      <c r="A166" s="35"/>
      <c r="B166" s="36"/>
      <c r="C166" s="220" t="s">
        <v>425</v>
      </c>
      <c r="D166" s="220" t="s">
        <v>245</v>
      </c>
      <c r="E166" s="221" t="s">
        <v>1708</v>
      </c>
      <c r="F166" s="222" t="s">
        <v>1709</v>
      </c>
      <c r="G166" s="223" t="s">
        <v>232</v>
      </c>
      <c r="H166" s="224">
        <v>73.5</v>
      </c>
      <c r="I166" s="225">
        <v>24.92</v>
      </c>
      <c r="J166" s="226">
        <f>ROUND(I166*H166,2)</f>
        <v>1831.62</v>
      </c>
      <c r="K166" s="222" t="s">
        <v>171</v>
      </c>
      <c r="L166" s="227"/>
      <c r="M166" s="228" t="s">
        <v>20</v>
      </c>
      <c r="N166" s="229" t="s">
        <v>41</v>
      </c>
      <c r="O166" s="65"/>
      <c r="P166" s="188">
        <f>O166*H166</f>
        <v>0</v>
      </c>
      <c r="Q166" s="188">
        <v>0.00019</v>
      </c>
      <c r="R166" s="188">
        <f>Q166*H166</f>
        <v>0.013965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1210</v>
      </c>
      <c r="AT166" s="190" t="s">
        <v>245</v>
      </c>
      <c r="AU166" s="190" t="s">
        <v>79</v>
      </c>
      <c r="AY166" s="18" t="s">
        <v>165</v>
      </c>
      <c r="BE166" s="191">
        <f>IF(N166="základní",J166,0)</f>
        <v>1831.62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6</v>
      </c>
      <c r="BK166" s="191">
        <f>ROUND(I166*H166,2)</f>
        <v>1831.62</v>
      </c>
      <c r="BL166" s="18" t="s">
        <v>1210</v>
      </c>
      <c r="BM166" s="190" t="s">
        <v>1710</v>
      </c>
    </row>
    <row r="167" spans="2:51" s="13" customFormat="1" ht="12">
      <c r="B167" s="208"/>
      <c r="C167" s="209"/>
      <c r="D167" s="199" t="s">
        <v>190</v>
      </c>
      <c r="E167" s="210" t="s">
        <v>20</v>
      </c>
      <c r="F167" s="211" t="s">
        <v>1711</v>
      </c>
      <c r="G167" s="209"/>
      <c r="H167" s="212">
        <v>73.5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190</v>
      </c>
      <c r="AU167" s="218" t="s">
        <v>79</v>
      </c>
      <c r="AV167" s="13" t="s">
        <v>79</v>
      </c>
      <c r="AW167" s="13" t="s">
        <v>32</v>
      </c>
      <c r="AX167" s="13" t="s">
        <v>6</v>
      </c>
      <c r="AY167" s="218" t="s">
        <v>165</v>
      </c>
    </row>
    <row r="168" spans="2:63" s="11" customFormat="1" ht="22.9" customHeight="1">
      <c r="B168" s="163"/>
      <c r="C168" s="164"/>
      <c r="D168" s="165" t="s">
        <v>69</v>
      </c>
      <c r="E168" s="177" t="s">
        <v>1712</v>
      </c>
      <c r="F168" s="177" t="s">
        <v>1713</v>
      </c>
      <c r="G168" s="164"/>
      <c r="H168" s="164"/>
      <c r="I168" s="167"/>
      <c r="J168" s="178">
        <f>BK168</f>
        <v>2958.8</v>
      </c>
      <c r="K168" s="164"/>
      <c r="L168" s="169"/>
      <c r="M168" s="170"/>
      <c r="N168" s="171"/>
      <c r="O168" s="171"/>
      <c r="P168" s="172">
        <f>SUM(P169:P170)</f>
        <v>0</v>
      </c>
      <c r="Q168" s="171"/>
      <c r="R168" s="172">
        <f>SUM(R169:R170)</f>
        <v>0</v>
      </c>
      <c r="S168" s="171"/>
      <c r="T168" s="173">
        <f>SUM(T169:T170)</f>
        <v>0</v>
      </c>
      <c r="AR168" s="174" t="s">
        <v>180</v>
      </c>
      <c r="AT168" s="175" t="s">
        <v>69</v>
      </c>
      <c r="AU168" s="175" t="s">
        <v>6</v>
      </c>
      <c r="AY168" s="174" t="s">
        <v>165</v>
      </c>
      <c r="BK168" s="176">
        <f>SUM(BK169:BK170)</f>
        <v>2958.8</v>
      </c>
    </row>
    <row r="169" spans="1:65" s="1" customFormat="1" ht="24.2" customHeight="1">
      <c r="A169" s="35"/>
      <c r="B169" s="36"/>
      <c r="C169" s="179" t="s">
        <v>431</v>
      </c>
      <c r="D169" s="179" t="s">
        <v>167</v>
      </c>
      <c r="E169" s="180" t="s">
        <v>1714</v>
      </c>
      <c r="F169" s="181" t="s">
        <v>1715</v>
      </c>
      <c r="G169" s="182" t="s">
        <v>170</v>
      </c>
      <c r="H169" s="183">
        <v>1</v>
      </c>
      <c r="I169" s="184">
        <v>2958.8</v>
      </c>
      <c r="J169" s="185">
        <f>ROUND(I169*H169,2)</f>
        <v>2958.8</v>
      </c>
      <c r="K169" s="181" t="s">
        <v>171</v>
      </c>
      <c r="L169" s="40"/>
      <c r="M169" s="186" t="s">
        <v>20</v>
      </c>
      <c r="N169" s="187" t="s">
        <v>41</v>
      </c>
      <c r="O169" s="6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558</v>
      </c>
      <c r="AT169" s="190" t="s">
        <v>167</v>
      </c>
      <c r="AU169" s="190" t="s">
        <v>79</v>
      </c>
      <c r="AY169" s="18" t="s">
        <v>165</v>
      </c>
      <c r="BE169" s="191">
        <f>IF(N169="základní",J169,0)</f>
        <v>2958.8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6</v>
      </c>
      <c r="BK169" s="191">
        <f>ROUND(I169*H169,2)</f>
        <v>2958.8</v>
      </c>
      <c r="BL169" s="18" t="s">
        <v>558</v>
      </c>
      <c r="BM169" s="190" t="s">
        <v>1716</v>
      </c>
    </row>
    <row r="170" spans="1:47" s="1" customFormat="1" ht="12">
      <c r="A170" s="35"/>
      <c r="B170" s="36"/>
      <c r="C170" s="37"/>
      <c r="D170" s="192" t="s">
        <v>174</v>
      </c>
      <c r="E170" s="37"/>
      <c r="F170" s="193" t="s">
        <v>1717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174</v>
      </c>
      <c r="AU170" s="18" t="s">
        <v>79</v>
      </c>
    </row>
    <row r="171" spans="2:63" s="11" customFormat="1" ht="25.9" customHeight="1">
      <c r="B171" s="163"/>
      <c r="C171" s="164"/>
      <c r="D171" s="165" t="s">
        <v>69</v>
      </c>
      <c r="E171" s="166" t="s">
        <v>122</v>
      </c>
      <c r="F171" s="166" t="s">
        <v>123</v>
      </c>
      <c r="G171" s="164"/>
      <c r="H171" s="164"/>
      <c r="I171" s="167"/>
      <c r="J171" s="168">
        <f>BK171</f>
        <v>7738.4</v>
      </c>
      <c r="K171" s="164"/>
      <c r="L171" s="169"/>
      <c r="M171" s="170"/>
      <c r="N171" s="171"/>
      <c r="O171" s="171"/>
      <c r="P171" s="172">
        <f>P172</f>
        <v>0</v>
      </c>
      <c r="Q171" s="171"/>
      <c r="R171" s="172">
        <f>R172</f>
        <v>0</v>
      </c>
      <c r="S171" s="171"/>
      <c r="T171" s="173">
        <f>T172</f>
        <v>0</v>
      </c>
      <c r="AR171" s="174" t="s">
        <v>193</v>
      </c>
      <c r="AT171" s="175" t="s">
        <v>69</v>
      </c>
      <c r="AU171" s="175" t="s">
        <v>70</v>
      </c>
      <c r="AY171" s="174" t="s">
        <v>165</v>
      </c>
      <c r="BK171" s="176">
        <f>BK172</f>
        <v>7738.4</v>
      </c>
    </row>
    <row r="172" spans="2:63" s="11" customFormat="1" ht="22.9" customHeight="1">
      <c r="B172" s="163"/>
      <c r="C172" s="164"/>
      <c r="D172" s="165" t="s">
        <v>69</v>
      </c>
      <c r="E172" s="177" t="s">
        <v>1718</v>
      </c>
      <c r="F172" s="177" t="s">
        <v>1719</v>
      </c>
      <c r="G172" s="164"/>
      <c r="H172" s="164"/>
      <c r="I172" s="167"/>
      <c r="J172" s="178">
        <f>BK172</f>
        <v>7738.4</v>
      </c>
      <c r="K172" s="164"/>
      <c r="L172" s="169"/>
      <c r="M172" s="170"/>
      <c r="N172" s="171"/>
      <c r="O172" s="171"/>
      <c r="P172" s="172">
        <f>SUM(P173:P174)</f>
        <v>0</v>
      </c>
      <c r="Q172" s="171"/>
      <c r="R172" s="172">
        <f>SUM(R173:R174)</f>
        <v>0</v>
      </c>
      <c r="S172" s="171"/>
      <c r="T172" s="173">
        <f>SUM(T173:T174)</f>
        <v>0</v>
      </c>
      <c r="AR172" s="174" t="s">
        <v>193</v>
      </c>
      <c r="AT172" s="175" t="s">
        <v>69</v>
      </c>
      <c r="AU172" s="175" t="s">
        <v>6</v>
      </c>
      <c r="AY172" s="174" t="s">
        <v>165</v>
      </c>
      <c r="BK172" s="176">
        <f>SUM(BK173:BK174)</f>
        <v>7738.4</v>
      </c>
    </row>
    <row r="173" spans="1:65" s="1" customFormat="1" ht="24.2" customHeight="1">
      <c r="A173" s="35"/>
      <c r="B173" s="36"/>
      <c r="C173" s="179" t="s">
        <v>438</v>
      </c>
      <c r="D173" s="179" t="s">
        <v>167</v>
      </c>
      <c r="E173" s="180" t="s">
        <v>1720</v>
      </c>
      <c r="F173" s="181" t="s">
        <v>1721</v>
      </c>
      <c r="G173" s="182" t="s">
        <v>1722</v>
      </c>
      <c r="H173" s="183">
        <v>1</v>
      </c>
      <c r="I173" s="184">
        <v>7738.4</v>
      </c>
      <c r="J173" s="185">
        <f>ROUND(I173*H173,2)</f>
        <v>7738.4</v>
      </c>
      <c r="K173" s="181" t="s">
        <v>1187</v>
      </c>
      <c r="L173" s="40"/>
      <c r="M173" s="186" t="s">
        <v>20</v>
      </c>
      <c r="N173" s="187" t="s">
        <v>41</v>
      </c>
      <c r="O173" s="65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1723</v>
      </c>
      <c r="AT173" s="190" t="s">
        <v>167</v>
      </c>
      <c r="AU173" s="190" t="s">
        <v>79</v>
      </c>
      <c r="AY173" s="18" t="s">
        <v>165</v>
      </c>
      <c r="BE173" s="191">
        <f>IF(N173="základní",J173,0)</f>
        <v>7738.4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6</v>
      </c>
      <c r="BK173" s="191">
        <f>ROUND(I173*H173,2)</f>
        <v>7738.4</v>
      </c>
      <c r="BL173" s="18" t="s">
        <v>1723</v>
      </c>
      <c r="BM173" s="190" t="s">
        <v>1724</v>
      </c>
    </row>
    <row r="174" spans="1:47" s="1" customFormat="1" ht="12">
      <c r="A174" s="35"/>
      <c r="B174" s="36"/>
      <c r="C174" s="37"/>
      <c r="D174" s="192" t="s">
        <v>174</v>
      </c>
      <c r="E174" s="37"/>
      <c r="F174" s="193" t="s">
        <v>1725</v>
      </c>
      <c r="G174" s="37"/>
      <c r="H174" s="37"/>
      <c r="I174" s="194"/>
      <c r="J174" s="37"/>
      <c r="K174" s="37"/>
      <c r="L174" s="40"/>
      <c r="M174" s="244"/>
      <c r="N174" s="245"/>
      <c r="O174" s="246"/>
      <c r="P174" s="246"/>
      <c r="Q174" s="246"/>
      <c r="R174" s="246"/>
      <c r="S174" s="246"/>
      <c r="T174" s="24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174</v>
      </c>
      <c r="AU174" s="18" t="s">
        <v>79</v>
      </c>
    </row>
    <row r="175" spans="1:31" s="1" customFormat="1" ht="6.95" customHeight="1">
      <c r="A175" s="35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0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formatColumns="0" formatRows="0" autoFilter="0"/>
  <autoFilter ref="C92:K174"/>
  <mergeCells count="12">
    <mergeCell ref="E85:H85"/>
    <mergeCell ref="E83:H83"/>
    <mergeCell ref="L2:V2"/>
    <mergeCell ref="E50:H50"/>
    <mergeCell ref="E52:H52"/>
    <mergeCell ref="E54:H54"/>
    <mergeCell ref="E81:H81"/>
    <mergeCell ref="E7:H7"/>
    <mergeCell ref="E9:H9"/>
    <mergeCell ref="E11:H11"/>
    <mergeCell ref="E20:H20"/>
    <mergeCell ref="E29:H29"/>
  </mergeCells>
  <hyperlinks>
    <hyperlink ref="F97" r:id="rId1" display="https://podminky.urs.cz/item/CS_URS_2022_02/741122122"/>
    <hyperlink ref="F101" r:id="rId2" display="https://podminky.urs.cz/item/CS_URS_2022_02/741122134"/>
    <hyperlink ref="F105" r:id="rId3" display="https://podminky.urs.cz/item/CS_URS_2022_02/741122142"/>
    <hyperlink ref="F109" r:id="rId4" display="https://podminky.urs.cz/item/CS_URS_2022_02/741122143"/>
    <hyperlink ref="F112" r:id="rId5" display="https://podminky.urs.cz/item/CS_URS_2022_02/741210001"/>
    <hyperlink ref="F115" r:id="rId6" display="https://podminky.urs.cz/item/CS_URS_2022_02/741311004"/>
    <hyperlink ref="F118" r:id="rId7" display="https://podminky.urs.cz/item/CS_URS_2022_02/741373002"/>
    <hyperlink ref="F122" r:id="rId8" display="https://podminky.urs.cz/item/CS_URS_2022_02/741410041"/>
    <hyperlink ref="F126" r:id="rId9" display="https://podminky.urs.cz/item/CS_URS_2022_02/741440031"/>
    <hyperlink ref="F129" r:id="rId10" display="https://podminky.urs.cz/item/CS_URS_2022_02/998741101"/>
    <hyperlink ref="F133" r:id="rId11" display="https://podminky.urs.cz/item/CS_URS_2022_02/210040011"/>
    <hyperlink ref="F141" r:id="rId12" display="https://podminky.urs.cz/item/CS_URS_2022_02/210021012"/>
    <hyperlink ref="F143" r:id="rId13" display="https://podminky.urs.cz/item/CS_URS_2022_02/210070131"/>
    <hyperlink ref="F148" r:id="rId14" display="https://podminky.urs.cz/item/CS_URS_2022_02/741211813"/>
    <hyperlink ref="F150" r:id="rId15" display="https://podminky.urs.cz/item/CS_URS_2022_02/210192652"/>
    <hyperlink ref="F155" r:id="rId16" display="https://podminky.urs.cz/item/CS_URS_2022_02/460161171"/>
    <hyperlink ref="F157" r:id="rId17" display="https://podminky.urs.cz/item/CS_URS_2022_02/460161301"/>
    <hyperlink ref="F159" r:id="rId18" display="https://podminky.urs.cz/item/CS_URS_2022_02/460431181"/>
    <hyperlink ref="F161" r:id="rId19" display="https://podminky.urs.cz/item/CS_URS_2022_02/460431321"/>
    <hyperlink ref="F163" r:id="rId20" display="https://podminky.urs.cz/item/CS_URS_2022_02/460661512"/>
    <hyperlink ref="F165" r:id="rId21" display="https://podminky.urs.cz/item/CS_URS_2022_02/460791212"/>
    <hyperlink ref="F170" r:id="rId22" display="https://podminky.urs.cz/item/CS_URS_2022_02/580101001"/>
    <hyperlink ref="F174" r:id="rId23" display="https://podminky.urs.cz/item/CS_URS_2021_01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5"/>
  <headerFooter>
    <oddFooter>&amp;CStrana &amp;P z &amp;N</oddFooter>
  </headerFooter>
  <drawing r:id="rId2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30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115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1513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1726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1515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1515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1516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1517</v>
      </c>
      <c r="F23" s="35"/>
      <c r="G23" s="35"/>
      <c r="H23" s="35"/>
      <c r="I23" s="113" t="s">
        <v>28</v>
      </c>
      <c r="J23" s="104" t="s">
        <v>1518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1516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1517</v>
      </c>
      <c r="F26" s="35"/>
      <c r="G26" s="35"/>
      <c r="H26" s="35"/>
      <c r="I26" s="113" t="s">
        <v>28</v>
      </c>
      <c r="J26" s="104" t="s">
        <v>1518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ROUND(J91,2)</f>
        <v>240096.55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ROUND((SUM(BE91:BE181)),0)</f>
        <v>240097</v>
      </c>
      <c r="G35" s="35"/>
      <c r="H35" s="35"/>
      <c r="I35" s="125">
        <v>0.21</v>
      </c>
      <c r="J35" s="124">
        <f>ROUND(((SUM(BE91:BE181))*I35),2)</f>
        <v>50420.28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ROUND((SUM(BF91:BF181)),0)</f>
        <v>0</v>
      </c>
      <c r="G36" s="35"/>
      <c r="H36" s="35"/>
      <c r="I36" s="125">
        <v>0.15</v>
      </c>
      <c r="J36" s="124">
        <f>ROUND(((SUM(BF91:BF181))*I36),0)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ROUND((SUM(BG91:BG181)),0)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ROUND((SUM(BH91:BH181)),0)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ROUND((SUM(BI91:BI181)),0)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290516.82999999996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1513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25K2021_3 - Vnitřní elektroinstalace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 xml:space="preserve"> 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 xml:space="preserve"> </v>
      </c>
      <c r="G58" s="37"/>
      <c r="H58" s="37"/>
      <c r="I58" s="30" t="s">
        <v>30</v>
      </c>
      <c r="J58" s="33" t="str">
        <f>E23</f>
        <v>Petr Kubala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Petr Kubala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J91</f>
        <v>240096.55000000002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132</v>
      </c>
      <c r="E64" s="144"/>
      <c r="F64" s="144"/>
      <c r="G64" s="144"/>
      <c r="H64" s="144"/>
      <c r="I64" s="144"/>
      <c r="J64" s="145">
        <f>J92</f>
        <v>842.12</v>
      </c>
      <c r="K64" s="142"/>
      <c r="L64" s="146"/>
    </row>
    <row r="65" spans="2:12" s="9" customFormat="1" ht="19.9" customHeight="1">
      <c r="B65" s="147"/>
      <c r="C65" s="98"/>
      <c r="D65" s="148" t="s">
        <v>140</v>
      </c>
      <c r="E65" s="149"/>
      <c r="F65" s="149"/>
      <c r="G65" s="149"/>
      <c r="H65" s="149"/>
      <c r="I65" s="149"/>
      <c r="J65" s="150">
        <f>J93</f>
        <v>842.12</v>
      </c>
      <c r="K65" s="98"/>
      <c r="L65" s="151"/>
    </row>
    <row r="66" spans="2:12" s="8" customFormat="1" ht="24.95" customHeight="1">
      <c r="B66" s="141"/>
      <c r="C66" s="142"/>
      <c r="D66" s="143" t="s">
        <v>142</v>
      </c>
      <c r="E66" s="144"/>
      <c r="F66" s="144"/>
      <c r="G66" s="144"/>
      <c r="H66" s="144"/>
      <c r="I66" s="144"/>
      <c r="J66" s="145">
        <f>J96</f>
        <v>201472.83000000002</v>
      </c>
      <c r="K66" s="142"/>
      <c r="L66" s="146"/>
    </row>
    <row r="67" spans="2:12" s="9" customFormat="1" ht="19.9" customHeight="1">
      <c r="B67" s="147"/>
      <c r="C67" s="98"/>
      <c r="D67" s="148" t="s">
        <v>1519</v>
      </c>
      <c r="E67" s="149"/>
      <c r="F67" s="149"/>
      <c r="G67" s="149"/>
      <c r="H67" s="149"/>
      <c r="I67" s="149"/>
      <c r="J67" s="150">
        <f>J97</f>
        <v>201472.83000000002</v>
      </c>
      <c r="K67" s="98"/>
      <c r="L67" s="151"/>
    </row>
    <row r="68" spans="2:12" s="8" customFormat="1" ht="24.95" customHeight="1">
      <c r="B68" s="141"/>
      <c r="C68" s="142"/>
      <c r="D68" s="143" t="s">
        <v>1567</v>
      </c>
      <c r="E68" s="144"/>
      <c r="F68" s="144"/>
      <c r="G68" s="144"/>
      <c r="H68" s="144"/>
      <c r="I68" s="144"/>
      <c r="J68" s="145">
        <f>J176</f>
        <v>37781.6</v>
      </c>
      <c r="K68" s="142"/>
      <c r="L68" s="146"/>
    </row>
    <row r="69" spans="2:12" s="9" customFormat="1" ht="19.9" customHeight="1">
      <c r="B69" s="147"/>
      <c r="C69" s="98"/>
      <c r="D69" s="148" t="s">
        <v>1568</v>
      </c>
      <c r="E69" s="149"/>
      <c r="F69" s="149"/>
      <c r="G69" s="149"/>
      <c r="H69" s="149"/>
      <c r="I69" s="149"/>
      <c r="J69" s="150">
        <f>J177</f>
        <v>37781.6</v>
      </c>
      <c r="K69" s="98"/>
      <c r="L69" s="151"/>
    </row>
    <row r="70" spans="1:31" s="1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1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1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24.95" customHeight="1">
      <c r="A76" s="35"/>
      <c r="B76" s="36"/>
      <c r="C76" s="24" t="s">
        <v>150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12" customHeight="1">
      <c r="A78" s="35"/>
      <c r="B78" s="36"/>
      <c r="C78" s="30" t="s">
        <v>17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26.25" customHeight="1">
      <c r="A79" s="35"/>
      <c r="B79" s="36"/>
      <c r="C79" s="37"/>
      <c r="D79" s="37"/>
      <c r="E79" s="390" t="str">
        <f>E7</f>
        <v>Projektová dokumentace revitalizace střediska Veřejná zeleň na ul. Palackého 29, Nový Jičín</v>
      </c>
      <c r="F79" s="391"/>
      <c r="G79" s="391"/>
      <c r="H79" s="39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ht="12" customHeight="1">
      <c r="B80" s="22"/>
      <c r="C80" s="30" t="s">
        <v>126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1" customFormat="1" ht="16.5" customHeight="1">
      <c r="A81" s="35"/>
      <c r="B81" s="36"/>
      <c r="C81" s="37"/>
      <c r="D81" s="37"/>
      <c r="E81" s="390" t="s">
        <v>1513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2" customHeight="1">
      <c r="A82" s="35"/>
      <c r="B82" s="36"/>
      <c r="C82" s="30" t="s">
        <v>939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6.5" customHeight="1">
      <c r="A83" s="35"/>
      <c r="B83" s="36"/>
      <c r="C83" s="37"/>
      <c r="D83" s="37"/>
      <c r="E83" s="386" t="str">
        <f>E11</f>
        <v>25K2021_3 - Vnitřní elektroinstalace</v>
      </c>
      <c r="F83" s="389"/>
      <c r="G83" s="389"/>
      <c r="H83" s="389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2" customHeight="1">
      <c r="A85" s="35"/>
      <c r="B85" s="36"/>
      <c r="C85" s="30" t="s">
        <v>22</v>
      </c>
      <c r="D85" s="37"/>
      <c r="E85" s="37"/>
      <c r="F85" s="28" t="str">
        <f>F14</f>
        <v xml:space="preserve"> </v>
      </c>
      <c r="G85" s="37"/>
      <c r="H85" s="37"/>
      <c r="I85" s="30" t="s">
        <v>24</v>
      </c>
      <c r="J85" s="60">
        <f>IF(J14="","",J14)</f>
        <v>44855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5.2" customHeight="1">
      <c r="A87" s="35"/>
      <c r="B87" s="36"/>
      <c r="C87" s="30" t="s">
        <v>25</v>
      </c>
      <c r="D87" s="37"/>
      <c r="E87" s="37"/>
      <c r="F87" s="28" t="str">
        <f>E17</f>
        <v xml:space="preserve"> </v>
      </c>
      <c r="G87" s="37"/>
      <c r="H87" s="37"/>
      <c r="I87" s="30" t="s">
        <v>30</v>
      </c>
      <c r="J87" s="33" t="str">
        <f>E23</f>
        <v>Petr Kubala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5.2" customHeight="1">
      <c r="A88" s="35"/>
      <c r="B88" s="36"/>
      <c r="C88" s="30" t="s">
        <v>29</v>
      </c>
      <c r="D88" s="37"/>
      <c r="E88" s="37"/>
      <c r="F88" s="28" t="str">
        <f>IF(E20="","",E20)</f>
        <v>NOSTA s.r.o. Nový Jičín</v>
      </c>
      <c r="G88" s="37"/>
      <c r="H88" s="37"/>
      <c r="I88" s="30" t="s">
        <v>33</v>
      </c>
      <c r="J88" s="33" t="str">
        <f>E26</f>
        <v>Petr Kubala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0" customFormat="1" ht="29.25" customHeight="1">
      <c r="A90" s="152"/>
      <c r="B90" s="153"/>
      <c r="C90" s="154" t="s">
        <v>151</v>
      </c>
      <c r="D90" s="155" t="s">
        <v>55</v>
      </c>
      <c r="E90" s="155" t="s">
        <v>51</v>
      </c>
      <c r="F90" s="155" t="s">
        <v>52</v>
      </c>
      <c r="G90" s="155" t="s">
        <v>152</v>
      </c>
      <c r="H90" s="155" t="s">
        <v>153</v>
      </c>
      <c r="I90" s="155" t="s">
        <v>154</v>
      </c>
      <c r="J90" s="155" t="s">
        <v>130</v>
      </c>
      <c r="K90" s="156" t="s">
        <v>155</v>
      </c>
      <c r="L90" s="157"/>
      <c r="M90" s="69" t="s">
        <v>20</v>
      </c>
      <c r="N90" s="70" t="s">
        <v>40</v>
      </c>
      <c r="O90" s="70" t="s">
        <v>156</v>
      </c>
      <c r="P90" s="70" t="s">
        <v>157</v>
      </c>
      <c r="Q90" s="70" t="s">
        <v>158</v>
      </c>
      <c r="R90" s="70" t="s">
        <v>159</v>
      </c>
      <c r="S90" s="70" t="s">
        <v>160</v>
      </c>
      <c r="T90" s="71" t="s">
        <v>161</v>
      </c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</row>
    <row r="91" spans="1:63" s="1" customFormat="1" ht="22.9" customHeight="1">
      <c r="A91" s="35"/>
      <c r="B91" s="36"/>
      <c r="C91" s="76" t="s">
        <v>162</v>
      </c>
      <c r="D91" s="37"/>
      <c r="E91" s="37"/>
      <c r="F91" s="37"/>
      <c r="G91" s="37"/>
      <c r="H91" s="37"/>
      <c r="I91" s="37"/>
      <c r="J91" s="158">
        <f>BK91</f>
        <v>240096.55000000002</v>
      </c>
      <c r="K91" s="37"/>
      <c r="L91" s="40"/>
      <c r="M91" s="72"/>
      <c r="N91" s="159"/>
      <c r="O91" s="73"/>
      <c r="P91" s="160">
        <f>P92+P96+P176</f>
        <v>0</v>
      </c>
      <c r="Q91" s="73"/>
      <c r="R91" s="160">
        <f>R92+R96+R176</f>
        <v>0.29584</v>
      </c>
      <c r="S91" s="73"/>
      <c r="T91" s="161">
        <f>T92+T96+T176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69</v>
      </c>
      <c r="AU91" s="18" t="s">
        <v>131</v>
      </c>
      <c r="BK91" s="162">
        <f>BK92+BK96+BK176</f>
        <v>240096.55000000002</v>
      </c>
    </row>
    <row r="92" spans="2:63" s="11" customFormat="1" ht="25.9" customHeight="1">
      <c r="B92" s="163"/>
      <c r="C92" s="164"/>
      <c r="D92" s="165" t="s">
        <v>69</v>
      </c>
      <c r="E92" s="166" t="s">
        <v>163</v>
      </c>
      <c r="F92" s="166" t="s">
        <v>164</v>
      </c>
      <c r="G92" s="164"/>
      <c r="H92" s="164"/>
      <c r="I92" s="167"/>
      <c r="J92" s="168">
        <f>BK92</f>
        <v>842.12</v>
      </c>
      <c r="K92" s="164"/>
      <c r="L92" s="169"/>
      <c r="M92" s="170"/>
      <c r="N92" s="171"/>
      <c r="O92" s="171"/>
      <c r="P92" s="172">
        <f>P93</f>
        <v>0</v>
      </c>
      <c r="Q92" s="171"/>
      <c r="R92" s="172">
        <f>R93</f>
        <v>0</v>
      </c>
      <c r="S92" s="171"/>
      <c r="T92" s="173">
        <f>T93</f>
        <v>0</v>
      </c>
      <c r="AR92" s="174" t="s">
        <v>6</v>
      </c>
      <c r="AT92" s="175" t="s">
        <v>69</v>
      </c>
      <c r="AU92" s="175" t="s">
        <v>70</v>
      </c>
      <c r="AY92" s="174" t="s">
        <v>165</v>
      </c>
      <c r="BK92" s="176">
        <f>BK93</f>
        <v>842.12</v>
      </c>
    </row>
    <row r="93" spans="2:63" s="11" customFormat="1" ht="22.9" customHeight="1">
      <c r="B93" s="163"/>
      <c r="C93" s="164"/>
      <c r="D93" s="165" t="s">
        <v>69</v>
      </c>
      <c r="E93" s="177" t="s">
        <v>496</v>
      </c>
      <c r="F93" s="177" t="s">
        <v>497</v>
      </c>
      <c r="G93" s="164"/>
      <c r="H93" s="164"/>
      <c r="I93" s="167"/>
      <c r="J93" s="178">
        <f>BK93</f>
        <v>842.12</v>
      </c>
      <c r="K93" s="164"/>
      <c r="L93" s="169"/>
      <c r="M93" s="170"/>
      <c r="N93" s="171"/>
      <c r="O93" s="171"/>
      <c r="P93" s="172">
        <f>SUM(P94:P95)</f>
        <v>0</v>
      </c>
      <c r="Q93" s="171"/>
      <c r="R93" s="172">
        <f>SUM(R94:R95)</f>
        <v>0</v>
      </c>
      <c r="S93" s="171"/>
      <c r="T93" s="173">
        <f>SUM(T94:T95)</f>
        <v>0</v>
      </c>
      <c r="AR93" s="174" t="s">
        <v>6</v>
      </c>
      <c r="AT93" s="175" t="s">
        <v>69</v>
      </c>
      <c r="AU93" s="175" t="s">
        <v>6</v>
      </c>
      <c r="AY93" s="174" t="s">
        <v>165</v>
      </c>
      <c r="BK93" s="176">
        <f>SUM(BK94:BK95)</f>
        <v>842.12</v>
      </c>
    </row>
    <row r="94" spans="1:65" s="1" customFormat="1" ht="44.25" customHeight="1">
      <c r="A94" s="35"/>
      <c r="B94" s="36"/>
      <c r="C94" s="179" t="s">
        <v>6</v>
      </c>
      <c r="D94" s="179" t="s">
        <v>167</v>
      </c>
      <c r="E94" s="180" t="s">
        <v>1727</v>
      </c>
      <c r="F94" s="181" t="s">
        <v>1728</v>
      </c>
      <c r="G94" s="182" t="s">
        <v>224</v>
      </c>
      <c r="H94" s="183">
        <v>0.296</v>
      </c>
      <c r="I94" s="184">
        <v>2845</v>
      </c>
      <c r="J94" s="185">
        <f>ROUND(I94*H94,2)</f>
        <v>842.12</v>
      </c>
      <c r="K94" s="181" t="s">
        <v>171</v>
      </c>
      <c r="L94" s="40"/>
      <c r="M94" s="186" t="s">
        <v>20</v>
      </c>
      <c r="N94" s="187" t="s">
        <v>41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172</v>
      </c>
      <c r="AT94" s="190" t="s">
        <v>167</v>
      </c>
      <c r="AU94" s="190" t="s">
        <v>79</v>
      </c>
      <c r="AY94" s="18" t="s">
        <v>165</v>
      </c>
      <c r="BE94" s="191">
        <f>IF(N94="základní",J94,0)</f>
        <v>842.12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6</v>
      </c>
      <c r="BK94" s="191">
        <f>ROUND(I94*H94,2)</f>
        <v>842.12</v>
      </c>
      <c r="BL94" s="18" t="s">
        <v>172</v>
      </c>
      <c r="BM94" s="190" t="s">
        <v>1729</v>
      </c>
    </row>
    <row r="95" spans="1:47" s="1" customFormat="1" ht="12">
      <c r="A95" s="35"/>
      <c r="B95" s="36"/>
      <c r="C95" s="37"/>
      <c r="D95" s="192" t="s">
        <v>174</v>
      </c>
      <c r="E95" s="37"/>
      <c r="F95" s="193" t="s">
        <v>1730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174</v>
      </c>
      <c r="AU95" s="18" t="s">
        <v>79</v>
      </c>
    </row>
    <row r="96" spans="2:63" s="11" customFormat="1" ht="25.9" customHeight="1">
      <c r="B96" s="163"/>
      <c r="C96" s="164"/>
      <c r="D96" s="165" t="s">
        <v>69</v>
      </c>
      <c r="E96" s="166" t="s">
        <v>527</v>
      </c>
      <c r="F96" s="166" t="s">
        <v>528</v>
      </c>
      <c r="G96" s="164"/>
      <c r="H96" s="164"/>
      <c r="I96" s="167"/>
      <c r="J96" s="168">
        <f>BK96</f>
        <v>201472.83000000002</v>
      </c>
      <c r="K96" s="164"/>
      <c r="L96" s="169"/>
      <c r="M96" s="170"/>
      <c r="N96" s="171"/>
      <c r="O96" s="171"/>
      <c r="P96" s="172">
        <f>P97</f>
        <v>0</v>
      </c>
      <c r="Q96" s="171"/>
      <c r="R96" s="172">
        <f>R97</f>
        <v>0.29584</v>
      </c>
      <c r="S96" s="171"/>
      <c r="T96" s="173">
        <f>T97</f>
        <v>0</v>
      </c>
      <c r="AR96" s="174" t="s">
        <v>79</v>
      </c>
      <c r="AT96" s="175" t="s">
        <v>69</v>
      </c>
      <c r="AU96" s="175" t="s">
        <v>70</v>
      </c>
      <c r="AY96" s="174" t="s">
        <v>165</v>
      </c>
      <c r="BK96" s="176">
        <f>BK97</f>
        <v>201472.83000000002</v>
      </c>
    </row>
    <row r="97" spans="2:63" s="11" customFormat="1" ht="22.9" customHeight="1">
      <c r="B97" s="163"/>
      <c r="C97" s="164"/>
      <c r="D97" s="165" t="s">
        <v>69</v>
      </c>
      <c r="E97" s="177" t="s">
        <v>1520</v>
      </c>
      <c r="F97" s="177" t="s">
        <v>1521</v>
      </c>
      <c r="G97" s="164"/>
      <c r="H97" s="164"/>
      <c r="I97" s="167"/>
      <c r="J97" s="178">
        <f>BK97</f>
        <v>201472.83000000002</v>
      </c>
      <c r="K97" s="164"/>
      <c r="L97" s="169"/>
      <c r="M97" s="170"/>
      <c r="N97" s="171"/>
      <c r="O97" s="171"/>
      <c r="P97" s="172">
        <f>SUM(P98:P175)</f>
        <v>0</v>
      </c>
      <c r="Q97" s="171"/>
      <c r="R97" s="172">
        <f>SUM(R98:R175)</f>
        <v>0.29584</v>
      </c>
      <c r="S97" s="171"/>
      <c r="T97" s="173">
        <f>SUM(T98:T175)</f>
        <v>0</v>
      </c>
      <c r="AR97" s="174" t="s">
        <v>79</v>
      </c>
      <c r="AT97" s="175" t="s">
        <v>69</v>
      </c>
      <c r="AU97" s="175" t="s">
        <v>6</v>
      </c>
      <c r="AY97" s="174" t="s">
        <v>165</v>
      </c>
      <c r="BK97" s="176">
        <f>SUM(BK98:BK175)</f>
        <v>201472.83000000002</v>
      </c>
    </row>
    <row r="98" spans="1:65" s="1" customFormat="1" ht="37.9" customHeight="1">
      <c r="A98" s="35"/>
      <c r="B98" s="36"/>
      <c r="C98" s="179" t="s">
        <v>79</v>
      </c>
      <c r="D98" s="179" t="s">
        <v>167</v>
      </c>
      <c r="E98" s="180" t="s">
        <v>1731</v>
      </c>
      <c r="F98" s="181" t="s">
        <v>1732</v>
      </c>
      <c r="G98" s="182" t="s">
        <v>232</v>
      </c>
      <c r="H98" s="183">
        <v>120</v>
      </c>
      <c r="I98" s="184">
        <v>36.87</v>
      </c>
      <c r="J98" s="185">
        <f>ROUND(I98*H98,2)</f>
        <v>4424.4</v>
      </c>
      <c r="K98" s="181" t="s">
        <v>171</v>
      </c>
      <c r="L98" s="40"/>
      <c r="M98" s="186" t="s">
        <v>20</v>
      </c>
      <c r="N98" s="187" t="s">
        <v>41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267</v>
      </c>
      <c r="AT98" s="190" t="s">
        <v>167</v>
      </c>
      <c r="AU98" s="190" t="s">
        <v>79</v>
      </c>
      <c r="AY98" s="18" t="s">
        <v>165</v>
      </c>
      <c r="BE98" s="191">
        <f>IF(N98="základní",J98,0)</f>
        <v>4424.4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4424.4</v>
      </c>
      <c r="BL98" s="18" t="s">
        <v>267</v>
      </c>
      <c r="BM98" s="190" t="s">
        <v>1733</v>
      </c>
    </row>
    <row r="99" spans="1:47" s="1" customFormat="1" ht="12">
      <c r="A99" s="35"/>
      <c r="B99" s="36"/>
      <c r="C99" s="37"/>
      <c r="D99" s="192" t="s">
        <v>174</v>
      </c>
      <c r="E99" s="37"/>
      <c r="F99" s="193" t="s">
        <v>1734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174</v>
      </c>
      <c r="AU99" s="18" t="s">
        <v>79</v>
      </c>
    </row>
    <row r="100" spans="1:65" s="1" customFormat="1" ht="16.5" customHeight="1">
      <c r="A100" s="35"/>
      <c r="B100" s="36"/>
      <c r="C100" s="220" t="s">
        <v>180</v>
      </c>
      <c r="D100" s="220" t="s">
        <v>245</v>
      </c>
      <c r="E100" s="221" t="s">
        <v>1735</v>
      </c>
      <c r="F100" s="222" t="s">
        <v>1736</v>
      </c>
      <c r="G100" s="223" t="s">
        <v>232</v>
      </c>
      <c r="H100" s="224">
        <v>126</v>
      </c>
      <c r="I100" s="225">
        <v>22.08</v>
      </c>
      <c r="J100" s="226">
        <f>ROUND(I100*H100,2)</f>
        <v>2782.08</v>
      </c>
      <c r="K100" s="222" t="s">
        <v>20</v>
      </c>
      <c r="L100" s="227"/>
      <c r="M100" s="228" t="s">
        <v>20</v>
      </c>
      <c r="N100" s="229" t="s">
        <v>41</v>
      </c>
      <c r="O100" s="65"/>
      <c r="P100" s="188">
        <f>O100*H100</f>
        <v>0</v>
      </c>
      <c r="Q100" s="188">
        <v>9E-05</v>
      </c>
      <c r="R100" s="188">
        <f>Q100*H100</f>
        <v>0.011340000000000001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359</v>
      </c>
      <c r="AT100" s="190" t="s">
        <v>245</v>
      </c>
      <c r="AU100" s="190" t="s">
        <v>79</v>
      </c>
      <c r="AY100" s="18" t="s">
        <v>165</v>
      </c>
      <c r="BE100" s="191">
        <f>IF(N100="základní",J100,0)</f>
        <v>2782.08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2782.08</v>
      </c>
      <c r="BL100" s="18" t="s">
        <v>267</v>
      </c>
      <c r="BM100" s="190" t="s">
        <v>1737</v>
      </c>
    </row>
    <row r="101" spans="2:51" s="13" customFormat="1" ht="12">
      <c r="B101" s="208"/>
      <c r="C101" s="209"/>
      <c r="D101" s="199" t="s">
        <v>190</v>
      </c>
      <c r="E101" s="210" t="s">
        <v>20</v>
      </c>
      <c r="F101" s="211" t="s">
        <v>1738</v>
      </c>
      <c r="G101" s="209"/>
      <c r="H101" s="212">
        <v>126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190</v>
      </c>
      <c r="AU101" s="218" t="s">
        <v>79</v>
      </c>
      <c r="AV101" s="13" t="s">
        <v>79</v>
      </c>
      <c r="AW101" s="13" t="s">
        <v>32</v>
      </c>
      <c r="AX101" s="13" t="s">
        <v>6</v>
      </c>
      <c r="AY101" s="218" t="s">
        <v>165</v>
      </c>
    </row>
    <row r="102" spans="1:65" s="1" customFormat="1" ht="16.5" customHeight="1">
      <c r="A102" s="35"/>
      <c r="B102" s="36"/>
      <c r="C102" s="220" t="s">
        <v>172</v>
      </c>
      <c r="D102" s="220" t="s">
        <v>245</v>
      </c>
      <c r="E102" s="221" t="s">
        <v>1739</v>
      </c>
      <c r="F102" s="222" t="s">
        <v>1740</v>
      </c>
      <c r="G102" s="223" t="s">
        <v>170</v>
      </c>
      <c r="H102" s="224">
        <v>252</v>
      </c>
      <c r="I102" s="225">
        <v>4.44</v>
      </c>
      <c r="J102" s="226">
        <f>ROUND(I102*H102,2)</f>
        <v>1118.88</v>
      </c>
      <c r="K102" s="222" t="s">
        <v>20</v>
      </c>
      <c r="L102" s="227"/>
      <c r="M102" s="228" t="s">
        <v>20</v>
      </c>
      <c r="N102" s="229" t="s">
        <v>41</v>
      </c>
      <c r="O102" s="65"/>
      <c r="P102" s="188">
        <f>O102*H102</f>
        <v>0</v>
      </c>
      <c r="Q102" s="188">
        <v>1E-05</v>
      </c>
      <c r="R102" s="188">
        <f>Q102*H102</f>
        <v>0.00252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359</v>
      </c>
      <c r="AT102" s="190" t="s">
        <v>245</v>
      </c>
      <c r="AU102" s="190" t="s">
        <v>79</v>
      </c>
      <c r="AY102" s="18" t="s">
        <v>165</v>
      </c>
      <c r="BE102" s="191">
        <f>IF(N102="základní",J102,0)</f>
        <v>1118.88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1118.88</v>
      </c>
      <c r="BL102" s="18" t="s">
        <v>267</v>
      </c>
      <c r="BM102" s="190" t="s">
        <v>1741</v>
      </c>
    </row>
    <row r="103" spans="2:51" s="13" customFormat="1" ht="12">
      <c r="B103" s="208"/>
      <c r="C103" s="209"/>
      <c r="D103" s="199" t="s">
        <v>190</v>
      </c>
      <c r="E103" s="210" t="s">
        <v>20</v>
      </c>
      <c r="F103" s="211" t="s">
        <v>1742</v>
      </c>
      <c r="G103" s="209"/>
      <c r="H103" s="212">
        <v>252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190</v>
      </c>
      <c r="AU103" s="218" t="s">
        <v>79</v>
      </c>
      <c r="AV103" s="13" t="s">
        <v>79</v>
      </c>
      <c r="AW103" s="13" t="s">
        <v>32</v>
      </c>
      <c r="AX103" s="13" t="s">
        <v>6</v>
      </c>
      <c r="AY103" s="218" t="s">
        <v>165</v>
      </c>
    </row>
    <row r="104" spans="1:65" s="1" customFormat="1" ht="37.9" customHeight="1">
      <c r="A104" s="35"/>
      <c r="B104" s="36"/>
      <c r="C104" s="179" t="s">
        <v>193</v>
      </c>
      <c r="D104" s="179" t="s">
        <v>167</v>
      </c>
      <c r="E104" s="180" t="s">
        <v>1743</v>
      </c>
      <c r="F104" s="181" t="s">
        <v>1744</v>
      </c>
      <c r="G104" s="182" t="s">
        <v>232</v>
      </c>
      <c r="H104" s="183">
        <v>60</v>
      </c>
      <c r="I104" s="184">
        <v>43.13</v>
      </c>
      <c r="J104" s="185">
        <f>ROUND(I104*H104,2)</f>
        <v>2587.8</v>
      </c>
      <c r="K104" s="181" t="s">
        <v>171</v>
      </c>
      <c r="L104" s="40"/>
      <c r="M104" s="186" t="s">
        <v>20</v>
      </c>
      <c r="N104" s="187" t="s">
        <v>41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267</v>
      </c>
      <c r="AT104" s="190" t="s">
        <v>167</v>
      </c>
      <c r="AU104" s="190" t="s">
        <v>79</v>
      </c>
      <c r="AY104" s="18" t="s">
        <v>165</v>
      </c>
      <c r="BE104" s="191">
        <f>IF(N104="základní",J104,0)</f>
        <v>2587.8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2587.8</v>
      </c>
      <c r="BL104" s="18" t="s">
        <v>267</v>
      </c>
      <c r="BM104" s="190" t="s">
        <v>1745</v>
      </c>
    </row>
    <row r="105" spans="1:47" s="1" customFormat="1" ht="12">
      <c r="A105" s="35"/>
      <c r="B105" s="36"/>
      <c r="C105" s="37"/>
      <c r="D105" s="192" t="s">
        <v>174</v>
      </c>
      <c r="E105" s="37"/>
      <c r="F105" s="193" t="s">
        <v>1746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174</v>
      </c>
      <c r="AU105" s="18" t="s">
        <v>79</v>
      </c>
    </row>
    <row r="106" spans="1:65" s="1" customFormat="1" ht="16.5" customHeight="1">
      <c r="A106" s="35"/>
      <c r="B106" s="36"/>
      <c r="C106" s="220" t="s">
        <v>198</v>
      </c>
      <c r="D106" s="220" t="s">
        <v>245</v>
      </c>
      <c r="E106" s="221" t="s">
        <v>1747</v>
      </c>
      <c r="F106" s="222" t="s">
        <v>1748</v>
      </c>
      <c r="G106" s="223" t="s">
        <v>232</v>
      </c>
      <c r="H106" s="224">
        <v>66</v>
      </c>
      <c r="I106" s="225">
        <v>45.29</v>
      </c>
      <c r="J106" s="226">
        <f>ROUND(I106*H106,2)</f>
        <v>2989.14</v>
      </c>
      <c r="K106" s="222" t="s">
        <v>20</v>
      </c>
      <c r="L106" s="227"/>
      <c r="M106" s="228" t="s">
        <v>20</v>
      </c>
      <c r="N106" s="229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359</v>
      </c>
      <c r="AT106" s="190" t="s">
        <v>245</v>
      </c>
      <c r="AU106" s="190" t="s">
        <v>79</v>
      </c>
      <c r="AY106" s="18" t="s">
        <v>165</v>
      </c>
      <c r="BE106" s="191">
        <f>IF(N106="základní",J106,0)</f>
        <v>2989.14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2989.14</v>
      </c>
      <c r="BL106" s="18" t="s">
        <v>267</v>
      </c>
      <c r="BM106" s="190" t="s">
        <v>1749</v>
      </c>
    </row>
    <row r="107" spans="2:51" s="13" customFormat="1" ht="12">
      <c r="B107" s="208"/>
      <c r="C107" s="209"/>
      <c r="D107" s="199" t="s">
        <v>190</v>
      </c>
      <c r="E107" s="210" t="s">
        <v>20</v>
      </c>
      <c r="F107" s="211" t="s">
        <v>1750</v>
      </c>
      <c r="G107" s="209"/>
      <c r="H107" s="212">
        <v>66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190</v>
      </c>
      <c r="AU107" s="218" t="s">
        <v>79</v>
      </c>
      <c r="AV107" s="13" t="s">
        <v>79</v>
      </c>
      <c r="AW107" s="13" t="s">
        <v>32</v>
      </c>
      <c r="AX107" s="13" t="s">
        <v>6</v>
      </c>
      <c r="AY107" s="218" t="s">
        <v>165</v>
      </c>
    </row>
    <row r="108" spans="1:65" s="1" customFormat="1" ht="16.5" customHeight="1">
      <c r="A108" s="35"/>
      <c r="B108" s="36"/>
      <c r="C108" s="220" t="s">
        <v>206</v>
      </c>
      <c r="D108" s="220" t="s">
        <v>245</v>
      </c>
      <c r="E108" s="221" t="s">
        <v>1751</v>
      </c>
      <c r="F108" s="222" t="s">
        <v>1752</v>
      </c>
      <c r="G108" s="223" t="s">
        <v>170</v>
      </c>
      <c r="H108" s="224">
        <v>132</v>
      </c>
      <c r="I108" s="225">
        <v>4.78</v>
      </c>
      <c r="J108" s="226">
        <f>ROUND(I108*H108,2)</f>
        <v>630.96</v>
      </c>
      <c r="K108" s="222" t="s">
        <v>20</v>
      </c>
      <c r="L108" s="227"/>
      <c r="M108" s="228" t="s">
        <v>20</v>
      </c>
      <c r="N108" s="229" t="s">
        <v>41</v>
      </c>
      <c r="O108" s="65"/>
      <c r="P108" s="188">
        <f>O108*H108</f>
        <v>0</v>
      </c>
      <c r="Q108" s="188">
        <v>1E-05</v>
      </c>
      <c r="R108" s="188">
        <f>Q108*H108</f>
        <v>0.0013200000000000002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359</v>
      </c>
      <c r="AT108" s="190" t="s">
        <v>245</v>
      </c>
      <c r="AU108" s="190" t="s">
        <v>79</v>
      </c>
      <c r="AY108" s="18" t="s">
        <v>165</v>
      </c>
      <c r="BE108" s="191">
        <f>IF(N108="základní",J108,0)</f>
        <v>630.96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630.96</v>
      </c>
      <c r="BL108" s="18" t="s">
        <v>267</v>
      </c>
      <c r="BM108" s="190" t="s">
        <v>1753</v>
      </c>
    </row>
    <row r="109" spans="2:51" s="13" customFormat="1" ht="12">
      <c r="B109" s="208"/>
      <c r="C109" s="209"/>
      <c r="D109" s="199" t="s">
        <v>190</v>
      </c>
      <c r="E109" s="210" t="s">
        <v>20</v>
      </c>
      <c r="F109" s="211" t="s">
        <v>1754</v>
      </c>
      <c r="G109" s="209"/>
      <c r="H109" s="212">
        <v>132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190</v>
      </c>
      <c r="AU109" s="218" t="s">
        <v>79</v>
      </c>
      <c r="AV109" s="13" t="s">
        <v>79</v>
      </c>
      <c r="AW109" s="13" t="s">
        <v>32</v>
      </c>
      <c r="AX109" s="13" t="s">
        <v>6</v>
      </c>
      <c r="AY109" s="218" t="s">
        <v>165</v>
      </c>
    </row>
    <row r="110" spans="1:65" s="1" customFormat="1" ht="37.9" customHeight="1">
      <c r="A110" s="35"/>
      <c r="B110" s="36"/>
      <c r="C110" s="179" t="s">
        <v>211</v>
      </c>
      <c r="D110" s="179" t="s">
        <v>167</v>
      </c>
      <c r="E110" s="180" t="s">
        <v>1755</v>
      </c>
      <c r="F110" s="181" t="s">
        <v>1756</v>
      </c>
      <c r="G110" s="182" t="s">
        <v>232</v>
      </c>
      <c r="H110" s="183">
        <v>40</v>
      </c>
      <c r="I110" s="184">
        <v>49.96</v>
      </c>
      <c r="J110" s="185">
        <f>ROUND(I110*H110,2)</f>
        <v>1998.4</v>
      </c>
      <c r="K110" s="181" t="s">
        <v>171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267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1998.4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1998.4</v>
      </c>
      <c r="BL110" s="18" t="s">
        <v>267</v>
      </c>
      <c r="BM110" s="190" t="s">
        <v>1757</v>
      </c>
    </row>
    <row r="111" spans="1:47" s="1" customFormat="1" ht="12">
      <c r="A111" s="35"/>
      <c r="B111" s="36"/>
      <c r="C111" s="37"/>
      <c r="D111" s="192" t="s">
        <v>174</v>
      </c>
      <c r="E111" s="37"/>
      <c r="F111" s="193" t="s">
        <v>1758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174</v>
      </c>
      <c r="AU111" s="18" t="s">
        <v>79</v>
      </c>
    </row>
    <row r="112" spans="1:65" s="1" customFormat="1" ht="16.5" customHeight="1">
      <c r="A112" s="35"/>
      <c r="B112" s="36"/>
      <c r="C112" s="220" t="s">
        <v>216</v>
      </c>
      <c r="D112" s="220" t="s">
        <v>245</v>
      </c>
      <c r="E112" s="221" t="s">
        <v>1759</v>
      </c>
      <c r="F112" s="222" t="s">
        <v>1760</v>
      </c>
      <c r="G112" s="223" t="s">
        <v>232</v>
      </c>
      <c r="H112" s="224">
        <v>44</v>
      </c>
      <c r="I112" s="225">
        <v>86.83</v>
      </c>
      <c r="J112" s="226">
        <f>ROUND(I112*H112,2)</f>
        <v>3820.52</v>
      </c>
      <c r="K112" s="222" t="s">
        <v>20</v>
      </c>
      <c r="L112" s="227"/>
      <c r="M112" s="228" t="s">
        <v>20</v>
      </c>
      <c r="N112" s="229" t="s">
        <v>41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359</v>
      </c>
      <c r="AT112" s="190" t="s">
        <v>245</v>
      </c>
      <c r="AU112" s="190" t="s">
        <v>79</v>
      </c>
      <c r="AY112" s="18" t="s">
        <v>165</v>
      </c>
      <c r="BE112" s="191">
        <f>IF(N112="základní",J112,0)</f>
        <v>3820.52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6</v>
      </c>
      <c r="BK112" s="191">
        <f>ROUND(I112*H112,2)</f>
        <v>3820.52</v>
      </c>
      <c r="BL112" s="18" t="s">
        <v>267</v>
      </c>
      <c r="BM112" s="190" t="s">
        <v>1761</v>
      </c>
    </row>
    <row r="113" spans="2:51" s="13" customFormat="1" ht="12">
      <c r="B113" s="208"/>
      <c r="C113" s="209"/>
      <c r="D113" s="199" t="s">
        <v>190</v>
      </c>
      <c r="E113" s="210" t="s">
        <v>20</v>
      </c>
      <c r="F113" s="211" t="s">
        <v>1762</v>
      </c>
      <c r="G113" s="209"/>
      <c r="H113" s="212">
        <v>44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190</v>
      </c>
      <c r="AU113" s="218" t="s">
        <v>79</v>
      </c>
      <c r="AV113" s="13" t="s">
        <v>79</v>
      </c>
      <c r="AW113" s="13" t="s">
        <v>32</v>
      </c>
      <c r="AX113" s="13" t="s">
        <v>6</v>
      </c>
      <c r="AY113" s="218" t="s">
        <v>165</v>
      </c>
    </row>
    <row r="114" spans="1:65" s="1" customFormat="1" ht="16.5" customHeight="1">
      <c r="A114" s="35"/>
      <c r="B114" s="36"/>
      <c r="C114" s="220" t="s">
        <v>221</v>
      </c>
      <c r="D114" s="220" t="s">
        <v>245</v>
      </c>
      <c r="E114" s="221" t="s">
        <v>1763</v>
      </c>
      <c r="F114" s="222" t="s">
        <v>1764</v>
      </c>
      <c r="G114" s="223" t="s">
        <v>170</v>
      </c>
      <c r="H114" s="224">
        <v>88</v>
      </c>
      <c r="I114" s="225">
        <v>7.85</v>
      </c>
      <c r="J114" s="226">
        <f>ROUND(I114*H114,2)</f>
        <v>690.8</v>
      </c>
      <c r="K114" s="222" t="s">
        <v>20</v>
      </c>
      <c r="L114" s="227"/>
      <c r="M114" s="228" t="s">
        <v>20</v>
      </c>
      <c r="N114" s="229" t="s">
        <v>41</v>
      </c>
      <c r="O114" s="65"/>
      <c r="P114" s="188">
        <f>O114*H114</f>
        <v>0</v>
      </c>
      <c r="Q114" s="188">
        <v>2E-05</v>
      </c>
      <c r="R114" s="188">
        <f>Q114*H114</f>
        <v>0.00176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359</v>
      </c>
      <c r="AT114" s="190" t="s">
        <v>245</v>
      </c>
      <c r="AU114" s="190" t="s">
        <v>79</v>
      </c>
      <c r="AY114" s="18" t="s">
        <v>165</v>
      </c>
      <c r="BE114" s="191">
        <f>IF(N114="základní",J114,0)</f>
        <v>690.8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6</v>
      </c>
      <c r="BK114" s="191">
        <f>ROUND(I114*H114,2)</f>
        <v>690.8</v>
      </c>
      <c r="BL114" s="18" t="s">
        <v>267</v>
      </c>
      <c r="BM114" s="190" t="s">
        <v>1765</v>
      </c>
    </row>
    <row r="115" spans="2:51" s="13" customFormat="1" ht="12">
      <c r="B115" s="208"/>
      <c r="C115" s="209"/>
      <c r="D115" s="199" t="s">
        <v>190</v>
      </c>
      <c r="E115" s="210" t="s">
        <v>20</v>
      </c>
      <c r="F115" s="211" t="s">
        <v>1766</v>
      </c>
      <c r="G115" s="209"/>
      <c r="H115" s="212">
        <v>88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190</v>
      </c>
      <c r="AU115" s="218" t="s">
        <v>79</v>
      </c>
      <c r="AV115" s="13" t="s">
        <v>79</v>
      </c>
      <c r="AW115" s="13" t="s">
        <v>32</v>
      </c>
      <c r="AX115" s="13" t="s">
        <v>6</v>
      </c>
      <c r="AY115" s="218" t="s">
        <v>165</v>
      </c>
    </row>
    <row r="116" spans="1:65" s="1" customFormat="1" ht="62.65" customHeight="1">
      <c r="A116" s="35"/>
      <c r="B116" s="36"/>
      <c r="C116" s="179" t="s">
        <v>229</v>
      </c>
      <c r="D116" s="179" t="s">
        <v>167</v>
      </c>
      <c r="E116" s="180" t="s">
        <v>1767</v>
      </c>
      <c r="F116" s="181" t="s">
        <v>1768</v>
      </c>
      <c r="G116" s="182" t="s">
        <v>170</v>
      </c>
      <c r="H116" s="183">
        <v>6</v>
      </c>
      <c r="I116" s="184">
        <v>225.32</v>
      </c>
      <c r="J116" s="185">
        <f>ROUND(I116*H116,2)</f>
        <v>1351.92</v>
      </c>
      <c r="K116" s="181" t="s">
        <v>171</v>
      </c>
      <c r="L116" s="40"/>
      <c r="M116" s="186" t="s">
        <v>20</v>
      </c>
      <c r="N116" s="187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267</v>
      </c>
      <c r="AT116" s="190" t="s">
        <v>167</v>
      </c>
      <c r="AU116" s="190" t="s">
        <v>79</v>
      </c>
      <c r="AY116" s="18" t="s">
        <v>165</v>
      </c>
      <c r="BE116" s="191">
        <f>IF(N116="základní",J116,0)</f>
        <v>1351.92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1351.92</v>
      </c>
      <c r="BL116" s="18" t="s">
        <v>267</v>
      </c>
      <c r="BM116" s="190" t="s">
        <v>1769</v>
      </c>
    </row>
    <row r="117" spans="1:47" s="1" customFormat="1" ht="12">
      <c r="A117" s="35"/>
      <c r="B117" s="36"/>
      <c r="C117" s="37"/>
      <c r="D117" s="192" t="s">
        <v>174</v>
      </c>
      <c r="E117" s="37"/>
      <c r="F117" s="193" t="s">
        <v>1770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174</v>
      </c>
      <c r="AU117" s="18" t="s">
        <v>79</v>
      </c>
    </row>
    <row r="118" spans="1:65" s="1" customFormat="1" ht="16.5" customHeight="1">
      <c r="A118" s="35"/>
      <c r="B118" s="36"/>
      <c r="C118" s="220" t="s">
        <v>236</v>
      </c>
      <c r="D118" s="220" t="s">
        <v>245</v>
      </c>
      <c r="E118" s="221" t="s">
        <v>1771</v>
      </c>
      <c r="F118" s="222" t="s">
        <v>1772</v>
      </c>
      <c r="G118" s="223" t="s">
        <v>170</v>
      </c>
      <c r="H118" s="224">
        <v>6</v>
      </c>
      <c r="I118" s="225">
        <v>179.12</v>
      </c>
      <c r="J118" s="226">
        <f>ROUND(I118*H118,2)</f>
        <v>1074.72</v>
      </c>
      <c r="K118" s="222" t="s">
        <v>20</v>
      </c>
      <c r="L118" s="227"/>
      <c r="M118" s="228" t="s">
        <v>20</v>
      </c>
      <c r="N118" s="229" t="s">
        <v>41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359</v>
      </c>
      <c r="AT118" s="190" t="s">
        <v>245</v>
      </c>
      <c r="AU118" s="190" t="s">
        <v>79</v>
      </c>
      <c r="AY118" s="18" t="s">
        <v>165</v>
      </c>
      <c r="BE118" s="191">
        <f>IF(N118="základní",J118,0)</f>
        <v>1074.72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1074.72</v>
      </c>
      <c r="BL118" s="18" t="s">
        <v>267</v>
      </c>
      <c r="BM118" s="190" t="s">
        <v>1773</v>
      </c>
    </row>
    <row r="119" spans="1:65" s="1" customFormat="1" ht="55.5" customHeight="1">
      <c r="A119" s="35"/>
      <c r="B119" s="36"/>
      <c r="C119" s="179" t="s">
        <v>244</v>
      </c>
      <c r="D119" s="179" t="s">
        <v>167</v>
      </c>
      <c r="E119" s="180" t="s">
        <v>1774</v>
      </c>
      <c r="F119" s="181" t="s">
        <v>1775</v>
      </c>
      <c r="G119" s="182" t="s">
        <v>232</v>
      </c>
      <c r="H119" s="183">
        <v>50</v>
      </c>
      <c r="I119" s="184">
        <v>25.61</v>
      </c>
      <c r="J119" s="185">
        <f>ROUND(I119*H119,2)</f>
        <v>1280.5</v>
      </c>
      <c r="K119" s="181" t="s">
        <v>171</v>
      </c>
      <c r="L119" s="40"/>
      <c r="M119" s="186" t="s">
        <v>20</v>
      </c>
      <c r="N119" s="187" t="s">
        <v>41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267</v>
      </c>
      <c r="AT119" s="190" t="s">
        <v>167</v>
      </c>
      <c r="AU119" s="190" t="s">
        <v>79</v>
      </c>
      <c r="AY119" s="18" t="s">
        <v>165</v>
      </c>
      <c r="BE119" s="191">
        <f>IF(N119="základní",J119,0)</f>
        <v>1280.5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6</v>
      </c>
      <c r="BK119" s="191">
        <f>ROUND(I119*H119,2)</f>
        <v>1280.5</v>
      </c>
      <c r="BL119" s="18" t="s">
        <v>267</v>
      </c>
      <c r="BM119" s="190" t="s">
        <v>1776</v>
      </c>
    </row>
    <row r="120" spans="1:47" s="1" customFormat="1" ht="12">
      <c r="A120" s="35"/>
      <c r="B120" s="36"/>
      <c r="C120" s="37"/>
      <c r="D120" s="192" t="s">
        <v>174</v>
      </c>
      <c r="E120" s="37"/>
      <c r="F120" s="193" t="s">
        <v>1777</v>
      </c>
      <c r="G120" s="37"/>
      <c r="H120" s="37"/>
      <c r="I120" s="194"/>
      <c r="J120" s="37"/>
      <c r="K120" s="37"/>
      <c r="L120" s="40"/>
      <c r="M120" s="195"/>
      <c r="N120" s="19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174</v>
      </c>
      <c r="AU120" s="18" t="s">
        <v>79</v>
      </c>
    </row>
    <row r="121" spans="1:65" s="1" customFormat="1" ht="24.2" customHeight="1">
      <c r="A121" s="35"/>
      <c r="B121" s="36"/>
      <c r="C121" s="220" t="s">
        <v>250</v>
      </c>
      <c r="D121" s="220" t="s">
        <v>245</v>
      </c>
      <c r="E121" s="221" t="s">
        <v>1778</v>
      </c>
      <c r="F121" s="222" t="s">
        <v>1779</v>
      </c>
      <c r="G121" s="223" t="s">
        <v>232</v>
      </c>
      <c r="H121" s="224">
        <v>55</v>
      </c>
      <c r="I121" s="225">
        <v>23.78</v>
      </c>
      <c r="J121" s="226">
        <f>ROUND(I121*H121,2)</f>
        <v>1307.9</v>
      </c>
      <c r="K121" s="222" t="s">
        <v>171</v>
      </c>
      <c r="L121" s="227"/>
      <c r="M121" s="228" t="s">
        <v>20</v>
      </c>
      <c r="N121" s="229" t="s">
        <v>41</v>
      </c>
      <c r="O121" s="65"/>
      <c r="P121" s="188">
        <f>O121*H121</f>
        <v>0</v>
      </c>
      <c r="Q121" s="188">
        <v>7E-05</v>
      </c>
      <c r="R121" s="188">
        <f>Q121*H121</f>
        <v>0.0038499999999999997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359</v>
      </c>
      <c r="AT121" s="190" t="s">
        <v>245</v>
      </c>
      <c r="AU121" s="190" t="s">
        <v>79</v>
      </c>
      <c r="AY121" s="18" t="s">
        <v>165</v>
      </c>
      <c r="BE121" s="191">
        <f>IF(N121="základní",J121,0)</f>
        <v>1307.9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6</v>
      </c>
      <c r="BK121" s="191">
        <f>ROUND(I121*H121,2)</f>
        <v>1307.9</v>
      </c>
      <c r="BL121" s="18" t="s">
        <v>267</v>
      </c>
      <c r="BM121" s="190" t="s">
        <v>1780</v>
      </c>
    </row>
    <row r="122" spans="2:51" s="13" customFormat="1" ht="12">
      <c r="B122" s="208"/>
      <c r="C122" s="209"/>
      <c r="D122" s="199" t="s">
        <v>190</v>
      </c>
      <c r="E122" s="210" t="s">
        <v>20</v>
      </c>
      <c r="F122" s="211" t="s">
        <v>1781</v>
      </c>
      <c r="G122" s="209"/>
      <c r="H122" s="212">
        <v>55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190</v>
      </c>
      <c r="AU122" s="218" t="s">
        <v>79</v>
      </c>
      <c r="AV122" s="13" t="s">
        <v>79</v>
      </c>
      <c r="AW122" s="13" t="s">
        <v>32</v>
      </c>
      <c r="AX122" s="13" t="s">
        <v>6</v>
      </c>
      <c r="AY122" s="218" t="s">
        <v>165</v>
      </c>
    </row>
    <row r="123" spans="1:65" s="1" customFormat="1" ht="49.15" customHeight="1">
      <c r="A123" s="35"/>
      <c r="B123" s="36"/>
      <c r="C123" s="179" t="s">
        <v>9</v>
      </c>
      <c r="D123" s="179" t="s">
        <v>167</v>
      </c>
      <c r="E123" s="180" t="s">
        <v>1569</v>
      </c>
      <c r="F123" s="181" t="s">
        <v>1570</v>
      </c>
      <c r="G123" s="182" t="s">
        <v>232</v>
      </c>
      <c r="H123" s="183">
        <v>550</v>
      </c>
      <c r="I123" s="184">
        <v>25.61</v>
      </c>
      <c r="J123" s="185">
        <f>ROUND(I123*H123,2)</f>
        <v>14085.5</v>
      </c>
      <c r="K123" s="181" t="s">
        <v>171</v>
      </c>
      <c r="L123" s="40"/>
      <c r="M123" s="186" t="s">
        <v>20</v>
      </c>
      <c r="N123" s="187" t="s">
        <v>41</v>
      </c>
      <c r="O123" s="6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267</v>
      </c>
      <c r="AT123" s="190" t="s">
        <v>167</v>
      </c>
      <c r="AU123" s="190" t="s">
        <v>79</v>
      </c>
      <c r="AY123" s="18" t="s">
        <v>165</v>
      </c>
      <c r="BE123" s="191">
        <f>IF(N123="základní",J123,0)</f>
        <v>14085.5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14085.5</v>
      </c>
      <c r="BL123" s="18" t="s">
        <v>267</v>
      </c>
      <c r="BM123" s="190" t="s">
        <v>1782</v>
      </c>
    </row>
    <row r="124" spans="1:47" s="1" customFormat="1" ht="12">
      <c r="A124" s="35"/>
      <c r="B124" s="36"/>
      <c r="C124" s="37"/>
      <c r="D124" s="192" t="s">
        <v>174</v>
      </c>
      <c r="E124" s="37"/>
      <c r="F124" s="193" t="s">
        <v>1572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174</v>
      </c>
      <c r="AU124" s="18" t="s">
        <v>79</v>
      </c>
    </row>
    <row r="125" spans="1:65" s="1" customFormat="1" ht="24.2" customHeight="1">
      <c r="A125" s="35"/>
      <c r="B125" s="36"/>
      <c r="C125" s="220" t="s">
        <v>267</v>
      </c>
      <c r="D125" s="220" t="s">
        <v>245</v>
      </c>
      <c r="E125" s="221" t="s">
        <v>1783</v>
      </c>
      <c r="F125" s="222" t="s">
        <v>1784</v>
      </c>
      <c r="G125" s="223" t="s">
        <v>232</v>
      </c>
      <c r="H125" s="224">
        <v>330</v>
      </c>
      <c r="I125" s="225">
        <v>16.84</v>
      </c>
      <c r="J125" s="226">
        <f>ROUND(I125*H125,2)</f>
        <v>5557.2</v>
      </c>
      <c r="K125" s="222" t="s">
        <v>171</v>
      </c>
      <c r="L125" s="227"/>
      <c r="M125" s="228" t="s">
        <v>20</v>
      </c>
      <c r="N125" s="229" t="s">
        <v>41</v>
      </c>
      <c r="O125" s="65"/>
      <c r="P125" s="188">
        <f>O125*H125</f>
        <v>0</v>
      </c>
      <c r="Q125" s="188">
        <v>0.00012</v>
      </c>
      <c r="R125" s="188">
        <f>Q125*H125</f>
        <v>0.0396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359</v>
      </c>
      <c r="AT125" s="190" t="s">
        <v>245</v>
      </c>
      <c r="AU125" s="190" t="s">
        <v>79</v>
      </c>
      <c r="AY125" s="18" t="s">
        <v>165</v>
      </c>
      <c r="BE125" s="191">
        <f>IF(N125="základní",J125,0)</f>
        <v>5557.2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6</v>
      </c>
      <c r="BK125" s="191">
        <f>ROUND(I125*H125,2)</f>
        <v>5557.2</v>
      </c>
      <c r="BL125" s="18" t="s">
        <v>267</v>
      </c>
      <c r="BM125" s="190" t="s">
        <v>1785</v>
      </c>
    </row>
    <row r="126" spans="2:51" s="13" customFormat="1" ht="12">
      <c r="B126" s="208"/>
      <c r="C126" s="209"/>
      <c r="D126" s="199" t="s">
        <v>190</v>
      </c>
      <c r="E126" s="210" t="s">
        <v>20</v>
      </c>
      <c r="F126" s="211" t="s">
        <v>1786</v>
      </c>
      <c r="G126" s="209"/>
      <c r="H126" s="212">
        <v>330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190</v>
      </c>
      <c r="AU126" s="218" t="s">
        <v>79</v>
      </c>
      <c r="AV126" s="13" t="s">
        <v>79</v>
      </c>
      <c r="AW126" s="13" t="s">
        <v>32</v>
      </c>
      <c r="AX126" s="13" t="s">
        <v>6</v>
      </c>
      <c r="AY126" s="218" t="s">
        <v>165</v>
      </c>
    </row>
    <row r="127" spans="1:65" s="1" customFormat="1" ht="24.2" customHeight="1">
      <c r="A127" s="35"/>
      <c r="B127" s="36"/>
      <c r="C127" s="220" t="s">
        <v>273</v>
      </c>
      <c r="D127" s="220" t="s">
        <v>245</v>
      </c>
      <c r="E127" s="221" t="s">
        <v>1573</v>
      </c>
      <c r="F127" s="222" t="s">
        <v>1574</v>
      </c>
      <c r="G127" s="223" t="s">
        <v>232</v>
      </c>
      <c r="H127" s="224">
        <v>275</v>
      </c>
      <c r="I127" s="225">
        <v>28.34</v>
      </c>
      <c r="J127" s="226">
        <f>ROUND(I127*H127,2)</f>
        <v>7793.5</v>
      </c>
      <c r="K127" s="222" t="s">
        <v>171</v>
      </c>
      <c r="L127" s="227"/>
      <c r="M127" s="228" t="s">
        <v>20</v>
      </c>
      <c r="N127" s="229" t="s">
        <v>41</v>
      </c>
      <c r="O127" s="65"/>
      <c r="P127" s="188">
        <f>O127*H127</f>
        <v>0</v>
      </c>
      <c r="Q127" s="188">
        <v>0.00017</v>
      </c>
      <c r="R127" s="188">
        <f>Q127*H127</f>
        <v>0.04675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359</v>
      </c>
      <c r="AT127" s="190" t="s">
        <v>245</v>
      </c>
      <c r="AU127" s="190" t="s">
        <v>79</v>
      </c>
      <c r="AY127" s="18" t="s">
        <v>165</v>
      </c>
      <c r="BE127" s="191">
        <f>IF(N127="základní",J127,0)</f>
        <v>7793.5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6</v>
      </c>
      <c r="BK127" s="191">
        <f>ROUND(I127*H127,2)</f>
        <v>7793.5</v>
      </c>
      <c r="BL127" s="18" t="s">
        <v>267</v>
      </c>
      <c r="BM127" s="190" t="s">
        <v>1787</v>
      </c>
    </row>
    <row r="128" spans="2:51" s="13" customFormat="1" ht="12">
      <c r="B128" s="208"/>
      <c r="C128" s="209"/>
      <c r="D128" s="199" t="s">
        <v>190</v>
      </c>
      <c r="E128" s="210" t="s">
        <v>20</v>
      </c>
      <c r="F128" s="211" t="s">
        <v>1788</v>
      </c>
      <c r="G128" s="209"/>
      <c r="H128" s="212">
        <v>275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190</v>
      </c>
      <c r="AU128" s="218" t="s">
        <v>79</v>
      </c>
      <c r="AV128" s="13" t="s">
        <v>79</v>
      </c>
      <c r="AW128" s="13" t="s">
        <v>32</v>
      </c>
      <c r="AX128" s="13" t="s">
        <v>6</v>
      </c>
      <c r="AY128" s="218" t="s">
        <v>165</v>
      </c>
    </row>
    <row r="129" spans="1:65" s="1" customFormat="1" ht="49.15" customHeight="1">
      <c r="A129" s="35"/>
      <c r="B129" s="36"/>
      <c r="C129" s="179" t="s">
        <v>280</v>
      </c>
      <c r="D129" s="179" t="s">
        <v>167</v>
      </c>
      <c r="E129" s="180" t="s">
        <v>1789</v>
      </c>
      <c r="F129" s="181" t="s">
        <v>1790</v>
      </c>
      <c r="G129" s="182" t="s">
        <v>232</v>
      </c>
      <c r="H129" s="183">
        <v>20</v>
      </c>
      <c r="I129" s="184">
        <v>41.42</v>
      </c>
      <c r="J129" s="185">
        <f>ROUND(I129*H129,2)</f>
        <v>828.4</v>
      </c>
      <c r="K129" s="181" t="s">
        <v>171</v>
      </c>
      <c r="L129" s="40"/>
      <c r="M129" s="186" t="s">
        <v>20</v>
      </c>
      <c r="N129" s="187" t="s">
        <v>41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267</v>
      </c>
      <c r="AT129" s="190" t="s">
        <v>167</v>
      </c>
      <c r="AU129" s="190" t="s">
        <v>79</v>
      </c>
      <c r="AY129" s="18" t="s">
        <v>165</v>
      </c>
      <c r="BE129" s="191">
        <f>IF(N129="základní",J129,0)</f>
        <v>828.4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6</v>
      </c>
      <c r="BK129" s="191">
        <f>ROUND(I129*H129,2)</f>
        <v>828.4</v>
      </c>
      <c r="BL129" s="18" t="s">
        <v>267</v>
      </c>
      <c r="BM129" s="190" t="s">
        <v>1791</v>
      </c>
    </row>
    <row r="130" spans="1:47" s="1" customFormat="1" ht="12">
      <c r="A130" s="35"/>
      <c r="B130" s="36"/>
      <c r="C130" s="37"/>
      <c r="D130" s="192" t="s">
        <v>174</v>
      </c>
      <c r="E130" s="37"/>
      <c r="F130" s="193" t="s">
        <v>1792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174</v>
      </c>
      <c r="AU130" s="18" t="s">
        <v>79</v>
      </c>
    </row>
    <row r="131" spans="1:65" s="1" customFormat="1" ht="24.2" customHeight="1">
      <c r="A131" s="35"/>
      <c r="B131" s="36"/>
      <c r="C131" s="220" t="s">
        <v>287</v>
      </c>
      <c r="D131" s="220" t="s">
        <v>245</v>
      </c>
      <c r="E131" s="221" t="s">
        <v>1793</v>
      </c>
      <c r="F131" s="222" t="s">
        <v>1794</v>
      </c>
      <c r="G131" s="223" t="s">
        <v>232</v>
      </c>
      <c r="H131" s="224">
        <v>22</v>
      </c>
      <c r="I131" s="225">
        <v>144.98</v>
      </c>
      <c r="J131" s="226">
        <f>ROUND(I131*H131,2)</f>
        <v>3189.56</v>
      </c>
      <c r="K131" s="222" t="s">
        <v>171</v>
      </c>
      <c r="L131" s="227"/>
      <c r="M131" s="228" t="s">
        <v>20</v>
      </c>
      <c r="N131" s="229" t="s">
        <v>41</v>
      </c>
      <c r="O131" s="65"/>
      <c r="P131" s="188">
        <f>O131*H131</f>
        <v>0</v>
      </c>
      <c r="Q131" s="188">
        <v>0.00064</v>
      </c>
      <c r="R131" s="188">
        <f>Q131*H131</f>
        <v>0.01408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359</v>
      </c>
      <c r="AT131" s="190" t="s">
        <v>245</v>
      </c>
      <c r="AU131" s="190" t="s">
        <v>79</v>
      </c>
      <c r="AY131" s="18" t="s">
        <v>165</v>
      </c>
      <c r="BE131" s="191">
        <f>IF(N131="základní",J131,0)</f>
        <v>3189.56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6</v>
      </c>
      <c r="BK131" s="191">
        <f>ROUND(I131*H131,2)</f>
        <v>3189.56</v>
      </c>
      <c r="BL131" s="18" t="s">
        <v>267</v>
      </c>
      <c r="BM131" s="190" t="s">
        <v>1795</v>
      </c>
    </row>
    <row r="132" spans="2:51" s="13" customFormat="1" ht="12">
      <c r="B132" s="208"/>
      <c r="C132" s="209"/>
      <c r="D132" s="199" t="s">
        <v>190</v>
      </c>
      <c r="E132" s="210" t="s">
        <v>20</v>
      </c>
      <c r="F132" s="211" t="s">
        <v>1796</v>
      </c>
      <c r="G132" s="209"/>
      <c r="H132" s="212">
        <v>22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190</v>
      </c>
      <c r="AU132" s="218" t="s">
        <v>79</v>
      </c>
      <c r="AV132" s="13" t="s">
        <v>79</v>
      </c>
      <c r="AW132" s="13" t="s">
        <v>32</v>
      </c>
      <c r="AX132" s="13" t="s">
        <v>6</v>
      </c>
      <c r="AY132" s="218" t="s">
        <v>165</v>
      </c>
    </row>
    <row r="133" spans="1:65" s="1" customFormat="1" ht="49.15" customHeight="1">
      <c r="A133" s="35"/>
      <c r="B133" s="36"/>
      <c r="C133" s="179" t="s">
        <v>293</v>
      </c>
      <c r="D133" s="179" t="s">
        <v>167</v>
      </c>
      <c r="E133" s="180" t="s">
        <v>1592</v>
      </c>
      <c r="F133" s="181" t="s">
        <v>1593</v>
      </c>
      <c r="G133" s="182" t="s">
        <v>232</v>
      </c>
      <c r="H133" s="183">
        <v>150</v>
      </c>
      <c r="I133" s="184">
        <v>29.93</v>
      </c>
      <c r="J133" s="185">
        <f>ROUND(I133*H133,2)</f>
        <v>4489.5</v>
      </c>
      <c r="K133" s="181" t="s">
        <v>171</v>
      </c>
      <c r="L133" s="40"/>
      <c r="M133" s="186" t="s">
        <v>20</v>
      </c>
      <c r="N133" s="187" t="s">
        <v>41</v>
      </c>
      <c r="O133" s="6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267</v>
      </c>
      <c r="AT133" s="190" t="s">
        <v>167</v>
      </c>
      <c r="AU133" s="190" t="s">
        <v>79</v>
      </c>
      <c r="AY133" s="18" t="s">
        <v>165</v>
      </c>
      <c r="BE133" s="191">
        <f>IF(N133="základní",J133,0)</f>
        <v>4489.5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6</v>
      </c>
      <c r="BK133" s="191">
        <f>ROUND(I133*H133,2)</f>
        <v>4489.5</v>
      </c>
      <c r="BL133" s="18" t="s">
        <v>267</v>
      </c>
      <c r="BM133" s="190" t="s">
        <v>1797</v>
      </c>
    </row>
    <row r="134" spans="1:47" s="1" customFormat="1" ht="12">
      <c r="A134" s="35"/>
      <c r="B134" s="36"/>
      <c r="C134" s="37"/>
      <c r="D134" s="192" t="s">
        <v>174</v>
      </c>
      <c r="E134" s="37"/>
      <c r="F134" s="193" t="s">
        <v>1595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174</v>
      </c>
      <c r="AU134" s="18" t="s">
        <v>79</v>
      </c>
    </row>
    <row r="135" spans="1:65" s="1" customFormat="1" ht="24.2" customHeight="1">
      <c r="A135" s="35"/>
      <c r="B135" s="36"/>
      <c r="C135" s="220" t="s">
        <v>7</v>
      </c>
      <c r="D135" s="220" t="s">
        <v>245</v>
      </c>
      <c r="E135" s="221" t="s">
        <v>1596</v>
      </c>
      <c r="F135" s="222" t="s">
        <v>1597</v>
      </c>
      <c r="G135" s="223" t="s">
        <v>232</v>
      </c>
      <c r="H135" s="224">
        <v>165</v>
      </c>
      <c r="I135" s="225">
        <v>113.12</v>
      </c>
      <c r="J135" s="226">
        <f>ROUND(I135*H135,2)</f>
        <v>18664.8</v>
      </c>
      <c r="K135" s="222" t="s">
        <v>171</v>
      </c>
      <c r="L135" s="227"/>
      <c r="M135" s="228" t="s">
        <v>20</v>
      </c>
      <c r="N135" s="229" t="s">
        <v>41</v>
      </c>
      <c r="O135" s="65"/>
      <c r="P135" s="188">
        <f>O135*H135</f>
        <v>0</v>
      </c>
      <c r="Q135" s="188">
        <v>0.00053</v>
      </c>
      <c r="R135" s="188">
        <f>Q135*H135</f>
        <v>0.08745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359</v>
      </c>
      <c r="AT135" s="190" t="s">
        <v>245</v>
      </c>
      <c r="AU135" s="190" t="s">
        <v>79</v>
      </c>
      <c r="AY135" s="18" t="s">
        <v>165</v>
      </c>
      <c r="BE135" s="191">
        <f>IF(N135="základní",J135,0)</f>
        <v>18664.8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6</v>
      </c>
      <c r="BK135" s="191">
        <f>ROUND(I135*H135,2)</f>
        <v>18664.8</v>
      </c>
      <c r="BL135" s="18" t="s">
        <v>267</v>
      </c>
      <c r="BM135" s="190" t="s">
        <v>1798</v>
      </c>
    </row>
    <row r="136" spans="2:51" s="13" customFormat="1" ht="12">
      <c r="B136" s="208"/>
      <c r="C136" s="209"/>
      <c r="D136" s="199" t="s">
        <v>190</v>
      </c>
      <c r="E136" s="210" t="s">
        <v>20</v>
      </c>
      <c r="F136" s="211" t="s">
        <v>1799</v>
      </c>
      <c r="G136" s="209"/>
      <c r="H136" s="212">
        <v>165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190</v>
      </c>
      <c r="AU136" s="218" t="s">
        <v>79</v>
      </c>
      <c r="AV136" s="13" t="s">
        <v>79</v>
      </c>
      <c r="AW136" s="13" t="s">
        <v>32</v>
      </c>
      <c r="AX136" s="13" t="s">
        <v>6</v>
      </c>
      <c r="AY136" s="218" t="s">
        <v>165</v>
      </c>
    </row>
    <row r="137" spans="1:65" s="1" customFormat="1" ht="33" customHeight="1">
      <c r="A137" s="35"/>
      <c r="B137" s="36"/>
      <c r="C137" s="179" t="s">
        <v>304</v>
      </c>
      <c r="D137" s="179" t="s">
        <v>167</v>
      </c>
      <c r="E137" s="180" t="s">
        <v>1800</v>
      </c>
      <c r="F137" s="181" t="s">
        <v>1801</v>
      </c>
      <c r="G137" s="182" t="s">
        <v>170</v>
      </c>
      <c r="H137" s="183">
        <v>2</v>
      </c>
      <c r="I137" s="184">
        <v>225.32</v>
      </c>
      <c r="J137" s="185">
        <f>ROUND(I137*H137,2)</f>
        <v>450.64</v>
      </c>
      <c r="K137" s="181" t="s">
        <v>171</v>
      </c>
      <c r="L137" s="40"/>
      <c r="M137" s="186" t="s">
        <v>20</v>
      </c>
      <c r="N137" s="187" t="s">
        <v>41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267</v>
      </c>
      <c r="AT137" s="190" t="s">
        <v>167</v>
      </c>
      <c r="AU137" s="190" t="s">
        <v>79</v>
      </c>
      <c r="AY137" s="18" t="s">
        <v>165</v>
      </c>
      <c r="BE137" s="191">
        <f>IF(N137="základní",J137,0)</f>
        <v>450.64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6</v>
      </c>
      <c r="BK137" s="191">
        <f>ROUND(I137*H137,2)</f>
        <v>450.64</v>
      </c>
      <c r="BL137" s="18" t="s">
        <v>267</v>
      </c>
      <c r="BM137" s="190" t="s">
        <v>1802</v>
      </c>
    </row>
    <row r="138" spans="1:47" s="1" customFormat="1" ht="12">
      <c r="A138" s="35"/>
      <c r="B138" s="36"/>
      <c r="C138" s="37"/>
      <c r="D138" s="192" t="s">
        <v>174</v>
      </c>
      <c r="E138" s="37"/>
      <c r="F138" s="193" t="s">
        <v>1803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174</v>
      </c>
      <c r="AU138" s="18" t="s">
        <v>79</v>
      </c>
    </row>
    <row r="139" spans="1:65" s="1" customFormat="1" ht="16.5" customHeight="1">
      <c r="A139" s="35"/>
      <c r="B139" s="36"/>
      <c r="C139" s="220" t="s">
        <v>312</v>
      </c>
      <c r="D139" s="220" t="s">
        <v>245</v>
      </c>
      <c r="E139" s="221" t="s">
        <v>1804</v>
      </c>
      <c r="F139" s="222" t="s">
        <v>1805</v>
      </c>
      <c r="G139" s="223" t="s">
        <v>170</v>
      </c>
      <c r="H139" s="224">
        <v>2</v>
      </c>
      <c r="I139" s="225">
        <v>337.3</v>
      </c>
      <c r="J139" s="226">
        <f>ROUND(I139*H139,2)</f>
        <v>674.6</v>
      </c>
      <c r="K139" s="222" t="s">
        <v>20</v>
      </c>
      <c r="L139" s="227"/>
      <c r="M139" s="228" t="s">
        <v>20</v>
      </c>
      <c r="N139" s="229" t="s">
        <v>41</v>
      </c>
      <c r="O139" s="65"/>
      <c r="P139" s="188">
        <f>O139*H139</f>
        <v>0</v>
      </c>
      <c r="Q139" s="188">
        <v>0.00018</v>
      </c>
      <c r="R139" s="188">
        <f>Q139*H139</f>
        <v>0.00036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359</v>
      </c>
      <c r="AT139" s="190" t="s">
        <v>245</v>
      </c>
      <c r="AU139" s="190" t="s">
        <v>79</v>
      </c>
      <c r="AY139" s="18" t="s">
        <v>165</v>
      </c>
      <c r="BE139" s="191">
        <f>IF(N139="základní",J139,0)</f>
        <v>674.6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6</v>
      </c>
      <c r="BK139" s="191">
        <f>ROUND(I139*H139,2)</f>
        <v>674.6</v>
      </c>
      <c r="BL139" s="18" t="s">
        <v>267</v>
      </c>
      <c r="BM139" s="190" t="s">
        <v>1806</v>
      </c>
    </row>
    <row r="140" spans="1:65" s="1" customFormat="1" ht="37.9" customHeight="1">
      <c r="A140" s="35"/>
      <c r="B140" s="36"/>
      <c r="C140" s="179" t="s">
        <v>319</v>
      </c>
      <c r="D140" s="179" t="s">
        <v>167</v>
      </c>
      <c r="E140" s="180" t="s">
        <v>1807</v>
      </c>
      <c r="F140" s="181" t="s">
        <v>1808</v>
      </c>
      <c r="G140" s="182" t="s">
        <v>170</v>
      </c>
      <c r="H140" s="183">
        <v>3</v>
      </c>
      <c r="I140" s="184">
        <v>130.87</v>
      </c>
      <c r="J140" s="185">
        <f>ROUND(I140*H140,2)</f>
        <v>392.61</v>
      </c>
      <c r="K140" s="181" t="s">
        <v>171</v>
      </c>
      <c r="L140" s="40"/>
      <c r="M140" s="186" t="s">
        <v>20</v>
      </c>
      <c r="N140" s="187" t="s">
        <v>41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267</v>
      </c>
      <c r="AT140" s="190" t="s">
        <v>167</v>
      </c>
      <c r="AU140" s="190" t="s">
        <v>79</v>
      </c>
      <c r="AY140" s="18" t="s">
        <v>165</v>
      </c>
      <c r="BE140" s="191">
        <f>IF(N140="základní",J140,0)</f>
        <v>392.61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6</v>
      </c>
      <c r="BK140" s="191">
        <f>ROUND(I140*H140,2)</f>
        <v>392.61</v>
      </c>
      <c r="BL140" s="18" t="s">
        <v>267</v>
      </c>
      <c r="BM140" s="190" t="s">
        <v>1809</v>
      </c>
    </row>
    <row r="141" spans="1:47" s="1" customFormat="1" ht="12">
      <c r="A141" s="35"/>
      <c r="B141" s="36"/>
      <c r="C141" s="37"/>
      <c r="D141" s="192" t="s">
        <v>174</v>
      </c>
      <c r="E141" s="37"/>
      <c r="F141" s="193" t="s">
        <v>1810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174</v>
      </c>
      <c r="AU141" s="18" t="s">
        <v>79</v>
      </c>
    </row>
    <row r="142" spans="1:65" s="1" customFormat="1" ht="16.5" customHeight="1">
      <c r="A142" s="35"/>
      <c r="B142" s="36"/>
      <c r="C142" s="220" t="s">
        <v>192</v>
      </c>
      <c r="D142" s="220" t="s">
        <v>245</v>
      </c>
      <c r="E142" s="221" t="s">
        <v>1811</v>
      </c>
      <c r="F142" s="222" t="s">
        <v>1812</v>
      </c>
      <c r="G142" s="223" t="s">
        <v>170</v>
      </c>
      <c r="H142" s="224">
        <v>2</v>
      </c>
      <c r="I142" s="225">
        <v>109.7</v>
      </c>
      <c r="J142" s="226">
        <f>ROUND(I142*H142,2)</f>
        <v>219.4</v>
      </c>
      <c r="K142" s="222" t="s">
        <v>20</v>
      </c>
      <c r="L142" s="227"/>
      <c r="M142" s="228" t="s">
        <v>20</v>
      </c>
      <c r="N142" s="229" t="s">
        <v>41</v>
      </c>
      <c r="O142" s="65"/>
      <c r="P142" s="188">
        <f>O142*H142</f>
        <v>0</v>
      </c>
      <c r="Q142" s="188">
        <v>0.0001</v>
      </c>
      <c r="R142" s="188">
        <f>Q142*H142</f>
        <v>0.0002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359</v>
      </c>
      <c r="AT142" s="190" t="s">
        <v>245</v>
      </c>
      <c r="AU142" s="190" t="s">
        <v>79</v>
      </c>
      <c r="AY142" s="18" t="s">
        <v>165</v>
      </c>
      <c r="BE142" s="191">
        <f>IF(N142="základní",J142,0)</f>
        <v>219.4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6</v>
      </c>
      <c r="BK142" s="191">
        <f>ROUND(I142*H142,2)</f>
        <v>219.4</v>
      </c>
      <c r="BL142" s="18" t="s">
        <v>267</v>
      </c>
      <c r="BM142" s="190" t="s">
        <v>1813</v>
      </c>
    </row>
    <row r="143" spans="1:65" s="1" customFormat="1" ht="16.5" customHeight="1">
      <c r="A143" s="35"/>
      <c r="B143" s="36"/>
      <c r="C143" s="220" t="s">
        <v>329</v>
      </c>
      <c r="D143" s="220" t="s">
        <v>245</v>
      </c>
      <c r="E143" s="221" t="s">
        <v>1814</v>
      </c>
      <c r="F143" s="222" t="s">
        <v>1815</v>
      </c>
      <c r="G143" s="223" t="s">
        <v>170</v>
      </c>
      <c r="H143" s="224">
        <v>1</v>
      </c>
      <c r="I143" s="225">
        <v>128.03</v>
      </c>
      <c r="J143" s="226">
        <f>ROUND(I143*H143,2)</f>
        <v>128.03</v>
      </c>
      <c r="K143" s="222" t="s">
        <v>20</v>
      </c>
      <c r="L143" s="227"/>
      <c r="M143" s="228" t="s">
        <v>20</v>
      </c>
      <c r="N143" s="229" t="s">
        <v>41</v>
      </c>
      <c r="O143" s="65"/>
      <c r="P143" s="188">
        <f>O143*H143</f>
        <v>0</v>
      </c>
      <c r="Q143" s="188">
        <v>0.0001</v>
      </c>
      <c r="R143" s="188">
        <f>Q143*H143</f>
        <v>0.0001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359</v>
      </c>
      <c r="AT143" s="190" t="s">
        <v>245</v>
      </c>
      <c r="AU143" s="190" t="s">
        <v>79</v>
      </c>
      <c r="AY143" s="18" t="s">
        <v>165</v>
      </c>
      <c r="BE143" s="191">
        <f>IF(N143="základní",J143,0)</f>
        <v>128.03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6</v>
      </c>
      <c r="BK143" s="191">
        <f>ROUND(I143*H143,2)</f>
        <v>128.03</v>
      </c>
      <c r="BL143" s="18" t="s">
        <v>267</v>
      </c>
      <c r="BM143" s="190" t="s">
        <v>1816</v>
      </c>
    </row>
    <row r="144" spans="1:65" s="1" customFormat="1" ht="16.5" customHeight="1">
      <c r="A144" s="35"/>
      <c r="B144" s="36"/>
      <c r="C144" s="220" t="s">
        <v>334</v>
      </c>
      <c r="D144" s="220" t="s">
        <v>245</v>
      </c>
      <c r="E144" s="221" t="s">
        <v>1817</v>
      </c>
      <c r="F144" s="222" t="s">
        <v>1818</v>
      </c>
      <c r="G144" s="223" t="s">
        <v>170</v>
      </c>
      <c r="H144" s="224">
        <v>1</v>
      </c>
      <c r="I144" s="225">
        <v>25.04</v>
      </c>
      <c r="J144" s="226">
        <f>ROUND(I144*H144,2)</f>
        <v>25.04</v>
      </c>
      <c r="K144" s="222" t="s">
        <v>20</v>
      </c>
      <c r="L144" s="227"/>
      <c r="M144" s="228" t="s">
        <v>20</v>
      </c>
      <c r="N144" s="229" t="s">
        <v>41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359</v>
      </c>
      <c r="AT144" s="190" t="s">
        <v>245</v>
      </c>
      <c r="AU144" s="190" t="s">
        <v>79</v>
      </c>
      <c r="AY144" s="18" t="s">
        <v>165</v>
      </c>
      <c r="BE144" s="191">
        <f>IF(N144="základní",J144,0)</f>
        <v>25.04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6</v>
      </c>
      <c r="BK144" s="191">
        <f>ROUND(I144*H144,2)</f>
        <v>25.04</v>
      </c>
      <c r="BL144" s="18" t="s">
        <v>267</v>
      </c>
      <c r="BM144" s="190" t="s">
        <v>1819</v>
      </c>
    </row>
    <row r="145" spans="1:65" s="1" customFormat="1" ht="37.9" customHeight="1">
      <c r="A145" s="35"/>
      <c r="B145" s="36"/>
      <c r="C145" s="179" t="s">
        <v>339</v>
      </c>
      <c r="D145" s="179" t="s">
        <v>167</v>
      </c>
      <c r="E145" s="180" t="s">
        <v>1820</v>
      </c>
      <c r="F145" s="181" t="s">
        <v>1821</v>
      </c>
      <c r="G145" s="182" t="s">
        <v>170</v>
      </c>
      <c r="H145" s="183">
        <v>4</v>
      </c>
      <c r="I145" s="184">
        <v>134.28</v>
      </c>
      <c r="J145" s="185">
        <f>ROUND(I145*H145,2)</f>
        <v>537.12</v>
      </c>
      <c r="K145" s="181" t="s">
        <v>171</v>
      </c>
      <c r="L145" s="40"/>
      <c r="M145" s="186" t="s">
        <v>20</v>
      </c>
      <c r="N145" s="187" t="s">
        <v>41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267</v>
      </c>
      <c r="AT145" s="190" t="s">
        <v>167</v>
      </c>
      <c r="AU145" s="190" t="s">
        <v>79</v>
      </c>
      <c r="AY145" s="18" t="s">
        <v>165</v>
      </c>
      <c r="BE145" s="191">
        <f>IF(N145="základní",J145,0)</f>
        <v>537.12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6</v>
      </c>
      <c r="BK145" s="191">
        <f>ROUND(I145*H145,2)</f>
        <v>537.12</v>
      </c>
      <c r="BL145" s="18" t="s">
        <v>267</v>
      </c>
      <c r="BM145" s="190" t="s">
        <v>1822</v>
      </c>
    </row>
    <row r="146" spans="1:47" s="1" customFormat="1" ht="12">
      <c r="A146" s="35"/>
      <c r="B146" s="36"/>
      <c r="C146" s="37"/>
      <c r="D146" s="192" t="s">
        <v>174</v>
      </c>
      <c r="E146" s="37"/>
      <c r="F146" s="193" t="s">
        <v>1823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174</v>
      </c>
      <c r="AU146" s="18" t="s">
        <v>79</v>
      </c>
    </row>
    <row r="147" spans="1:65" s="1" customFormat="1" ht="16.5" customHeight="1">
      <c r="A147" s="35"/>
      <c r="B147" s="36"/>
      <c r="C147" s="220" t="s">
        <v>344</v>
      </c>
      <c r="D147" s="220" t="s">
        <v>245</v>
      </c>
      <c r="E147" s="221" t="s">
        <v>1824</v>
      </c>
      <c r="F147" s="222" t="s">
        <v>1825</v>
      </c>
      <c r="G147" s="223" t="s">
        <v>170</v>
      </c>
      <c r="H147" s="224">
        <v>4</v>
      </c>
      <c r="I147" s="225">
        <v>162.96</v>
      </c>
      <c r="J147" s="226">
        <f>ROUND(I147*H147,2)</f>
        <v>651.84</v>
      </c>
      <c r="K147" s="222" t="s">
        <v>20</v>
      </c>
      <c r="L147" s="227"/>
      <c r="M147" s="228" t="s">
        <v>20</v>
      </c>
      <c r="N147" s="229" t="s">
        <v>41</v>
      </c>
      <c r="O147" s="65"/>
      <c r="P147" s="188">
        <f>O147*H147</f>
        <v>0</v>
      </c>
      <c r="Q147" s="188">
        <v>0.00011</v>
      </c>
      <c r="R147" s="188">
        <f>Q147*H147</f>
        <v>0.00044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359</v>
      </c>
      <c r="AT147" s="190" t="s">
        <v>245</v>
      </c>
      <c r="AU147" s="190" t="s">
        <v>79</v>
      </c>
      <c r="AY147" s="18" t="s">
        <v>165</v>
      </c>
      <c r="BE147" s="191">
        <f>IF(N147="základní",J147,0)</f>
        <v>651.84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651.84</v>
      </c>
      <c r="BL147" s="18" t="s">
        <v>267</v>
      </c>
      <c r="BM147" s="190" t="s">
        <v>1826</v>
      </c>
    </row>
    <row r="148" spans="1:65" s="1" customFormat="1" ht="49.15" customHeight="1">
      <c r="A148" s="35"/>
      <c r="B148" s="36"/>
      <c r="C148" s="179" t="s">
        <v>349</v>
      </c>
      <c r="D148" s="179" t="s">
        <v>167</v>
      </c>
      <c r="E148" s="180" t="s">
        <v>1827</v>
      </c>
      <c r="F148" s="181" t="s">
        <v>1828</v>
      </c>
      <c r="G148" s="182" t="s">
        <v>170</v>
      </c>
      <c r="H148" s="183">
        <v>14</v>
      </c>
      <c r="I148" s="184">
        <v>136.56</v>
      </c>
      <c r="J148" s="185">
        <f>ROUND(I148*H148,2)</f>
        <v>1911.84</v>
      </c>
      <c r="K148" s="181" t="s">
        <v>171</v>
      </c>
      <c r="L148" s="40"/>
      <c r="M148" s="186" t="s">
        <v>20</v>
      </c>
      <c r="N148" s="187" t="s">
        <v>41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267</v>
      </c>
      <c r="AT148" s="190" t="s">
        <v>167</v>
      </c>
      <c r="AU148" s="190" t="s">
        <v>79</v>
      </c>
      <c r="AY148" s="18" t="s">
        <v>165</v>
      </c>
      <c r="BE148" s="191">
        <f>IF(N148="základní",J148,0)</f>
        <v>1911.84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6</v>
      </c>
      <c r="BK148" s="191">
        <f>ROUND(I148*H148,2)</f>
        <v>1911.84</v>
      </c>
      <c r="BL148" s="18" t="s">
        <v>267</v>
      </c>
      <c r="BM148" s="190" t="s">
        <v>1829</v>
      </c>
    </row>
    <row r="149" spans="1:47" s="1" customFormat="1" ht="12">
      <c r="A149" s="35"/>
      <c r="B149" s="36"/>
      <c r="C149" s="37"/>
      <c r="D149" s="192" t="s">
        <v>174</v>
      </c>
      <c r="E149" s="37"/>
      <c r="F149" s="193" t="s">
        <v>1830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174</v>
      </c>
      <c r="AU149" s="18" t="s">
        <v>79</v>
      </c>
    </row>
    <row r="150" spans="1:65" s="1" customFormat="1" ht="16.5" customHeight="1">
      <c r="A150" s="35"/>
      <c r="B150" s="36"/>
      <c r="C150" s="220" t="s">
        <v>355</v>
      </c>
      <c r="D150" s="220" t="s">
        <v>245</v>
      </c>
      <c r="E150" s="221" t="s">
        <v>1831</v>
      </c>
      <c r="F150" s="222" t="s">
        <v>1832</v>
      </c>
      <c r="G150" s="223" t="s">
        <v>170</v>
      </c>
      <c r="H150" s="224">
        <v>14</v>
      </c>
      <c r="I150" s="225">
        <v>191.75</v>
      </c>
      <c r="J150" s="226">
        <f>ROUND(I150*H150,2)</f>
        <v>2684.5</v>
      </c>
      <c r="K150" s="222" t="s">
        <v>20</v>
      </c>
      <c r="L150" s="227"/>
      <c r="M150" s="228" t="s">
        <v>20</v>
      </c>
      <c r="N150" s="229" t="s">
        <v>41</v>
      </c>
      <c r="O150" s="65"/>
      <c r="P150" s="188">
        <f>O150*H150</f>
        <v>0</v>
      </c>
      <c r="Q150" s="188">
        <v>0.00022</v>
      </c>
      <c r="R150" s="188">
        <f>Q150*H150</f>
        <v>0.0030800000000000003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359</v>
      </c>
      <c r="AT150" s="190" t="s">
        <v>245</v>
      </c>
      <c r="AU150" s="190" t="s">
        <v>79</v>
      </c>
      <c r="AY150" s="18" t="s">
        <v>165</v>
      </c>
      <c r="BE150" s="191">
        <f>IF(N150="základní",J150,0)</f>
        <v>2684.5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6</v>
      </c>
      <c r="BK150" s="191">
        <f>ROUND(I150*H150,2)</f>
        <v>2684.5</v>
      </c>
      <c r="BL150" s="18" t="s">
        <v>267</v>
      </c>
      <c r="BM150" s="190" t="s">
        <v>1833</v>
      </c>
    </row>
    <row r="151" spans="1:65" s="1" customFormat="1" ht="37.9" customHeight="1">
      <c r="A151" s="35"/>
      <c r="B151" s="36"/>
      <c r="C151" s="179" t="s">
        <v>359</v>
      </c>
      <c r="D151" s="179" t="s">
        <v>167</v>
      </c>
      <c r="E151" s="180" t="s">
        <v>1834</v>
      </c>
      <c r="F151" s="181" t="s">
        <v>1835</v>
      </c>
      <c r="G151" s="182" t="s">
        <v>170</v>
      </c>
      <c r="H151" s="183">
        <v>5</v>
      </c>
      <c r="I151" s="184">
        <v>210.53</v>
      </c>
      <c r="J151" s="185">
        <f>ROUND(I151*H151,2)</f>
        <v>1052.65</v>
      </c>
      <c r="K151" s="181" t="s">
        <v>171</v>
      </c>
      <c r="L151" s="40"/>
      <c r="M151" s="186" t="s">
        <v>20</v>
      </c>
      <c r="N151" s="187" t="s">
        <v>41</v>
      </c>
      <c r="O151" s="6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267</v>
      </c>
      <c r="AT151" s="190" t="s">
        <v>167</v>
      </c>
      <c r="AU151" s="190" t="s">
        <v>79</v>
      </c>
      <c r="AY151" s="18" t="s">
        <v>165</v>
      </c>
      <c r="BE151" s="191">
        <f>IF(N151="základní",J151,0)</f>
        <v>1052.65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6</v>
      </c>
      <c r="BK151" s="191">
        <f>ROUND(I151*H151,2)</f>
        <v>1052.65</v>
      </c>
      <c r="BL151" s="18" t="s">
        <v>267</v>
      </c>
      <c r="BM151" s="190" t="s">
        <v>1836</v>
      </c>
    </row>
    <row r="152" spans="1:47" s="1" customFormat="1" ht="12">
      <c r="A152" s="35"/>
      <c r="B152" s="36"/>
      <c r="C152" s="37"/>
      <c r="D152" s="192" t="s">
        <v>174</v>
      </c>
      <c r="E152" s="37"/>
      <c r="F152" s="193" t="s">
        <v>1837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174</v>
      </c>
      <c r="AU152" s="18" t="s">
        <v>79</v>
      </c>
    </row>
    <row r="153" spans="1:65" s="1" customFormat="1" ht="24.2" customHeight="1">
      <c r="A153" s="35"/>
      <c r="B153" s="36"/>
      <c r="C153" s="220" t="s">
        <v>367</v>
      </c>
      <c r="D153" s="220" t="s">
        <v>245</v>
      </c>
      <c r="E153" s="221" t="s">
        <v>1838</v>
      </c>
      <c r="F153" s="222" t="s">
        <v>1839</v>
      </c>
      <c r="G153" s="223" t="s">
        <v>170</v>
      </c>
      <c r="H153" s="224">
        <v>1</v>
      </c>
      <c r="I153" s="225">
        <v>405.13</v>
      </c>
      <c r="J153" s="226">
        <f>ROUND(I153*H153,2)</f>
        <v>405.13</v>
      </c>
      <c r="K153" s="222" t="s">
        <v>20</v>
      </c>
      <c r="L153" s="227"/>
      <c r="M153" s="228" t="s">
        <v>20</v>
      </c>
      <c r="N153" s="229" t="s">
        <v>41</v>
      </c>
      <c r="O153" s="65"/>
      <c r="P153" s="188">
        <f>O153*H153</f>
        <v>0</v>
      </c>
      <c r="Q153" s="188">
        <v>0.00025</v>
      </c>
      <c r="R153" s="188">
        <f>Q153*H153</f>
        <v>0.00025</v>
      </c>
      <c r="S153" s="188">
        <v>0</v>
      </c>
      <c r="T153" s="18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359</v>
      </c>
      <c r="AT153" s="190" t="s">
        <v>245</v>
      </c>
      <c r="AU153" s="190" t="s">
        <v>79</v>
      </c>
      <c r="AY153" s="18" t="s">
        <v>165</v>
      </c>
      <c r="BE153" s="191">
        <f>IF(N153="základní",J153,0)</f>
        <v>405.13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18" t="s">
        <v>6</v>
      </c>
      <c r="BK153" s="191">
        <f>ROUND(I153*H153,2)</f>
        <v>405.13</v>
      </c>
      <c r="BL153" s="18" t="s">
        <v>267</v>
      </c>
      <c r="BM153" s="190" t="s">
        <v>1840</v>
      </c>
    </row>
    <row r="154" spans="1:65" s="1" customFormat="1" ht="24.2" customHeight="1">
      <c r="A154" s="35"/>
      <c r="B154" s="36"/>
      <c r="C154" s="220" t="s">
        <v>372</v>
      </c>
      <c r="D154" s="220" t="s">
        <v>245</v>
      </c>
      <c r="E154" s="221" t="s">
        <v>1841</v>
      </c>
      <c r="F154" s="222" t="s">
        <v>1842</v>
      </c>
      <c r="G154" s="223" t="s">
        <v>170</v>
      </c>
      <c r="H154" s="224">
        <v>4</v>
      </c>
      <c r="I154" s="225">
        <v>489</v>
      </c>
      <c r="J154" s="226">
        <f>ROUND(I154*H154,2)</f>
        <v>1956</v>
      </c>
      <c r="K154" s="222" t="s">
        <v>20</v>
      </c>
      <c r="L154" s="227"/>
      <c r="M154" s="228" t="s">
        <v>20</v>
      </c>
      <c r="N154" s="229" t="s">
        <v>41</v>
      </c>
      <c r="O154" s="65"/>
      <c r="P154" s="188">
        <f>O154*H154</f>
        <v>0</v>
      </c>
      <c r="Q154" s="188">
        <v>0.00035</v>
      </c>
      <c r="R154" s="188">
        <f>Q154*H154</f>
        <v>0.0014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359</v>
      </c>
      <c r="AT154" s="190" t="s">
        <v>245</v>
      </c>
      <c r="AU154" s="190" t="s">
        <v>79</v>
      </c>
      <c r="AY154" s="18" t="s">
        <v>165</v>
      </c>
      <c r="BE154" s="191">
        <f>IF(N154="základní",J154,0)</f>
        <v>1956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6</v>
      </c>
      <c r="BK154" s="191">
        <f>ROUND(I154*H154,2)</f>
        <v>1956</v>
      </c>
      <c r="BL154" s="18" t="s">
        <v>267</v>
      </c>
      <c r="BM154" s="190" t="s">
        <v>1843</v>
      </c>
    </row>
    <row r="155" spans="1:65" s="1" customFormat="1" ht="37.9" customHeight="1">
      <c r="A155" s="35"/>
      <c r="B155" s="36"/>
      <c r="C155" s="179" t="s">
        <v>379</v>
      </c>
      <c r="D155" s="179" t="s">
        <v>167</v>
      </c>
      <c r="E155" s="180" t="s">
        <v>1844</v>
      </c>
      <c r="F155" s="181" t="s">
        <v>1845</v>
      </c>
      <c r="G155" s="182" t="s">
        <v>170</v>
      </c>
      <c r="H155" s="183">
        <v>3</v>
      </c>
      <c r="I155" s="184">
        <v>398.3</v>
      </c>
      <c r="J155" s="185">
        <f>ROUND(I155*H155,2)</f>
        <v>1194.9</v>
      </c>
      <c r="K155" s="181" t="s">
        <v>171</v>
      </c>
      <c r="L155" s="40"/>
      <c r="M155" s="186" t="s">
        <v>20</v>
      </c>
      <c r="N155" s="187" t="s">
        <v>41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267</v>
      </c>
      <c r="AT155" s="190" t="s">
        <v>167</v>
      </c>
      <c r="AU155" s="190" t="s">
        <v>79</v>
      </c>
      <c r="AY155" s="18" t="s">
        <v>165</v>
      </c>
      <c r="BE155" s="191">
        <f>IF(N155="základní",J155,0)</f>
        <v>1194.9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6</v>
      </c>
      <c r="BK155" s="191">
        <f>ROUND(I155*H155,2)</f>
        <v>1194.9</v>
      </c>
      <c r="BL155" s="18" t="s">
        <v>267</v>
      </c>
      <c r="BM155" s="190" t="s">
        <v>1846</v>
      </c>
    </row>
    <row r="156" spans="1:47" s="1" customFormat="1" ht="12">
      <c r="A156" s="35"/>
      <c r="B156" s="36"/>
      <c r="C156" s="37"/>
      <c r="D156" s="192" t="s">
        <v>174</v>
      </c>
      <c r="E156" s="37"/>
      <c r="F156" s="193" t="s">
        <v>1847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174</v>
      </c>
      <c r="AU156" s="18" t="s">
        <v>79</v>
      </c>
    </row>
    <row r="157" spans="1:65" s="1" customFormat="1" ht="16.5" customHeight="1">
      <c r="A157" s="35"/>
      <c r="B157" s="36"/>
      <c r="C157" s="220" t="s">
        <v>384</v>
      </c>
      <c r="D157" s="220" t="s">
        <v>245</v>
      </c>
      <c r="E157" s="221" t="s">
        <v>1848</v>
      </c>
      <c r="F157" s="222" t="s">
        <v>1849</v>
      </c>
      <c r="G157" s="223" t="s">
        <v>170</v>
      </c>
      <c r="H157" s="224">
        <v>3</v>
      </c>
      <c r="I157" s="225">
        <v>2122.37</v>
      </c>
      <c r="J157" s="226">
        <f>ROUND(I157*H157,2)</f>
        <v>6367.11</v>
      </c>
      <c r="K157" s="222" t="s">
        <v>20</v>
      </c>
      <c r="L157" s="227"/>
      <c r="M157" s="228" t="s">
        <v>20</v>
      </c>
      <c r="N157" s="229" t="s">
        <v>41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359</v>
      </c>
      <c r="AT157" s="190" t="s">
        <v>245</v>
      </c>
      <c r="AU157" s="190" t="s">
        <v>79</v>
      </c>
      <c r="AY157" s="18" t="s">
        <v>165</v>
      </c>
      <c r="BE157" s="191">
        <f>IF(N157="základní",J157,0)</f>
        <v>6367.11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6</v>
      </c>
      <c r="BK157" s="191">
        <f>ROUND(I157*H157,2)</f>
        <v>6367.11</v>
      </c>
      <c r="BL157" s="18" t="s">
        <v>267</v>
      </c>
      <c r="BM157" s="190" t="s">
        <v>1850</v>
      </c>
    </row>
    <row r="158" spans="1:65" s="1" customFormat="1" ht="24.2" customHeight="1">
      <c r="A158" s="35"/>
      <c r="B158" s="36"/>
      <c r="C158" s="179" t="s">
        <v>392</v>
      </c>
      <c r="D158" s="179" t="s">
        <v>167</v>
      </c>
      <c r="E158" s="180" t="s">
        <v>1851</v>
      </c>
      <c r="F158" s="181" t="s">
        <v>1852</v>
      </c>
      <c r="G158" s="182" t="s">
        <v>170</v>
      </c>
      <c r="H158" s="183">
        <v>26</v>
      </c>
      <c r="I158" s="184">
        <v>432.44</v>
      </c>
      <c r="J158" s="185">
        <f>ROUND(I158*H158,2)</f>
        <v>11243.44</v>
      </c>
      <c r="K158" s="181" t="s">
        <v>171</v>
      </c>
      <c r="L158" s="40"/>
      <c r="M158" s="186" t="s">
        <v>20</v>
      </c>
      <c r="N158" s="187" t="s">
        <v>41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267</v>
      </c>
      <c r="AT158" s="190" t="s">
        <v>167</v>
      </c>
      <c r="AU158" s="190" t="s">
        <v>79</v>
      </c>
      <c r="AY158" s="18" t="s">
        <v>165</v>
      </c>
      <c r="BE158" s="191">
        <f>IF(N158="základní",J158,0)</f>
        <v>11243.44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6</v>
      </c>
      <c r="BK158" s="191">
        <f>ROUND(I158*H158,2)</f>
        <v>11243.44</v>
      </c>
      <c r="BL158" s="18" t="s">
        <v>267</v>
      </c>
      <c r="BM158" s="190" t="s">
        <v>1853</v>
      </c>
    </row>
    <row r="159" spans="1:47" s="1" customFormat="1" ht="12">
      <c r="A159" s="35"/>
      <c r="B159" s="36"/>
      <c r="C159" s="37"/>
      <c r="D159" s="192" t="s">
        <v>174</v>
      </c>
      <c r="E159" s="37"/>
      <c r="F159" s="193" t="s">
        <v>1854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174</v>
      </c>
      <c r="AU159" s="18" t="s">
        <v>79</v>
      </c>
    </row>
    <row r="160" spans="1:65" s="1" customFormat="1" ht="16.5" customHeight="1">
      <c r="A160" s="35"/>
      <c r="B160" s="36"/>
      <c r="C160" s="220" t="s">
        <v>397</v>
      </c>
      <c r="D160" s="220" t="s">
        <v>245</v>
      </c>
      <c r="E160" s="221" t="s">
        <v>1855</v>
      </c>
      <c r="F160" s="222" t="s">
        <v>1856</v>
      </c>
      <c r="G160" s="223" t="s">
        <v>170</v>
      </c>
      <c r="H160" s="224">
        <v>26</v>
      </c>
      <c r="I160" s="225">
        <v>1557.92</v>
      </c>
      <c r="J160" s="226">
        <f>ROUND(I160*H160,2)</f>
        <v>40505.92</v>
      </c>
      <c r="K160" s="222" t="s">
        <v>20</v>
      </c>
      <c r="L160" s="227"/>
      <c r="M160" s="228" t="s">
        <v>20</v>
      </c>
      <c r="N160" s="229" t="s">
        <v>41</v>
      </c>
      <c r="O160" s="65"/>
      <c r="P160" s="188">
        <f>O160*H160</f>
        <v>0</v>
      </c>
      <c r="Q160" s="188">
        <v>0.00257</v>
      </c>
      <c r="R160" s="188">
        <f>Q160*H160</f>
        <v>0.06681999999999999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359</v>
      </c>
      <c r="AT160" s="190" t="s">
        <v>245</v>
      </c>
      <c r="AU160" s="190" t="s">
        <v>79</v>
      </c>
      <c r="AY160" s="18" t="s">
        <v>165</v>
      </c>
      <c r="BE160" s="191">
        <f>IF(N160="základní",J160,0)</f>
        <v>40505.92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6</v>
      </c>
      <c r="BK160" s="191">
        <f>ROUND(I160*H160,2)</f>
        <v>40505.92</v>
      </c>
      <c r="BL160" s="18" t="s">
        <v>267</v>
      </c>
      <c r="BM160" s="190" t="s">
        <v>1857</v>
      </c>
    </row>
    <row r="161" spans="1:65" s="1" customFormat="1" ht="21.75" customHeight="1">
      <c r="A161" s="35"/>
      <c r="B161" s="36"/>
      <c r="C161" s="220" t="s">
        <v>403</v>
      </c>
      <c r="D161" s="220" t="s">
        <v>245</v>
      </c>
      <c r="E161" s="221" t="s">
        <v>1858</v>
      </c>
      <c r="F161" s="222" t="s">
        <v>1859</v>
      </c>
      <c r="G161" s="223" t="s">
        <v>170</v>
      </c>
      <c r="H161" s="224">
        <v>38</v>
      </c>
      <c r="I161" s="225">
        <v>60.09</v>
      </c>
      <c r="J161" s="226">
        <f>ROUND(I161*H161,2)</f>
        <v>2283.42</v>
      </c>
      <c r="K161" s="222" t="s">
        <v>20</v>
      </c>
      <c r="L161" s="227"/>
      <c r="M161" s="228" t="s">
        <v>20</v>
      </c>
      <c r="N161" s="229" t="s">
        <v>41</v>
      </c>
      <c r="O161" s="65"/>
      <c r="P161" s="188">
        <f>O161*H161</f>
        <v>0</v>
      </c>
      <c r="Q161" s="188">
        <v>0.00014</v>
      </c>
      <c r="R161" s="188">
        <f>Q161*H161</f>
        <v>0.005319999999999999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359</v>
      </c>
      <c r="AT161" s="190" t="s">
        <v>245</v>
      </c>
      <c r="AU161" s="190" t="s">
        <v>79</v>
      </c>
      <c r="AY161" s="18" t="s">
        <v>165</v>
      </c>
      <c r="BE161" s="191">
        <f>IF(N161="základní",J161,0)</f>
        <v>2283.42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6</v>
      </c>
      <c r="BK161" s="191">
        <f>ROUND(I161*H161,2)</f>
        <v>2283.42</v>
      </c>
      <c r="BL161" s="18" t="s">
        <v>267</v>
      </c>
      <c r="BM161" s="190" t="s">
        <v>1860</v>
      </c>
    </row>
    <row r="162" spans="1:65" s="1" customFormat="1" ht="16.5" customHeight="1">
      <c r="A162" s="35"/>
      <c r="B162" s="36"/>
      <c r="C162" s="220" t="s">
        <v>408</v>
      </c>
      <c r="D162" s="220" t="s">
        <v>245</v>
      </c>
      <c r="E162" s="221" t="s">
        <v>1861</v>
      </c>
      <c r="F162" s="222" t="s">
        <v>1862</v>
      </c>
      <c r="G162" s="223" t="s">
        <v>232</v>
      </c>
      <c r="H162" s="224">
        <v>38</v>
      </c>
      <c r="I162" s="225">
        <v>29.82</v>
      </c>
      <c r="J162" s="226">
        <f>ROUND(I162*H162,2)</f>
        <v>1133.16</v>
      </c>
      <c r="K162" s="222" t="s">
        <v>20</v>
      </c>
      <c r="L162" s="227"/>
      <c r="M162" s="228" t="s">
        <v>20</v>
      </c>
      <c r="N162" s="229" t="s">
        <v>41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359</v>
      </c>
      <c r="AT162" s="190" t="s">
        <v>245</v>
      </c>
      <c r="AU162" s="190" t="s">
        <v>79</v>
      </c>
      <c r="AY162" s="18" t="s">
        <v>165</v>
      </c>
      <c r="BE162" s="191">
        <f>IF(N162="základní",J162,0)</f>
        <v>1133.16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6</v>
      </c>
      <c r="BK162" s="191">
        <f>ROUND(I162*H162,2)</f>
        <v>1133.16</v>
      </c>
      <c r="BL162" s="18" t="s">
        <v>267</v>
      </c>
      <c r="BM162" s="190" t="s">
        <v>1863</v>
      </c>
    </row>
    <row r="163" spans="1:65" s="1" customFormat="1" ht="33" customHeight="1">
      <c r="A163" s="35"/>
      <c r="B163" s="36"/>
      <c r="C163" s="179" t="s">
        <v>413</v>
      </c>
      <c r="D163" s="179" t="s">
        <v>167</v>
      </c>
      <c r="E163" s="180" t="s">
        <v>1864</v>
      </c>
      <c r="F163" s="181" t="s">
        <v>1865</v>
      </c>
      <c r="G163" s="182" t="s">
        <v>232</v>
      </c>
      <c r="H163" s="183">
        <v>63</v>
      </c>
      <c r="I163" s="184">
        <v>226.01</v>
      </c>
      <c r="J163" s="185">
        <f>ROUND(I163*H163,2)</f>
        <v>14238.63</v>
      </c>
      <c r="K163" s="181" t="s">
        <v>171</v>
      </c>
      <c r="L163" s="40"/>
      <c r="M163" s="186" t="s">
        <v>20</v>
      </c>
      <c r="N163" s="187" t="s">
        <v>41</v>
      </c>
      <c r="O163" s="65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267</v>
      </c>
      <c r="AT163" s="190" t="s">
        <v>167</v>
      </c>
      <c r="AU163" s="190" t="s">
        <v>79</v>
      </c>
      <c r="AY163" s="18" t="s">
        <v>165</v>
      </c>
      <c r="BE163" s="191">
        <f>IF(N163="základní",J163,0)</f>
        <v>14238.63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6</v>
      </c>
      <c r="BK163" s="191">
        <f>ROUND(I163*H163,2)</f>
        <v>14238.63</v>
      </c>
      <c r="BL163" s="18" t="s">
        <v>267</v>
      </c>
      <c r="BM163" s="190" t="s">
        <v>1866</v>
      </c>
    </row>
    <row r="164" spans="1:47" s="1" customFormat="1" ht="12">
      <c r="A164" s="35"/>
      <c r="B164" s="36"/>
      <c r="C164" s="37"/>
      <c r="D164" s="192" t="s">
        <v>174</v>
      </c>
      <c r="E164" s="37"/>
      <c r="F164" s="193" t="s">
        <v>1867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174</v>
      </c>
      <c r="AU164" s="18" t="s">
        <v>79</v>
      </c>
    </row>
    <row r="165" spans="1:65" s="1" customFormat="1" ht="16.5" customHeight="1">
      <c r="A165" s="35"/>
      <c r="B165" s="36"/>
      <c r="C165" s="220" t="s">
        <v>418</v>
      </c>
      <c r="D165" s="220" t="s">
        <v>245</v>
      </c>
      <c r="E165" s="221" t="s">
        <v>1868</v>
      </c>
      <c r="F165" s="222" t="s">
        <v>1869</v>
      </c>
      <c r="G165" s="223" t="s">
        <v>232</v>
      </c>
      <c r="H165" s="224">
        <v>63</v>
      </c>
      <c r="I165" s="225">
        <v>167.51</v>
      </c>
      <c r="J165" s="226">
        <f aca="true" t="shared" si="0" ref="J165:J172">ROUND(I165*H165,2)</f>
        <v>10553.13</v>
      </c>
      <c r="K165" s="222" t="s">
        <v>20</v>
      </c>
      <c r="L165" s="227"/>
      <c r="M165" s="228" t="s">
        <v>20</v>
      </c>
      <c r="N165" s="229" t="s">
        <v>41</v>
      </c>
      <c r="O165" s="65"/>
      <c r="P165" s="188">
        <f aca="true" t="shared" si="1" ref="P165:P172">O165*H165</f>
        <v>0</v>
      </c>
      <c r="Q165" s="188">
        <v>0</v>
      </c>
      <c r="R165" s="188">
        <f aca="true" t="shared" si="2" ref="R165:R172">Q165*H165</f>
        <v>0</v>
      </c>
      <c r="S165" s="188">
        <v>0</v>
      </c>
      <c r="T165" s="189">
        <f aca="true" t="shared" si="3" ref="T165:T172"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359</v>
      </c>
      <c r="AT165" s="190" t="s">
        <v>245</v>
      </c>
      <c r="AU165" s="190" t="s">
        <v>79</v>
      </c>
      <c r="AY165" s="18" t="s">
        <v>165</v>
      </c>
      <c r="BE165" s="191">
        <f aca="true" t="shared" si="4" ref="BE165:BE172">IF(N165="základní",J165,0)</f>
        <v>10553.13</v>
      </c>
      <c r="BF165" s="191">
        <f aca="true" t="shared" si="5" ref="BF165:BF172">IF(N165="snížená",J165,0)</f>
        <v>0</v>
      </c>
      <c r="BG165" s="191">
        <f aca="true" t="shared" si="6" ref="BG165:BG172">IF(N165="zákl. přenesená",J165,0)</f>
        <v>0</v>
      </c>
      <c r="BH165" s="191">
        <f aca="true" t="shared" si="7" ref="BH165:BH172">IF(N165="sníž. přenesená",J165,0)</f>
        <v>0</v>
      </c>
      <c r="BI165" s="191">
        <f aca="true" t="shared" si="8" ref="BI165:BI172">IF(N165="nulová",J165,0)</f>
        <v>0</v>
      </c>
      <c r="BJ165" s="18" t="s">
        <v>6</v>
      </c>
      <c r="BK165" s="191">
        <f aca="true" t="shared" si="9" ref="BK165:BK172">ROUND(I165*H165,2)</f>
        <v>10553.13</v>
      </c>
      <c r="BL165" s="18" t="s">
        <v>267</v>
      </c>
      <c r="BM165" s="190" t="s">
        <v>1870</v>
      </c>
    </row>
    <row r="166" spans="1:65" s="1" customFormat="1" ht="16.5" customHeight="1">
      <c r="A166" s="35"/>
      <c r="B166" s="36"/>
      <c r="C166" s="220" t="s">
        <v>425</v>
      </c>
      <c r="D166" s="220" t="s">
        <v>245</v>
      </c>
      <c r="E166" s="221" t="s">
        <v>1871</v>
      </c>
      <c r="F166" s="222" t="s">
        <v>1872</v>
      </c>
      <c r="G166" s="223" t="s">
        <v>170</v>
      </c>
      <c r="H166" s="224">
        <v>46</v>
      </c>
      <c r="I166" s="225">
        <v>33.57</v>
      </c>
      <c r="J166" s="226">
        <f t="shared" si="0"/>
        <v>1544.22</v>
      </c>
      <c r="K166" s="222" t="s">
        <v>20</v>
      </c>
      <c r="L166" s="227"/>
      <c r="M166" s="228" t="s">
        <v>20</v>
      </c>
      <c r="N166" s="229" t="s">
        <v>41</v>
      </c>
      <c r="O166" s="65"/>
      <c r="P166" s="188">
        <f t="shared" si="1"/>
        <v>0</v>
      </c>
      <c r="Q166" s="188">
        <v>0</v>
      </c>
      <c r="R166" s="188">
        <f t="shared" si="2"/>
        <v>0</v>
      </c>
      <c r="S166" s="188">
        <v>0</v>
      </c>
      <c r="T166" s="189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359</v>
      </c>
      <c r="AT166" s="190" t="s">
        <v>245</v>
      </c>
      <c r="AU166" s="190" t="s">
        <v>79</v>
      </c>
      <c r="AY166" s="18" t="s">
        <v>165</v>
      </c>
      <c r="BE166" s="191">
        <f t="shared" si="4"/>
        <v>1544.22</v>
      </c>
      <c r="BF166" s="191">
        <f t="shared" si="5"/>
        <v>0</v>
      </c>
      <c r="BG166" s="191">
        <f t="shared" si="6"/>
        <v>0</v>
      </c>
      <c r="BH166" s="191">
        <f t="shared" si="7"/>
        <v>0</v>
      </c>
      <c r="BI166" s="191">
        <f t="shared" si="8"/>
        <v>0</v>
      </c>
      <c r="BJ166" s="18" t="s">
        <v>6</v>
      </c>
      <c r="BK166" s="191">
        <f t="shared" si="9"/>
        <v>1544.22</v>
      </c>
      <c r="BL166" s="18" t="s">
        <v>267</v>
      </c>
      <c r="BM166" s="190" t="s">
        <v>1873</v>
      </c>
    </row>
    <row r="167" spans="1:65" s="1" customFormat="1" ht="16.5" customHeight="1">
      <c r="A167" s="35"/>
      <c r="B167" s="36"/>
      <c r="C167" s="220" t="s">
        <v>431</v>
      </c>
      <c r="D167" s="220" t="s">
        <v>245</v>
      </c>
      <c r="E167" s="221" t="s">
        <v>1874</v>
      </c>
      <c r="F167" s="222" t="s">
        <v>1875</v>
      </c>
      <c r="G167" s="223" t="s">
        <v>170</v>
      </c>
      <c r="H167" s="224">
        <v>6</v>
      </c>
      <c r="I167" s="225">
        <v>105.15</v>
      </c>
      <c r="J167" s="226">
        <f t="shared" si="0"/>
        <v>630.9</v>
      </c>
      <c r="K167" s="222" t="s">
        <v>20</v>
      </c>
      <c r="L167" s="227"/>
      <c r="M167" s="228" t="s">
        <v>20</v>
      </c>
      <c r="N167" s="229" t="s">
        <v>41</v>
      </c>
      <c r="O167" s="65"/>
      <c r="P167" s="188">
        <f t="shared" si="1"/>
        <v>0</v>
      </c>
      <c r="Q167" s="188">
        <v>0</v>
      </c>
      <c r="R167" s="188">
        <f t="shared" si="2"/>
        <v>0</v>
      </c>
      <c r="S167" s="188">
        <v>0</v>
      </c>
      <c r="T167" s="189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359</v>
      </c>
      <c r="AT167" s="190" t="s">
        <v>245</v>
      </c>
      <c r="AU167" s="190" t="s">
        <v>79</v>
      </c>
      <c r="AY167" s="18" t="s">
        <v>165</v>
      </c>
      <c r="BE167" s="191">
        <f t="shared" si="4"/>
        <v>630.9</v>
      </c>
      <c r="BF167" s="191">
        <f t="shared" si="5"/>
        <v>0</v>
      </c>
      <c r="BG167" s="191">
        <f t="shared" si="6"/>
        <v>0</v>
      </c>
      <c r="BH167" s="191">
        <f t="shared" si="7"/>
        <v>0</v>
      </c>
      <c r="BI167" s="191">
        <f t="shared" si="8"/>
        <v>0</v>
      </c>
      <c r="BJ167" s="18" t="s">
        <v>6</v>
      </c>
      <c r="BK167" s="191">
        <f t="shared" si="9"/>
        <v>630.9</v>
      </c>
      <c r="BL167" s="18" t="s">
        <v>267</v>
      </c>
      <c r="BM167" s="190" t="s">
        <v>1876</v>
      </c>
    </row>
    <row r="168" spans="1:65" s="1" customFormat="1" ht="16.5" customHeight="1">
      <c r="A168" s="35"/>
      <c r="B168" s="36"/>
      <c r="C168" s="220" t="s">
        <v>438</v>
      </c>
      <c r="D168" s="220" t="s">
        <v>245</v>
      </c>
      <c r="E168" s="221" t="s">
        <v>1877</v>
      </c>
      <c r="F168" s="222" t="s">
        <v>1878</v>
      </c>
      <c r="G168" s="223" t="s">
        <v>170</v>
      </c>
      <c r="H168" s="224">
        <v>40</v>
      </c>
      <c r="I168" s="225">
        <v>0.68</v>
      </c>
      <c r="J168" s="226">
        <f t="shared" si="0"/>
        <v>27.2</v>
      </c>
      <c r="K168" s="222" t="s">
        <v>20</v>
      </c>
      <c r="L168" s="227"/>
      <c r="M168" s="228" t="s">
        <v>20</v>
      </c>
      <c r="N168" s="229" t="s">
        <v>41</v>
      </c>
      <c r="O168" s="65"/>
      <c r="P168" s="188">
        <f t="shared" si="1"/>
        <v>0</v>
      </c>
      <c r="Q168" s="188">
        <v>0</v>
      </c>
      <c r="R168" s="188">
        <f t="shared" si="2"/>
        <v>0</v>
      </c>
      <c r="S168" s="188">
        <v>0</v>
      </c>
      <c r="T168" s="189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359</v>
      </c>
      <c r="AT168" s="190" t="s">
        <v>245</v>
      </c>
      <c r="AU168" s="190" t="s">
        <v>79</v>
      </c>
      <c r="AY168" s="18" t="s">
        <v>165</v>
      </c>
      <c r="BE168" s="191">
        <f t="shared" si="4"/>
        <v>27.2</v>
      </c>
      <c r="BF168" s="191">
        <f t="shared" si="5"/>
        <v>0</v>
      </c>
      <c r="BG168" s="191">
        <f t="shared" si="6"/>
        <v>0</v>
      </c>
      <c r="BH168" s="191">
        <f t="shared" si="7"/>
        <v>0</v>
      </c>
      <c r="BI168" s="191">
        <f t="shared" si="8"/>
        <v>0</v>
      </c>
      <c r="BJ168" s="18" t="s">
        <v>6</v>
      </c>
      <c r="BK168" s="191">
        <f t="shared" si="9"/>
        <v>27.2</v>
      </c>
      <c r="BL168" s="18" t="s">
        <v>267</v>
      </c>
      <c r="BM168" s="190" t="s">
        <v>1879</v>
      </c>
    </row>
    <row r="169" spans="1:65" s="1" customFormat="1" ht="16.5" customHeight="1">
      <c r="A169" s="35"/>
      <c r="B169" s="36"/>
      <c r="C169" s="220" t="s">
        <v>443</v>
      </c>
      <c r="D169" s="220" t="s">
        <v>245</v>
      </c>
      <c r="E169" s="221" t="s">
        <v>1880</v>
      </c>
      <c r="F169" s="222" t="s">
        <v>1881</v>
      </c>
      <c r="G169" s="223" t="s">
        <v>232</v>
      </c>
      <c r="H169" s="224">
        <v>60</v>
      </c>
      <c r="I169" s="225">
        <v>89.79</v>
      </c>
      <c r="J169" s="226">
        <f t="shared" si="0"/>
        <v>5387.4</v>
      </c>
      <c r="K169" s="222" t="s">
        <v>20</v>
      </c>
      <c r="L169" s="227"/>
      <c r="M169" s="228" t="s">
        <v>20</v>
      </c>
      <c r="N169" s="229" t="s">
        <v>41</v>
      </c>
      <c r="O169" s="65"/>
      <c r="P169" s="188">
        <f t="shared" si="1"/>
        <v>0</v>
      </c>
      <c r="Q169" s="188">
        <v>0</v>
      </c>
      <c r="R169" s="188">
        <f t="shared" si="2"/>
        <v>0</v>
      </c>
      <c r="S169" s="188">
        <v>0</v>
      </c>
      <c r="T169" s="189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359</v>
      </c>
      <c r="AT169" s="190" t="s">
        <v>245</v>
      </c>
      <c r="AU169" s="190" t="s">
        <v>79</v>
      </c>
      <c r="AY169" s="18" t="s">
        <v>165</v>
      </c>
      <c r="BE169" s="191">
        <f t="shared" si="4"/>
        <v>5387.4</v>
      </c>
      <c r="BF169" s="191">
        <f t="shared" si="5"/>
        <v>0</v>
      </c>
      <c r="BG169" s="191">
        <f t="shared" si="6"/>
        <v>0</v>
      </c>
      <c r="BH169" s="191">
        <f t="shared" si="7"/>
        <v>0</v>
      </c>
      <c r="BI169" s="191">
        <f t="shared" si="8"/>
        <v>0</v>
      </c>
      <c r="BJ169" s="18" t="s">
        <v>6</v>
      </c>
      <c r="BK169" s="191">
        <f t="shared" si="9"/>
        <v>5387.4</v>
      </c>
      <c r="BL169" s="18" t="s">
        <v>267</v>
      </c>
      <c r="BM169" s="190" t="s">
        <v>1882</v>
      </c>
    </row>
    <row r="170" spans="1:65" s="1" customFormat="1" ht="21.75" customHeight="1">
      <c r="A170" s="35"/>
      <c r="B170" s="36"/>
      <c r="C170" s="220" t="s">
        <v>449</v>
      </c>
      <c r="D170" s="220" t="s">
        <v>245</v>
      </c>
      <c r="E170" s="221" t="s">
        <v>1858</v>
      </c>
      <c r="F170" s="222" t="s">
        <v>1859</v>
      </c>
      <c r="G170" s="223" t="s">
        <v>170</v>
      </c>
      <c r="H170" s="224">
        <v>40</v>
      </c>
      <c r="I170" s="225">
        <v>60.09</v>
      </c>
      <c r="J170" s="226">
        <f t="shared" si="0"/>
        <v>2403.6</v>
      </c>
      <c r="K170" s="222" t="s">
        <v>20</v>
      </c>
      <c r="L170" s="227"/>
      <c r="M170" s="228" t="s">
        <v>20</v>
      </c>
      <c r="N170" s="229" t="s">
        <v>41</v>
      </c>
      <c r="O170" s="65"/>
      <c r="P170" s="188">
        <f t="shared" si="1"/>
        <v>0</v>
      </c>
      <c r="Q170" s="188">
        <v>0.00014</v>
      </c>
      <c r="R170" s="188">
        <f t="shared" si="2"/>
        <v>0.005599999999999999</v>
      </c>
      <c r="S170" s="188">
        <v>0</v>
      </c>
      <c r="T170" s="189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359</v>
      </c>
      <c r="AT170" s="190" t="s">
        <v>245</v>
      </c>
      <c r="AU170" s="190" t="s">
        <v>79</v>
      </c>
      <c r="AY170" s="18" t="s">
        <v>165</v>
      </c>
      <c r="BE170" s="191">
        <f t="shared" si="4"/>
        <v>2403.6</v>
      </c>
      <c r="BF170" s="191">
        <f t="shared" si="5"/>
        <v>0</v>
      </c>
      <c r="BG170" s="191">
        <f t="shared" si="6"/>
        <v>0</v>
      </c>
      <c r="BH170" s="191">
        <f t="shared" si="7"/>
        <v>0</v>
      </c>
      <c r="BI170" s="191">
        <f t="shared" si="8"/>
        <v>0</v>
      </c>
      <c r="BJ170" s="18" t="s">
        <v>6</v>
      </c>
      <c r="BK170" s="191">
        <f t="shared" si="9"/>
        <v>2403.6</v>
      </c>
      <c r="BL170" s="18" t="s">
        <v>267</v>
      </c>
      <c r="BM170" s="190" t="s">
        <v>1883</v>
      </c>
    </row>
    <row r="171" spans="1:65" s="1" customFormat="1" ht="16.5" customHeight="1">
      <c r="A171" s="35"/>
      <c r="B171" s="36"/>
      <c r="C171" s="220" t="s">
        <v>455</v>
      </c>
      <c r="D171" s="220" t="s">
        <v>245</v>
      </c>
      <c r="E171" s="221" t="s">
        <v>1884</v>
      </c>
      <c r="F171" s="222" t="s">
        <v>1885</v>
      </c>
      <c r="G171" s="223" t="s">
        <v>170</v>
      </c>
      <c r="H171" s="224">
        <v>40</v>
      </c>
      <c r="I171" s="225">
        <v>144.64</v>
      </c>
      <c r="J171" s="226">
        <f t="shared" si="0"/>
        <v>5785.6</v>
      </c>
      <c r="K171" s="222" t="s">
        <v>20</v>
      </c>
      <c r="L171" s="227"/>
      <c r="M171" s="228" t="s">
        <v>20</v>
      </c>
      <c r="N171" s="229" t="s">
        <v>41</v>
      </c>
      <c r="O171" s="65"/>
      <c r="P171" s="188">
        <f t="shared" si="1"/>
        <v>0</v>
      </c>
      <c r="Q171" s="188">
        <v>9E-05</v>
      </c>
      <c r="R171" s="188">
        <f t="shared" si="2"/>
        <v>0.0036000000000000003</v>
      </c>
      <c r="S171" s="188">
        <v>0</v>
      </c>
      <c r="T171" s="189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359</v>
      </c>
      <c r="AT171" s="190" t="s">
        <v>245</v>
      </c>
      <c r="AU171" s="190" t="s">
        <v>79</v>
      </c>
      <c r="AY171" s="18" t="s">
        <v>165</v>
      </c>
      <c r="BE171" s="191">
        <f t="shared" si="4"/>
        <v>5785.6</v>
      </c>
      <c r="BF171" s="191">
        <f t="shared" si="5"/>
        <v>0</v>
      </c>
      <c r="BG171" s="191">
        <f t="shared" si="6"/>
        <v>0</v>
      </c>
      <c r="BH171" s="191">
        <f t="shared" si="7"/>
        <v>0</v>
      </c>
      <c r="BI171" s="191">
        <f t="shared" si="8"/>
        <v>0</v>
      </c>
      <c r="BJ171" s="18" t="s">
        <v>6</v>
      </c>
      <c r="BK171" s="191">
        <f t="shared" si="9"/>
        <v>5785.6</v>
      </c>
      <c r="BL171" s="18" t="s">
        <v>267</v>
      </c>
      <c r="BM171" s="190" t="s">
        <v>1886</v>
      </c>
    </row>
    <row r="172" spans="1:65" s="1" customFormat="1" ht="44.25" customHeight="1">
      <c r="A172" s="35"/>
      <c r="B172" s="36"/>
      <c r="C172" s="179" t="s">
        <v>462</v>
      </c>
      <c r="D172" s="179" t="s">
        <v>167</v>
      </c>
      <c r="E172" s="180" t="s">
        <v>1560</v>
      </c>
      <c r="F172" s="181" t="s">
        <v>1561</v>
      </c>
      <c r="G172" s="182" t="s">
        <v>224</v>
      </c>
      <c r="H172" s="183">
        <v>0.296</v>
      </c>
      <c r="I172" s="184">
        <v>2845</v>
      </c>
      <c r="J172" s="185">
        <f t="shared" si="0"/>
        <v>842.12</v>
      </c>
      <c r="K172" s="181" t="s">
        <v>171</v>
      </c>
      <c r="L172" s="40"/>
      <c r="M172" s="186" t="s">
        <v>20</v>
      </c>
      <c r="N172" s="187" t="s">
        <v>41</v>
      </c>
      <c r="O172" s="65"/>
      <c r="P172" s="188">
        <f t="shared" si="1"/>
        <v>0</v>
      </c>
      <c r="Q172" s="188">
        <v>0</v>
      </c>
      <c r="R172" s="188">
        <f t="shared" si="2"/>
        <v>0</v>
      </c>
      <c r="S172" s="188">
        <v>0</v>
      </c>
      <c r="T172" s="189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267</v>
      </c>
      <c r="AT172" s="190" t="s">
        <v>167</v>
      </c>
      <c r="AU172" s="190" t="s">
        <v>79</v>
      </c>
      <c r="AY172" s="18" t="s">
        <v>165</v>
      </c>
      <c r="BE172" s="191">
        <f t="shared" si="4"/>
        <v>842.12</v>
      </c>
      <c r="BF172" s="191">
        <f t="shared" si="5"/>
        <v>0</v>
      </c>
      <c r="BG172" s="191">
        <f t="shared" si="6"/>
        <v>0</v>
      </c>
      <c r="BH172" s="191">
        <f t="shared" si="7"/>
        <v>0</v>
      </c>
      <c r="BI172" s="191">
        <f t="shared" si="8"/>
        <v>0</v>
      </c>
      <c r="BJ172" s="18" t="s">
        <v>6</v>
      </c>
      <c r="BK172" s="191">
        <f t="shared" si="9"/>
        <v>842.12</v>
      </c>
      <c r="BL172" s="18" t="s">
        <v>267</v>
      </c>
      <c r="BM172" s="190" t="s">
        <v>1887</v>
      </c>
    </row>
    <row r="173" spans="1:47" s="1" customFormat="1" ht="12">
      <c r="A173" s="35"/>
      <c r="B173" s="36"/>
      <c r="C173" s="37"/>
      <c r="D173" s="192" t="s">
        <v>174</v>
      </c>
      <c r="E173" s="37"/>
      <c r="F173" s="193" t="s">
        <v>1563</v>
      </c>
      <c r="G173" s="37"/>
      <c r="H173" s="37"/>
      <c r="I173" s="194"/>
      <c r="J173" s="37"/>
      <c r="K173" s="37"/>
      <c r="L173" s="40"/>
      <c r="M173" s="195"/>
      <c r="N173" s="19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174</v>
      </c>
      <c r="AU173" s="18" t="s">
        <v>79</v>
      </c>
    </row>
    <row r="174" spans="1:65" s="1" customFormat="1" ht="44.25" customHeight="1">
      <c r="A174" s="35"/>
      <c r="B174" s="36"/>
      <c r="C174" s="179" t="s">
        <v>467</v>
      </c>
      <c r="D174" s="179" t="s">
        <v>167</v>
      </c>
      <c r="E174" s="180" t="s">
        <v>1888</v>
      </c>
      <c r="F174" s="181" t="s">
        <v>1889</v>
      </c>
      <c r="G174" s="182" t="s">
        <v>170</v>
      </c>
      <c r="H174" s="183">
        <v>1</v>
      </c>
      <c r="I174" s="184">
        <v>5576.2</v>
      </c>
      <c r="J174" s="185">
        <f>ROUND(I174*H174,2)</f>
        <v>5576.2</v>
      </c>
      <c r="K174" s="181" t="s">
        <v>171</v>
      </c>
      <c r="L174" s="40"/>
      <c r="M174" s="186" t="s">
        <v>20</v>
      </c>
      <c r="N174" s="187" t="s">
        <v>41</v>
      </c>
      <c r="O174" s="65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267</v>
      </c>
      <c r="AT174" s="190" t="s">
        <v>167</v>
      </c>
      <c r="AU174" s="190" t="s">
        <v>79</v>
      </c>
      <c r="AY174" s="18" t="s">
        <v>165</v>
      </c>
      <c r="BE174" s="191">
        <f>IF(N174="základní",J174,0)</f>
        <v>5576.2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6</v>
      </c>
      <c r="BK174" s="191">
        <f>ROUND(I174*H174,2)</f>
        <v>5576.2</v>
      </c>
      <c r="BL174" s="18" t="s">
        <v>267</v>
      </c>
      <c r="BM174" s="190" t="s">
        <v>1890</v>
      </c>
    </row>
    <row r="175" spans="1:47" s="1" customFormat="1" ht="12">
      <c r="A175" s="35"/>
      <c r="B175" s="36"/>
      <c r="C175" s="37"/>
      <c r="D175" s="192" t="s">
        <v>174</v>
      </c>
      <c r="E175" s="37"/>
      <c r="F175" s="193" t="s">
        <v>1891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174</v>
      </c>
      <c r="AU175" s="18" t="s">
        <v>79</v>
      </c>
    </row>
    <row r="176" spans="2:63" s="11" customFormat="1" ht="25.9" customHeight="1">
      <c r="B176" s="163"/>
      <c r="C176" s="164"/>
      <c r="D176" s="165" t="s">
        <v>69</v>
      </c>
      <c r="E176" s="166" t="s">
        <v>122</v>
      </c>
      <c r="F176" s="166" t="s">
        <v>123</v>
      </c>
      <c r="G176" s="164"/>
      <c r="H176" s="164"/>
      <c r="I176" s="167"/>
      <c r="J176" s="168">
        <f>BK176</f>
        <v>37781.6</v>
      </c>
      <c r="K176" s="164"/>
      <c r="L176" s="169"/>
      <c r="M176" s="170"/>
      <c r="N176" s="171"/>
      <c r="O176" s="171"/>
      <c r="P176" s="172">
        <f>P177</f>
        <v>0</v>
      </c>
      <c r="Q176" s="171"/>
      <c r="R176" s="172">
        <f>R177</f>
        <v>0</v>
      </c>
      <c r="S176" s="171"/>
      <c r="T176" s="173">
        <f>T177</f>
        <v>0</v>
      </c>
      <c r="AR176" s="174" t="s">
        <v>193</v>
      </c>
      <c r="AT176" s="175" t="s">
        <v>69</v>
      </c>
      <c r="AU176" s="175" t="s">
        <v>70</v>
      </c>
      <c r="AY176" s="174" t="s">
        <v>165</v>
      </c>
      <c r="BK176" s="176">
        <f>BK177</f>
        <v>37781.6</v>
      </c>
    </row>
    <row r="177" spans="2:63" s="11" customFormat="1" ht="22.9" customHeight="1">
      <c r="B177" s="163"/>
      <c r="C177" s="164"/>
      <c r="D177" s="165" t="s">
        <v>69</v>
      </c>
      <c r="E177" s="177" t="s">
        <v>1718</v>
      </c>
      <c r="F177" s="177" t="s">
        <v>1719</v>
      </c>
      <c r="G177" s="164"/>
      <c r="H177" s="164"/>
      <c r="I177" s="167"/>
      <c r="J177" s="178">
        <f>BK177</f>
        <v>37781.6</v>
      </c>
      <c r="K177" s="164"/>
      <c r="L177" s="169"/>
      <c r="M177" s="170"/>
      <c r="N177" s="171"/>
      <c r="O177" s="171"/>
      <c r="P177" s="172">
        <f>SUM(P178:P181)</f>
        <v>0</v>
      </c>
      <c r="Q177" s="171"/>
      <c r="R177" s="172">
        <f>SUM(R178:R181)</f>
        <v>0</v>
      </c>
      <c r="S177" s="171"/>
      <c r="T177" s="173">
        <f>SUM(T178:T181)</f>
        <v>0</v>
      </c>
      <c r="AR177" s="174" t="s">
        <v>193</v>
      </c>
      <c r="AT177" s="175" t="s">
        <v>69</v>
      </c>
      <c r="AU177" s="175" t="s">
        <v>6</v>
      </c>
      <c r="AY177" s="174" t="s">
        <v>165</v>
      </c>
      <c r="BK177" s="176">
        <f>SUM(BK178:BK181)</f>
        <v>37781.6</v>
      </c>
    </row>
    <row r="178" spans="1:65" s="1" customFormat="1" ht="24.2" customHeight="1">
      <c r="A178" s="35"/>
      <c r="B178" s="36"/>
      <c r="C178" s="179" t="s">
        <v>478</v>
      </c>
      <c r="D178" s="179" t="s">
        <v>167</v>
      </c>
      <c r="E178" s="180" t="s">
        <v>1892</v>
      </c>
      <c r="F178" s="181" t="s">
        <v>1893</v>
      </c>
      <c r="G178" s="182" t="s">
        <v>1894</v>
      </c>
      <c r="H178" s="183">
        <v>60</v>
      </c>
      <c r="I178" s="184">
        <v>557.62</v>
      </c>
      <c r="J178" s="185">
        <f>ROUND(I178*H178,2)</f>
        <v>33457.2</v>
      </c>
      <c r="K178" s="181" t="s">
        <v>1187</v>
      </c>
      <c r="L178" s="40"/>
      <c r="M178" s="186" t="s">
        <v>20</v>
      </c>
      <c r="N178" s="187" t="s">
        <v>41</v>
      </c>
      <c r="O178" s="65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1723</v>
      </c>
      <c r="AT178" s="190" t="s">
        <v>167</v>
      </c>
      <c r="AU178" s="190" t="s">
        <v>79</v>
      </c>
      <c r="AY178" s="18" t="s">
        <v>165</v>
      </c>
      <c r="BE178" s="191">
        <f>IF(N178="základní",J178,0)</f>
        <v>33457.2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6</v>
      </c>
      <c r="BK178" s="191">
        <f>ROUND(I178*H178,2)</f>
        <v>33457.2</v>
      </c>
      <c r="BL178" s="18" t="s">
        <v>1723</v>
      </c>
      <c r="BM178" s="190" t="s">
        <v>1895</v>
      </c>
    </row>
    <row r="179" spans="1:47" s="1" customFormat="1" ht="12">
      <c r="A179" s="35"/>
      <c r="B179" s="36"/>
      <c r="C179" s="37"/>
      <c r="D179" s="192" t="s">
        <v>174</v>
      </c>
      <c r="E179" s="37"/>
      <c r="F179" s="193" t="s">
        <v>1896</v>
      </c>
      <c r="G179" s="37"/>
      <c r="H179" s="37"/>
      <c r="I179" s="194"/>
      <c r="J179" s="37"/>
      <c r="K179" s="37"/>
      <c r="L179" s="40"/>
      <c r="M179" s="195"/>
      <c r="N179" s="196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174</v>
      </c>
      <c r="AU179" s="18" t="s">
        <v>79</v>
      </c>
    </row>
    <row r="180" spans="1:65" s="1" customFormat="1" ht="24.2" customHeight="1">
      <c r="A180" s="35"/>
      <c r="B180" s="36"/>
      <c r="C180" s="179" t="s">
        <v>482</v>
      </c>
      <c r="D180" s="179" t="s">
        <v>167</v>
      </c>
      <c r="E180" s="180" t="s">
        <v>1897</v>
      </c>
      <c r="F180" s="181" t="s">
        <v>1898</v>
      </c>
      <c r="G180" s="182" t="s">
        <v>1899</v>
      </c>
      <c r="H180" s="183">
        <v>1</v>
      </c>
      <c r="I180" s="184">
        <v>4324.4</v>
      </c>
      <c r="J180" s="185">
        <f>ROUND(I180*H180,2)</f>
        <v>4324.4</v>
      </c>
      <c r="K180" s="181" t="s">
        <v>1187</v>
      </c>
      <c r="L180" s="40"/>
      <c r="M180" s="186" t="s">
        <v>20</v>
      </c>
      <c r="N180" s="187" t="s">
        <v>41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1723</v>
      </c>
      <c r="AT180" s="190" t="s">
        <v>167</v>
      </c>
      <c r="AU180" s="190" t="s">
        <v>79</v>
      </c>
      <c r="AY180" s="18" t="s">
        <v>165</v>
      </c>
      <c r="BE180" s="191">
        <f>IF(N180="základní",J180,0)</f>
        <v>4324.4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6</v>
      </c>
      <c r="BK180" s="191">
        <f>ROUND(I180*H180,2)</f>
        <v>4324.4</v>
      </c>
      <c r="BL180" s="18" t="s">
        <v>1723</v>
      </c>
      <c r="BM180" s="190" t="s">
        <v>1900</v>
      </c>
    </row>
    <row r="181" spans="1:47" s="1" customFormat="1" ht="12">
      <c r="A181" s="35"/>
      <c r="B181" s="36"/>
      <c r="C181" s="37"/>
      <c r="D181" s="192" t="s">
        <v>174</v>
      </c>
      <c r="E181" s="37"/>
      <c r="F181" s="193" t="s">
        <v>1901</v>
      </c>
      <c r="G181" s="37"/>
      <c r="H181" s="37"/>
      <c r="I181" s="194"/>
      <c r="J181" s="37"/>
      <c r="K181" s="37"/>
      <c r="L181" s="40"/>
      <c r="M181" s="244"/>
      <c r="N181" s="245"/>
      <c r="O181" s="246"/>
      <c r="P181" s="246"/>
      <c r="Q181" s="246"/>
      <c r="R181" s="246"/>
      <c r="S181" s="246"/>
      <c r="T181" s="24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174</v>
      </c>
      <c r="AU181" s="18" t="s">
        <v>79</v>
      </c>
    </row>
    <row r="182" spans="1:31" s="1" customFormat="1" ht="6.95" customHeight="1">
      <c r="A182" s="35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0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formatColumns="0" formatRows="0" autoFilter="0"/>
  <autoFilter ref="C90:K181"/>
  <mergeCells count="12">
    <mergeCell ref="E83:H83"/>
    <mergeCell ref="E81:H81"/>
    <mergeCell ref="L2:V2"/>
    <mergeCell ref="E50:H50"/>
    <mergeCell ref="E52:H52"/>
    <mergeCell ref="E54:H54"/>
    <mergeCell ref="E79:H79"/>
    <mergeCell ref="E7:H7"/>
    <mergeCell ref="E9:H9"/>
    <mergeCell ref="E11:H11"/>
    <mergeCell ref="E20:H20"/>
    <mergeCell ref="E29:H29"/>
  </mergeCells>
  <hyperlinks>
    <hyperlink ref="F95" r:id="rId1" display="https://podminky.urs.cz/item/CS_URS_2022_02/997013813"/>
    <hyperlink ref="F99" r:id="rId2" display="https://podminky.urs.cz/item/CS_URS_2022_02/741110001"/>
    <hyperlink ref="F105" r:id="rId3" display="https://podminky.urs.cz/item/CS_URS_2022_02/741110002"/>
    <hyperlink ref="F111" r:id="rId4" display="https://podminky.urs.cz/item/CS_URS_2022_02/741110003"/>
    <hyperlink ref="F117" r:id="rId5" display="https://podminky.urs.cz/item/CS_URS_2022_02/741112111"/>
    <hyperlink ref="F120" r:id="rId6" display="https://podminky.urs.cz/item/CS_URS_2022_02/741120201"/>
    <hyperlink ref="F124" r:id="rId7" display="https://podminky.urs.cz/item/CS_URS_2022_02/741122122"/>
    <hyperlink ref="F130" r:id="rId8" display="https://podminky.urs.cz/item/CS_URS_2022_02/741122133"/>
    <hyperlink ref="F134" r:id="rId9" display="https://podminky.urs.cz/item/CS_URS_2022_02/741122143"/>
    <hyperlink ref="F138" r:id="rId10" display="https://podminky.urs.cz/item/CS_URS_2022_02/741231012"/>
    <hyperlink ref="F141" r:id="rId11" display="https://podminky.urs.cz/item/CS_URS_2022_02/741310001"/>
    <hyperlink ref="F146" r:id="rId12" display="https://podminky.urs.cz/item/CS_URS_2022_02/741310021"/>
    <hyperlink ref="F149" r:id="rId13" display="https://podminky.urs.cz/item/CS_URS_2022_02/741313012"/>
    <hyperlink ref="F152" r:id="rId14" display="https://podminky.urs.cz/item/CS_URS_2022_02/741313052"/>
    <hyperlink ref="F156" r:id="rId15" display="https://podminky.urs.cz/item/CS_URS_2022_02/741370034"/>
    <hyperlink ref="F159" r:id="rId16" display="https://podminky.urs.cz/item/CS_URS_2022_02/741372151"/>
    <hyperlink ref="F164" r:id="rId17" display="https://podminky.urs.cz/item/CS_URS_2022_02/741910412"/>
    <hyperlink ref="F173" r:id="rId18" display="https://podminky.urs.cz/item/CS_URS_2022_02/998741101"/>
    <hyperlink ref="F175" r:id="rId19" display="https://podminky.urs.cz/item/CS_URS_2022_02/741810001"/>
    <hyperlink ref="F179" r:id="rId20" display="https://podminky.urs.cz/item/CS_URS_2021_01/091104000"/>
    <hyperlink ref="F181" r:id="rId21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3"/>
  <headerFooter>
    <oddFooter>&amp;CStrana &amp;P z &amp;N</oddFooter>
  </headerFooter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30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118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1513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1902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1515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1515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1516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1517</v>
      </c>
      <c r="F23" s="35"/>
      <c r="G23" s="35"/>
      <c r="H23" s="35"/>
      <c r="I23" s="113" t="s">
        <v>28</v>
      </c>
      <c r="J23" s="104" t="s">
        <v>1518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1516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1517</v>
      </c>
      <c r="F26" s="35"/>
      <c r="G26" s="35"/>
      <c r="H26" s="35"/>
      <c r="I26" s="113" t="s">
        <v>28</v>
      </c>
      <c r="J26" s="104" t="s">
        <v>1518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ROUND(J89,2)</f>
        <v>69064.69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ROUND((SUM(BE89:BE173)),0)</f>
        <v>69065</v>
      </c>
      <c r="G35" s="35"/>
      <c r="H35" s="35"/>
      <c r="I35" s="125">
        <v>0.21</v>
      </c>
      <c r="J35" s="124">
        <f>ROUND(((SUM(BE89:BE173))*I35),2)</f>
        <v>14503.58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ROUND((SUM(BF89:BF173)),0)</f>
        <v>0</v>
      </c>
      <c r="G36" s="35"/>
      <c r="H36" s="35"/>
      <c r="I36" s="125">
        <v>0.15</v>
      </c>
      <c r="J36" s="124">
        <f>ROUND(((SUM(BF89:BF173))*I36),0)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ROUND((SUM(BG89:BG173)),0)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ROUND((SUM(BH89:BH173)),0)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ROUND((SUM(BI89:BI173)),0)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83568.27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1513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25K2021_4 - Rozvaděče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 xml:space="preserve"> 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 xml:space="preserve"> </v>
      </c>
      <c r="G58" s="37"/>
      <c r="H58" s="37"/>
      <c r="I58" s="30" t="s">
        <v>30</v>
      </c>
      <c r="J58" s="33" t="str">
        <f>E23</f>
        <v>Petr Kubala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Petr Kubala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J89</f>
        <v>69064.69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142</v>
      </c>
      <c r="E64" s="144"/>
      <c r="F64" s="144"/>
      <c r="G64" s="144"/>
      <c r="H64" s="144"/>
      <c r="I64" s="144"/>
      <c r="J64" s="145">
        <f>J90</f>
        <v>68040.49</v>
      </c>
      <c r="K64" s="142"/>
      <c r="L64" s="146"/>
    </row>
    <row r="65" spans="2:12" s="9" customFormat="1" ht="19.9" customHeight="1">
      <c r="B65" s="147"/>
      <c r="C65" s="98"/>
      <c r="D65" s="148" t="s">
        <v>1519</v>
      </c>
      <c r="E65" s="149"/>
      <c r="F65" s="149"/>
      <c r="G65" s="149"/>
      <c r="H65" s="149"/>
      <c r="I65" s="149"/>
      <c r="J65" s="150">
        <f>J91</f>
        <v>68040.49</v>
      </c>
      <c r="K65" s="98"/>
      <c r="L65" s="151"/>
    </row>
    <row r="66" spans="2:12" s="8" customFormat="1" ht="24.95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J170</f>
        <v>1024.2</v>
      </c>
      <c r="K66" s="142"/>
      <c r="L66" s="146"/>
    </row>
    <row r="67" spans="2:12" s="9" customFormat="1" ht="19.9" customHeight="1">
      <c r="B67" s="147"/>
      <c r="C67" s="98"/>
      <c r="D67" s="148" t="s">
        <v>1566</v>
      </c>
      <c r="E67" s="149"/>
      <c r="F67" s="149"/>
      <c r="G67" s="149"/>
      <c r="H67" s="149"/>
      <c r="I67" s="149"/>
      <c r="J67" s="150">
        <f>J171</f>
        <v>1024.2</v>
      </c>
      <c r="K67" s="98"/>
      <c r="L67" s="151"/>
    </row>
    <row r="68" spans="1:31" s="1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1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1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24.95" customHeight="1">
      <c r="A74" s="35"/>
      <c r="B74" s="36"/>
      <c r="C74" s="24" t="s">
        <v>150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12" customHeight="1">
      <c r="A76" s="35"/>
      <c r="B76" s="36"/>
      <c r="C76" s="30" t="s">
        <v>17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26.25" customHeight="1">
      <c r="A77" s="35"/>
      <c r="B77" s="36"/>
      <c r="C77" s="37"/>
      <c r="D77" s="37"/>
      <c r="E77" s="390" t="str">
        <f>E7</f>
        <v>Projektová dokumentace revitalizace střediska Veřejná zeleň na ul. Palackého 29, Nový Jičín</v>
      </c>
      <c r="F77" s="391"/>
      <c r="G77" s="391"/>
      <c r="H77" s="391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ht="12" customHeight="1">
      <c r="B78" s="22"/>
      <c r="C78" s="30" t="s">
        <v>126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1" customFormat="1" ht="16.5" customHeight="1">
      <c r="A79" s="35"/>
      <c r="B79" s="36"/>
      <c r="C79" s="37"/>
      <c r="D79" s="37"/>
      <c r="E79" s="390" t="s">
        <v>1513</v>
      </c>
      <c r="F79" s="389"/>
      <c r="G79" s="389"/>
      <c r="H79" s="389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2" customHeight="1">
      <c r="A80" s="35"/>
      <c r="B80" s="36"/>
      <c r="C80" s="30" t="s">
        <v>939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6.5" customHeight="1">
      <c r="A81" s="35"/>
      <c r="B81" s="36"/>
      <c r="C81" s="37"/>
      <c r="D81" s="37"/>
      <c r="E81" s="386" t="str">
        <f>E11</f>
        <v>25K2021_4 - Rozvaděče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2" customHeight="1">
      <c r="A83" s="35"/>
      <c r="B83" s="36"/>
      <c r="C83" s="30" t="s">
        <v>22</v>
      </c>
      <c r="D83" s="37"/>
      <c r="E83" s="37"/>
      <c r="F83" s="28" t="str">
        <f>F14</f>
        <v xml:space="preserve"> </v>
      </c>
      <c r="G83" s="37"/>
      <c r="H83" s="37"/>
      <c r="I83" s="30" t="s">
        <v>24</v>
      </c>
      <c r="J83" s="60">
        <f>IF(J14="","",J14)</f>
        <v>44855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5.2" customHeight="1">
      <c r="A85" s="35"/>
      <c r="B85" s="36"/>
      <c r="C85" s="30" t="s">
        <v>25</v>
      </c>
      <c r="D85" s="37"/>
      <c r="E85" s="37"/>
      <c r="F85" s="28" t="str">
        <f>E17</f>
        <v xml:space="preserve"> </v>
      </c>
      <c r="G85" s="37"/>
      <c r="H85" s="37"/>
      <c r="I85" s="30" t="s">
        <v>30</v>
      </c>
      <c r="J85" s="33" t="str">
        <f>E23</f>
        <v>Petr Kubala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5.2" customHeight="1">
      <c r="A86" s="35"/>
      <c r="B86" s="36"/>
      <c r="C86" s="30" t="s">
        <v>29</v>
      </c>
      <c r="D86" s="37"/>
      <c r="E86" s="37"/>
      <c r="F86" s="28" t="str">
        <f>IF(E20="","",E20)</f>
        <v>NOSTA s.r.o. Nový Jičín</v>
      </c>
      <c r="G86" s="37"/>
      <c r="H86" s="37"/>
      <c r="I86" s="30" t="s">
        <v>33</v>
      </c>
      <c r="J86" s="33" t="str">
        <f>E26</f>
        <v>Petr Kubala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0" customFormat="1" ht="29.25" customHeight="1">
      <c r="A88" s="152"/>
      <c r="B88" s="153"/>
      <c r="C88" s="154" t="s">
        <v>151</v>
      </c>
      <c r="D88" s="155" t="s">
        <v>55</v>
      </c>
      <c r="E88" s="155" t="s">
        <v>51</v>
      </c>
      <c r="F88" s="155" t="s">
        <v>52</v>
      </c>
      <c r="G88" s="155" t="s">
        <v>152</v>
      </c>
      <c r="H88" s="155" t="s">
        <v>153</v>
      </c>
      <c r="I88" s="155" t="s">
        <v>154</v>
      </c>
      <c r="J88" s="155" t="s">
        <v>130</v>
      </c>
      <c r="K88" s="156" t="s">
        <v>155</v>
      </c>
      <c r="L88" s="157"/>
      <c r="M88" s="69" t="s">
        <v>20</v>
      </c>
      <c r="N88" s="70" t="s">
        <v>40</v>
      </c>
      <c r="O88" s="70" t="s">
        <v>156</v>
      </c>
      <c r="P88" s="70" t="s">
        <v>157</v>
      </c>
      <c r="Q88" s="70" t="s">
        <v>158</v>
      </c>
      <c r="R88" s="70" t="s">
        <v>159</v>
      </c>
      <c r="S88" s="70" t="s">
        <v>160</v>
      </c>
      <c r="T88" s="71" t="s">
        <v>161</v>
      </c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</row>
    <row r="89" spans="1:63" s="1" customFormat="1" ht="22.9" customHeight="1">
      <c r="A89" s="35"/>
      <c r="B89" s="36"/>
      <c r="C89" s="76" t="s">
        <v>162</v>
      </c>
      <c r="D89" s="37"/>
      <c r="E89" s="37"/>
      <c r="F89" s="37"/>
      <c r="G89" s="37"/>
      <c r="H89" s="37"/>
      <c r="I89" s="37"/>
      <c r="J89" s="158">
        <f>BK89</f>
        <v>69064.69</v>
      </c>
      <c r="K89" s="37"/>
      <c r="L89" s="40"/>
      <c r="M89" s="72"/>
      <c r="N89" s="159"/>
      <c r="O89" s="73"/>
      <c r="P89" s="160">
        <f>P90+P170</f>
        <v>0</v>
      </c>
      <c r="Q89" s="73"/>
      <c r="R89" s="160">
        <f>R90+R170</f>
        <v>0.004045</v>
      </c>
      <c r="S89" s="73"/>
      <c r="T89" s="161">
        <f>T90+T170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69</v>
      </c>
      <c r="AU89" s="18" t="s">
        <v>131</v>
      </c>
      <c r="BK89" s="162">
        <f>BK90+BK170</f>
        <v>69064.69</v>
      </c>
    </row>
    <row r="90" spans="2:63" s="11" customFormat="1" ht="25.9" customHeight="1">
      <c r="B90" s="163"/>
      <c r="C90" s="164"/>
      <c r="D90" s="165" t="s">
        <v>69</v>
      </c>
      <c r="E90" s="166" t="s">
        <v>527</v>
      </c>
      <c r="F90" s="166" t="s">
        <v>528</v>
      </c>
      <c r="G90" s="164"/>
      <c r="H90" s="164"/>
      <c r="I90" s="167"/>
      <c r="J90" s="168">
        <f>BK90</f>
        <v>68040.49</v>
      </c>
      <c r="K90" s="164"/>
      <c r="L90" s="169"/>
      <c r="M90" s="170"/>
      <c r="N90" s="171"/>
      <c r="O90" s="171"/>
      <c r="P90" s="172">
        <f>P91</f>
        <v>0</v>
      </c>
      <c r="Q90" s="171"/>
      <c r="R90" s="172">
        <f>R91</f>
        <v>0.004045</v>
      </c>
      <c r="S90" s="171"/>
      <c r="T90" s="173">
        <f>T91</f>
        <v>0</v>
      </c>
      <c r="AR90" s="174" t="s">
        <v>79</v>
      </c>
      <c r="AT90" s="175" t="s">
        <v>69</v>
      </c>
      <c r="AU90" s="175" t="s">
        <v>70</v>
      </c>
      <c r="AY90" s="174" t="s">
        <v>165</v>
      </c>
      <c r="BK90" s="176">
        <f>BK91</f>
        <v>68040.49</v>
      </c>
    </row>
    <row r="91" spans="2:63" s="11" customFormat="1" ht="22.9" customHeight="1">
      <c r="B91" s="163"/>
      <c r="C91" s="164"/>
      <c r="D91" s="165" t="s">
        <v>69</v>
      </c>
      <c r="E91" s="177" t="s">
        <v>1520</v>
      </c>
      <c r="F91" s="177" t="s">
        <v>1521</v>
      </c>
      <c r="G91" s="164"/>
      <c r="H91" s="164"/>
      <c r="I91" s="167"/>
      <c r="J91" s="178">
        <f>BK91</f>
        <v>68040.49</v>
      </c>
      <c r="K91" s="164"/>
      <c r="L91" s="169"/>
      <c r="M91" s="170"/>
      <c r="N91" s="171"/>
      <c r="O91" s="171"/>
      <c r="P91" s="172">
        <f>SUM(P92:P169)</f>
        <v>0</v>
      </c>
      <c r="Q91" s="171"/>
      <c r="R91" s="172">
        <f>SUM(R92:R169)</f>
        <v>0.004045</v>
      </c>
      <c r="S91" s="171"/>
      <c r="T91" s="173">
        <f>SUM(T92:T169)</f>
        <v>0</v>
      </c>
      <c r="AR91" s="174" t="s">
        <v>79</v>
      </c>
      <c r="AT91" s="175" t="s">
        <v>69</v>
      </c>
      <c r="AU91" s="175" t="s">
        <v>6</v>
      </c>
      <c r="AY91" s="174" t="s">
        <v>165</v>
      </c>
      <c r="BK91" s="176">
        <f>SUM(BK92:BK169)</f>
        <v>68040.49</v>
      </c>
    </row>
    <row r="92" spans="1:65" s="1" customFormat="1" ht="37.9" customHeight="1">
      <c r="A92" s="35"/>
      <c r="B92" s="36"/>
      <c r="C92" s="179" t="s">
        <v>6</v>
      </c>
      <c r="D92" s="179" t="s">
        <v>167</v>
      </c>
      <c r="E92" s="180" t="s">
        <v>1903</v>
      </c>
      <c r="F92" s="181" t="s">
        <v>1904</v>
      </c>
      <c r="G92" s="182" t="s">
        <v>232</v>
      </c>
      <c r="H92" s="183">
        <v>30</v>
      </c>
      <c r="I92" s="184">
        <v>28.45</v>
      </c>
      <c r="J92" s="185">
        <f>ROUND(I92*H92,2)</f>
        <v>853.5</v>
      </c>
      <c r="K92" s="181" t="s">
        <v>171</v>
      </c>
      <c r="L92" s="40"/>
      <c r="M92" s="186" t="s">
        <v>20</v>
      </c>
      <c r="N92" s="187" t="s">
        <v>41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267</v>
      </c>
      <c r="AT92" s="190" t="s">
        <v>167</v>
      </c>
      <c r="AU92" s="190" t="s">
        <v>79</v>
      </c>
      <c r="AY92" s="18" t="s">
        <v>165</v>
      </c>
      <c r="BE92" s="191">
        <f>IF(N92="základní",J92,0)</f>
        <v>853.5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6</v>
      </c>
      <c r="BK92" s="191">
        <f>ROUND(I92*H92,2)</f>
        <v>853.5</v>
      </c>
      <c r="BL92" s="18" t="s">
        <v>267</v>
      </c>
      <c r="BM92" s="190" t="s">
        <v>1905</v>
      </c>
    </row>
    <row r="93" spans="1:47" s="1" customFormat="1" ht="12">
      <c r="A93" s="35"/>
      <c r="B93" s="36"/>
      <c r="C93" s="37"/>
      <c r="D93" s="192" t="s">
        <v>174</v>
      </c>
      <c r="E93" s="37"/>
      <c r="F93" s="193" t="s">
        <v>1906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174</v>
      </c>
      <c r="AU93" s="18" t="s">
        <v>79</v>
      </c>
    </row>
    <row r="94" spans="1:65" s="1" customFormat="1" ht="24.2" customHeight="1">
      <c r="A94" s="35"/>
      <c r="B94" s="36"/>
      <c r="C94" s="220" t="s">
        <v>79</v>
      </c>
      <c r="D94" s="220" t="s">
        <v>245</v>
      </c>
      <c r="E94" s="221" t="s">
        <v>1907</v>
      </c>
      <c r="F94" s="222" t="s">
        <v>1908</v>
      </c>
      <c r="G94" s="223" t="s">
        <v>232</v>
      </c>
      <c r="H94" s="224">
        <v>11.5</v>
      </c>
      <c r="I94" s="225">
        <v>6.15</v>
      </c>
      <c r="J94" s="226">
        <f>ROUND(I94*H94,2)</f>
        <v>70.73</v>
      </c>
      <c r="K94" s="222" t="s">
        <v>171</v>
      </c>
      <c r="L94" s="227"/>
      <c r="M94" s="228" t="s">
        <v>20</v>
      </c>
      <c r="N94" s="229" t="s">
        <v>41</v>
      </c>
      <c r="O94" s="65"/>
      <c r="P94" s="188">
        <f>O94*H94</f>
        <v>0</v>
      </c>
      <c r="Q94" s="188">
        <v>2E-05</v>
      </c>
      <c r="R94" s="188">
        <f>Q94*H94</f>
        <v>0.00023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359</v>
      </c>
      <c r="AT94" s="190" t="s">
        <v>245</v>
      </c>
      <c r="AU94" s="190" t="s">
        <v>79</v>
      </c>
      <c r="AY94" s="18" t="s">
        <v>165</v>
      </c>
      <c r="BE94" s="191">
        <f>IF(N94="základní",J94,0)</f>
        <v>70.73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6</v>
      </c>
      <c r="BK94" s="191">
        <f>ROUND(I94*H94,2)</f>
        <v>70.73</v>
      </c>
      <c r="BL94" s="18" t="s">
        <v>267</v>
      </c>
      <c r="BM94" s="190" t="s">
        <v>1909</v>
      </c>
    </row>
    <row r="95" spans="2:51" s="13" customFormat="1" ht="12">
      <c r="B95" s="208"/>
      <c r="C95" s="209"/>
      <c r="D95" s="199" t="s">
        <v>190</v>
      </c>
      <c r="E95" s="210" t="s">
        <v>20</v>
      </c>
      <c r="F95" s="211" t="s">
        <v>1910</v>
      </c>
      <c r="G95" s="209"/>
      <c r="H95" s="212">
        <v>11.5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190</v>
      </c>
      <c r="AU95" s="218" t="s">
        <v>79</v>
      </c>
      <c r="AV95" s="13" t="s">
        <v>79</v>
      </c>
      <c r="AW95" s="13" t="s">
        <v>32</v>
      </c>
      <c r="AX95" s="13" t="s">
        <v>6</v>
      </c>
      <c r="AY95" s="218" t="s">
        <v>165</v>
      </c>
    </row>
    <row r="96" spans="1:65" s="1" customFormat="1" ht="24.2" customHeight="1">
      <c r="A96" s="35"/>
      <c r="B96" s="36"/>
      <c r="C96" s="220" t="s">
        <v>180</v>
      </c>
      <c r="D96" s="220" t="s">
        <v>245</v>
      </c>
      <c r="E96" s="221" t="s">
        <v>1911</v>
      </c>
      <c r="F96" s="222" t="s">
        <v>1912</v>
      </c>
      <c r="G96" s="223" t="s">
        <v>232</v>
      </c>
      <c r="H96" s="224">
        <v>11.5</v>
      </c>
      <c r="I96" s="225">
        <v>9.79</v>
      </c>
      <c r="J96" s="226">
        <f>ROUND(I96*H96,2)</f>
        <v>112.59</v>
      </c>
      <c r="K96" s="222" t="s">
        <v>171</v>
      </c>
      <c r="L96" s="227"/>
      <c r="M96" s="228" t="s">
        <v>20</v>
      </c>
      <c r="N96" s="229" t="s">
        <v>41</v>
      </c>
      <c r="O96" s="65"/>
      <c r="P96" s="188">
        <f>O96*H96</f>
        <v>0</v>
      </c>
      <c r="Q96" s="188">
        <v>3E-05</v>
      </c>
      <c r="R96" s="188">
        <f>Q96*H96</f>
        <v>0.000345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359</v>
      </c>
      <c r="AT96" s="190" t="s">
        <v>245</v>
      </c>
      <c r="AU96" s="190" t="s">
        <v>79</v>
      </c>
      <c r="AY96" s="18" t="s">
        <v>165</v>
      </c>
      <c r="BE96" s="191">
        <f>IF(N96="základní",J96,0)</f>
        <v>112.59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6</v>
      </c>
      <c r="BK96" s="191">
        <f>ROUND(I96*H96,2)</f>
        <v>112.59</v>
      </c>
      <c r="BL96" s="18" t="s">
        <v>267</v>
      </c>
      <c r="BM96" s="190" t="s">
        <v>1913</v>
      </c>
    </row>
    <row r="97" spans="2:51" s="13" customFormat="1" ht="12">
      <c r="B97" s="208"/>
      <c r="C97" s="209"/>
      <c r="D97" s="199" t="s">
        <v>190</v>
      </c>
      <c r="E97" s="210" t="s">
        <v>20</v>
      </c>
      <c r="F97" s="211" t="s">
        <v>1910</v>
      </c>
      <c r="G97" s="209"/>
      <c r="H97" s="212">
        <v>11.5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190</v>
      </c>
      <c r="AU97" s="218" t="s">
        <v>79</v>
      </c>
      <c r="AV97" s="13" t="s">
        <v>79</v>
      </c>
      <c r="AW97" s="13" t="s">
        <v>32</v>
      </c>
      <c r="AX97" s="13" t="s">
        <v>6</v>
      </c>
      <c r="AY97" s="218" t="s">
        <v>165</v>
      </c>
    </row>
    <row r="98" spans="1:65" s="1" customFormat="1" ht="24.2" customHeight="1">
      <c r="A98" s="35"/>
      <c r="B98" s="36"/>
      <c r="C98" s="220" t="s">
        <v>172</v>
      </c>
      <c r="D98" s="220" t="s">
        <v>245</v>
      </c>
      <c r="E98" s="221" t="s">
        <v>1778</v>
      </c>
      <c r="F98" s="222" t="s">
        <v>1779</v>
      </c>
      <c r="G98" s="223" t="s">
        <v>232</v>
      </c>
      <c r="H98" s="224">
        <v>11.5</v>
      </c>
      <c r="I98" s="225">
        <v>24.69</v>
      </c>
      <c r="J98" s="226">
        <f>ROUND(I98*H98,2)</f>
        <v>283.94</v>
      </c>
      <c r="K98" s="222" t="s">
        <v>171</v>
      </c>
      <c r="L98" s="227"/>
      <c r="M98" s="228" t="s">
        <v>20</v>
      </c>
      <c r="N98" s="229" t="s">
        <v>41</v>
      </c>
      <c r="O98" s="65"/>
      <c r="P98" s="188">
        <f>O98*H98</f>
        <v>0</v>
      </c>
      <c r="Q98" s="188">
        <v>7E-05</v>
      </c>
      <c r="R98" s="188">
        <f>Q98*H98</f>
        <v>0.0008049999999999999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359</v>
      </c>
      <c r="AT98" s="190" t="s">
        <v>245</v>
      </c>
      <c r="AU98" s="190" t="s">
        <v>79</v>
      </c>
      <c r="AY98" s="18" t="s">
        <v>165</v>
      </c>
      <c r="BE98" s="191">
        <f>IF(N98="základní",J98,0)</f>
        <v>283.94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283.94</v>
      </c>
      <c r="BL98" s="18" t="s">
        <v>267</v>
      </c>
      <c r="BM98" s="190" t="s">
        <v>1914</v>
      </c>
    </row>
    <row r="99" spans="2:51" s="13" customFormat="1" ht="12">
      <c r="B99" s="208"/>
      <c r="C99" s="209"/>
      <c r="D99" s="199" t="s">
        <v>190</v>
      </c>
      <c r="E99" s="210" t="s">
        <v>20</v>
      </c>
      <c r="F99" s="211" t="s">
        <v>1910</v>
      </c>
      <c r="G99" s="209"/>
      <c r="H99" s="212">
        <v>11.5</v>
      </c>
      <c r="I99" s="213"/>
      <c r="J99" s="209"/>
      <c r="K99" s="209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190</v>
      </c>
      <c r="AU99" s="218" t="s">
        <v>79</v>
      </c>
      <c r="AV99" s="13" t="s">
        <v>79</v>
      </c>
      <c r="AW99" s="13" t="s">
        <v>32</v>
      </c>
      <c r="AX99" s="13" t="s">
        <v>6</v>
      </c>
      <c r="AY99" s="218" t="s">
        <v>165</v>
      </c>
    </row>
    <row r="100" spans="1:65" s="1" customFormat="1" ht="37.9" customHeight="1">
      <c r="A100" s="35"/>
      <c r="B100" s="36"/>
      <c r="C100" s="179" t="s">
        <v>193</v>
      </c>
      <c r="D100" s="179" t="s">
        <v>167</v>
      </c>
      <c r="E100" s="180" t="s">
        <v>1915</v>
      </c>
      <c r="F100" s="181" t="s">
        <v>1916</v>
      </c>
      <c r="G100" s="182" t="s">
        <v>232</v>
      </c>
      <c r="H100" s="183">
        <v>12</v>
      </c>
      <c r="I100" s="184">
        <v>36.99</v>
      </c>
      <c r="J100" s="185">
        <f>ROUND(I100*H100,2)</f>
        <v>443.88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267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443.88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443.88</v>
      </c>
      <c r="BL100" s="18" t="s">
        <v>267</v>
      </c>
      <c r="BM100" s="190" t="s">
        <v>1917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1918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1:65" s="1" customFormat="1" ht="24.2" customHeight="1">
      <c r="A102" s="35"/>
      <c r="B102" s="36"/>
      <c r="C102" s="220" t="s">
        <v>198</v>
      </c>
      <c r="D102" s="220" t="s">
        <v>245</v>
      </c>
      <c r="E102" s="221" t="s">
        <v>1919</v>
      </c>
      <c r="F102" s="222" t="s">
        <v>1920</v>
      </c>
      <c r="G102" s="223" t="s">
        <v>232</v>
      </c>
      <c r="H102" s="224">
        <v>11.5</v>
      </c>
      <c r="I102" s="225">
        <v>40.85</v>
      </c>
      <c r="J102" s="226">
        <f>ROUND(I102*H102,2)</f>
        <v>469.78</v>
      </c>
      <c r="K102" s="222" t="s">
        <v>171</v>
      </c>
      <c r="L102" s="227"/>
      <c r="M102" s="228" t="s">
        <v>20</v>
      </c>
      <c r="N102" s="229" t="s">
        <v>41</v>
      </c>
      <c r="O102" s="65"/>
      <c r="P102" s="188">
        <f>O102*H102</f>
        <v>0</v>
      </c>
      <c r="Q102" s="188">
        <v>0.00011</v>
      </c>
      <c r="R102" s="188">
        <f>Q102*H102</f>
        <v>0.001265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359</v>
      </c>
      <c r="AT102" s="190" t="s">
        <v>245</v>
      </c>
      <c r="AU102" s="190" t="s">
        <v>79</v>
      </c>
      <c r="AY102" s="18" t="s">
        <v>165</v>
      </c>
      <c r="BE102" s="191">
        <f>IF(N102="základní",J102,0)</f>
        <v>469.78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469.78</v>
      </c>
      <c r="BL102" s="18" t="s">
        <v>267</v>
      </c>
      <c r="BM102" s="190" t="s">
        <v>1921</v>
      </c>
    </row>
    <row r="103" spans="2:51" s="13" customFormat="1" ht="12">
      <c r="B103" s="208"/>
      <c r="C103" s="209"/>
      <c r="D103" s="199" t="s">
        <v>190</v>
      </c>
      <c r="E103" s="210" t="s">
        <v>20</v>
      </c>
      <c r="F103" s="211" t="s">
        <v>1910</v>
      </c>
      <c r="G103" s="209"/>
      <c r="H103" s="212">
        <v>11.5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190</v>
      </c>
      <c r="AU103" s="218" t="s">
        <v>79</v>
      </c>
      <c r="AV103" s="13" t="s">
        <v>79</v>
      </c>
      <c r="AW103" s="13" t="s">
        <v>32</v>
      </c>
      <c r="AX103" s="13" t="s">
        <v>6</v>
      </c>
      <c r="AY103" s="218" t="s">
        <v>165</v>
      </c>
    </row>
    <row r="104" spans="1:65" s="1" customFormat="1" ht="16.5" customHeight="1">
      <c r="A104" s="35"/>
      <c r="B104" s="36"/>
      <c r="C104" s="220" t="s">
        <v>206</v>
      </c>
      <c r="D104" s="220" t="s">
        <v>245</v>
      </c>
      <c r="E104" s="221" t="s">
        <v>1922</v>
      </c>
      <c r="F104" s="222" t="s">
        <v>1923</v>
      </c>
      <c r="G104" s="223" t="s">
        <v>232</v>
      </c>
      <c r="H104" s="224">
        <v>2</v>
      </c>
      <c r="I104" s="225">
        <v>58.38</v>
      </c>
      <c r="J104" s="226">
        <f>ROUND(I104*H104,2)</f>
        <v>116.76</v>
      </c>
      <c r="K104" s="222" t="s">
        <v>20</v>
      </c>
      <c r="L104" s="227"/>
      <c r="M104" s="228" t="s">
        <v>20</v>
      </c>
      <c r="N104" s="229" t="s">
        <v>41</v>
      </c>
      <c r="O104" s="65"/>
      <c r="P104" s="188">
        <f>O104*H104</f>
        <v>0</v>
      </c>
      <c r="Q104" s="188">
        <v>0.00017</v>
      </c>
      <c r="R104" s="188">
        <f>Q104*H104</f>
        <v>0.00034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359</v>
      </c>
      <c r="AT104" s="190" t="s">
        <v>245</v>
      </c>
      <c r="AU104" s="190" t="s">
        <v>79</v>
      </c>
      <c r="AY104" s="18" t="s">
        <v>165</v>
      </c>
      <c r="BE104" s="191">
        <f>IF(N104="základní",J104,0)</f>
        <v>116.76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116.76</v>
      </c>
      <c r="BL104" s="18" t="s">
        <v>267</v>
      </c>
      <c r="BM104" s="190" t="s">
        <v>1924</v>
      </c>
    </row>
    <row r="105" spans="1:65" s="1" customFormat="1" ht="16.5" customHeight="1">
      <c r="A105" s="35"/>
      <c r="B105" s="36"/>
      <c r="C105" s="220" t="s">
        <v>211</v>
      </c>
      <c r="D105" s="220" t="s">
        <v>245</v>
      </c>
      <c r="E105" s="221" t="s">
        <v>1925</v>
      </c>
      <c r="F105" s="222" t="s">
        <v>1926</v>
      </c>
      <c r="G105" s="223" t="s">
        <v>170</v>
      </c>
      <c r="H105" s="224">
        <v>1</v>
      </c>
      <c r="I105" s="225">
        <v>371.44</v>
      </c>
      <c r="J105" s="226">
        <f>ROUND(I105*H105,2)</f>
        <v>371.44</v>
      </c>
      <c r="K105" s="222" t="s">
        <v>20</v>
      </c>
      <c r="L105" s="227"/>
      <c r="M105" s="228" t="s">
        <v>20</v>
      </c>
      <c r="N105" s="229" t="s">
        <v>41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359</v>
      </c>
      <c r="AT105" s="190" t="s">
        <v>245</v>
      </c>
      <c r="AU105" s="190" t="s">
        <v>79</v>
      </c>
      <c r="AY105" s="18" t="s">
        <v>165</v>
      </c>
      <c r="BE105" s="191">
        <f>IF(N105="základní",J105,0)</f>
        <v>371.44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371.44</v>
      </c>
      <c r="BL105" s="18" t="s">
        <v>267</v>
      </c>
      <c r="BM105" s="190" t="s">
        <v>1927</v>
      </c>
    </row>
    <row r="106" spans="1:65" s="1" customFormat="1" ht="33" customHeight="1">
      <c r="A106" s="35"/>
      <c r="B106" s="36"/>
      <c r="C106" s="179" t="s">
        <v>216</v>
      </c>
      <c r="D106" s="179" t="s">
        <v>167</v>
      </c>
      <c r="E106" s="180" t="s">
        <v>1928</v>
      </c>
      <c r="F106" s="181" t="s">
        <v>1929</v>
      </c>
      <c r="G106" s="182" t="s">
        <v>170</v>
      </c>
      <c r="H106" s="183">
        <v>51</v>
      </c>
      <c r="I106" s="184">
        <v>21.51</v>
      </c>
      <c r="J106" s="185">
        <f>ROUND(I106*H106,2)</f>
        <v>1097.01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558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1097.01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1097.01</v>
      </c>
      <c r="BL106" s="18" t="s">
        <v>558</v>
      </c>
      <c r="BM106" s="190" t="s">
        <v>1930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1931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1:65" s="1" customFormat="1" ht="33" customHeight="1">
      <c r="A108" s="35"/>
      <c r="B108" s="36"/>
      <c r="C108" s="179" t="s">
        <v>221</v>
      </c>
      <c r="D108" s="179" t="s">
        <v>167</v>
      </c>
      <c r="E108" s="180" t="s">
        <v>1932</v>
      </c>
      <c r="F108" s="181" t="s">
        <v>1933</v>
      </c>
      <c r="G108" s="182" t="s">
        <v>170</v>
      </c>
      <c r="H108" s="183">
        <v>30</v>
      </c>
      <c r="I108" s="184">
        <v>24.35</v>
      </c>
      <c r="J108" s="185">
        <f>ROUND(I108*H108,2)</f>
        <v>730.5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267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730.5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730.5</v>
      </c>
      <c r="BL108" s="18" t="s">
        <v>267</v>
      </c>
      <c r="BM108" s="190" t="s">
        <v>1934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1935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65" s="1" customFormat="1" ht="33" customHeight="1">
      <c r="A110" s="35"/>
      <c r="B110" s="36"/>
      <c r="C110" s="179" t="s">
        <v>229</v>
      </c>
      <c r="D110" s="179" t="s">
        <v>167</v>
      </c>
      <c r="E110" s="180" t="s">
        <v>1936</v>
      </c>
      <c r="F110" s="181" t="s">
        <v>1937</v>
      </c>
      <c r="G110" s="182" t="s">
        <v>170</v>
      </c>
      <c r="H110" s="183">
        <v>8</v>
      </c>
      <c r="I110" s="184">
        <v>35.68</v>
      </c>
      <c r="J110" s="185">
        <f>ROUND(I110*H110,2)</f>
        <v>285.44</v>
      </c>
      <c r="K110" s="181" t="s">
        <v>171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267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285.44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285.44</v>
      </c>
      <c r="BL110" s="18" t="s">
        <v>267</v>
      </c>
      <c r="BM110" s="190" t="s">
        <v>1938</v>
      </c>
    </row>
    <row r="111" spans="1:47" s="1" customFormat="1" ht="12">
      <c r="A111" s="35"/>
      <c r="B111" s="36"/>
      <c r="C111" s="37"/>
      <c r="D111" s="192" t="s">
        <v>174</v>
      </c>
      <c r="E111" s="37"/>
      <c r="F111" s="193" t="s">
        <v>1939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174</v>
      </c>
      <c r="AU111" s="18" t="s">
        <v>79</v>
      </c>
    </row>
    <row r="112" spans="1:65" s="1" customFormat="1" ht="33" customHeight="1">
      <c r="A112" s="35"/>
      <c r="B112" s="36"/>
      <c r="C112" s="179" t="s">
        <v>236</v>
      </c>
      <c r="D112" s="179" t="s">
        <v>167</v>
      </c>
      <c r="E112" s="180" t="s">
        <v>1940</v>
      </c>
      <c r="F112" s="181" t="s">
        <v>1941</v>
      </c>
      <c r="G112" s="182" t="s">
        <v>170</v>
      </c>
      <c r="H112" s="183">
        <v>8</v>
      </c>
      <c r="I112" s="184">
        <v>36.87</v>
      </c>
      <c r="J112" s="185">
        <f>ROUND(I112*H112,2)</f>
        <v>294.96</v>
      </c>
      <c r="K112" s="181" t="s">
        <v>171</v>
      </c>
      <c r="L112" s="40"/>
      <c r="M112" s="186" t="s">
        <v>20</v>
      </c>
      <c r="N112" s="187" t="s">
        <v>41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267</v>
      </c>
      <c r="AT112" s="190" t="s">
        <v>167</v>
      </c>
      <c r="AU112" s="190" t="s">
        <v>79</v>
      </c>
      <c r="AY112" s="18" t="s">
        <v>165</v>
      </c>
      <c r="BE112" s="191">
        <f>IF(N112="základní",J112,0)</f>
        <v>294.96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6</v>
      </c>
      <c r="BK112" s="191">
        <f>ROUND(I112*H112,2)</f>
        <v>294.96</v>
      </c>
      <c r="BL112" s="18" t="s">
        <v>267</v>
      </c>
      <c r="BM112" s="190" t="s">
        <v>1942</v>
      </c>
    </row>
    <row r="113" spans="1:47" s="1" customFormat="1" ht="12">
      <c r="A113" s="35"/>
      <c r="B113" s="36"/>
      <c r="C113" s="37"/>
      <c r="D113" s="192" t="s">
        <v>174</v>
      </c>
      <c r="E113" s="37"/>
      <c r="F113" s="193" t="s">
        <v>1943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174</v>
      </c>
      <c r="AU113" s="18" t="s">
        <v>79</v>
      </c>
    </row>
    <row r="114" spans="1:65" s="1" customFormat="1" ht="33" customHeight="1">
      <c r="A114" s="35"/>
      <c r="B114" s="36"/>
      <c r="C114" s="179" t="s">
        <v>244</v>
      </c>
      <c r="D114" s="179" t="s">
        <v>167</v>
      </c>
      <c r="E114" s="180" t="s">
        <v>1944</v>
      </c>
      <c r="F114" s="181" t="s">
        <v>1945</v>
      </c>
      <c r="G114" s="182" t="s">
        <v>170</v>
      </c>
      <c r="H114" s="183">
        <v>2</v>
      </c>
      <c r="I114" s="184">
        <v>483.65</v>
      </c>
      <c r="J114" s="185">
        <f>ROUND(I114*H114,2)</f>
        <v>967.3</v>
      </c>
      <c r="K114" s="181" t="s">
        <v>171</v>
      </c>
      <c r="L114" s="40"/>
      <c r="M114" s="186" t="s">
        <v>20</v>
      </c>
      <c r="N114" s="187" t="s">
        <v>41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267</v>
      </c>
      <c r="AT114" s="190" t="s">
        <v>167</v>
      </c>
      <c r="AU114" s="190" t="s">
        <v>79</v>
      </c>
      <c r="AY114" s="18" t="s">
        <v>165</v>
      </c>
      <c r="BE114" s="191">
        <f>IF(N114="základní",J114,0)</f>
        <v>967.3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6</v>
      </c>
      <c r="BK114" s="191">
        <f>ROUND(I114*H114,2)</f>
        <v>967.3</v>
      </c>
      <c r="BL114" s="18" t="s">
        <v>267</v>
      </c>
      <c r="BM114" s="190" t="s">
        <v>1946</v>
      </c>
    </row>
    <row r="115" spans="1:47" s="1" customFormat="1" ht="12">
      <c r="A115" s="35"/>
      <c r="B115" s="36"/>
      <c r="C115" s="37"/>
      <c r="D115" s="192" t="s">
        <v>174</v>
      </c>
      <c r="E115" s="37"/>
      <c r="F115" s="193" t="s">
        <v>1947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174</v>
      </c>
      <c r="AU115" s="18" t="s">
        <v>79</v>
      </c>
    </row>
    <row r="116" spans="1:65" s="1" customFormat="1" ht="16.5" customHeight="1">
      <c r="A116" s="35"/>
      <c r="B116" s="36"/>
      <c r="C116" s="220" t="s">
        <v>250</v>
      </c>
      <c r="D116" s="220" t="s">
        <v>245</v>
      </c>
      <c r="E116" s="221" t="s">
        <v>1948</v>
      </c>
      <c r="F116" s="222" t="s">
        <v>1949</v>
      </c>
      <c r="G116" s="223" t="s">
        <v>170</v>
      </c>
      <c r="H116" s="224">
        <v>2</v>
      </c>
      <c r="I116" s="225">
        <v>4999.92</v>
      </c>
      <c r="J116" s="226">
        <f>ROUND(I116*H116,2)</f>
        <v>9999.84</v>
      </c>
      <c r="K116" s="222" t="s">
        <v>20</v>
      </c>
      <c r="L116" s="227"/>
      <c r="M116" s="228" t="s">
        <v>20</v>
      </c>
      <c r="N116" s="229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359</v>
      </c>
      <c r="AT116" s="190" t="s">
        <v>245</v>
      </c>
      <c r="AU116" s="190" t="s">
        <v>79</v>
      </c>
      <c r="AY116" s="18" t="s">
        <v>165</v>
      </c>
      <c r="BE116" s="191">
        <f>IF(N116="základní",J116,0)</f>
        <v>9999.84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9999.84</v>
      </c>
      <c r="BL116" s="18" t="s">
        <v>267</v>
      </c>
      <c r="BM116" s="190" t="s">
        <v>1950</v>
      </c>
    </row>
    <row r="117" spans="1:65" s="1" customFormat="1" ht="16.5" customHeight="1">
      <c r="A117" s="35"/>
      <c r="B117" s="36"/>
      <c r="C117" s="220" t="s">
        <v>9</v>
      </c>
      <c r="D117" s="220" t="s">
        <v>245</v>
      </c>
      <c r="E117" s="221" t="s">
        <v>1951</v>
      </c>
      <c r="F117" s="222" t="s">
        <v>1952</v>
      </c>
      <c r="G117" s="223" t="s">
        <v>170</v>
      </c>
      <c r="H117" s="224">
        <v>2</v>
      </c>
      <c r="I117" s="225">
        <v>141.11</v>
      </c>
      <c r="J117" s="226">
        <f>ROUND(I117*H117,2)</f>
        <v>282.22</v>
      </c>
      <c r="K117" s="222" t="s">
        <v>20</v>
      </c>
      <c r="L117" s="227"/>
      <c r="M117" s="228" t="s">
        <v>20</v>
      </c>
      <c r="N117" s="229" t="s">
        <v>41</v>
      </c>
      <c r="O117" s="65"/>
      <c r="P117" s="188">
        <f>O117*H117</f>
        <v>0</v>
      </c>
      <c r="Q117" s="188">
        <v>1E-05</v>
      </c>
      <c r="R117" s="188">
        <f>Q117*H117</f>
        <v>2E-05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359</v>
      </c>
      <c r="AT117" s="190" t="s">
        <v>245</v>
      </c>
      <c r="AU117" s="190" t="s">
        <v>79</v>
      </c>
      <c r="AY117" s="18" t="s">
        <v>165</v>
      </c>
      <c r="BE117" s="191">
        <f>IF(N117="základní",J117,0)</f>
        <v>282.22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6</v>
      </c>
      <c r="BK117" s="191">
        <f>ROUND(I117*H117,2)</f>
        <v>282.22</v>
      </c>
      <c r="BL117" s="18" t="s">
        <v>267</v>
      </c>
      <c r="BM117" s="190" t="s">
        <v>1953</v>
      </c>
    </row>
    <row r="118" spans="1:65" s="1" customFormat="1" ht="16.5" customHeight="1">
      <c r="A118" s="35"/>
      <c r="B118" s="36"/>
      <c r="C118" s="220" t="s">
        <v>267</v>
      </c>
      <c r="D118" s="220" t="s">
        <v>245</v>
      </c>
      <c r="E118" s="221" t="s">
        <v>1954</v>
      </c>
      <c r="F118" s="222" t="s">
        <v>1955</v>
      </c>
      <c r="G118" s="223" t="s">
        <v>170</v>
      </c>
      <c r="H118" s="224">
        <v>2</v>
      </c>
      <c r="I118" s="225">
        <v>469.43</v>
      </c>
      <c r="J118" s="226">
        <f>ROUND(I118*H118,2)</f>
        <v>938.86</v>
      </c>
      <c r="K118" s="222" t="s">
        <v>20</v>
      </c>
      <c r="L118" s="227"/>
      <c r="M118" s="228" t="s">
        <v>20</v>
      </c>
      <c r="N118" s="229" t="s">
        <v>41</v>
      </c>
      <c r="O118" s="65"/>
      <c r="P118" s="188">
        <f>O118*H118</f>
        <v>0</v>
      </c>
      <c r="Q118" s="188">
        <v>5E-05</v>
      </c>
      <c r="R118" s="188">
        <f>Q118*H118</f>
        <v>0.0001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359</v>
      </c>
      <c r="AT118" s="190" t="s">
        <v>245</v>
      </c>
      <c r="AU118" s="190" t="s">
        <v>79</v>
      </c>
      <c r="AY118" s="18" t="s">
        <v>165</v>
      </c>
      <c r="BE118" s="191">
        <f>IF(N118="základní",J118,0)</f>
        <v>938.86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938.86</v>
      </c>
      <c r="BL118" s="18" t="s">
        <v>267</v>
      </c>
      <c r="BM118" s="190" t="s">
        <v>1956</v>
      </c>
    </row>
    <row r="119" spans="1:65" s="1" customFormat="1" ht="16.5" customHeight="1">
      <c r="A119" s="35"/>
      <c r="B119" s="36"/>
      <c r="C119" s="220" t="s">
        <v>273</v>
      </c>
      <c r="D119" s="220" t="s">
        <v>245</v>
      </c>
      <c r="E119" s="221" t="s">
        <v>1957</v>
      </c>
      <c r="F119" s="222" t="s">
        <v>1958</v>
      </c>
      <c r="G119" s="223" t="s">
        <v>170</v>
      </c>
      <c r="H119" s="224">
        <v>2</v>
      </c>
      <c r="I119" s="225">
        <v>158.75</v>
      </c>
      <c r="J119" s="226">
        <f>ROUND(I119*H119,2)</f>
        <v>317.5</v>
      </c>
      <c r="K119" s="222" t="s">
        <v>20</v>
      </c>
      <c r="L119" s="227"/>
      <c r="M119" s="228" t="s">
        <v>20</v>
      </c>
      <c r="N119" s="229" t="s">
        <v>41</v>
      </c>
      <c r="O119" s="65"/>
      <c r="P119" s="188">
        <f>O119*H119</f>
        <v>0</v>
      </c>
      <c r="Q119" s="188">
        <v>6E-05</v>
      </c>
      <c r="R119" s="188">
        <f>Q119*H119</f>
        <v>0.00012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359</v>
      </c>
      <c r="AT119" s="190" t="s">
        <v>245</v>
      </c>
      <c r="AU119" s="190" t="s">
        <v>79</v>
      </c>
      <c r="AY119" s="18" t="s">
        <v>165</v>
      </c>
      <c r="BE119" s="191">
        <f>IF(N119="základní",J119,0)</f>
        <v>317.5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6</v>
      </c>
      <c r="BK119" s="191">
        <f>ROUND(I119*H119,2)</f>
        <v>317.5</v>
      </c>
      <c r="BL119" s="18" t="s">
        <v>267</v>
      </c>
      <c r="BM119" s="190" t="s">
        <v>1959</v>
      </c>
    </row>
    <row r="120" spans="1:65" s="1" customFormat="1" ht="37.9" customHeight="1">
      <c r="A120" s="35"/>
      <c r="B120" s="36"/>
      <c r="C120" s="179" t="s">
        <v>280</v>
      </c>
      <c r="D120" s="179" t="s">
        <v>167</v>
      </c>
      <c r="E120" s="180" t="s">
        <v>1960</v>
      </c>
      <c r="F120" s="181" t="s">
        <v>1961</v>
      </c>
      <c r="G120" s="182" t="s">
        <v>170</v>
      </c>
      <c r="H120" s="183">
        <v>36</v>
      </c>
      <c r="I120" s="184">
        <v>51.44</v>
      </c>
      <c r="J120" s="185">
        <f>ROUND(I120*H120,2)</f>
        <v>1851.84</v>
      </c>
      <c r="K120" s="181" t="s">
        <v>171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267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1851.84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1851.84</v>
      </c>
      <c r="BL120" s="18" t="s">
        <v>267</v>
      </c>
      <c r="BM120" s="190" t="s">
        <v>1962</v>
      </c>
    </row>
    <row r="121" spans="1:47" s="1" customFormat="1" ht="12">
      <c r="A121" s="35"/>
      <c r="B121" s="36"/>
      <c r="C121" s="37"/>
      <c r="D121" s="192" t="s">
        <v>174</v>
      </c>
      <c r="E121" s="37"/>
      <c r="F121" s="193" t="s">
        <v>1963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174</v>
      </c>
      <c r="AU121" s="18" t="s">
        <v>79</v>
      </c>
    </row>
    <row r="122" spans="1:65" s="1" customFormat="1" ht="24.2" customHeight="1">
      <c r="A122" s="35"/>
      <c r="B122" s="36"/>
      <c r="C122" s="220" t="s">
        <v>287</v>
      </c>
      <c r="D122" s="220" t="s">
        <v>245</v>
      </c>
      <c r="E122" s="221" t="s">
        <v>1964</v>
      </c>
      <c r="F122" s="222" t="s">
        <v>1965</v>
      </c>
      <c r="G122" s="223" t="s">
        <v>170</v>
      </c>
      <c r="H122" s="224">
        <v>24</v>
      </c>
      <c r="I122" s="225">
        <v>12.29</v>
      </c>
      <c r="J122" s="226">
        <f aca="true" t="shared" si="0" ref="J122:J129">ROUND(I122*H122,2)</f>
        <v>294.96</v>
      </c>
      <c r="K122" s="222" t="s">
        <v>171</v>
      </c>
      <c r="L122" s="227"/>
      <c r="M122" s="228" t="s">
        <v>20</v>
      </c>
      <c r="N122" s="229" t="s">
        <v>41</v>
      </c>
      <c r="O122" s="65"/>
      <c r="P122" s="188">
        <f aca="true" t="shared" si="1" ref="P122:P129">O122*H122</f>
        <v>0</v>
      </c>
      <c r="Q122" s="188">
        <v>1E-05</v>
      </c>
      <c r="R122" s="188">
        <f aca="true" t="shared" si="2" ref="R122:R129">Q122*H122</f>
        <v>0.00024000000000000003</v>
      </c>
      <c r="S122" s="188">
        <v>0</v>
      </c>
      <c r="T122" s="189">
        <f aca="true" t="shared" si="3" ref="T122:T129"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359</v>
      </c>
      <c r="AT122" s="190" t="s">
        <v>245</v>
      </c>
      <c r="AU122" s="190" t="s">
        <v>79</v>
      </c>
      <c r="AY122" s="18" t="s">
        <v>165</v>
      </c>
      <c r="BE122" s="191">
        <f aca="true" t="shared" si="4" ref="BE122:BE129">IF(N122="základní",J122,0)</f>
        <v>294.96</v>
      </c>
      <c r="BF122" s="191">
        <f aca="true" t="shared" si="5" ref="BF122:BF129">IF(N122="snížená",J122,0)</f>
        <v>0</v>
      </c>
      <c r="BG122" s="191">
        <f aca="true" t="shared" si="6" ref="BG122:BG129">IF(N122="zákl. přenesená",J122,0)</f>
        <v>0</v>
      </c>
      <c r="BH122" s="191">
        <f aca="true" t="shared" si="7" ref="BH122:BH129">IF(N122="sníž. přenesená",J122,0)</f>
        <v>0</v>
      </c>
      <c r="BI122" s="191">
        <f aca="true" t="shared" si="8" ref="BI122:BI129">IF(N122="nulová",J122,0)</f>
        <v>0</v>
      </c>
      <c r="BJ122" s="18" t="s">
        <v>6</v>
      </c>
      <c r="BK122" s="191">
        <f aca="true" t="shared" si="9" ref="BK122:BK129">ROUND(I122*H122,2)</f>
        <v>294.96</v>
      </c>
      <c r="BL122" s="18" t="s">
        <v>267</v>
      </c>
      <c r="BM122" s="190" t="s">
        <v>1966</v>
      </c>
    </row>
    <row r="123" spans="1:65" s="1" customFormat="1" ht="24.2" customHeight="1">
      <c r="A123" s="35"/>
      <c r="B123" s="36"/>
      <c r="C123" s="220" t="s">
        <v>293</v>
      </c>
      <c r="D123" s="220" t="s">
        <v>245</v>
      </c>
      <c r="E123" s="221" t="s">
        <v>1967</v>
      </c>
      <c r="F123" s="222" t="s">
        <v>1968</v>
      </c>
      <c r="G123" s="223" t="s">
        <v>170</v>
      </c>
      <c r="H123" s="224">
        <v>12</v>
      </c>
      <c r="I123" s="225">
        <v>16.61</v>
      </c>
      <c r="J123" s="226">
        <f t="shared" si="0"/>
        <v>199.32</v>
      </c>
      <c r="K123" s="222" t="s">
        <v>171</v>
      </c>
      <c r="L123" s="227"/>
      <c r="M123" s="228" t="s">
        <v>20</v>
      </c>
      <c r="N123" s="229" t="s">
        <v>41</v>
      </c>
      <c r="O123" s="65"/>
      <c r="P123" s="188">
        <f t="shared" si="1"/>
        <v>0</v>
      </c>
      <c r="Q123" s="188">
        <v>1E-05</v>
      </c>
      <c r="R123" s="188">
        <f t="shared" si="2"/>
        <v>0.00012000000000000002</v>
      </c>
      <c r="S123" s="188">
        <v>0</v>
      </c>
      <c r="T123" s="189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359</v>
      </c>
      <c r="AT123" s="190" t="s">
        <v>245</v>
      </c>
      <c r="AU123" s="190" t="s">
        <v>79</v>
      </c>
      <c r="AY123" s="18" t="s">
        <v>165</v>
      </c>
      <c r="BE123" s="191">
        <f t="shared" si="4"/>
        <v>199.32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18" t="s">
        <v>6</v>
      </c>
      <c r="BK123" s="191">
        <f t="shared" si="9"/>
        <v>199.32</v>
      </c>
      <c r="BL123" s="18" t="s">
        <v>267</v>
      </c>
      <c r="BM123" s="190" t="s">
        <v>1969</v>
      </c>
    </row>
    <row r="124" spans="1:65" s="1" customFormat="1" ht="16.5" customHeight="1">
      <c r="A124" s="35"/>
      <c r="B124" s="36"/>
      <c r="C124" s="220" t="s">
        <v>7</v>
      </c>
      <c r="D124" s="220" t="s">
        <v>245</v>
      </c>
      <c r="E124" s="221" t="s">
        <v>1970</v>
      </c>
      <c r="F124" s="222" t="s">
        <v>1971</v>
      </c>
      <c r="G124" s="223" t="s">
        <v>170</v>
      </c>
      <c r="H124" s="224">
        <v>6</v>
      </c>
      <c r="I124" s="225">
        <v>11.72</v>
      </c>
      <c r="J124" s="226">
        <f t="shared" si="0"/>
        <v>70.32</v>
      </c>
      <c r="K124" s="222" t="s">
        <v>171</v>
      </c>
      <c r="L124" s="227"/>
      <c r="M124" s="228" t="s">
        <v>20</v>
      </c>
      <c r="N124" s="229" t="s">
        <v>41</v>
      </c>
      <c r="O124" s="65"/>
      <c r="P124" s="188">
        <f t="shared" si="1"/>
        <v>0</v>
      </c>
      <c r="Q124" s="188">
        <v>1E-05</v>
      </c>
      <c r="R124" s="188">
        <f t="shared" si="2"/>
        <v>6.000000000000001E-05</v>
      </c>
      <c r="S124" s="188">
        <v>0</v>
      </c>
      <c r="T124" s="189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359</v>
      </c>
      <c r="AT124" s="190" t="s">
        <v>245</v>
      </c>
      <c r="AU124" s="190" t="s">
        <v>79</v>
      </c>
      <c r="AY124" s="18" t="s">
        <v>165</v>
      </c>
      <c r="BE124" s="191">
        <f t="shared" si="4"/>
        <v>70.32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18" t="s">
        <v>6</v>
      </c>
      <c r="BK124" s="191">
        <f t="shared" si="9"/>
        <v>70.32</v>
      </c>
      <c r="BL124" s="18" t="s">
        <v>267</v>
      </c>
      <c r="BM124" s="190" t="s">
        <v>1972</v>
      </c>
    </row>
    <row r="125" spans="1:65" s="1" customFormat="1" ht="24.2" customHeight="1">
      <c r="A125" s="35"/>
      <c r="B125" s="36"/>
      <c r="C125" s="220" t="s">
        <v>304</v>
      </c>
      <c r="D125" s="220" t="s">
        <v>245</v>
      </c>
      <c r="E125" s="221" t="s">
        <v>1973</v>
      </c>
      <c r="F125" s="222" t="s">
        <v>1974</v>
      </c>
      <c r="G125" s="223" t="s">
        <v>170</v>
      </c>
      <c r="H125" s="224">
        <v>3</v>
      </c>
      <c r="I125" s="225">
        <v>4.89</v>
      </c>
      <c r="J125" s="226">
        <f t="shared" si="0"/>
        <v>14.67</v>
      </c>
      <c r="K125" s="222" t="s">
        <v>171</v>
      </c>
      <c r="L125" s="227"/>
      <c r="M125" s="228" t="s">
        <v>20</v>
      </c>
      <c r="N125" s="229" t="s">
        <v>41</v>
      </c>
      <c r="O125" s="65"/>
      <c r="P125" s="188">
        <f t="shared" si="1"/>
        <v>0</v>
      </c>
      <c r="Q125" s="188">
        <v>0</v>
      </c>
      <c r="R125" s="188">
        <f t="shared" si="2"/>
        <v>0</v>
      </c>
      <c r="S125" s="188">
        <v>0</v>
      </c>
      <c r="T125" s="189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359</v>
      </c>
      <c r="AT125" s="190" t="s">
        <v>245</v>
      </c>
      <c r="AU125" s="190" t="s">
        <v>79</v>
      </c>
      <c r="AY125" s="18" t="s">
        <v>165</v>
      </c>
      <c r="BE125" s="191">
        <f t="shared" si="4"/>
        <v>14.67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18" t="s">
        <v>6</v>
      </c>
      <c r="BK125" s="191">
        <f t="shared" si="9"/>
        <v>14.67</v>
      </c>
      <c r="BL125" s="18" t="s">
        <v>267</v>
      </c>
      <c r="BM125" s="190" t="s">
        <v>1975</v>
      </c>
    </row>
    <row r="126" spans="1:65" s="1" customFormat="1" ht="24.2" customHeight="1">
      <c r="A126" s="35"/>
      <c r="B126" s="36"/>
      <c r="C126" s="220" t="s">
        <v>312</v>
      </c>
      <c r="D126" s="220" t="s">
        <v>245</v>
      </c>
      <c r="E126" s="221" t="s">
        <v>1976</v>
      </c>
      <c r="F126" s="222" t="s">
        <v>1977</v>
      </c>
      <c r="G126" s="223" t="s">
        <v>170</v>
      </c>
      <c r="H126" s="224">
        <v>2</v>
      </c>
      <c r="I126" s="225">
        <v>6.37</v>
      </c>
      <c r="J126" s="226">
        <f t="shared" si="0"/>
        <v>12.74</v>
      </c>
      <c r="K126" s="222" t="s">
        <v>171</v>
      </c>
      <c r="L126" s="227"/>
      <c r="M126" s="228" t="s">
        <v>20</v>
      </c>
      <c r="N126" s="229" t="s">
        <v>41</v>
      </c>
      <c r="O126" s="65"/>
      <c r="P126" s="188">
        <f t="shared" si="1"/>
        <v>0</v>
      </c>
      <c r="Q126" s="188">
        <v>0</v>
      </c>
      <c r="R126" s="188">
        <f t="shared" si="2"/>
        <v>0</v>
      </c>
      <c r="S126" s="188">
        <v>0</v>
      </c>
      <c r="T126" s="189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359</v>
      </c>
      <c r="AT126" s="190" t="s">
        <v>245</v>
      </c>
      <c r="AU126" s="190" t="s">
        <v>79</v>
      </c>
      <c r="AY126" s="18" t="s">
        <v>165</v>
      </c>
      <c r="BE126" s="191">
        <f t="shared" si="4"/>
        <v>12.74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18" t="s">
        <v>6</v>
      </c>
      <c r="BK126" s="191">
        <f t="shared" si="9"/>
        <v>12.74</v>
      </c>
      <c r="BL126" s="18" t="s">
        <v>267</v>
      </c>
      <c r="BM126" s="190" t="s">
        <v>1978</v>
      </c>
    </row>
    <row r="127" spans="1:65" s="1" customFormat="1" ht="24.2" customHeight="1">
      <c r="A127" s="35"/>
      <c r="B127" s="36"/>
      <c r="C127" s="220" t="s">
        <v>319</v>
      </c>
      <c r="D127" s="220" t="s">
        <v>245</v>
      </c>
      <c r="E127" s="221" t="s">
        <v>1979</v>
      </c>
      <c r="F127" s="222" t="s">
        <v>1980</v>
      </c>
      <c r="G127" s="223" t="s">
        <v>170</v>
      </c>
      <c r="H127" s="224">
        <v>6</v>
      </c>
      <c r="I127" s="225">
        <v>6.15</v>
      </c>
      <c r="J127" s="226">
        <f t="shared" si="0"/>
        <v>36.9</v>
      </c>
      <c r="K127" s="222" t="s">
        <v>171</v>
      </c>
      <c r="L127" s="227"/>
      <c r="M127" s="228" t="s">
        <v>20</v>
      </c>
      <c r="N127" s="229" t="s">
        <v>41</v>
      </c>
      <c r="O127" s="65"/>
      <c r="P127" s="188">
        <f t="shared" si="1"/>
        <v>0</v>
      </c>
      <c r="Q127" s="188">
        <v>0</v>
      </c>
      <c r="R127" s="188">
        <f t="shared" si="2"/>
        <v>0</v>
      </c>
      <c r="S127" s="188">
        <v>0</v>
      </c>
      <c r="T127" s="189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359</v>
      </c>
      <c r="AT127" s="190" t="s">
        <v>245</v>
      </c>
      <c r="AU127" s="190" t="s">
        <v>79</v>
      </c>
      <c r="AY127" s="18" t="s">
        <v>165</v>
      </c>
      <c r="BE127" s="191">
        <f t="shared" si="4"/>
        <v>36.9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18" t="s">
        <v>6</v>
      </c>
      <c r="BK127" s="191">
        <f t="shared" si="9"/>
        <v>36.9</v>
      </c>
      <c r="BL127" s="18" t="s">
        <v>267</v>
      </c>
      <c r="BM127" s="190" t="s">
        <v>1981</v>
      </c>
    </row>
    <row r="128" spans="1:65" s="1" customFormat="1" ht="24.2" customHeight="1">
      <c r="A128" s="35"/>
      <c r="B128" s="36"/>
      <c r="C128" s="220" t="s">
        <v>192</v>
      </c>
      <c r="D128" s="220" t="s">
        <v>245</v>
      </c>
      <c r="E128" s="221" t="s">
        <v>1982</v>
      </c>
      <c r="F128" s="222" t="s">
        <v>1983</v>
      </c>
      <c r="G128" s="223" t="s">
        <v>170</v>
      </c>
      <c r="H128" s="224">
        <v>2</v>
      </c>
      <c r="I128" s="225">
        <v>8.19</v>
      </c>
      <c r="J128" s="226">
        <f t="shared" si="0"/>
        <v>16.38</v>
      </c>
      <c r="K128" s="222" t="s">
        <v>171</v>
      </c>
      <c r="L128" s="227"/>
      <c r="M128" s="228" t="s">
        <v>20</v>
      </c>
      <c r="N128" s="229" t="s">
        <v>41</v>
      </c>
      <c r="O128" s="65"/>
      <c r="P128" s="188">
        <f t="shared" si="1"/>
        <v>0</v>
      </c>
      <c r="Q128" s="188">
        <v>0</v>
      </c>
      <c r="R128" s="188">
        <f t="shared" si="2"/>
        <v>0</v>
      </c>
      <c r="S128" s="188">
        <v>0</v>
      </c>
      <c r="T128" s="18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359</v>
      </c>
      <c r="AT128" s="190" t="s">
        <v>245</v>
      </c>
      <c r="AU128" s="190" t="s">
        <v>79</v>
      </c>
      <c r="AY128" s="18" t="s">
        <v>165</v>
      </c>
      <c r="BE128" s="191">
        <f t="shared" si="4"/>
        <v>16.38</v>
      </c>
      <c r="BF128" s="191">
        <f t="shared" si="5"/>
        <v>0</v>
      </c>
      <c r="BG128" s="191">
        <f t="shared" si="6"/>
        <v>0</v>
      </c>
      <c r="BH128" s="191">
        <f t="shared" si="7"/>
        <v>0</v>
      </c>
      <c r="BI128" s="191">
        <f t="shared" si="8"/>
        <v>0</v>
      </c>
      <c r="BJ128" s="18" t="s">
        <v>6</v>
      </c>
      <c r="BK128" s="191">
        <f t="shared" si="9"/>
        <v>16.38</v>
      </c>
      <c r="BL128" s="18" t="s">
        <v>267</v>
      </c>
      <c r="BM128" s="190" t="s">
        <v>1984</v>
      </c>
    </row>
    <row r="129" spans="1:65" s="1" customFormat="1" ht="49.15" customHeight="1">
      <c r="A129" s="35"/>
      <c r="B129" s="36"/>
      <c r="C129" s="179" t="s">
        <v>329</v>
      </c>
      <c r="D129" s="179" t="s">
        <v>167</v>
      </c>
      <c r="E129" s="180" t="s">
        <v>1985</v>
      </c>
      <c r="F129" s="181" t="s">
        <v>1986</v>
      </c>
      <c r="G129" s="182" t="s">
        <v>170</v>
      </c>
      <c r="H129" s="183">
        <v>2</v>
      </c>
      <c r="I129" s="184">
        <v>136.56</v>
      </c>
      <c r="J129" s="185">
        <f t="shared" si="0"/>
        <v>273.12</v>
      </c>
      <c r="K129" s="181" t="s">
        <v>171</v>
      </c>
      <c r="L129" s="40"/>
      <c r="M129" s="186" t="s">
        <v>20</v>
      </c>
      <c r="N129" s="187" t="s">
        <v>41</v>
      </c>
      <c r="O129" s="65"/>
      <c r="P129" s="188">
        <f t="shared" si="1"/>
        <v>0</v>
      </c>
      <c r="Q129" s="188">
        <v>0</v>
      </c>
      <c r="R129" s="188">
        <f t="shared" si="2"/>
        <v>0</v>
      </c>
      <c r="S129" s="188">
        <v>0</v>
      </c>
      <c r="T129" s="18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267</v>
      </c>
      <c r="AT129" s="190" t="s">
        <v>167</v>
      </c>
      <c r="AU129" s="190" t="s">
        <v>79</v>
      </c>
      <c r="AY129" s="18" t="s">
        <v>165</v>
      </c>
      <c r="BE129" s="191">
        <f t="shared" si="4"/>
        <v>273.12</v>
      </c>
      <c r="BF129" s="191">
        <f t="shared" si="5"/>
        <v>0</v>
      </c>
      <c r="BG129" s="191">
        <f t="shared" si="6"/>
        <v>0</v>
      </c>
      <c r="BH129" s="191">
        <f t="shared" si="7"/>
        <v>0</v>
      </c>
      <c r="BI129" s="191">
        <f t="shared" si="8"/>
        <v>0</v>
      </c>
      <c r="BJ129" s="18" t="s">
        <v>6</v>
      </c>
      <c r="BK129" s="191">
        <f t="shared" si="9"/>
        <v>273.12</v>
      </c>
      <c r="BL129" s="18" t="s">
        <v>267</v>
      </c>
      <c r="BM129" s="190" t="s">
        <v>1987</v>
      </c>
    </row>
    <row r="130" spans="1:47" s="1" customFormat="1" ht="12">
      <c r="A130" s="35"/>
      <c r="B130" s="36"/>
      <c r="C130" s="37"/>
      <c r="D130" s="192" t="s">
        <v>174</v>
      </c>
      <c r="E130" s="37"/>
      <c r="F130" s="193" t="s">
        <v>1988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174</v>
      </c>
      <c r="AU130" s="18" t="s">
        <v>79</v>
      </c>
    </row>
    <row r="131" spans="1:65" s="1" customFormat="1" ht="16.5" customHeight="1">
      <c r="A131" s="35"/>
      <c r="B131" s="36"/>
      <c r="C131" s="220" t="s">
        <v>334</v>
      </c>
      <c r="D131" s="220" t="s">
        <v>245</v>
      </c>
      <c r="E131" s="221" t="s">
        <v>1989</v>
      </c>
      <c r="F131" s="222" t="s">
        <v>1990</v>
      </c>
      <c r="G131" s="223" t="s">
        <v>170</v>
      </c>
      <c r="H131" s="224">
        <v>2</v>
      </c>
      <c r="I131" s="225">
        <v>1052.19</v>
      </c>
      <c r="J131" s="226">
        <f>ROUND(I131*H131,2)</f>
        <v>2104.38</v>
      </c>
      <c r="K131" s="222" t="s">
        <v>20</v>
      </c>
      <c r="L131" s="227"/>
      <c r="M131" s="228" t="s">
        <v>20</v>
      </c>
      <c r="N131" s="229" t="s">
        <v>41</v>
      </c>
      <c r="O131" s="65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359</v>
      </c>
      <c r="AT131" s="190" t="s">
        <v>245</v>
      </c>
      <c r="AU131" s="190" t="s">
        <v>79</v>
      </c>
      <c r="AY131" s="18" t="s">
        <v>165</v>
      </c>
      <c r="BE131" s="191">
        <f>IF(N131="základní",J131,0)</f>
        <v>2104.38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6</v>
      </c>
      <c r="BK131" s="191">
        <f>ROUND(I131*H131,2)</f>
        <v>2104.38</v>
      </c>
      <c r="BL131" s="18" t="s">
        <v>267</v>
      </c>
      <c r="BM131" s="190" t="s">
        <v>1991</v>
      </c>
    </row>
    <row r="132" spans="1:65" s="1" customFormat="1" ht="24.2" customHeight="1">
      <c r="A132" s="35"/>
      <c r="B132" s="36"/>
      <c r="C132" s="179" t="s">
        <v>339</v>
      </c>
      <c r="D132" s="179" t="s">
        <v>167</v>
      </c>
      <c r="E132" s="180" t="s">
        <v>1992</v>
      </c>
      <c r="F132" s="181" t="s">
        <v>1993</v>
      </c>
      <c r="G132" s="182" t="s">
        <v>170</v>
      </c>
      <c r="H132" s="183">
        <v>2</v>
      </c>
      <c r="I132" s="184">
        <v>91.04</v>
      </c>
      <c r="J132" s="185">
        <f>ROUND(I132*H132,2)</f>
        <v>182.08</v>
      </c>
      <c r="K132" s="181" t="s">
        <v>171</v>
      </c>
      <c r="L132" s="40"/>
      <c r="M132" s="186" t="s">
        <v>20</v>
      </c>
      <c r="N132" s="187" t="s">
        <v>41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267</v>
      </c>
      <c r="AT132" s="190" t="s">
        <v>167</v>
      </c>
      <c r="AU132" s="190" t="s">
        <v>79</v>
      </c>
      <c r="AY132" s="18" t="s">
        <v>165</v>
      </c>
      <c r="BE132" s="191">
        <f>IF(N132="základní",J132,0)</f>
        <v>182.08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6</v>
      </c>
      <c r="BK132" s="191">
        <f>ROUND(I132*H132,2)</f>
        <v>182.08</v>
      </c>
      <c r="BL132" s="18" t="s">
        <v>267</v>
      </c>
      <c r="BM132" s="190" t="s">
        <v>1994</v>
      </c>
    </row>
    <row r="133" spans="1:47" s="1" customFormat="1" ht="12">
      <c r="A133" s="35"/>
      <c r="B133" s="36"/>
      <c r="C133" s="37"/>
      <c r="D133" s="192" t="s">
        <v>174</v>
      </c>
      <c r="E133" s="37"/>
      <c r="F133" s="193" t="s">
        <v>1995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174</v>
      </c>
      <c r="AU133" s="18" t="s">
        <v>79</v>
      </c>
    </row>
    <row r="134" spans="1:65" s="1" customFormat="1" ht="16.5" customHeight="1">
      <c r="A134" s="35"/>
      <c r="B134" s="36"/>
      <c r="C134" s="220" t="s">
        <v>344</v>
      </c>
      <c r="D134" s="220" t="s">
        <v>245</v>
      </c>
      <c r="E134" s="221" t="s">
        <v>1996</v>
      </c>
      <c r="F134" s="222" t="s">
        <v>1997</v>
      </c>
      <c r="G134" s="223" t="s">
        <v>170</v>
      </c>
      <c r="H134" s="224">
        <v>2</v>
      </c>
      <c r="I134" s="225">
        <v>1923.22</v>
      </c>
      <c r="J134" s="226">
        <f>ROUND(I134*H134,2)</f>
        <v>3846.44</v>
      </c>
      <c r="K134" s="222" t="s">
        <v>20</v>
      </c>
      <c r="L134" s="227"/>
      <c r="M134" s="228" t="s">
        <v>20</v>
      </c>
      <c r="N134" s="229" t="s">
        <v>41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359</v>
      </c>
      <c r="AT134" s="190" t="s">
        <v>245</v>
      </c>
      <c r="AU134" s="190" t="s">
        <v>79</v>
      </c>
      <c r="AY134" s="18" t="s">
        <v>165</v>
      </c>
      <c r="BE134" s="191">
        <f>IF(N134="základní",J134,0)</f>
        <v>3846.44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6</v>
      </c>
      <c r="BK134" s="191">
        <f>ROUND(I134*H134,2)</f>
        <v>3846.44</v>
      </c>
      <c r="BL134" s="18" t="s">
        <v>267</v>
      </c>
      <c r="BM134" s="190" t="s">
        <v>1998</v>
      </c>
    </row>
    <row r="135" spans="1:65" s="1" customFormat="1" ht="24.2" customHeight="1">
      <c r="A135" s="35"/>
      <c r="B135" s="36"/>
      <c r="C135" s="179" t="s">
        <v>349</v>
      </c>
      <c r="D135" s="179" t="s">
        <v>167</v>
      </c>
      <c r="E135" s="180" t="s">
        <v>1999</v>
      </c>
      <c r="F135" s="181" t="s">
        <v>2000</v>
      </c>
      <c r="G135" s="182" t="s">
        <v>170</v>
      </c>
      <c r="H135" s="183">
        <v>1</v>
      </c>
      <c r="I135" s="184">
        <v>170.7</v>
      </c>
      <c r="J135" s="185">
        <f>ROUND(I135*H135,2)</f>
        <v>170.7</v>
      </c>
      <c r="K135" s="181" t="s">
        <v>171</v>
      </c>
      <c r="L135" s="40"/>
      <c r="M135" s="186" t="s">
        <v>20</v>
      </c>
      <c r="N135" s="187" t="s">
        <v>41</v>
      </c>
      <c r="O135" s="65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267</v>
      </c>
      <c r="AT135" s="190" t="s">
        <v>167</v>
      </c>
      <c r="AU135" s="190" t="s">
        <v>79</v>
      </c>
      <c r="AY135" s="18" t="s">
        <v>165</v>
      </c>
      <c r="BE135" s="191">
        <f>IF(N135="základní",J135,0)</f>
        <v>170.7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6</v>
      </c>
      <c r="BK135" s="191">
        <f>ROUND(I135*H135,2)</f>
        <v>170.7</v>
      </c>
      <c r="BL135" s="18" t="s">
        <v>267</v>
      </c>
      <c r="BM135" s="190" t="s">
        <v>2001</v>
      </c>
    </row>
    <row r="136" spans="1:47" s="1" customFormat="1" ht="12">
      <c r="A136" s="35"/>
      <c r="B136" s="36"/>
      <c r="C136" s="37"/>
      <c r="D136" s="192" t="s">
        <v>174</v>
      </c>
      <c r="E136" s="37"/>
      <c r="F136" s="193" t="s">
        <v>2002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174</v>
      </c>
      <c r="AU136" s="18" t="s">
        <v>79</v>
      </c>
    </row>
    <row r="137" spans="1:65" s="1" customFormat="1" ht="16.5" customHeight="1">
      <c r="A137" s="35"/>
      <c r="B137" s="36"/>
      <c r="C137" s="220" t="s">
        <v>355</v>
      </c>
      <c r="D137" s="220" t="s">
        <v>245</v>
      </c>
      <c r="E137" s="221" t="s">
        <v>2003</v>
      </c>
      <c r="F137" s="222" t="s">
        <v>2004</v>
      </c>
      <c r="G137" s="223" t="s">
        <v>170</v>
      </c>
      <c r="H137" s="224">
        <v>1</v>
      </c>
      <c r="I137" s="225">
        <v>617.93</v>
      </c>
      <c r="J137" s="226">
        <f>ROUND(I137*H137,2)</f>
        <v>617.93</v>
      </c>
      <c r="K137" s="222" t="s">
        <v>20</v>
      </c>
      <c r="L137" s="227"/>
      <c r="M137" s="228" t="s">
        <v>20</v>
      </c>
      <c r="N137" s="229" t="s">
        <v>41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359</v>
      </c>
      <c r="AT137" s="190" t="s">
        <v>245</v>
      </c>
      <c r="AU137" s="190" t="s">
        <v>79</v>
      </c>
      <c r="AY137" s="18" t="s">
        <v>165</v>
      </c>
      <c r="BE137" s="191">
        <f>IF(N137="základní",J137,0)</f>
        <v>617.93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6</v>
      </c>
      <c r="BK137" s="191">
        <f>ROUND(I137*H137,2)</f>
        <v>617.93</v>
      </c>
      <c r="BL137" s="18" t="s">
        <v>267</v>
      </c>
      <c r="BM137" s="190" t="s">
        <v>2005</v>
      </c>
    </row>
    <row r="138" spans="1:65" s="1" customFormat="1" ht="16.5" customHeight="1">
      <c r="A138" s="35"/>
      <c r="B138" s="36"/>
      <c r="C138" s="220" t="s">
        <v>359</v>
      </c>
      <c r="D138" s="220" t="s">
        <v>245</v>
      </c>
      <c r="E138" s="221" t="s">
        <v>2006</v>
      </c>
      <c r="F138" s="222" t="s">
        <v>2007</v>
      </c>
      <c r="G138" s="223" t="s">
        <v>170</v>
      </c>
      <c r="H138" s="224">
        <v>3</v>
      </c>
      <c r="I138" s="225">
        <v>41.54</v>
      </c>
      <c r="J138" s="226">
        <f>ROUND(I138*H138,2)</f>
        <v>124.62</v>
      </c>
      <c r="K138" s="222" t="s">
        <v>20</v>
      </c>
      <c r="L138" s="227"/>
      <c r="M138" s="228" t="s">
        <v>20</v>
      </c>
      <c r="N138" s="229" t="s">
        <v>41</v>
      </c>
      <c r="O138" s="6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359</v>
      </c>
      <c r="AT138" s="190" t="s">
        <v>245</v>
      </c>
      <c r="AU138" s="190" t="s">
        <v>79</v>
      </c>
      <c r="AY138" s="18" t="s">
        <v>165</v>
      </c>
      <c r="BE138" s="191">
        <f>IF(N138="základní",J138,0)</f>
        <v>124.62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6</v>
      </c>
      <c r="BK138" s="191">
        <f>ROUND(I138*H138,2)</f>
        <v>124.62</v>
      </c>
      <c r="BL138" s="18" t="s">
        <v>267</v>
      </c>
      <c r="BM138" s="190" t="s">
        <v>2008</v>
      </c>
    </row>
    <row r="139" spans="1:65" s="1" customFormat="1" ht="24.2" customHeight="1">
      <c r="A139" s="35"/>
      <c r="B139" s="36"/>
      <c r="C139" s="179" t="s">
        <v>367</v>
      </c>
      <c r="D139" s="179" t="s">
        <v>167</v>
      </c>
      <c r="E139" s="180" t="s">
        <v>2009</v>
      </c>
      <c r="F139" s="181" t="s">
        <v>2010</v>
      </c>
      <c r="G139" s="182" t="s">
        <v>170</v>
      </c>
      <c r="H139" s="183">
        <v>14</v>
      </c>
      <c r="I139" s="184">
        <v>56.9</v>
      </c>
      <c r="J139" s="185">
        <f>ROUND(I139*H139,2)</f>
        <v>796.6</v>
      </c>
      <c r="K139" s="181" t="s">
        <v>171</v>
      </c>
      <c r="L139" s="40"/>
      <c r="M139" s="186" t="s">
        <v>20</v>
      </c>
      <c r="N139" s="187" t="s">
        <v>41</v>
      </c>
      <c r="O139" s="65"/>
      <c r="P139" s="188">
        <f>O139*H139</f>
        <v>0</v>
      </c>
      <c r="Q139" s="188">
        <v>0</v>
      </c>
      <c r="R139" s="188">
        <f>Q139*H139</f>
        <v>0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267</v>
      </c>
      <c r="AT139" s="190" t="s">
        <v>167</v>
      </c>
      <c r="AU139" s="190" t="s">
        <v>79</v>
      </c>
      <c r="AY139" s="18" t="s">
        <v>165</v>
      </c>
      <c r="BE139" s="191">
        <f>IF(N139="základní",J139,0)</f>
        <v>796.6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6</v>
      </c>
      <c r="BK139" s="191">
        <f>ROUND(I139*H139,2)</f>
        <v>796.6</v>
      </c>
      <c r="BL139" s="18" t="s">
        <v>267</v>
      </c>
      <c r="BM139" s="190" t="s">
        <v>2011</v>
      </c>
    </row>
    <row r="140" spans="1:47" s="1" customFormat="1" ht="12">
      <c r="A140" s="35"/>
      <c r="B140" s="36"/>
      <c r="C140" s="37"/>
      <c r="D140" s="192" t="s">
        <v>174</v>
      </c>
      <c r="E140" s="37"/>
      <c r="F140" s="193" t="s">
        <v>2012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174</v>
      </c>
      <c r="AU140" s="18" t="s">
        <v>79</v>
      </c>
    </row>
    <row r="141" spans="1:65" s="1" customFormat="1" ht="16.5" customHeight="1">
      <c r="A141" s="35"/>
      <c r="B141" s="36"/>
      <c r="C141" s="220" t="s">
        <v>372</v>
      </c>
      <c r="D141" s="220" t="s">
        <v>245</v>
      </c>
      <c r="E141" s="221" t="s">
        <v>2013</v>
      </c>
      <c r="F141" s="222" t="s">
        <v>2014</v>
      </c>
      <c r="G141" s="223" t="s">
        <v>170</v>
      </c>
      <c r="H141" s="224">
        <v>2</v>
      </c>
      <c r="I141" s="225">
        <v>241.6</v>
      </c>
      <c r="J141" s="226">
        <f>ROUND(I141*H141,2)</f>
        <v>483.2</v>
      </c>
      <c r="K141" s="222" t="s">
        <v>20</v>
      </c>
      <c r="L141" s="227"/>
      <c r="M141" s="228" t="s">
        <v>20</v>
      </c>
      <c r="N141" s="229" t="s">
        <v>41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359</v>
      </c>
      <c r="AT141" s="190" t="s">
        <v>245</v>
      </c>
      <c r="AU141" s="190" t="s">
        <v>79</v>
      </c>
      <c r="AY141" s="18" t="s">
        <v>165</v>
      </c>
      <c r="BE141" s="191">
        <f>IF(N141="základní",J141,0)</f>
        <v>483.2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6</v>
      </c>
      <c r="BK141" s="191">
        <f>ROUND(I141*H141,2)</f>
        <v>483.2</v>
      </c>
      <c r="BL141" s="18" t="s">
        <v>267</v>
      </c>
      <c r="BM141" s="190" t="s">
        <v>2015</v>
      </c>
    </row>
    <row r="142" spans="1:65" s="1" customFormat="1" ht="16.5" customHeight="1">
      <c r="A142" s="35"/>
      <c r="B142" s="36"/>
      <c r="C142" s="220" t="s">
        <v>379</v>
      </c>
      <c r="D142" s="220" t="s">
        <v>245</v>
      </c>
      <c r="E142" s="221" t="s">
        <v>2016</v>
      </c>
      <c r="F142" s="222" t="s">
        <v>2017</v>
      </c>
      <c r="G142" s="223" t="s">
        <v>170</v>
      </c>
      <c r="H142" s="224">
        <v>8</v>
      </c>
      <c r="I142" s="225">
        <v>137.7</v>
      </c>
      <c r="J142" s="226">
        <f>ROUND(I142*H142,2)</f>
        <v>1101.6</v>
      </c>
      <c r="K142" s="222" t="s">
        <v>20</v>
      </c>
      <c r="L142" s="227"/>
      <c r="M142" s="228" t="s">
        <v>20</v>
      </c>
      <c r="N142" s="229" t="s">
        <v>41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359</v>
      </c>
      <c r="AT142" s="190" t="s">
        <v>245</v>
      </c>
      <c r="AU142" s="190" t="s">
        <v>79</v>
      </c>
      <c r="AY142" s="18" t="s">
        <v>165</v>
      </c>
      <c r="BE142" s="191">
        <f>IF(N142="základní",J142,0)</f>
        <v>1101.6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6</v>
      </c>
      <c r="BK142" s="191">
        <f>ROUND(I142*H142,2)</f>
        <v>1101.6</v>
      </c>
      <c r="BL142" s="18" t="s">
        <v>267</v>
      </c>
      <c r="BM142" s="190" t="s">
        <v>2018</v>
      </c>
    </row>
    <row r="143" spans="1:65" s="1" customFormat="1" ht="16.5" customHeight="1">
      <c r="A143" s="35"/>
      <c r="B143" s="36"/>
      <c r="C143" s="220" t="s">
        <v>384</v>
      </c>
      <c r="D143" s="220" t="s">
        <v>245</v>
      </c>
      <c r="E143" s="221" t="s">
        <v>2019</v>
      </c>
      <c r="F143" s="222" t="s">
        <v>2020</v>
      </c>
      <c r="G143" s="223" t="s">
        <v>170</v>
      </c>
      <c r="H143" s="224">
        <v>4</v>
      </c>
      <c r="I143" s="225">
        <v>137.7</v>
      </c>
      <c r="J143" s="226">
        <f>ROUND(I143*H143,2)</f>
        <v>550.8</v>
      </c>
      <c r="K143" s="222" t="s">
        <v>20</v>
      </c>
      <c r="L143" s="227"/>
      <c r="M143" s="228" t="s">
        <v>20</v>
      </c>
      <c r="N143" s="229" t="s">
        <v>41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359</v>
      </c>
      <c r="AT143" s="190" t="s">
        <v>245</v>
      </c>
      <c r="AU143" s="190" t="s">
        <v>79</v>
      </c>
      <c r="AY143" s="18" t="s">
        <v>165</v>
      </c>
      <c r="BE143" s="191">
        <f>IF(N143="základní",J143,0)</f>
        <v>550.8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6</v>
      </c>
      <c r="BK143" s="191">
        <f>ROUND(I143*H143,2)</f>
        <v>550.8</v>
      </c>
      <c r="BL143" s="18" t="s">
        <v>267</v>
      </c>
      <c r="BM143" s="190" t="s">
        <v>2021</v>
      </c>
    </row>
    <row r="144" spans="1:65" s="1" customFormat="1" ht="24.2" customHeight="1">
      <c r="A144" s="35"/>
      <c r="B144" s="36"/>
      <c r="C144" s="179" t="s">
        <v>392</v>
      </c>
      <c r="D144" s="179" t="s">
        <v>167</v>
      </c>
      <c r="E144" s="180" t="s">
        <v>2022</v>
      </c>
      <c r="F144" s="181" t="s">
        <v>2023</v>
      </c>
      <c r="G144" s="182" t="s">
        <v>170</v>
      </c>
      <c r="H144" s="183">
        <v>6</v>
      </c>
      <c r="I144" s="184">
        <v>91.04</v>
      </c>
      <c r="J144" s="185">
        <f>ROUND(I144*H144,2)</f>
        <v>546.24</v>
      </c>
      <c r="K144" s="181" t="s">
        <v>171</v>
      </c>
      <c r="L144" s="40"/>
      <c r="M144" s="186" t="s">
        <v>20</v>
      </c>
      <c r="N144" s="187" t="s">
        <v>41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267</v>
      </c>
      <c r="AT144" s="190" t="s">
        <v>167</v>
      </c>
      <c r="AU144" s="190" t="s">
        <v>79</v>
      </c>
      <c r="AY144" s="18" t="s">
        <v>165</v>
      </c>
      <c r="BE144" s="191">
        <f>IF(N144="základní",J144,0)</f>
        <v>546.24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6</v>
      </c>
      <c r="BK144" s="191">
        <f>ROUND(I144*H144,2)</f>
        <v>546.24</v>
      </c>
      <c r="BL144" s="18" t="s">
        <v>267</v>
      </c>
      <c r="BM144" s="190" t="s">
        <v>2024</v>
      </c>
    </row>
    <row r="145" spans="1:47" s="1" customFormat="1" ht="12">
      <c r="A145" s="35"/>
      <c r="B145" s="36"/>
      <c r="C145" s="37"/>
      <c r="D145" s="192" t="s">
        <v>174</v>
      </c>
      <c r="E145" s="37"/>
      <c r="F145" s="193" t="s">
        <v>2025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174</v>
      </c>
      <c r="AU145" s="18" t="s">
        <v>79</v>
      </c>
    </row>
    <row r="146" spans="1:65" s="1" customFormat="1" ht="16.5" customHeight="1">
      <c r="A146" s="35"/>
      <c r="B146" s="36"/>
      <c r="C146" s="220" t="s">
        <v>397</v>
      </c>
      <c r="D146" s="220" t="s">
        <v>245</v>
      </c>
      <c r="E146" s="221" t="s">
        <v>2026</v>
      </c>
      <c r="F146" s="222" t="s">
        <v>2027</v>
      </c>
      <c r="G146" s="223" t="s">
        <v>170</v>
      </c>
      <c r="H146" s="224">
        <v>1</v>
      </c>
      <c r="I146" s="225">
        <v>678.25</v>
      </c>
      <c r="J146" s="226">
        <f>ROUND(I146*H146,2)</f>
        <v>678.25</v>
      </c>
      <c r="K146" s="222" t="s">
        <v>20</v>
      </c>
      <c r="L146" s="227"/>
      <c r="M146" s="228" t="s">
        <v>20</v>
      </c>
      <c r="N146" s="229" t="s">
        <v>41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359</v>
      </c>
      <c r="AT146" s="190" t="s">
        <v>245</v>
      </c>
      <c r="AU146" s="190" t="s">
        <v>79</v>
      </c>
      <c r="AY146" s="18" t="s">
        <v>165</v>
      </c>
      <c r="BE146" s="191">
        <f>IF(N146="základní",J146,0)</f>
        <v>678.25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6</v>
      </c>
      <c r="BK146" s="191">
        <f>ROUND(I146*H146,2)</f>
        <v>678.25</v>
      </c>
      <c r="BL146" s="18" t="s">
        <v>267</v>
      </c>
      <c r="BM146" s="190" t="s">
        <v>2028</v>
      </c>
    </row>
    <row r="147" spans="1:65" s="1" customFormat="1" ht="16.5" customHeight="1">
      <c r="A147" s="35"/>
      <c r="B147" s="36"/>
      <c r="C147" s="220" t="s">
        <v>403</v>
      </c>
      <c r="D147" s="220" t="s">
        <v>245</v>
      </c>
      <c r="E147" s="221" t="s">
        <v>2029</v>
      </c>
      <c r="F147" s="222" t="s">
        <v>2030</v>
      </c>
      <c r="G147" s="223" t="s">
        <v>170</v>
      </c>
      <c r="H147" s="224">
        <v>1</v>
      </c>
      <c r="I147" s="225">
        <v>518.93</v>
      </c>
      <c r="J147" s="226">
        <f>ROUND(I147*H147,2)</f>
        <v>518.93</v>
      </c>
      <c r="K147" s="222" t="s">
        <v>20</v>
      </c>
      <c r="L147" s="227"/>
      <c r="M147" s="228" t="s">
        <v>20</v>
      </c>
      <c r="N147" s="229" t="s">
        <v>41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359</v>
      </c>
      <c r="AT147" s="190" t="s">
        <v>245</v>
      </c>
      <c r="AU147" s="190" t="s">
        <v>79</v>
      </c>
      <c r="AY147" s="18" t="s">
        <v>165</v>
      </c>
      <c r="BE147" s="191">
        <f>IF(N147="základní",J147,0)</f>
        <v>518.93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518.93</v>
      </c>
      <c r="BL147" s="18" t="s">
        <v>267</v>
      </c>
      <c r="BM147" s="190" t="s">
        <v>2031</v>
      </c>
    </row>
    <row r="148" spans="1:65" s="1" customFormat="1" ht="16.5" customHeight="1">
      <c r="A148" s="35"/>
      <c r="B148" s="36"/>
      <c r="C148" s="220" t="s">
        <v>408</v>
      </c>
      <c r="D148" s="220" t="s">
        <v>245</v>
      </c>
      <c r="E148" s="221" t="s">
        <v>2032</v>
      </c>
      <c r="F148" s="222" t="s">
        <v>2033</v>
      </c>
      <c r="G148" s="223" t="s">
        <v>170</v>
      </c>
      <c r="H148" s="224">
        <v>4</v>
      </c>
      <c r="I148" s="225">
        <v>597.11</v>
      </c>
      <c r="J148" s="226">
        <f>ROUND(I148*H148,2)</f>
        <v>2388.44</v>
      </c>
      <c r="K148" s="222" t="s">
        <v>20</v>
      </c>
      <c r="L148" s="227"/>
      <c r="M148" s="228" t="s">
        <v>20</v>
      </c>
      <c r="N148" s="229" t="s">
        <v>41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359</v>
      </c>
      <c r="AT148" s="190" t="s">
        <v>245</v>
      </c>
      <c r="AU148" s="190" t="s">
        <v>79</v>
      </c>
      <c r="AY148" s="18" t="s">
        <v>165</v>
      </c>
      <c r="BE148" s="191">
        <f>IF(N148="základní",J148,0)</f>
        <v>2388.44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6</v>
      </c>
      <c r="BK148" s="191">
        <f>ROUND(I148*H148,2)</f>
        <v>2388.44</v>
      </c>
      <c r="BL148" s="18" t="s">
        <v>267</v>
      </c>
      <c r="BM148" s="190" t="s">
        <v>2034</v>
      </c>
    </row>
    <row r="149" spans="1:65" s="1" customFormat="1" ht="24.2" customHeight="1">
      <c r="A149" s="35"/>
      <c r="B149" s="36"/>
      <c r="C149" s="179" t="s">
        <v>413</v>
      </c>
      <c r="D149" s="179" t="s">
        <v>167</v>
      </c>
      <c r="E149" s="180" t="s">
        <v>2035</v>
      </c>
      <c r="F149" s="181" t="s">
        <v>2036</v>
      </c>
      <c r="G149" s="182" t="s">
        <v>170</v>
      </c>
      <c r="H149" s="183">
        <v>2</v>
      </c>
      <c r="I149" s="184">
        <v>136.56</v>
      </c>
      <c r="J149" s="185">
        <f>ROUND(I149*H149,2)</f>
        <v>273.12</v>
      </c>
      <c r="K149" s="181" t="s">
        <v>171</v>
      </c>
      <c r="L149" s="40"/>
      <c r="M149" s="186" t="s">
        <v>20</v>
      </c>
      <c r="N149" s="187" t="s">
        <v>41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267</v>
      </c>
      <c r="AT149" s="190" t="s">
        <v>167</v>
      </c>
      <c r="AU149" s="190" t="s">
        <v>79</v>
      </c>
      <c r="AY149" s="18" t="s">
        <v>165</v>
      </c>
      <c r="BE149" s="191">
        <f>IF(N149="základní",J149,0)</f>
        <v>273.12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6</v>
      </c>
      <c r="BK149" s="191">
        <f>ROUND(I149*H149,2)</f>
        <v>273.12</v>
      </c>
      <c r="BL149" s="18" t="s">
        <v>267</v>
      </c>
      <c r="BM149" s="190" t="s">
        <v>2037</v>
      </c>
    </row>
    <row r="150" spans="1:47" s="1" customFormat="1" ht="12">
      <c r="A150" s="35"/>
      <c r="B150" s="36"/>
      <c r="C150" s="37"/>
      <c r="D150" s="192" t="s">
        <v>174</v>
      </c>
      <c r="E150" s="37"/>
      <c r="F150" s="193" t="s">
        <v>2038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174</v>
      </c>
      <c r="AU150" s="18" t="s">
        <v>79</v>
      </c>
    </row>
    <row r="151" spans="1:65" s="1" customFormat="1" ht="16.5" customHeight="1">
      <c r="A151" s="35"/>
      <c r="B151" s="36"/>
      <c r="C151" s="220" t="s">
        <v>418</v>
      </c>
      <c r="D151" s="220" t="s">
        <v>245</v>
      </c>
      <c r="E151" s="221" t="s">
        <v>2039</v>
      </c>
      <c r="F151" s="222" t="s">
        <v>2040</v>
      </c>
      <c r="G151" s="223" t="s">
        <v>170</v>
      </c>
      <c r="H151" s="224">
        <v>2</v>
      </c>
      <c r="I151" s="225">
        <v>760.18</v>
      </c>
      <c r="J151" s="226">
        <f>ROUND(I151*H151,2)</f>
        <v>1520.36</v>
      </c>
      <c r="K151" s="222" t="s">
        <v>20</v>
      </c>
      <c r="L151" s="227"/>
      <c r="M151" s="228" t="s">
        <v>20</v>
      </c>
      <c r="N151" s="229" t="s">
        <v>41</v>
      </c>
      <c r="O151" s="6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359</v>
      </c>
      <c r="AT151" s="190" t="s">
        <v>245</v>
      </c>
      <c r="AU151" s="190" t="s">
        <v>79</v>
      </c>
      <c r="AY151" s="18" t="s">
        <v>165</v>
      </c>
      <c r="BE151" s="191">
        <f>IF(N151="základní",J151,0)</f>
        <v>1520.36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6</v>
      </c>
      <c r="BK151" s="191">
        <f>ROUND(I151*H151,2)</f>
        <v>1520.36</v>
      </c>
      <c r="BL151" s="18" t="s">
        <v>267</v>
      </c>
      <c r="BM151" s="190" t="s">
        <v>2041</v>
      </c>
    </row>
    <row r="152" spans="1:65" s="1" customFormat="1" ht="24.2" customHeight="1">
      <c r="A152" s="35"/>
      <c r="B152" s="36"/>
      <c r="C152" s="179" t="s">
        <v>425</v>
      </c>
      <c r="D152" s="179" t="s">
        <v>167</v>
      </c>
      <c r="E152" s="180" t="s">
        <v>2042</v>
      </c>
      <c r="F152" s="181" t="s">
        <v>2043</v>
      </c>
      <c r="G152" s="182" t="s">
        <v>170</v>
      </c>
      <c r="H152" s="183">
        <v>1</v>
      </c>
      <c r="I152" s="184">
        <v>136.56</v>
      </c>
      <c r="J152" s="185">
        <f>ROUND(I152*H152,2)</f>
        <v>136.56</v>
      </c>
      <c r="K152" s="181" t="s">
        <v>171</v>
      </c>
      <c r="L152" s="40"/>
      <c r="M152" s="186" t="s">
        <v>20</v>
      </c>
      <c r="N152" s="187" t="s">
        <v>41</v>
      </c>
      <c r="O152" s="65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267</v>
      </c>
      <c r="AT152" s="190" t="s">
        <v>167</v>
      </c>
      <c r="AU152" s="190" t="s">
        <v>79</v>
      </c>
      <c r="AY152" s="18" t="s">
        <v>165</v>
      </c>
      <c r="BE152" s="191">
        <f>IF(N152="základní",J152,0)</f>
        <v>136.56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6</v>
      </c>
      <c r="BK152" s="191">
        <f>ROUND(I152*H152,2)</f>
        <v>136.56</v>
      </c>
      <c r="BL152" s="18" t="s">
        <v>267</v>
      </c>
      <c r="BM152" s="190" t="s">
        <v>2044</v>
      </c>
    </row>
    <row r="153" spans="1:47" s="1" customFormat="1" ht="12">
      <c r="A153" s="35"/>
      <c r="B153" s="36"/>
      <c r="C153" s="37"/>
      <c r="D153" s="192" t="s">
        <v>174</v>
      </c>
      <c r="E153" s="37"/>
      <c r="F153" s="193" t="s">
        <v>2045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174</v>
      </c>
      <c r="AU153" s="18" t="s">
        <v>79</v>
      </c>
    </row>
    <row r="154" spans="1:65" s="1" customFormat="1" ht="24.2" customHeight="1">
      <c r="A154" s="35"/>
      <c r="B154" s="36"/>
      <c r="C154" s="220" t="s">
        <v>431</v>
      </c>
      <c r="D154" s="220" t="s">
        <v>245</v>
      </c>
      <c r="E154" s="221" t="s">
        <v>2046</v>
      </c>
      <c r="F154" s="222" t="s">
        <v>2047</v>
      </c>
      <c r="G154" s="223" t="s">
        <v>170</v>
      </c>
      <c r="H154" s="224">
        <v>1</v>
      </c>
      <c r="I154" s="225">
        <v>1809.42</v>
      </c>
      <c r="J154" s="226">
        <f>ROUND(I154*H154,2)</f>
        <v>1809.42</v>
      </c>
      <c r="K154" s="222" t="s">
        <v>20</v>
      </c>
      <c r="L154" s="227"/>
      <c r="M154" s="228" t="s">
        <v>20</v>
      </c>
      <c r="N154" s="229" t="s">
        <v>41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359</v>
      </c>
      <c r="AT154" s="190" t="s">
        <v>245</v>
      </c>
      <c r="AU154" s="190" t="s">
        <v>79</v>
      </c>
      <c r="AY154" s="18" t="s">
        <v>165</v>
      </c>
      <c r="BE154" s="191">
        <f>IF(N154="základní",J154,0)</f>
        <v>1809.42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6</v>
      </c>
      <c r="BK154" s="191">
        <f>ROUND(I154*H154,2)</f>
        <v>1809.42</v>
      </c>
      <c r="BL154" s="18" t="s">
        <v>267</v>
      </c>
      <c r="BM154" s="190" t="s">
        <v>2048</v>
      </c>
    </row>
    <row r="155" spans="1:65" s="1" customFormat="1" ht="24.2" customHeight="1">
      <c r="A155" s="35"/>
      <c r="B155" s="36"/>
      <c r="C155" s="179" t="s">
        <v>438</v>
      </c>
      <c r="D155" s="179" t="s">
        <v>167</v>
      </c>
      <c r="E155" s="180" t="s">
        <v>2049</v>
      </c>
      <c r="F155" s="181" t="s">
        <v>2050</v>
      </c>
      <c r="G155" s="182" t="s">
        <v>170</v>
      </c>
      <c r="H155" s="183">
        <v>2</v>
      </c>
      <c r="I155" s="184">
        <v>170.7</v>
      </c>
      <c r="J155" s="185">
        <f>ROUND(I155*H155,2)</f>
        <v>341.4</v>
      </c>
      <c r="K155" s="181" t="s">
        <v>171</v>
      </c>
      <c r="L155" s="40"/>
      <c r="M155" s="186" t="s">
        <v>20</v>
      </c>
      <c r="N155" s="187" t="s">
        <v>41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267</v>
      </c>
      <c r="AT155" s="190" t="s">
        <v>167</v>
      </c>
      <c r="AU155" s="190" t="s">
        <v>79</v>
      </c>
      <c r="AY155" s="18" t="s">
        <v>165</v>
      </c>
      <c r="BE155" s="191">
        <f>IF(N155="základní",J155,0)</f>
        <v>341.4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6</v>
      </c>
      <c r="BK155" s="191">
        <f>ROUND(I155*H155,2)</f>
        <v>341.4</v>
      </c>
      <c r="BL155" s="18" t="s">
        <v>267</v>
      </c>
      <c r="BM155" s="190" t="s">
        <v>2051</v>
      </c>
    </row>
    <row r="156" spans="1:47" s="1" customFormat="1" ht="12">
      <c r="A156" s="35"/>
      <c r="B156" s="36"/>
      <c r="C156" s="37"/>
      <c r="D156" s="192" t="s">
        <v>174</v>
      </c>
      <c r="E156" s="37"/>
      <c r="F156" s="193" t="s">
        <v>2052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174</v>
      </c>
      <c r="AU156" s="18" t="s">
        <v>79</v>
      </c>
    </row>
    <row r="157" spans="1:65" s="1" customFormat="1" ht="16.5" customHeight="1">
      <c r="A157" s="35"/>
      <c r="B157" s="36"/>
      <c r="C157" s="220" t="s">
        <v>443</v>
      </c>
      <c r="D157" s="220" t="s">
        <v>245</v>
      </c>
      <c r="E157" s="221" t="s">
        <v>2053</v>
      </c>
      <c r="F157" s="222" t="s">
        <v>2054</v>
      </c>
      <c r="G157" s="223" t="s">
        <v>170</v>
      </c>
      <c r="H157" s="224">
        <v>2</v>
      </c>
      <c r="I157" s="225">
        <v>2497.91</v>
      </c>
      <c r="J157" s="226">
        <f>ROUND(I157*H157,2)</f>
        <v>4995.82</v>
      </c>
      <c r="K157" s="222" t="s">
        <v>20</v>
      </c>
      <c r="L157" s="227"/>
      <c r="M157" s="228" t="s">
        <v>20</v>
      </c>
      <c r="N157" s="229" t="s">
        <v>41</v>
      </c>
      <c r="O157" s="65"/>
      <c r="P157" s="188">
        <f>O157*H157</f>
        <v>0</v>
      </c>
      <c r="Q157" s="188">
        <v>0.0002</v>
      </c>
      <c r="R157" s="188">
        <f>Q157*H157</f>
        <v>0.0004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359</v>
      </c>
      <c r="AT157" s="190" t="s">
        <v>245</v>
      </c>
      <c r="AU157" s="190" t="s">
        <v>79</v>
      </c>
      <c r="AY157" s="18" t="s">
        <v>165</v>
      </c>
      <c r="BE157" s="191">
        <f>IF(N157="základní",J157,0)</f>
        <v>4995.82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6</v>
      </c>
      <c r="BK157" s="191">
        <f>ROUND(I157*H157,2)</f>
        <v>4995.82</v>
      </c>
      <c r="BL157" s="18" t="s">
        <v>267</v>
      </c>
      <c r="BM157" s="190" t="s">
        <v>2055</v>
      </c>
    </row>
    <row r="158" spans="1:65" s="1" customFormat="1" ht="24.2" customHeight="1">
      <c r="A158" s="35"/>
      <c r="B158" s="36"/>
      <c r="C158" s="179" t="s">
        <v>449</v>
      </c>
      <c r="D158" s="179" t="s">
        <v>167</v>
      </c>
      <c r="E158" s="180" t="s">
        <v>2056</v>
      </c>
      <c r="F158" s="181" t="s">
        <v>2057</v>
      </c>
      <c r="G158" s="182" t="s">
        <v>170</v>
      </c>
      <c r="H158" s="183">
        <v>4</v>
      </c>
      <c r="I158" s="184">
        <v>204.84</v>
      </c>
      <c r="J158" s="185">
        <f>ROUND(I158*H158,2)</f>
        <v>819.36</v>
      </c>
      <c r="K158" s="181" t="s">
        <v>171</v>
      </c>
      <c r="L158" s="40"/>
      <c r="M158" s="186" t="s">
        <v>20</v>
      </c>
      <c r="N158" s="187" t="s">
        <v>41</v>
      </c>
      <c r="O158" s="65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267</v>
      </c>
      <c r="AT158" s="190" t="s">
        <v>167</v>
      </c>
      <c r="AU158" s="190" t="s">
        <v>79</v>
      </c>
      <c r="AY158" s="18" t="s">
        <v>165</v>
      </c>
      <c r="BE158" s="191">
        <f>IF(N158="základní",J158,0)</f>
        <v>819.36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6</v>
      </c>
      <c r="BK158" s="191">
        <f>ROUND(I158*H158,2)</f>
        <v>819.36</v>
      </c>
      <c r="BL158" s="18" t="s">
        <v>267</v>
      </c>
      <c r="BM158" s="190" t="s">
        <v>2058</v>
      </c>
    </row>
    <row r="159" spans="1:47" s="1" customFormat="1" ht="12">
      <c r="A159" s="35"/>
      <c r="B159" s="36"/>
      <c r="C159" s="37"/>
      <c r="D159" s="192" t="s">
        <v>174</v>
      </c>
      <c r="E159" s="37"/>
      <c r="F159" s="193" t="s">
        <v>2059</v>
      </c>
      <c r="G159" s="37"/>
      <c r="H159" s="37"/>
      <c r="I159" s="194"/>
      <c r="J159" s="37"/>
      <c r="K159" s="37"/>
      <c r="L159" s="40"/>
      <c r="M159" s="195"/>
      <c r="N159" s="19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174</v>
      </c>
      <c r="AU159" s="18" t="s">
        <v>79</v>
      </c>
    </row>
    <row r="160" spans="1:65" s="1" customFormat="1" ht="16.5" customHeight="1">
      <c r="A160" s="35"/>
      <c r="B160" s="36"/>
      <c r="C160" s="220" t="s">
        <v>455</v>
      </c>
      <c r="D160" s="220" t="s">
        <v>245</v>
      </c>
      <c r="E160" s="221" t="s">
        <v>2060</v>
      </c>
      <c r="F160" s="222" t="s">
        <v>2061</v>
      </c>
      <c r="G160" s="223" t="s">
        <v>170</v>
      </c>
      <c r="H160" s="224">
        <v>3</v>
      </c>
      <c r="I160" s="225">
        <v>2037.02</v>
      </c>
      <c r="J160" s="226">
        <f>ROUND(I160*H160,2)</f>
        <v>6111.06</v>
      </c>
      <c r="K160" s="222" t="s">
        <v>20</v>
      </c>
      <c r="L160" s="227"/>
      <c r="M160" s="228" t="s">
        <v>20</v>
      </c>
      <c r="N160" s="229" t="s">
        <v>41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359</v>
      </c>
      <c r="AT160" s="190" t="s">
        <v>245</v>
      </c>
      <c r="AU160" s="190" t="s">
        <v>79</v>
      </c>
      <c r="AY160" s="18" t="s">
        <v>165</v>
      </c>
      <c r="BE160" s="191">
        <f>IF(N160="základní",J160,0)</f>
        <v>6111.06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6</v>
      </c>
      <c r="BK160" s="191">
        <f>ROUND(I160*H160,2)</f>
        <v>6111.06</v>
      </c>
      <c r="BL160" s="18" t="s">
        <v>267</v>
      </c>
      <c r="BM160" s="190" t="s">
        <v>2062</v>
      </c>
    </row>
    <row r="161" spans="1:65" s="1" customFormat="1" ht="16.5" customHeight="1">
      <c r="A161" s="35"/>
      <c r="B161" s="36"/>
      <c r="C161" s="220" t="s">
        <v>462</v>
      </c>
      <c r="D161" s="220" t="s">
        <v>245</v>
      </c>
      <c r="E161" s="221" t="s">
        <v>2063</v>
      </c>
      <c r="F161" s="222" t="s">
        <v>2064</v>
      </c>
      <c r="G161" s="223" t="s">
        <v>170</v>
      </c>
      <c r="H161" s="224">
        <v>1</v>
      </c>
      <c r="I161" s="225">
        <v>2987.25</v>
      </c>
      <c r="J161" s="226">
        <f>ROUND(I161*H161,2)</f>
        <v>2987.25</v>
      </c>
      <c r="K161" s="222" t="s">
        <v>20</v>
      </c>
      <c r="L161" s="227"/>
      <c r="M161" s="228" t="s">
        <v>20</v>
      </c>
      <c r="N161" s="229" t="s">
        <v>41</v>
      </c>
      <c r="O161" s="65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359</v>
      </c>
      <c r="AT161" s="190" t="s">
        <v>245</v>
      </c>
      <c r="AU161" s="190" t="s">
        <v>79</v>
      </c>
      <c r="AY161" s="18" t="s">
        <v>165</v>
      </c>
      <c r="BE161" s="191">
        <f>IF(N161="základní",J161,0)</f>
        <v>2987.25</v>
      </c>
      <c r="BF161" s="191">
        <f>IF(N161="snížená",J161,0)</f>
        <v>0</v>
      </c>
      <c r="BG161" s="191">
        <f>IF(N161="zákl. přenesená",J161,0)</f>
        <v>0</v>
      </c>
      <c r="BH161" s="191">
        <f>IF(N161="sníž. přenesená",J161,0)</f>
        <v>0</v>
      </c>
      <c r="BI161" s="191">
        <f>IF(N161="nulová",J161,0)</f>
        <v>0</v>
      </c>
      <c r="BJ161" s="18" t="s">
        <v>6</v>
      </c>
      <c r="BK161" s="191">
        <f>ROUND(I161*H161,2)</f>
        <v>2987.25</v>
      </c>
      <c r="BL161" s="18" t="s">
        <v>267</v>
      </c>
      <c r="BM161" s="190" t="s">
        <v>2065</v>
      </c>
    </row>
    <row r="162" spans="1:65" s="1" customFormat="1" ht="37.9" customHeight="1">
      <c r="A162" s="35"/>
      <c r="B162" s="36"/>
      <c r="C162" s="179" t="s">
        <v>467</v>
      </c>
      <c r="D162" s="179" t="s">
        <v>167</v>
      </c>
      <c r="E162" s="180" t="s">
        <v>2066</v>
      </c>
      <c r="F162" s="181" t="s">
        <v>2067</v>
      </c>
      <c r="G162" s="182" t="s">
        <v>170</v>
      </c>
      <c r="H162" s="183">
        <v>2</v>
      </c>
      <c r="I162" s="184">
        <v>204.84</v>
      </c>
      <c r="J162" s="185">
        <f>ROUND(I162*H162,2)</f>
        <v>409.68</v>
      </c>
      <c r="K162" s="181" t="s">
        <v>171</v>
      </c>
      <c r="L162" s="40"/>
      <c r="M162" s="186" t="s">
        <v>20</v>
      </c>
      <c r="N162" s="187" t="s">
        <v>41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267</v>
      </c>
      <c r="AT162" s="190" t="s">
        <v>167</v>
      </c>
      <c r="AU162" s="190" t="s">
        <v>79</v>
      </c>
      <c r="AY162" s="18" t="s">
        <v>165</v>
      </c>
      <c r="BE162" s="191">
        <f>IF(N162="základní",J162,0)</f>
        <v>409.68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6</v>
      </c>
      <c r="BK162" s="191">
        <f>ROUND(I162*H162,2)</f>
        <v>409.68</v>
      </c>
      <c r="BL162" s="18" t="s">
        <v>267</v>
      </c>
      <c r="BM162" s="190" t="s">
        <v>2068</v>
      </c>
    </row>
    <row r="163" spans="1:47" s="1" customFormat="1" ht="12">
      <c r="A163" s="35"/>
      <c r="B163" s="36"/>
      <c r="C163" s="37"/>
      <c r="D163" s="192" t="s">
        <v>174</v>
      </c>
      <c r="E163" s="37"/>
      <c r="F163" s="193" t="s">
        <v>2069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174</v>
      </c>
      <c r="AU163" s="18" t="s">
        <v>79</v>
      </c>
    </row>
    <row r="164" spans="1:65" s="1" customFormat="1" ht="24.2" customHeight="1">
      <c r="A164" s="35"/>
      <c r="B164" s="36"/>
      <c r="C164" s="220" t="s">
        <v>478</v>
      </c>
      <c r="D164" s="220" t="s">
        <v>245</v>
      </c>
      <c r="E164" s="221" t="s">
        <v>2070</v>
      </c>
      <c r="F164" s="222" t="s">
        <v>2071</v>
      </c>
      <c r="G164" s="223" t="s">
        <v>170</v>
      </c>
      <c r="H164" s="224">
        <v>2</v>
      </c>
      <c r="I164" s="225">
        <v>5564.82</v>
      </c>
      <c r="J164" s="226">
        <f>ROUND(I164*H164,2)</f>
        <v>11129.64</v>
      </c>
      <c r="K164" s="222" t="s">
        <v>20</v>
      </c>
      <c r="L164" s="227"/>
      <c r="M164" s="228" t="s">
        <v>20</v>
      </c>
      <c r="N164" s="229" t="s">
        <v>41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359</v>
      </c>
      <c r="AT164" s="190" t="s">
        <v>245</v>
      </c>
      <c r="AU164" s="190" t="s">
        <v>79</v>
      </c>
      <c r="AY164" s="18" t="s">
        <v>165</v>
      </c>
      <c r="BE164" s="191">
        <f>IF(N164="základní",J164,0)</f>
        <v>11129.64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6</v>
      </c>
      <c r="BK164" s="191">
        <f>ROUND(I164*H164,2)</f>
        <v>11129.64</v>
      </c>
      <c r="BL164" s="18" t="s">
        <v>267</v>
      </c>
      <c r="BM164" s="190" t="s">
        <v>2072</v>
      </c>
    </row>
    <row r="165" spans="1:65" s="1" customFormat="1" ht="24.2" customHeight="1">
      <c r="A165" s="35"/>
      <c r="B165" s="36"/>
      <c r="C165" s="179" t="s">
        <v>482</v>
      </c>
      <c r="D165" s="179" t="s">
        <v>167</v>
      </c>
      <c r="E165" s="180" t="s">
        <v>2073</v>
      </c>
      <c r="F165" s="181" t="s">
        <v>2074</v>
      </c>
      <c r="G165" s="182" t="s">
        <v>170</v>
      </c>
      <c r="H165" s="183">
        <v>3</v>
      </c>
      <c r="I165" s="184">
        <v>136.56</v>
      </c>
      <c r="J165" s="185">
        <f>ROUND(I165*H165,2)</f>
        <v>409.68</v>
      </c>
      <c r="K165" s="181" t="s">
        <v>171</v>
      </c>
      <c r="L165" s="40"/>
      <c r="M165" s="186" t="s">
        <v>20</v>
      </c>
      <c r="N165" s="187" t="s">
        <v>41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267</v>
      </c>
      <c r="AT165" s="190" t="s">
        <v>167</v>
      </c>
      <c r="AU165" s="190" t="s">
        <v>79</v>
      </c>
      <c r="AY165" s="18" t="s">
        <v>165</v>
      </c>
      <c r="BE165" s="191">
        <f>IF(N165="základní",J165,0)</f>
        <v>409.68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6</v>
      </c>
      <c r="BK165" s="191">
        <f>ROUND(I165*H165,2)</f>
        <v>409.68</v>
      </c>
      <c r="BL165" s="18" t="s">
        <v>267</v>
      </c>
      <c r="BM165" s="190" t="s">
        <v>2075</v>
      </c>
    </row>
    <row r="166" spans="1:47" s="1" customFormat="1" ht="12">
      <c r="A166" s="35"/>
      <c r="B166" s="36"/>
      <c r="C166" s="37"/>
      <c r="D166" s="192" t="s">
        <v>174</v>
      </c>
      <c r="E166" s="37"/>
      <c r="F166" s="193" t="s">
        <v>2076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174</v>
      </c>
      <c r="AU166" s="18" t="s">
        <v>79</v>
      </c>
    </row>
    <row r="167" spans="1:65" s="1" customFormat="1" ht="16.5" customHeight="1">
      <c r="A167" s="35"/>
      <c r="B167" s="36"/>
      <c r="C167" s="220" t="s">
        <v>486</v>
      </c>
      <c r="D167" s="220" t="s">
        <v>245</v>
      </c>
      <c r="E167" s="221" t="s">
        <v>2077</v>
      </c>
      <c r="F167" s="222" t="s">
        <v>2078</v>
      </c>
      <c r="G167" s="223" t="s">
        <v>170</v>
      </c>
      <c r="H167" s="224">
        <v>3</v>
      </c>
      <c r="I167" s="225">
        <v>856.35</v>
      </c>
      <c r="J167" s="226">
        <f>ROUND(I167*H167,2)</f>
        <v>2569.05</v>
      </c>
      <c r="K167" s="222" t="s">
        <v>20</v>
      </c>
      <c r="L167" s="227"/>
      <c r="M167" s="228" t="s">
        <v>20</v>
      </c>
      <c r="N167" s="229" t="s">
        <v>41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359</v>
      </c>
      <c r="AT167" s="190" t="s">
        <v>245</v>
      </c>
      <c r="AU167" s="190" t="s">
        <v>79</v>
      </c>
      <c r="AY167" s="18" t="s">
        <v>165</v>
      </c>
      <c r="BE167" s="191">
        <f>IF(N167="základní",J167,0)</f>
        <v>2569.05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6</v>
      </c>
      <c r="BK167" s="191">
        <f>ROUND(I167*H167,2)</f>
        <v>2569.05</v>
      </c>
      <c r="BL167" s="18" t="s">
        <v>267</v>
      </c>
      <c r="BM167" s="190" t="s">
        <v>2079</v>
      </c>
    </row>
    <row r="168" spans="1:65" s="1" customFormat="1" ht="44.25" customHeight="1">
      <c r="A168" s="35"/>
      <c r="B168" s="36"/>
      <c r="C168" s="179" t="s">
        <v>491</v>
      </c>
      <c r="D168" s="179" t="s">
        <v>167</v>
      </c>
      <c r="E168" s="180" t="s">
        <v>1560</v>
      </c>
      <c r="F168" s="181" t="s">
        <v>1561</v>
      </c>
      <c r="G168" s="182" t="s">
        <v>224</v>
      </c>
      <c r="H168" s="183">
        <v>0.004</v>
      </c>
      <c r="I168" s="184">
        <v>2845</v>
      </c>
      <c r="J168" s="185">
        <f>ROUND(I168*H168,2)</f>
        <v>11.38</v>
      </c>
      <c r="K168" s="181" t="s">
        <v>171</v>
      </c>
      <c r="L168" s="40"/>
      <c r="M168" s="186" t="s">
        <v>20</v>
      </c>
      <c r="N168" s="187" t="s">
        <v>41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267</v>
      </c>
      <c r="AT168" s="190" t="s">
        <v>167</v>
      </c>
      <c r="AU168" s="190" t="s">
        <v>79</v>
      </c>
      <c r="AY168" s="18" t="s">
        <v>165</v>
      </c>
      <c r="BE168" s="191">
        <f>IF(N168="základní",J168,0)</f>
        <v>11.38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6</v>
      </c>
      <c r="BK168" s="191">
        <f>ROUND(I168*H168,2)</f>
        <v>11.38</v>
      </c>
      <c r="BL168" s="18" t="s">
        <v>267</v>
      </c>
      <c r="BM168" s="190" t="s">
        <v>2080</v>
      </c>
    </row>
    <row r="169" spans="1:47" s="1" customFormat="1" ht="12">
      <c r="A169" s="35"/>
      <c r="B169" s="36"/>
      <c r="C169" s="37"/>
      <c r="D169" s="192" t="s">
        <v>174</v>
      </c>
      <c r="E169" s="37"/>
      <c r="F169" s="193" t="s">
        <v>1563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174</v>
      </c>
      <c r="AU169" s="18" t="s">
        <v>79</v>
      </c>
    </row>
    <row r="170" spans="2:63" s="11" customFormat="1" ht="25.9" customHeight="1">
      <c r="B170" s="163"/>
      <c r="C170" s="164"/>
      <c r="D170" s="165" t="s">
        <v>69</v>
      </c>
      <c r="E170" s="166" t="s">
        <v>245</v>
      </c>
      <c r="F170" s="166" t="s">
        <v>661</v>
      </c>
      <c r="G170" s="164"/>
      <c r="H170" s="164"/>
      <c r="I170" s="167"/>
      <c r="J170" s="168">
        <f>BK170</f>
        <v>1024.2</v>
      </c>
      <c r="K170" s="164"/>
      <c r="L170" s="169"/>
      <c r="M170" s="170"/>
      <c r="N170" s="171"/>
      <c r="O170" s="171"/>
      <c r="P170" s="172">
        <f>P171</f>
        <v>0</v>
      </c>
      <c r="Q170" s="171"/>
      <c r="R170" s="172">
        <f>R171</f>
        <v>0</v>
      </c>
      <c r="S170" s="171"/>
      <c r="T170" s="173">
        <f>T171</f>
        <v>0</v>
      </c>
      <c r="AR170" s="174" t="s">
        <v>180</v>
      </c>
      <c r="AT170" s="175" t="s">
        <v>69</v>
      </c>
      <c r="AU170" s="175" t="s">
        <v>70</v>
      </c>
      <c r="AY170" s="174" t="s">
        <v>165</v>
      </c>
      <c r="BK170" s="176">
        <f>BK171</f>
        <v>1024.2</v>
      </c>
    </row>
    <row r="171" spans="2:63" s="11" customFormat="1" ht="22.9" customHeight="1">
      <c r="B171" s="163"/>
      <c r="C171" s="164"/>
      <c r="D171" s="165" t="s">
        <v>69</v>
      </c>
      <c r="E171" s="177" t="s">
        <v>1712</v>
      </c>
      <c r="F171" s="177" t="s">
        <v>1713</v>
      </c>
      <c r="G171" s="164"/>
      <c r="H171" s="164"/>
      <c r="I171" s="167"/>
      <c r="J171" s="178">
        <f>BK171</f>
        <v>1024.2</v>
      </c>
      <c r="K171" s="164"/>
      <c r="L171" s="169"/>
      <c r="M171" s="170"/>
      <c r="N171" s="171"/>
      <c r="O171" s="171"/>
      <c r="P171" s="172">
        <f>SUM(P172:P173)</f>
        <v>0</v>
      </c>
      <c r="Q171" s="171"/>
      <c r="R171" s="172">
        <f>SUM(R172:R173)</f>
        <v>0</v>
      </c>
      <c r="S171" s="171"/>
      <c r="T171" s="173">
        <f>SUM(T172:T173)</f>
        <v>0</v>
      </c>
      <c r="AR171" s="174" t="s">
        <v>180</v>
      </c>
      <c r="AT171" s="175" t="s">
        <v>69</v>
      </c>
      <c r="AU171" s="175" t="s">
        <v>6</v>
      </c>
      <c r="AY171" s="174" t="s">
        <v>165</v>
      </c>
      <c r="BK171" s="176">
        <f>SUM(BK172:BK173)</f>
        <v>1024.2</v>
      </c>
    </row>
    <row r="172" spans="1:65" s="1" customFormat="1" ht="37.9" customHeight="1">
      <c r="A172" s="35"/>
      <c r="B172" s="36"/>
      <c r="C172" s="179" t="s">
        <v>498</v>
      </c>
      <c r="D172" s="179" t="s">
        <v>167</v>
      </c>
      <c r="E172" s="180" t="s">
        <v>2081</v>
      </c>
      <c r="F172" s="181" t="s">
        <v>2082</v>
      </c>
      <c r="G172" s="182" t="s">
        <v>2083</v>
      </c>
      <c r="H172" s="183">
        <v>2</v>
      </c>
      <c r="I172" s="184">
        <v>512.1</v>
      </c>
      <c r="J172" s="185">
        <f>ROUND(I172*H172,2)</f>
        <v>1024.2</v>
      </c>
      <c r="K172" s="181" t="s">
        <v>171</v>
      </c>
      <c r="L172" s="40"/>
      <c r="M172" s="186" t="s">
        <v>20</v>
      </c>
      <c r="N172" s="187" t="s">
        <v>41</v>
      </c>
      <c r="O172" s="65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558</v>
      </c>
      <c r="AT172" s="190" t="s">
        <v>167</v>
      </c>
      <c r="AU172" s="190" t="s">
        <v>79</v>
      </c>
      <c r="AY172" s="18" t="s">
        <v>165</v>
      </c>
      <c r="BE172" s="191">
        <f>IF(N172="základní",J172,0)</f>
        <v>1024.2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6</v>
      </c>
      <c r="BK172" s="191">
        <f>ROUND(I172*H172,2)</f>
        <v>1024.2</v>
      </c>
      <c r="BL172" s="18" t="s">
        <v>558</v>
      </c>
      <c r="BM172" s="190" t="s">
        <v>2084</v>
      </c>
    </row>
    <row r="173" spans="1:47" s="1" customFormat="1" ht="12">
      <c r="A173" s="35"/>
      <c r="B173" s="36"/>
      <c r="C173" s="37"/>
      <c r="D173" s="192" t="s">
        <v>174</v>
      </c>
      <c r="E173" s="37"/>
      <c r="F173" s="193" t="s">
        <v>2085</v>
      </c>
      <c r="G173" s="37"/>
      <c r="H173" s="37"/>
      <c r="I173" s="194"/>
      <c r="J173" s="37"/>
      <c r="K173" s="37"/>
      <c r="L173" s="40"/>
      <c r="M173" s="244"/>
      <c r="N173" s="245"/>
      <c r="O173" s="246"/>
      <c r="P173" s="246"/>
      <c r="Q173" s="246"/>
      <c r="R173" s="246"/>
      <c r="S173" s="246"/>
      <c r="T173" s="24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174</v>
      </c>
      <c r="AU173" s="18" t="s">
        <v>79</v>
      </c>
    </row>
    <row r="174" spans="1:31" s="1" customFormat="1" ht="6.95" customHeight="1">
      <c r="A174" s="35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formatColumns="0" formatRows="0" autoFilter="0"/>
  <autoFilter ref="C88:K173"/>
  <mergeCells count="12">
    <mergeCell ref="E81:H81"/>
    <mergeCell ref="E79:H79"/>
    <mergeCell ref="L2:V2"/>
    <mergeCell ref="E50:H50"/>
    <mergeCell ref="E52:H52"/>
    <mergeCell ref="E54:H54"/>
    <mergeCell ref="E77:H77"/>
    <mergeCell ref="E7:H7"/>
    <mergeCell ref="E9:H9"/>
    <mergeCell ref="E11:H11"/>
    <mergeCell ref="E20:H20"/>
    <mergeCell ref="E29:H29"/>
  </mergeCells>
  <hyperlinks>
    <hyperlink ref="F93" r:id="rId1" display="https://podminky.urs.cz/item/CS_URS_2022_02/741120401"/>
    <hyperlink ref="F101" r:id="rId2" display="https://podminky.urs.cz/item/CS_URS_2022_02/741120403"/>
    <hyperlink ref="F107" r:id="rId3" display="https://podminky.urs.cz/item/CS_URS_2022_02/741130001"/>
    <hyperlink ref="F109" r:id="rId4" display="https://podminky.urs.cz/item/CS_URS_2022_02/741130004"/>
    <hyperlink ref="F111" r:id="rId5" display="https://podminky.urs.cz/item/CS_URS_2022_02/741130005"/>
    <hyperlink ref="F113" r:id="rId6" display="https://podminky.urs.cz/item/CS_URS_2022_02/741130006"/>
    <hyperlink ref="F115" r:id="rId7" display="https://podminky.urs.cz/item/CS_URS_2022_02/741210002"/>
    <hyperlink ref="F121" r:id="rId8" display="https://podminky.urs.cz/item/CS_URS_2022_02/741231002"/>
    <hyperlink ref="F130" r:id="rId9" display="https://podminky.urs.cz/item/CS_URS_2022_02/741310452"/>
    <hyperlink ref="F133" r:id="rId10" display="https://podminky.urs.cz/item/CS_URS_2022_02/741311002"/>
    <hyperlink ref="F136" r:id="rId11" display="https://podminky.urs.cz/item/CS_URS_2022_02/741312501"/>
    <hyperlink ref="F140" r:id="rId12" display="https://podminky.urs.cz/item/CS_URS_2022_02/741320101"/>
    <hyperlink ref="F145" r:id="rId13" display="https://podminky.urs.cz/item/CS_URS_2022_02/741320161"/>
    <hyperlink ref="F150" r:id="rId14" display="https://podminky.urs.cz/item/CS_URS_2022_02/741320171"/>
    <hyperlink ref="F153" r:id="rId15" display="https://podminky.urs.cz/item/CS_URS_2022_02/741321001"/>
    <hyperlink ref="F156" r:id="rId16" display="https://podminky.urs.cz/item/CS_URS_2022_02/741321011"/>
    <hyperlink ref="F159" r:id="rId17" display="https://podminky.urs.cz/item/CS_URS_2022_02/741321041"/>
    <hyperlink ref="F163" r:id="rId18" display="https://podminky.urs.cz/item/CS_URS_2022_02/741322011"/>
    <hyperlink ref="F166" r:id="rId19" display="https://podminky.urs.cz/item/CS_URS_2022_02/741330032"/>
    <hyperlink ref="F169" r:id="rId20" display="https://podminky.urs.cz/item/CS_URS_2022_02/998741101"/>
    <hyperlink ref="F173" r:id="rId21" display="https://podminky.urs.cz/item/CS_URS_2022_02/58010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3"/>
  <headerFooter>
    <oddFooter>&amp;CStrana &amp;P z &amp;N</oddFooter>
  </headerFooter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24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121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1513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2086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1515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1515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1516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1517</v>
      </c>
      <c r="F23" s="35"/>
      <c r="G23" s="35"/>
      <c r="H23" s="35"/>
      <c r="I23" s="113" t="s">
        <v>28</v>
      </c>
      <c r="J23" s="104" t="s">
        <v>1518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1516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1517</v>
      </c>
      <c r="F26" s="35"/>
      <c r="G26" s="35"/>
      <c r="H26" s="35"/>
      <c r="I26" s="113" t="s">
        <v>28</v>
      </c>
      <c r="J26" s="104" t="s">
        <v>1518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ROUND(J91,2)</f>
        <v>150061.79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ROUND((SUM(BE91:BE135)),0)</f>
        <v>150062</v>
      </c>
      <c r="G35" s="35"/>
      <c r="H35" s="35"/>
      <c r="I35" s="125">
        <v>0.21</v>
      </c>
      <c r="J35" s="124">
        <f>ROUND(((SUM(BE91:BE135))*I35),2)</f>
        <v>31512.98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ROUND((SUM(BF91:BF135)),0)</f>
        <v>0</v>
      </c>
      <c r="G36" s="35"/>
      <c r="H36" s="35"/>
      <c r="I36" s="125">
        <v>0.15</v>
      </c>
      <c r="J36" s="124">
        <f>ROUND(((SUM(BF91:BF135))*I36),0)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ROUND((SUM(BG91:BG135)),0)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ROUND((SUM(BH91:BH135)),0)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ROUND((SUM(BI91:BI135)),0)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181574.77000000002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1513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25K2021_5 - Soustava ochrany před bleskem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 xml:space="preserve"> 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 xml:space="preserve"> </v>
      </c>
      <c r="G58" s="37"/>
      <c r="H58" s="37"/>
      <c r="I58" s="30" t="s">
        <v>30</v>
      </c>
      <c r="J58" s="33" t="str">
        <f>E23</f>
        <v>Petr Kubala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Petr Kubala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J91</f>
        <v>150061.79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142</v>
      </c>
      <c r="E64" s="144"/>
      <c r="F64" s="144"/>
      <c r="G64" s="144"/>
      <c r="H64" s="144"/>
      <c r="I64" s="144"/>
      <c r="J64" s="145">
        <f>J92</f>
        <v>138619.21</v>
      </c>
      <c r="K64" s="142"/>
      <c r="L64" s="146"/>
    </row>
    <row r="65" spans="2:12" s="9" customFormat="1" ht="19.9" customHeight="1">
      <c r="B65" s="147"/>
      <c r="C65" s="98"/>
      <c r="D65" s="148" t="s">
        <v>1519</v>
      </c>
      <c r="E65" s="149"/>
      <c r="F65" s="149"/>
      <c r="G65" s="149"/>
      <c r="H65" s="149"/>
      <c r="I65" s="149"/>
      <c r="J65" s="150">
        <f>J93</f>
        <v>138619.21</v>
      </c>
      <c r="K65" s="98"/>
      <c r="L65" s="151"/>
    </row>
    <row r="66" spans="2:12" s="8" customFormat="1" ht="24.95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J122</f>
        <v>9519.36</v>
      </c>
      <c r="K66" s="142"/>
      <c r="L66" s="146"/>
    </row>
    <row r="67" spans="2:12" s="9" customFormat="1" ht="19.9" customHeight="1">
      <c r="B67" s="147"/>
      <c r="C67" s="98"/>
      <c r="D67" s="148" t="s">
        <v>1566</v>
      </c>
      <c r="E67" s="149"/>
      <c r="F67" s="149"/>
      <c r="G67" s="149"/>
      <c r="H67" s="149"/>
      <c r="I67" s="149"/>
      <c r="J67" s="150">
        <f>J123</f>
        <v>9519.36</v>
      </c>
      <c r="K67" s="98"/>
      <c r="L67" s="151"/>
    </row>
    <row r="68" spans="2:12" s="8" customFormat="1" ht="24.95" customHeight="1">
      <c r="B68" s="141"/>
      <c r="C68" s="142"/>
      <c r="D68" s="143" t="s">
        <v>1567</v>
      </c>
      <c r="E68" s="144"/>
      <c r="F68" s="144"/>
      <c r="G68" s="144"/>
      <c r="H68" s="144"/>
      <c r="I68" s="144"/>
      <c r="J68" s="145">
        <f>J132</f>
        <v>1923.22</v>
      </c>
      <c r="K68" s="142"/>
      <c r="L68" s="146"/>
    </row>
    <row r="69" spans="2:12" s="9" customFormat="1" ht="19.9" customHeight="1">
      <c r="B69" s="147"/>
      <c r="C69" s="98"/>
      <c r="D69" s="148" t="s">
        <v>1568</v>
      </c>
      <c r="E69" s="149"/>
      <c r="F69" s="149"/>
      <c r="G69" s="149"/>
      <c r="H69" s="149"/>
      <c r="I69" s="149"/>
      <c r="J69" s="150">
        <f>J133</f>
        <v>1923.22</v>
      </c>
      <c r="K69" s="98"/>
      <c r="L69" s="151"/>
    </row>
    <row r="70" spans="1:31" s="1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1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1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24.95" customHeight="1">
      <c r="A76" s="35"/>
      <c r="B76" s="36"/>
      <c r="C76" s="24" t="s">
        <v>150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12" customHeight="1">
      <c r="A78" s="35"/>
      <c r="B78" s="36"/>
      <c r="C78" s="30" t="s">
        <v>17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26.25" customHeight="1">
      <c r="A79" s="35"/>
      <c r="B79" s="36"/>
      <c r="C79" s="37"/>
      <c r="D79" s="37"/>
      <c r="E79" s="390" t="str">
        <f>E7</f>
        <v>Projektová dokumentace revitalizace střediska Veřejná zeleň na ul. Palackého 29, Nový Jičín</v>
      </c>
      <c r="F79" s="391"/>
      <c r="G79" s="391"/>
      <c r="H79" s="391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ht="12" customHeight="1">
      <c r="B80" s="22"/>
      <c r="C80" s="30" t="s">
        <v>126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1" customFormat="1" ht="16.5" customHeight="1">
      <c r="A81" s="35"/>
      <c r="B81" s="36"/>
      <c r="C81" s="37"/>
      <c r="D81" s="37"/>
      <c r="E81" s="390" t="s">
        <v>1513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2" customHeight="1">
      <c r="A82" s="35"/>
      <c r="B82" s="36"/>
      <c r="C82" s="30" t="s">
        <v>939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6.5" customHeight="1">
      <c r="A83" s="35"/>
      <c r="B83" s="36"/>
      <c r="C83" s="37"/>
      <c r="D83" s="37"/>
      <c r="E83" s="386" t="str">
        <f>E11</f>
        <v>25K2021_5 - Soustava ochrany před bleskem</v>
      </c>
      <c r="F83" s="389"/>
      <c r="G83" s="389"/>
      <c r="H83" s="389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2" customHeight="1">
      <c r="A85" s="35"/>
      <c r="B85" s="36"/>
      <c r="C85" s="30" t="s">
        <v>22</v>
      </c>
      <c r="D85" s="37"/>
      <c r="E85" s="37"/>
      <c r="F85" s="28" t="str">
        <f>F14</f>
        <v xml:space="preserve"> </v>
      </c>
      <c r="G85" s="37"/>
      <c r="H85" s="37"/>
      <c r="I85" s="30" t="s">
        <v>24</v>
      </c>
      <c r="J85" s="60">
        <f>IF(J14="","",J14)</f>
        <v>44855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5.2" customHeight="1">
      <c r="A87" s="35"/>
      <c r="B87" s="36"/>
      <c r="C87" s="30" t="s">
        <v>25</v>
      </c>
      <c r="D87" s="37"/>
      <c r="E87" s="37"/>
      <c r="F87" s="28" t="str">
        <f>E17</f>
        <v xml:space="preserve"> </v>
      </c>
      <c r="G87" s="37"/>
      <c r="H87" s="37"/>
      <c r="I87" s="30" t="s">
        <v>30</v>
      </c>
      <c r="J87" s="33" t="str">
        <f>E23</f>
        <v>Petr Kubala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5.2" customHeight="1">
      <c r="A88" s="35"/>
      <c r="B88" s="36"/>
      <c r="C88" s="30" t="s">
        <v>29</v>
      </c>
      <c r="D88" s="37"/>
      <c r="E88" s="37"/>
      <c r="F88" s="28" t="str">
        <f>IF(E20="","",E20)</f>
        <v>NOSTA s.r.o. Nový Jičín</v>
      </c>
      <c r="G88" s="37"/>
      <c r="H88" s="37"/>
      <c r="I88" s="30" t="s">
        <v>33</v>
      </c>
      <c r="J88" s="33" t="str">
        <f>E26</f>
        <v>Petr Kubala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0" customFormat="1" ht="29.25" customHeight="1">
      <c r="A90" s="152"/>
      <c r="B90" s="153"/>
      <c r="C90" s="154" t="s">
        <v>151</v>
      </c>
      <c r="D90" s="155" t="s">
        <v>55</v>
      </c>
      <c r="E90" s="155" t="s">
        <v>51</v>
      </c>
      <c r="F90" s="155" t="s">
        <v>52</v>
      </c>
      <c r="G90" s="155" t="s">
        <v>152</v>
      </c>
      <c r="H90" s="155" t="s">
        <v>153</v>
      </c>
      <c r="I90" s="155" t="s">
        <v>154</v>
      </c>
      <c r="J90" s="155" t="s">
        <v>130</v>
      </c>
      <c r="K90" s="156" t="s">
        <v>155</v>
      </c>
      <c r="L90" s="157"/>
      <c r="M90" s="69" t="s">
        <v>20</v>
      </c>
      <c r="N90" s="70" t="s">
        <v>40</v>
      </c>
      <c r="O90" s="70" t="s">
        <v>156</v>
      </c>
      <c r="P90" s="70" t="s">
        <v>157</v>
      </c>
      <c r="Q90" s="70" t="s">
        <v>158</v>
      </c>
      <c r="R90" s="70" t="s">
        <v>159</v>
      </c>
      <c r="S90" s="70" t="s">
        <v>160</v>
      </c>
      <c r="T90" s="71" t="s">
        <v>161</v>
      </c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</row>
    <row r="91" spans="1:63" s="1" customFormat="1" ht="22.9" customHeight="1">
      <c r="A91" s="35"/>
      <c r="B91" s="36"/>
      <c r="C91" s="76" t="s">
        <v>162</v>
      </c>
      <c r="D91" s="37"/>
      <c r="E91" s="37"/>
      <c r="F91" s="37"/>
      <c r="G91" s="37"/>
      <c r="H91" s="37"/>
      <c r="I91" s="37"/>
      <c r="J91" s="158">
        <f>BK91</f>
        <v>150061.79</v>
      </c>
      <c r="K91" s="37"/>
      <c r="L91" s="40"/>
      <c r="M91" s="72"/>
      <c r="N91" s="159"/>
      <c r="O91" s="73"/>
      <c r="P91" s="160">
        <f>P92+P122+P132</f>
        <v>0</v>
      </c>
      <c r="Q91" s="73"/>
      <c r="R91" s="160">
        <f>R92+R122+R132</f>
        <v>0.23513</v>
      </c>
      <c r="S91" s="73"/>
      <c r="T91" s="161">
        <f>T92+T122+T132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69</v>
      </c>
      <c r="AU91" s="18" t="s">
        <v>131</v>
      </c>
      <c r="BK91" s="162">
        <f>BK92+BK122+BK132</f>
        <v>150061.79</v>
      </c>
    </row>
    <row r="92" spans="2:63" s="11" customFormat="1" ht="25.9" customHeight="1">
      <c r="B92" s="163"/>
      <c r="C92" s="164"/>
      <c r="D92" s="165" t="s">
        <v>69</v>
      </c>
      <c r="E92" s="166" t="s">
        <v>527</v>
      </c>
      <c r="F92" s="166" t="s">
        <v>528</v>
      </c>
      <c r="G92" s="164"/>
      <c r="H92" s="164"/>
      <c r="I92" s="167"/>
      <c r="J92" s="168">
        <f>BK92</f>
        <v>138619.21</v>
      </c>
      <c r="K92" s="164"/>
      <c r="L92" s="169"/>
      <c r="M92" s="170"/>
      <c r="N92" s="171"/>
      <c r="O92" s="171"/>
      <c r="P92" s="172">
        <f>P93</f>
        <v>0</v>
      </c>
      <c r="Q92" s="171"/>
      <c r="R92" s="172">
        <f>R93</f>
        <v>0.23513</v>
      </c>
      <c r="S92" s="171"/>
      <c r="T92" s="173">
        <f>T93</f>
        <v>0</v>
      </c>
      <c r="AR92" s="174" t="s">
        <v>79</v>
      </c>
      <c r="AT92" s="175" t="s">
        <v>69</v>
      </c>
      <c r="AU92" s="175" t="s">
        <v>70</v>
      </c>
      <c r="AY92" s="174" t="s">
        <v>165</v>
      </c>
      <c r="BK92" s="176">
        <f>BK93</f>
        <v>138619.21</v>
      </c>
    </row>
    <row r="93" spans="2:63" s="11" customFormat="1" ht="22.9" customHeight="1">
      <c r="B93" s="163"/>
      <c r="C93" s="164"/>
      <c r="D93" s="165" t="s">
        <v>69</v>
      </c>
      <c r="E93" s="177" t="s">
        <v>1520</v>
      </c>
      <c r="F93" s="177" t="s">
        <v>1521</v>
      </c>
      <c r="G93" s="164"/>
      <c r="H93" s="164"/>
      <c r="I93" s="167"/>
      <c r="J93" s="178">
        <f>BK93</f>
        <v>138619.21</v>
      </c>
      <c r="K93" s="164"/>
      <c r="L93" s="169"/>
      <c r="M93" s="170"/>
      <c r="N93" s="171"/>
      <c r="O93" s="171"/>
      <c r="P93" s="172">
        <f>SUM(P94:P121)</f>
        <v>0</v>
      </c>
      <c r="Q93" s="171"/>
      <c r="R93" s="172">
        <f>SUM(R94:R121)</f>
        <v>0.23513</v>
      </c>
      <c r="S93" s="171"/>
      <c r="T93" s="173">
        <f>SUM(T94:T121)</f>
        <v>0</v>
      </c>
      <c r="AR93" s="174" t="s">
        <v>79</v>
      </c>
      <c r="AT93" s="175" t="s">
        <v>69</v>
      </c>
      <c r="AU93" s="175" t="s">
        <v>6</v>
      </c>
      <c r="AY93" s="174" t="s">
        <v>165</v>
      </c>
      <c r="BK93" s="176">
        <f>SUM(BK94:BK121)</f>
        <v>138619.21</v>
      </c>
    </row>
    <row r="94" spans="1:65" s="1" customFormat="1" ht="24.2" customHeight="1">
      <c r="A94" s="35"/>
      <c r="B94" s="36"/>
      <c r="C94" s="179" t="s">
        <v>6</v>
      </c>
      <c r="D94" s="179" t="s">
        <v>167</v>
      </c>
      <c r="E94" s="180" t="s">
        <v>2087</v>
      </c>
      <c r="F94" s="181" t="s">
        <v>2088</v>
      </c>
      <c r="G94" s="182" t="s">
        <v>232</v>
      </c>
      <c r="H94" s="183">
        <v>250</v>
      </c>
      <c r="I94" s="184">
        <v>203.7</v>
      </c>
      <c r="J94" s="185">
        <f>ROUND(I94*H94,2)</f>
        <v>50925</v>
      </c>
      <c r="K94" s="181" t="s">
        <v>171</v>
      </c>
      <c r="L94" s="40"/>
      <c r="M94" s="186" t="s">
        <v>20</v>
      </c>
      <c r="N94" s="187" t="s">
        <v>41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</v>
      </c>
      <c r="T94" s="18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267</v>
      </c>
      <c r="AT94" s="190" t="s">
        <v>167</v>
      </c>
      <c r="AU94" s="190" t="s">
        <v>79</v>
      </c>
      <c r="AY94" s="18" t="s">
        <v>165</v>
      </c>
      <c r="BE94" s="191">
        <f>IF(N94="základní",J94,0)</f>
        <v>50925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6</v>
      </c>
      <c r="BK94" s="191">
        <f>ROUND(I94*H94,2)</f>
        <v>50925</v>
      </c>
      <c r="BL94" s="18" t="s">
        <v>267</v>
      </c>
      <c r="BM94" s="190" t="s">
        <v>2089</v>
      </c>
    </row>
    <row r="95" spans="1:47" s="1" customFormat="1" ht="12">
      <c r="A95" s="35"/>
      <c r="B95" s="36"/>
      <c r="C95" s="37"/>
      <c r="D95" s="192" t="s">
        <v>174</v>
      </c>
      <c r="E95" s="37"/>
      <c r="F95" s="193" t="s">
        <v>2090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174</v>
      </c>
      <c r="AU95" s="18" t="s">
        <v>79</v>
      </c>
    </row>
    <row r="96" spans="1:65" s="1" customFormat="1" ht="16.5" customHeight="1">
      <c r="A96" s="35"/>
      <c r="B96" s="36"/>
      <c r="C96" s="220" t="s">
        <v>79</v>
      </c>
      <c r="D96" s="220" t="s">
        <v>245</v>
      </c>
      <c r="E96" s="221" t="s">
        <v>2091</v>
      </c>
      <c r="F96" s="222" t="s">
        <v>2092</v>
      </c>
      <c r="G96" s="223" t="s">
        <v>283</v>
      </c>
      <c r="H96" s="224">
        <v>33.75</v>
      </c>
      <c r="I96" s="225">
        <v>273.01</v>
      </c>
      <c r="J96" s="226">
        <f>ROUND(I96*H96,2)</f>
        <v>9214.09</v>
      </c>
      <c r="K96" s="222" t="s">
        <v>171</v>
      </c>
      <c r="L96" s="227"/>
      <c r="M96" s="228" t="s">
        <v>20</v>
      </c>
      <c r="N96" s="229" t="s">
        <v>41</v>
      </c>
      <c r="O96" s="65"/>
      <c r="P96" s="188">
        <f>O96*H96</f>
        <v>0</v>
      </c>
      <c r="Q96" s="188">
        <v>0.001</v>
      </c>
      <c r="R96" s="188">
        <f>Q96*H96</f>
        <v>0.03375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359</v>
      </c>
      <c r="AT96" s="190" t="s">
        <v>245</v>
      </c>
      <c r="AU96" s="190" t="s">
        <v>79</v>
      </c>
      <c r="AY96" s="18" t="s">
        <v>165</v>
      </c>
      <c r="BE96" s="191">
        <f>IF(N96="základní",J96,0)</f>
        <v>9214.09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6</v>
      </c>
      <c r="BK96" s="191">
        <f>ROUND(I96*H96,2)</f>
        <v>9214.09</v>
      </c>
      <c r="BL96" s="18" t="s">
        <v>267</v>
      </c>
      <c r="BM96" s="190" t="s">
        <v>2093</v>
      </c>
    </row>
    <row r="97" spans="2:51" s="13" customFormat="1" ht="12">
      <c r="B97" s="208"/>
      <c r="C97" s="209"/>
      <c r="D97" s="199" t="s">
        <v>190</v>
      </c>
      <c r="E97" s="210" t="s">
        <v>20</v>
      </c>
      <c r="F97" s="211" t="s">
        <v>2094</v>
      </c>
      <c r="G97" s="209"/>
      <c r="H97" s="212">
        <v>33.75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190</v>
      </c>
      <c r="AU97" s="218" t="s">
        <v>79</v>
      </c>
      <c r="AV97" s="13" t="s">
        <v>79</v>
      </c>
      <c r="AW97" s="13" t="s">
        <v>32</v>
      </c>
      <c r="AX97" s="13" t="s">
        <v>6</v>
      </c>
      <c r="AY97" s="218" t="s">
        <v>165</v>
      </c>
    </row>
    <row r="98" spans="1:65" s="1" customFormat="1" ht="21.75" customHeight="1">
      <c r="A98" s="35"/>
      <c r="B98" s="36"/>
      <c r="C98" s="220" t="s">
        <v>180</v>
      </c>
      <c r="D98" s="220" t="s">
        <v>245</v>
      </c>
      <c r="E98" s="221" t="s">
        <v>2095</v>
      </c>
      <c r="F98" s="222" t="s">
        <v>2096</v>
      </c>
      <c r="G98" s="223" t="s">
        <v>170</v>
      </c>
      <c r="H98" s="224">
        <v>172</v>
      </c>
      <c r="I98" s="225">
        <v>146.01</v>
      </c>
      <c r="J98" s="226">
        <f>ROUND(I98*H98,2)</f>
        <v>25113.72</v>
      </c>
      <c r="K98" s="222" t="s">
        <v>20</v>
      </c>
      <c r="L98" s="227"/>
      <c r="M98" s="228" t="s">
        <v>20</v>
      </c>
      <c r="N98" s="229" t="s">
        <v>41</v>
      </c>
      <c r="O98" s="65"/>
      <c r="P98" s="188">
        <f>O98*H98</f>
        <v>0</v>
      </c>
      <c r="Q98" s="188">
        <v>0.00011</v>
      </c>
      <c r="R98" s="188">
        <f>Q98*H98</f>
        <v>0.01892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359</v>
      </c>
      <c r="AT98" s="190" t="s">
        <v>245</v>
      </c>
      <c r="AU98" s="190" t="s">
        <v>79</v>
      </c>
      <c r="AY98" s="18" t="s">
        <v>165</v>
      </c>
      <c r="BE98" s="191">
        <f>IF(N98="základní",J98,0)</f>
        <v>25113.72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25113.72</v>
      </c>
      <c r="BL98" s="18" t="s">
        <v>267</v>
      </c>
      <c r="BM98" s="190" t="s">
        <v>2097</v>
      </c>
    </row>
    <row r="99" spans="1:65" s="1" customFormat="1" ht="24.2" customHeight="1">
      <c r="A99" s="35"/>
      <c r="B99" s="36"/>
      <c r="C99" s="220" t="s">
        <v>172</v>
      </c>
      <c r="D99" s="220" t="s">
        <v>245</v>
      </c>
      <c r="E99" s="221" t="s">
        <v>2098</v>
      </c>
      <c r="F99" s="222" t="s">
        <v>2099</v>
      </c>
      <c r="G99" s="223" t="s">
        <v>170</v>
      </c>
      <c r="H99" s="224">
        <v>20</v>
      </c>
      <c r="I99" s="225">
        <v>96.62</v>
      </c>
      <c r="J99" s="226">
        <f>ROUND(I99*H99,2)</f>
        <v>1932.4</v>
      </c>
      <c r="K99" s="222" t="s">
        <v>20</v>
      </c>
      <c r="L99" s="227"/>
      <c r="M99" s="228" t="s">
        <v>20</v>
      </c>
      <c r="N99" s="229" t="s">
        <v>41</v>
      </c>
      <c r="O99" s="65"/>
      <c r="P99" s="188">
        <f>O99*H99</f>
        <v>0</v>
      </c>
      <c r="Q99" s="188">
        <v>6E-05</v>
      </c>
      <c r="R99" s="188">
        <f>Q99*H99</f>
        <v>0.0012000000000000001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359</v>
      </c>
      <c r="AT99" s="190" t="s">
        <v>245</v>
      </c>
      <c r="AU99" s="190" t="s">
        <v>79</v>
      </c>
      <c r="AY99" s="18" t="s">
        <v>165</v>
      </c>
      <c r="BE99" s="191">
        <f>IF(N99="základní",J99,0)</f>
        <v>1932.4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6</v>
      </c>
      <c r="BK99" s="191">
        <f>ROUND(I99*H99,2)</f>
        <v>1932.4</v>
      </c>
      <c r="BL99" s="18" t="s">
        <v>267</v>
      </c>
      <c r="BM99" s="190" t="s">
        <v>2100</v>
      </c>
    </row>
    <row r="100" spans="1:65" s="1" customFormat="1" ht="16.5" customHeight="1">
      <c r="A100" s="35"/>
      <c r="B100" s="36"/>
      <c r="C100" s="220" t="s">
        <v>193</v>
      </c>
      <c r="D100" s="220" t="s">
        <v>245</v>
      </c>
      <c r="E100" s="221" t="s">
        <v>2101</v>
      </c>
      <c r="F100" s="222" t="s">
        <v>2102</v>
      </c>
      <c r="G100" s="223" t="s">
        <v>170</v>
      </c>
      <c r="H100" s="224">
        <v>20</v>
      </c>
      <c r="I100" s="225">
        <v>142.02</v>
      </c>
      <c r="J100" s="226">
        <f>ROUND(I100*H100,2)</f>
        <v>2840.4</v>
      </c>
      <c r="K100" s="222" t="s">
        <v>20</v>
      </c>
      <c r="L100" s="227"/>
      <c r="M100" s="228" t="s">
        <v>20</v>
      </c>
      <c r="N100" s="229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359</v>
      </c>
      <c r="AT100" s="190" t="s">
        <v>245</v>
      </c>
      <c r="AU100" s="190" t="s">
        <v>79</v>
      </c>
      <c r="AY100" s="18" t="s">
        <v>165</v>
      </c>
      <c r="BE100" s="191">
        <f>IF(N100="základní",J100,0)</f>
        <v>2840.4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2840.4</v>
      </c>
      <c r="BL100" s="18" t="s">
        <v>267</v>
      </c>
      <c r="BM100" s="190" t="s">
        <v>2103</v>
      </c>
    </row>
    <row r="101" spans="1:65" s="1" customFormat="1" ht="16.5" customHeight="1">
      <c r="A101" s="35"/>
      <c r="B101" s="36"/>
      <c r="C101" s="220" t="s">
        <v>198</v>
      </c>
      <c r="D101" s="220" t="s">
        <v>245</v>
      </c>
      <c r="E101" s="221" t="s">
        <v>2104</v>
      </c>
      <c r="F101" s="222" t="s">
        <v>2105</v>
      </c>
      <c r="G101" s="223" t="s">
        <v>170</v>
      </c>
      <c r="H101" s="224">
        <v>2</v>
      </c>
      <c r="I101" s="225">
        <v>107.88</v>
      </c>
      <c r="J101" s="226">
        <f>ROUND(I101*H101,2)</f>
        <v>215.76</v>
      </c>
      <c r="K101" s="222" t="s">
        <v>20</v>
      </c>
      <c r="L101" s="227"/>
      <c r="M101" s="228" t="s">
        <v>20</v>
      </c>
      <c r="N101" s="229" t="s">
        <v>41</v>
      </c>
      <c r="O101" s="65"/>
      <c r="P101" s="188">
        <f>O101*H101</f>
        <v>0</v>
      </c>
      <c r="Q101" s="188">
        <v>9E-05</v>
      </c>
      <c r="R101" s="188">
        <f>Q101*H101</f>
        <v>0.00018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359</v>
      </c>
      <c r="AT101" s="190" t="s">
        <v>245</v>
      </c>
      <c r="AU101" s="190" t="s">
        <v>79</v>
      </c>
      <c r="AY101" s="18" t="s">
        <v>165</v>
      </c>
      <c r="BE101" s="191">
        <f>IF(N101="základní",J101,0)</f>
        <v>215.76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6</v>
      </c>
      <c r="BK101" s="191">
        <f>ROUND(I101*H101,2)</f>
        <v>215.76</v>
      </c>
      <c r="BL101" s="18" t="s">
        <v>267</v>
      </c>
      <c r="BM101" s="190" t="s">
        <v>2106</v>
      </c>
    </row>
    <row r="102" spans="1:65" s="1" customFormat="1" ht="21.75" customHeight="1">
      <c r="A102" s="35"/>
      <c r="B102" s="36"/>
      <c r="C102" s="179" t="s">
        <v>206</v>
      </c>
      <c r="D102" s="179" t="s">
        <v>167</v>
      </c>
      <c r="E102" s="180" t="s">
        <v>2107</v>
      </c>
      <c r="F102" s="181" t="s">
        <v>2108</v>
      </c>
      <c r="G102" s="182" t="s">
        <v>170</v>
      </c>
      <c r="H102" s="183">
        <v>38</v>
      </c>
      <c r="I102" s="184">
        <v>92.41</v>
      </c>
      <c r="J102" s="185">
        <f>ROUND(I102*H102,2)</f>
        <v>3511.58</v>
      </c>
      <c r="K102" s="181" t="s">
        <v>171</v>
      </c>
      <c r="L102" s="40"/>
      <c r="M102" s="186" t="s">
        <v>20</v>
      </c>
      <c r="N102" s="187" t="s">
        <v>41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267</v>
      </c>
      <c r="AT102" s="190" t="s">
        <v>167</v>
      </c>
      <c r="AU102" s="190" t="s">
        <v>79</v>
      </c>
      <c r="AY102" s="18" t="s">
        <v>165</v>
      </c>
      <c r="BE102" s="191">
        <f>IF(N102="základní",J102,0)</f>
        <v>3511.58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3511.58</v>
      </c>
      <c r="BL102" s="18" t="s">
        <v>267</v>
      </c>
      <c r="BM102" s="190" t="s">
        <v>2109</v>
      </c>
    </row>
    <row r="103" spans="1:47" s="1" customFormat="1" ht="12">
      <c r="A103" s="35"/>
      <c r="B103" s="36"/>
      <c r="C103" s="37"/>
      <c r="D103" s="192" t="s">
        <v>174</v>
      </c>
      <c r="E103" s="37"/>
      <c r="F103" s="193" t="s">
        <v>2110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174</v>
      </c>
      <c r="AU103" s="18" t="s">
        <v>79</v>
      </c>
    </row>
    <row r="104" spans="1:65" s="1" customFormat="1" ht="21.75" customHeight="1">
      <c r="A104" s="35"/>
      <c r="B104" s="36"/>
      <c r="C104" s="220" t="s">
        <v>211</v>
      </c>
      <c r="D104" s="220" t="s">
        <v>245</v>
      </c>
      <c r="E104" s="221" t="s">
        <v>2111</v>
      </c>
      <c r="F104" s="222" t="s">
        <v>2112</v>
      </c>
      <c r="G104" s="223" t="s">
        <v>170</v>
      </c>
      <c r="H104" s="224">
        <v>20</v>
      </c>
      <c r="I104" s="225">
        <v>158.64</v>
      </c>
      <c r="J104" s="226">
        <f>ROUND(I104*H104,2)</f>
        <v>3172.8</v>
      </c>
      <c r="K104" s="222" t="s">
        <v>20</v>
      </c>
      <c r="L104" s="227"/>
      <c r="M104" s="228" t="s">
        <v>20</v>
      </c>
      <c r="N104" s="229" t="s">
        <v>41</v>
      </c>
      <c r="O104" s="65"/>
      <c r="P104" s="188">
        <f>O104*H104</f>
        <v>0</v>
      </c>
      <c r="Q104" s="188">
        <v>0.00011</v>
      </c>
      <c r="R104" s="188">
        <f>Q104*H104</f>
        <v>0.0022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359</v>
      </c>
      <c r="AT104" s="190" t="s">
        <v>245</v>
      </c>
      <c r="AU104" s="190" t="s">
        <v>79</v>
      </c>
      <c r="AY104" s="18" t="s">
        <v>165</v>
      </c>
      <c r="BE104" s="191">
        <f>IF(N104="základní",J104,0)</f>
        <v>3172.8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3172.8</v>
      </c>
      <c r="BL104" s="18" t="s">
        <v>267</v>
      </c>
      <c r="BM104" s="190" t="s">
        <v>2113</v>
      </c>
    </row>
    <row r="105" spans="1:65" s="1" customFormat="1" ht="16.5" customHeight="1">
      <c r="A105" s="35"/>
      <c r="B105" s="36"/>
      <c r="C105" s="220" t="s">
        <v>216</v>
      </c>
      <c r="D105" s="220" t="s">
        <v>245</v>
      </c>
      <c r="E105" s="221" t="s">
        <v>2114</v>
      </c>
      <c r="F105" s="222" t="s">
        <v>2115</v>
      </c>
      <c r="G105" s="223" t="s">
        <v>170</v>
      </c>
      <c r="H105" s="224">
        <v>6</v>
      </c>
      <c r="I105" s="225">
        <v>108</v>
      </c>
      <c r="J105" s="226">
        <f>ROUND(I105*H105,2)</f>
        <v>648</v>
      </c>
      <c r="K105" s="222" t="s">
        <v>20</v>
      </c>
      <c r="L105" s="227"/>
      <c r="M105" s="228" t="s">
        <v>20</v>
      </c>
      <c r="N105" s="229" t="s">
        <v>41</v>
      </c>
      <c r="O105" s="65"/>
      <c r="P105" s="188">
        <f>O105*H105</f>
        <v>0</v>
      </c>
      <c r="Q105" s="188">
        <v>0.0001</v>
      </c>
      <c r="R105" s="188">
        <f>Q105*H105</f>
        <v>0.0006000000000000001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359</v>
      </c>
      <c r="AT105" s="190" t="s">
        <v>245</v>
      </c>
      <c r="AU105" s="190" t="s">
        <v>79</v>
      </c>
      <c r="AY105" s="18" t="s">
        <v>165</v>
      </c>
      <c r="BE105" s="191">
        <f>IF(N105="základní",J105,0)</f>
        <v>648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648</v>
      </c>
      <c r="BL105" s="18" t="s">
        <v>267</v>
      </c>
      <c r="BM105" s="190" t="s">
        <v>2116</v>
      </c>
    </row>
    <row r="106" spans="1:65" s="1" customFormat="1" ht="16.5" customHeight="1">
      <c r="A106" s="35"/>
      <c r="B106" s="36"/>
      <c r="C106" s="220" t="s">
        <v>221</v>
      </c>
      <c r="D106" s="220" t="s">
        <v>245</v>
      </c>
      <c r="E106" s="221" t="s">
        <v>2117</v>
      </c>
      <c r="F106" s="222" t="s">
        <v>2118</v>
      </c>
      <c r="G106" s="223" t="s">
        <v>170</v>
      </c>
      <c r="H106" s="224">
        <v>8</v>
      </c>
      <c r="I106" s="225">
        <v>162.39</v>
      </c>
      <c r="J106" s="226">
        <f>ROUND(I106*H106,2)</f>
        <v>1299.12</v>
      </c>
      <c r="K106" s="222" t="s">
        <v>20</v>
      </c>
      <c r="L106" s="227"/>
      <c r="M106" s="228" t="s">
        <v>20</v>
      </c>
      <c r="N106" s="229" t="s">
        <v>41</v>
      </c>
      <c r="O106" s="65"/>
      <c r="P106" s="188">
        <f>O106*H106</f>
        <v>0</v>
      </c>
      <c r="Q106" s="188">
        <v>0.00013</v>
      </c>
      <c r="R106" s="188">
        <f>Q106*H106</f>
        <v>0.00104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359</v>
      </c>
      <c r="AT106" s="190" t="s">
        <v>245</v>
      </c>
      <c r="AU106" s="190" t="s">
        <v>79</v>
      </c>
      <c r="AY106" s="18" t="s">
        <v>165</v>
      </c>
      <c r="BE106" s="191">
        <f>IF(N106="základní",J106,0)</f>
        <v>1299.12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1299.12</v>
      </c>
      <c r="BL106" s="18" t="s">
        <v>267</v>
      </c>
      <c r="BM106" s="190" t="s">
        <v>2119</v>
      </c>
    </row>
    <row r="107" spans="1:65" s="1" customFormat="1" ht="16.5" customHeight="1">
      <c r="A107" s="35"/>
      <c r="B107" s="36"/>
      <c r="C107" s="220" t="s">
        <v>229</v>
      </c>
      <c r="D107" s="220" t="s">
        <v>245</v>
      </c>
      <c r="E107" s="221" t="s">
        <v>2120</v>
      </c>
      <c r="F107" s="222" t="s">
        <v>2121</v>
      </c>
      <c r="G107" s="223" t="s">
        <v>170</v>
      </c>
      <c r="H107" s="224">
        <v>4</v>
      </c>
      <c r="I107" s="225">
        <v>224.76</v>
      </c>
      <c r="J107" s="226">
        <f>ROUND(I107*H107,2)</f>
        <v>899.04</v>
      </c>
      <c r="K107" s="222" t="s">
        <v>20</v>
      </c>
      <c r="L107" s="227"/>
      <c r="M107" s="228" t="s">
        <v>20</v>
      </c>
      <c r="N107" s="229" t="s">
        <v>41</v>
      </c>
      <c r="O107" s="65"/>
      <c r="P107" s="188">
        <f>O107*H107</f>
        <v>0</v>
      </c>
      <c r="Q107" s="188">
        <v>0.00013</v>
      </c>
      <c r="R107" s="188">
        <f>Q107*H107</f>
        <v>0.00052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359</v>
      </c>
      <c r="AT107" s="190" t="s">
        <v>245</v>
      </c>
      <c r="AU107" s="190" t="s">
        <v>79</v>
      </c>
      <c r="AY107" s="18" t="s">
        <v>165</v>
      </c>
      <c r="BE107" s="191">
        <f>IF(N107="základní",J107,0)</f>
        <v>899.04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6</v>
      </c>
      <c r="BK107" s="191">
        <f>ROUND(I107*H107,2)</f>
        <v>899.04</v>
      </c>
      <c r="BL107" s="18" t="s">
        <v>267</v>
      </c>
      <c r="BM107" s="190" t="s">
        <v>2122</v>
      </c>
    </row>
    <row r="108" spans="1:65" s="1" customFormat="1" ht="24.2" customHeight="1">
      <c r="A108" s="35"/>
      <c r="B108" s="36"/>
      <c r="C108" s="179" t="s">
        <v>236</v>
      </c>
      <c r="D108" s="179" t="s">
        <v>167</v>
      </c>
      <c r="E108" s="180" t="s">
        <v>2123</v>
      </c>
      <c r="F108" s="181" t="s">
        <v>2124</v>
      </c>
      <c r="G108" s="182" t="s">
        <v>170</v>
      </c>
      <c r="H108" s="183">
        <v>10</v>
      </c>
      <c r="I108" s="184">
        <v>466.58</v>
      </c>
      <c r="J108" s="185">
        <f>ROUND(I108*H108,2)</f>
        <v>4665.8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267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4665.8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4665.8</v>
      </c>
      <c r="BL108" s="18" t="s">
        <v>267</v>
      </c>
      <c r="BM108" s="190" t="s">
        <v>2125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2126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65" s="1" customFormat="1" ht="16.5" customHeight="1">
      <c r="A110" s="35"/>
      <c r="B110" s="36"/>
      <c r="C110" s="220" t="s">
        <v>244</v>
      </c>
      <c r="D110" s="220" t="s">
        <v>245</v>
      </c>
      <c r="E110" s="221" t="s">
        <v>2127</v>
      </c>
      <c r="F110" s="222" t="s">
        <v>2128</v>
      </c>
      <c r="G110" s="223" t="s">
        <v>170</v>
      </c>
      <c r="H110" s="224">
        <v>10</v>
      </c>
      <c r="I110" s="225">
        <v>871.71</v>
      </c>
      <c r="J110" s="226">
        <f>ROUND(I110*H110,2)</f>
        <v>8717.1</v>
      </c>
      <c r="K110" s="222" t="s">
        <v>20</v>
      </c>
      <c r="L110" s="227"/>
      <c r="M110" s="228" t="s">
        <v>20</v>
      </c>
      <c r="N110" s="229" t="s">
        <v>41</v>
      </c>
      <c r="O110" s="65"/>
      <c r="P110" s="188">
        <f>O110*H110</f>
        <v>0</v>
      </c>
      <c r="Q110" s="188">
        <v>0.00271</v>
      </c>
      <c r="R110" s="188">
        <f>Q110*H110</f>
        <v>0.027100000000000003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359</v>
      </c>
      <c r="AT110" s="190" t="s">
        <v>245</v>
      </c>
      <c r="AU110" s="190" t="s">
        <v>79</v>
      </c>
      <c r="AY110" s="18" t="s">
        <v>165</v>
      </c>
      <c r="BE110" s="191">
        <f>IF(N110="základní",J110,0)</f>
        <v>8717.1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8717.1</v>
      </c>
      <c r="BL110" s="18" t="s">
        <v>267</v>
      </c>
      <c r="BM110" s="190" t="s">
        <v>2129</v>
      </c>
    </row>
    <row r="111" spans="1:65" s="1" customFormat="1" ht="16.5" customHeight="1">
      <c r="A111" s="35"/>
      <c r="B111" s="36"/>
      <c r="C111" s="220" t="s">
        <v>250</v>
      </c>
      <c r="D111" s="220" t="s">
        <v>245</v>
      </c>
      <c r="E111" s="221" t="s">
        <v>2130</v>
      </c>
      <c r="F111" s="222" t="s">
        <v>2131</v>
      </c>
      <c r="G111" s="223" t="s">
        <v>170</v>
      </c>
      <c r="H111" s="224">
        <v>10</v>
      </c>
      <c r="I111" s="225">
        <v>95.25</v>
      </c>
      <c r="J111" s="226">
        <f>ROUND(I111*H111,2)</f>
        <v>952.5</v>
      </c>
      <c r="K111" s="222" t="s">
        <v>20</v>
      </c>
      <c r="L111" s="227"/>
      <c r="M111" s="228" t="s">
        <v>20</v>
      </c>
      <c r="N111" s="229" t="s">
        <v>41</v>
      </c>
      <c r="O111" s="65"/>
      <c r="P111" s="188">
        <f>O111*H111</f>
        <v>0</v>
      </c>
      <c r="Q111" s="188">
        <v>5E-05</v>
      </c>
      <c r="R111" s="188">
        <f>Q111*H111</f>
        <v>0.0005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359</v>
      </c>
      <c r="AT111" s="190" t="s">
        <v>245</v>
      </c>
      <c r="AU111" s="190" t="s">
        <v>79</v>
      </c>
      <c r="AY111" s="18" t="s">
        <v>165</v>
      </c>
      <c r="BE111" s="191">
        <f>IF(N111="základní",J111,0)</f>
        <v>952.5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6</v>
      </c>
      <c r="BK111" s="191">
        <f>ROUND(I111*H111,2)</f>
        <v>952.5</v>
      </c>
      <c r="BL111" s="18" t="s">
        <v>267</v>
      </c>
      <c r="BM111" s="190" t="s">
        <v>2132</v>
      </c>
    </row>
    <row r="112" spans="1:65" s="1" customFormat="1" ht="16.5" customHeight="1">
      <c r="A112" s="35"/>
      <c r="B112" s="36"/>
      <c r="C112" s="220" t="s">
        <v>9</v>
      </c>
      <c r="D112" s="220" t="s">
        <v>245</v>
      </c>
      <c r="E112" s="221" t="s">
        <v>2133</v>
      </c>
      <c r="F112" s="222" t="s">
        <v>2134</v>
      </c>
      <c r="G112" s="223" t="s">
        <v>170</v>
      </c>
      <c r="H112" s="224">
        <v>10</v>
      </c>
      <c r="I112" s="225">
        <v>84.89</v>
      </c>
      <c r="J112" s="226">
        <f>ROUND(I112*H112,2)</f>
        <v>848.9</v>
      </c>
      <c r="K112" s="222" t="s">
        <v>20</v>
      </c>
      <c r="L112" s="227"/>
      <c r="M112" s="228" t="s">
        <v>20</v>
      </c>
      <c r="N112" s="229" t="s">
        <v>41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359</v>
      </c>
      <c r="AT112" s="190" t="s">
        <v>245</v>
      </c>
      <c r="AU112" s="190" t="s">
        <v>79</v>
      </c>
      <c r="AY112" s="18" t="s">
        <v>165</v>
      </c>
      <c r="BE112" s="191">
        <f>IF(N112="základní",J112,0)</f>
        <v>848.9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6</v>
      </c>
      <c r="BK112" s="191">
        <f>ROUND(I112*H112,2)</f>
        <v>848.9</v>
      </c>
      <c r="BL112" s="18" t="s">
        <v>267</v>
      </c>
      <c r="BM112" s="190" t="s">
        <v>2135</v>
      </c>
    </row>
    <row r="113" spans="1:65" s="1" customFormat="1" ht="16.5" customHeight="1">
      <c r="A113" s="35"/>
      <c r="B113" s="36"/>
      <c r="C113" s="220" t="s">
        <v>267</v>
      </c>
      <c r="D113" s="220" t="s">
        <v>245</v>
      </c>
      <c r="E113" s="221" t="s">
        <v>2136</v>
      </c>
      <c r="F113" s="222" t="s">
        <v>2137</v>
      </c>
      <c r="G113" s="223" t="s">
        <v>170</v>
      </c>
      <c r="H113" s="224">
        <v>10</v>
      </c>
      <c r="I113" s="225">
        <v>125.41</v>
      </c>
      <c r="J113" s="226">
        <f>ROUND(I113*H113,2)</f>
        <v>1254.1</v>
      </c>
      <c r="K113" s="222" t="s">
        <v>20</v>
      </c>
      <c r="L113" s="227"/>
      <c r="M113" s="228" t="s">
        <v>20</v>
      </c>
      <c r="N113" s="229" t="s">
        <v>41</v>
      </c>
      <c r="O113" s="65"/>
      <c r="P113" s="188">
        <f>O113*H113</f>
        <v>0</v>
      </c>
      <c r="Q113" s="188">
        <v>4E-05</v>
      </c>
      <c r="R113" s="188">
        <f>Q113*H113</f>
        <v>0.0004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359</v>
      </c>
      <c r="AT113" s="190" t="s">
        <v>245</v>
      </c>
      <c r="AU113" s="190" t="s">
        <v>79</v>
      </c>
      <c r="AY113" s="18" t="s">
        <v>165</v>
      </c>
      <c r="BE113" s="191">
        <f>IF(N113="základní",J113,0)</f>
        <v>1254.1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6</v>
      </c>
      <c r="BK113" s="191">
        <f>ROUND(I113*H113,2)</f>
        <v>1254.1</v>
      </c>
      <c r="BL113" s="18" t="s">
        <v>267</v>
      </c>
      <c r="BM113" s="190" t="s">
        <v>2138</v>
      </c>
    </row>
    <row r="114" spans="1:65" s="1" customFormat="1" ht="24.2" customHeight="1">
      <c r="A114" s="35"/>
      <c r="B114" s="36"/>
      <c r="C114" s="179" t="s">
        <v>273</v>
      </c>
      <c r="D114" s="179" t="s">
        <v>167</v>
      </c>
      <c r="E114" s="180" t="s">
        <v>2139</v>
      </c>
      <c r="F114" s="181" t="s">
        <v>2140</v>
      </c>
      <c r="G114" s="182" t="s">
        <v>170</v>
      </c>
      <c r="H114" s="183">
        <v>8</v>
      </c>
      <c r="I114" s="184">
        <v>28.45</v>
      </c>
      <c r="J114" s="185">
        <f>ROUND(I114*H114,2)</f>
        <v>227.6</v>
      </c>
      <c r="K114" s="181" t="s">
        <v>171</v>
      </c>
      <c r="L114" s="40"/>
      <c r="M114" s="186" t="s">
        <v>20</v>
      </c>
      <c r="N114" s="187" t="s">
        <v>41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267</v>
      </c>
      <c r="AT114" s="190" t="s">
        <v>167</v>
      </c>
      <c r="AU114" s="190" t="s">
        <v>79</v>
      </c>
      <c r="AY114" s="18" t="s">
        <v>165</v>
      </c>
      <c r="BE114" s="191">
        <f>IF(N114="základní",J114,0)</f>
        <v>227.6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6</v>
      </c>
      <c r="BK114" s="191">
        <f>ROUND(I114*H114,2)</f>
        <v>227.6</v>
      </c>
      <c r="BL114" s="18" t="s">
        <v>267</v>
      </c>
      <c r="BM114" s="190" t="s">
        <v>2141</v>
      </c>
    </row>
    <row r="115" spans="1:47" s="1" customFormat="1" ht="12">
      <c r="A115" s="35"/>
      <c r="B115" s="36"/>
      <c r="C115" s="37"/>
      <c r="D115" s="192" t="s">
        <v>174</v>
      </c>
      <c r="E115" s="37"/>
      <c r="F115" s="193" t="s">
        <v>2142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174</v>
      </c>
      <c r="AU115" s="18" t="s">
        <v>79</v>
      </c>
    </row>
    <row r="116" spans="1:65" s="1" customFormat="1" ht="16.5" customHeight="1">
      <c r="A116" s="35"/>
      <c r="B116" s="36"/>
      <c r="C116" s="220" t="s">
        <v>280</v>
      </c>
      <c r="D116" s="220" t="s">
        <v>245</v>
      </c>
      <c r="E116" s="221" t="s">
        <v>2143</v>
      </c>
      <c r="F116" s="222" t="s">
        <v>2144</v>
      </c>
      <c r="G116" s="223" t="s">
        <v>170</v>
      </c>
      <c r="H116" s="224">
        <v>8</v>
      </c>
      <c r="I116" s="225">
        <v>28.45</v>
      </c>
      <c r="J116" s="226">
        <f>ROUND(I116*H116,2)</f>
        <v>227.6</v>
      </c>
      <c r="K116" s="222" t="s">
        <v>171</v>
      </c>
      <c r="L116" s="227"/>
      <c r="M116" s="228" t="s">
        <v>20</v>
      </c>
      <c r="N116" s="229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359</v>
      </c>
      <c r="AT116" s="190" t="s">
        <v>245</v>
      </c>
      <c r="AU116" s="190" t="s">
        <v>79</v>
      </c>
      <c r="AY116" s="18" t="s">
        <v>165</v>
      </c>
      <c r="BE116" s="191">
        <f>IF(N116="základní",J116,0)</f>
        <v>227.6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227.6</v>
      </c>
      <c r="BL116" s="18" t="s">
        <v>267</v>
      </c>
      <c r="BM116" s="190" t="s">
        <v>2145</v>
      </c>
    </row>
    <row r="117" spans="1:65" s="1" customFormat="1" ht="16.5" customHeight="1">
      <c r="A117" s="35"/>
      <c r="B117" s="36"/>
      <c r="C117" s="179" t="s">
        <v>287</v>
      </c>
      <c r="D117" s="179" t="s">
        <v>167</v>
      </c>
      <c r="E117" s="180" t="s">
        <v>2146</v>
      </c>
      <c r="F117" s="181" t="s">
        <v>2147</v>
      </c>
      <c r="G117" s="182" t="s">
        <v>170</v>
      </c>
      <c r="H117" s="183">
        <v>8</v>
      </c>
      <c r="I117" s="184">
        <v>785.22</v>
      </c>
      <c r="J117" s="185">
        <f>ROUND(I117*H117,2)</f>
        <v>6281.76</v>
      </c>
      <c r="K117" s="181" t="s">
        <v>171</v>
      </c>
      <c r="L117" s="40"/>
      <c r="M117" s="186" t="s">
        <v>20</v>
      </c>
      <c r="N117" s="187" t="s">
        <v>41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267</v>
      </c>
      <c r="AT117" s="190" t="s">
        <v>167</v>
      </c>
      <c r="AU117" s="190" t="s">
        <v>79</v>
      </c>
      <c r="AY117" s="18" t="s">
        <v>165</v>
      </c>
      <c r="BE117" s="191">
        <f>IF(N117="základní",J117,0)</f>
        <v>6281.76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6</v>
      </c>
      <c r="BK117" s="191">
        <f>ROUND(I117*H117,2)</f>
        <v>6281.76</v>
      </c>
      <c r="BL117" s="18" t="s">
        <v>267</v>
      </c>
      <c r="BM117" s="190" t="s">
        <v>2148</v>
      </c>
    </row>
    <row r="118" spans="1:47" s="1" customFormat="1" ht="12">
      <c r="A118" s="35"/>
      <c r="B118" s="36"/>
      <c r="C118" s="37"/>
      <c r="D118" s="192" t="s">
        <v>174</v>
      </c>
      <c r="E118" s="37"/>
      <c r="F118" s="193" t="s">
        <v>2149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174</v>
      </c>
      <c r="AU118" s="18" t="s">
        <v>79</v>
      </c>
    </row>
    <row r="119" spans="1:65" s="1" customFormat="1" ht="16.5" customHeight="1">
      <c r="A119" s="35"/>
      <c r="B119" s="36"/>
      <c r="C119" s="220" t="s">
        <v>293</v>
      </c>
      <c r="D119" s="220" t="s">
        <v>245</v>
      </c>
      <c r="E119" s="221" t="s">
        <v>2150</v>
      </c>
      <c r="F119" s="222" t="s">
        <v>2151</v>
      </c>
      <c r="G119" s="223" t="s">
        <v>170</v>
      </c>
      <c r="H119" s="224">
        <v>8</v>
      </c>
      <c r="I119" s="225">
        <v>1875.42</v>
      </c>
      <c r="J119" s="226">
        <f>ROUND(I119*H119,2)</f>
        <v>15003.36</v>
      </c>
      <c r="K119" s="222" t="s">
        <v>20</v>
      </c>
      <c r="L119" s="227"/>
      <c r="M119" s="228" t="s">
        <v>20</v>
      </c>
      <c r="N119" s="229" t="s">
        <v>41</v>
      </c>
      <c r="O119" s="65"/>
      <c r="P119" s="188">
        <f>O119*H119</f>
        <v>0</v>
      </c>
      <c r="Q119" s="188">
        <v>0.01859</v>
      </c>
      <c r="R119" s="188">
        <f>Q119*H119</f>
        <v>0.14872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359</v>
      </c>
      <c r="AT119" s="190" t="s">
        <v>245</v>
      </c>
      <c r="AU119" s="190" t="s">
        <v>79</v>
      </c>
      <c r="AY119" s="18" t="s">
        <v>165</v>
      </c>
      <c r="BE119" s="191">
        <f>IF(N119="základní",J119,0)</f>
        <v>15003.36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6</v>
      </c>
      <c r="BK119" s="191">
        <f>ROUND(I119*H119,2)</f>
        <v>15003.36</v>
      </c>
      <c r="BL119" s="18" t="s">
        <v>267</v>
      </c>
      <c r="BM119" s="190" t="s">
        <v>2152</v>
      </c>
    </row>
    <row r="120" spans="1:65" s="1" customFormat="1" ht="44.25" customHeight="1">
      <c r="A120" s="35"/>
      <c r="B120" s="36"/>
      <c r="C120" s="179" t="s">
        <v>7</v>
      </c>
      <c r="D120" s="179" t="s">
        <v>167</v>
      </c>
      <c r="E120" s="180" t="s">
        <v>1560</v>
      </c>
      <c r="F120" s="181" t="s">
        <v>1561</v>
      </c>
      <c r="G120" s="182" t="s">
        <v>224</v>
      </c>
      <c r="H120" s="183">
        <v>0.235</v>
      </c>
      <c r="I120" s="184">
        <v>2845</v>
      </c>
      <c r="J120" s="185">
        <f>ROUND(I120*H120,2)</f>
        <v>668.58</v>
      </c>
      <c r="K120" s="181" t="s">
        <v>171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267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668.58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668.58</v>
      </c>
      <c r="BL120" s="18" t="s">
        <v>267</v>
      </c>
      <c r="BM120" s="190" t="s">
        <v>2153</v>
      </c>
    </row>
    <row r="121" spans="1:47" s="1" customFormat="1" ht="12">
      <c r="A121" s="35"/>
      <c r="B121" s="36"/>
      <c r="C121" s="37"/>
      <c r="D121" s="192" t="s">
        <v>174</v>
      </c>
      <c r="E121" s="37"/>
      <c r="F121" s="193" t="s">
        <v>1563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174</v>
      </c>
      <c r="AU121" s="18" t="s">
        <v>79</v>
      </c>
    </row>
    <row r="122" spans="2:63" s="11" customFormat="1" ht="25.9" customHeight="1">
      <c r="B122" s="163"/>
      <c r="C122" s="164"/>
      <c r="D122" s="165" t="s">
        <v>69</v>
      </c>
      <c r="E122" s="166" t="s">
        <v>245</v>
      </c>
      <c r="F122" s="166" t="s">
        <v>661</v>
      </c>
      <c r="G122" s="164"/>
      <c r="H122" s="164"/>
      <c r="I122" s="167"/>
      <c r="J122" s="168">
        <f>BK122</f>
        <v>9519.36</v>
      </c>
      <c r="K122" s="164"/>
      <c r="L122" s="169"/>
      <c r="M122" s="170"/>
      <c r="N122" s="171"/>
      <c r="O122" s="171"/>
      <c r="P122" s="172">
        <f>P123</f>
        <v>0</v>
      </c>
      <c r="Q122" s="171"/>
      <c r="R122" s="172">
        <f>R123</f>
        <v>0</v>
      </c>
      <c r="S122" s="171"/>
      <c r="T122" s="173">
        <f>T123</f>
        <v>0</v>
      </c>
      <c r="AR122" s="174" t="s">
        <v>180</v>
      </c>
      <c r="AT122" s="175" t="s">
        <v>69</v>
      </c>
      <c r="AU122" s="175" t="s">
        <v>70</v>
      </c>
      <c r="AY122" s="174" t="s">
        <v>165</v>
      </c>
      <c r="BK122" s="176">
        <f>BK123</f>
        <v>9519.36</v>
      </c>
    </row>
    <row r="123" spans="2:63" s="11" customFormat="1" ht="22.9" customHeight="1">
      <c r="B123" s="163"/>
      <c r="C123" s="164"/>
      <c r="D123" s="165" t="s">
        <v>69</v>
      </c>
      <c r="E123" s="177" t="s">
        <v>1712</v>
      </c>
      <c r="F123" s="177" t="s">
        <v>1713</v>
      </c>
      <c r="G123" s="164"/>
      <c r="H123" s="164"/>
      <c r="I123" s="167"/>
      <c r="J123" s="178">
        <f>BK123</f>
        <v>9519.36</v>
      </c>
      <c r="K123" s="164"/>
      <c r="L123" s="169"/>
      <c r="M123" s="170"/>
      <c r="N123" s="171"/>
      <c r="O123" s="171"/>
      <c r="P123" s="172">
        <f>SUM(P124:P131)</f>
        <v>0</v>
      </c>
      <c r="Q123" s="171"/>
      <c r="R123" s="172">
        <f>SUM(R124:R131)</f>
        <v>0</v>
      </c>
      <c r="S123" s="171"/>
      <c r="T123" s="173">
        <f>SUM(T124:T131)</f>
        <v>0</v>
      </c>
      <c r="AR123" s="174" t="s">
        <v>180</v>
      </c>
      <c r="AT123" s="175" t="s">
        <v>69</v>
      </c>
      <c r="AU123" s="175" t="s">
        <v>6</v>
      </c>
      <c r="AY123" s="174" t="s">
        <v>165</v>
      </c>
      <c r="BK123" s="176">
        <f>SUM(BK124:BK131)</f>
        <v>9519.36</v>
      </c>
    </row>
    <row r="124" spans="1:65" s="1" customFormat="1" ht="33" customHeight="1">
      <c r="A124" s="35"/>
      <c r="B124" s="36"/>
      <c r="C124" s="179" t="s">
        <v>304</v>
      </c>
      <c r="D124" s="179" t="s">
        <v>167</v>
      </c>
      <c r="E124" s="180" t="s">
        <v>2154</v>
      </c>
      <c r="F124" s="181" t="s">
        <v>2155</v>
      </c>
      <c r="G124" s="182" t="s">
        <v>2156</v>
      </c>
      <c r="H124" s="183">
        <v>2</v>
      </c>
      <c r="I124" s="184">
        <v>569</v>
      </c>
      <c r="J124" s="185">
        <f>ROUND(I124*H124,2)</f>
        <v>1138</v>
      </c>
      <c r="K124" s="181" t="s">
        <v>171</v>
      </c>
      <c r="L124" s="40"/>
      <c r="M124" s="186" t="s">
        <v>20</v>
      </c>
      <c r="N124" s="187" t="s">
        <v>41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558</v>
      </c>
      <c r="AT124" s="190" t="s">
        <v>167</v>
      </c>
      <c r="AU124" s="190" t="s">
        <v>79</v>
      </c>
      <c r="AY124" s="18" t="s">
        <v>165</v>
      </c>
      <c r="BE124" s="191">
        <f>IF(N124="základní",J124,0)</f>
        <v>1138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6</v>
      </c>
      <c r="BK124" s="191">
        <f>ROUND(I124*H124,2)</f>
        <v>1138</v>
      </c>
      <c r="BL124" s="18" t="s">
        <v>558</v>
      </c>
      <c r="BM124" s="190" t="s">
        <v>2157</v>
      </c>
    </row>
    <row r="125" spans="1:47" s="1" customFormat="1" ht="12">
      <c r="A125" s="35"/>
      <c r="B125" s="36"/>
      <c r="C125" s="37"/>
      <c r="D125" s="192" t="s">
        <v>174</v>
      </c>
      <c r="E125" s="37"/>
      <c r="F125" s="193" t="s">
        <v>2158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174</v>
      </c>
      <c r="AU125" s="18" t="s">
        <v>79</v>
      </c>
    </row>
    <row r="126" spans="1:65" s="1" customFormat="1" ht="37.9" customHeight="1">
      <c r="A126" s="35"/>
      <c r="B126" s="36"/>
      <c r="C126" s="179" t="s">
        <v>312</v>
      </c>
      <c r="D126" s="179" t="s">
        <v>167</v>
      </c>
      <c r="E126" s="180" t="s">
        <v>2159</v>
      </c>
      <c r="F126" s="181" t="s">
        <v>2160</v>
      </c>
      <c r="G126" s="182" t="s">
        <v>2156</v>
      </c>
      <c r="H126" s="183">
        <v>8</v>
      </c>
      <c r="I126" s="184">
        <v>785.22</v>
      </c>
      <c r="J126" s="185">
        <f>ROUND(I126*H126,2)</f>
        <v>6281.76</v>
      </c>
      <c r="K126" s="181" t="s">
        <v>171</v>
      </c>
      <c r="L126" s="40"/>
      <c r="M126" s="186" t="s">
        <v>20</v>
      </c>
      <c r="N126" s="187" t="s">
        <v>41</v>
      </c>
      <c r="O126" s="65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558</v>
      </c>
      <c r="AT126" s="190" t="s">
        <v>167</v>
      </c>
      <c r="AU126" s="190" t="s">
        <v>79</v>
      </c>
      <c r="AY126" s="18" t="s">
        <v>165</v>
      </c>
      <c r="BE126" s="191">
        <f>IF(N126="základní",J126,0)</f>
        <v>6281.76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6</v>
      </c>
      <c r="BK126" s="191">
        <f>ROUND(I126*H126,2)</f>
        <v>6281.76</v>
      </c>
      <c r="BL126" s="18" t="s">
        <v>558</v>
      </c>
      <c r="BM126" s="190" t="s">
        <v>2161</v>
      </c>
    </row>
    <row r="127" spans="1:47" s="1" customFormat="1" ht="12">
      <c r="A127" s="35"/>
      <c r="B127" s="36"/>
      <c r="C127" s="37"/>
      <c r="D127" s="192" t="s">
        <v>174</v>
      </c>
      <c r="E127" s="37"/>
      <c r="F127" s="193" t="s">
        <v>2162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174</v>
      </c>
      <c r="AU127" s="18" t="s">
        <v>79</v>
      </c>
    </row>
    <row r="128" spans="1:65" s="1" customFormat="1" ht="24.2" customHeight="1">
      <c r="A128" s="35"/>
      <c r="B128" s="36"/>
      <c r="C128" s="179" t="s">
        <v>319</v>
      </c>
      <c r="D128" s="179" t="s">
        <v>167</v>
      </c>
      <c r="E128" s="180" t="s">
        <v>2163</v>
      </c>
      <c r="F128" s="181" t="s">
        <v>2164</v>
      </c>
      <c r="G128" s="182" t="s">
        <v>2165</v>
      </c>
      <c r="H128" s="183">
        <v>10</v>
      </c>
      <c r="I128" s="184">
        <v>136.56</v>
      </c>
      <c r="J128" s="185">
        <f>ROUND(I128*H128,2)</f>
        <v>1365.6</v>
      </c>
      <c r="K128" s="181" t="s">
        <v>171</v>
      </c>
      <c r="L128" s="40"/>
      <c r="M128" s="186" t="s">
        <v>20</v>
      </c>
      <c r="N128" s="187" t="s">
        <v>41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558</v>
      </c>
      <c r="AT128" s="190" t="s">
        <v>167</v>
      </c>
      <c r="AU128" s="190" t="s">
        <v>79</v>
      </c>
      <c r="AY128" s="18" t="s">
        <v>165</v>
      </c>
      <c r="BE128" s="191">
        <f>IF(N128="základní",J128,0)</f>
        <v>1365.6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6</v>
      </c>
      <c r="BK128" s="191">
        <f>ROUND(I128*H128,2)</f>
        <v>1365.6</v>
      </c>
      <c r="BL128" s="18" t="s">
        <v>558</v>
      </c>
      <c r="BM128" s="190" t="s">
        <v>2166</v>
      </c>
    </row>
    <row r="129" spans="1:47" s="1" customFormat="1" ht="12">
      <c r="A129" s="35"/>
      <c r="B129" s="36"/>
      <c r="C129" s="37"/>
      <c r="D129" s="192" t="s">
        <v>174</v>
      </c>
      <c r="E129" s="37"/>
      <c r="F129" s="193" t="s">
        <v>2167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174</v>
      </c>
      <c r="AU129" s="18" t="s">
        <v>79</v>
      </c>
    </row>
    <row r="130" spans="1:65" s="1" customFormat="1" ht="24.2" customHeight="1">
      <c r="A130" s="35"/>
      <c r="B130" s="36"/>
      <c r="C130" s="179" t="s">
        <v>192</v>
      </c>
      <c r="D130" s="179" t="s">
        <v>167</v>
      </c>
      <c r="E130" s="180" t="s">
        <v>2168</v>
      </c>
      <c r="F130" s="181" t="s">
        <v>2169</v>
      </c>
      <c r="G130" s="182" t="s">
        <v>170</v>
      </c>
      <c r="H130" s="183">
        <v>10</v>
      </c>
      <c r="I130" s="184">
        <v>73.4</v>
      </c>
      <c r="J130" s="185">
        <f>ROUND(I130*H130,2)</f>
        <v>734</v>
      </c>
      <c r="K130" s="181" t="s">
        <v>171</v>
      </c>
      <c r="L130" s="40"/>
      <c r="M130" s="186" t="s">
        <v>20</v>
      </c>
      <c r="N130" s="187" t="s">
        <v>41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558</v>
      </c>
      <c r="AT130" s="190" t="s">
        <v>167</v>
      </c>
      <c r="AU130" s="190" t="s">
        <v>79</v>
      </c>
      <c r="AY130" s="18" t="s">
        <v>165</v>
      </c>
      <c r="BE130" s="191">
        <f>IF(N130="základní",J130,0)</f>
        <v>734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6</v>
      </c>
      <c r="BK130" s="191">
        <f>ROUND(I130*H130,2)</f>
        <v>734</v>
      </c>
      <c r="BL130" s="18" t="s">
        <v>558</v>
      </c>
      <c r="BM130" s="190" t="s">
        <v>2170</v>
      </c>
    </row>
    <row r="131" spans="1:47" s="1" customFormat="1" ht="12">
      <c r="A131" s="35"/>
      <c r="B131" s="36"/>
      <c r="C131" s="37"/>
      <c r="D131" s="192" t="s">
        <v>174</v>
      </c>
      <c r="E131" s="37"/>
      <c r="F131" s="193" t="s">
        <v>2171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174</v>
      </c>
      <c r="AU131" s="18" t="s">
        <v>79</v>
      </c>
    </row>
    <row r="132" spans="2:63" s="11" customFormat="1" ht="25.9" customHeight="1">
      <c r="B132" s="163"/>
      <c r="C132" s="164"/>
      <c r="D132" s="165" t="s">
        <v>69</v>
      </c>
      <c r="E132" s="166" t="s">
        <v>122</v>
      </c>
      <c r="F132" s="166" t="s">
        <v>123</v>
      </c>
      <c r="G132" s="164"/>
      <c r="H132" s="164"/>
      <c r="I132" s="167"/>
      <c r="J132" s="168">
        <f>BK132</f>
        <v>1923.22</v>
      </c>
      <c r="K132" s="164"/>
      <c r="L132" s="169"/>
      <c r="M132" s="170"/>
      <c r="N132" s="171"/>
      <c r="O132" s="171"/>
      <c r="P132" s="172">
        <f>P133</f>
        <v>0</v>
      </c>
      <c r="Q132" s="171"/>
      <c r="R132" s="172">
        <f>R133</f>
        <v>0</v>
      </c>
      <c r="S132" s="171"/>
      <c r="T132" s="173">
        <f>T133</f>
        <v>0</v>
      </c>
      <c r="AR132" s="174" t="s">
        <v>193</v>
      </c>
      <c r="AT132" s="175" t="s">
        <v>69</v>
      </c>
      <c r="AU132" s="175" t="s">
        <v>70</v>
      </c>
      <c r="AY132" s="174" t="s">
        <v>165</v>
      </c>
      <c r="BK132" s="176">
        <f>BK133</f>
        <v>1923.22</v>
      </c>
    </row>
    <row r="133" spans="2:63" s="11" customFormat="1" ht="22.9" customHeight="1">
      <c r="B133" s="163"/>
      <c r="C133" s="164"/>
      <c r="D133" s="165" t="s">
        <v>69</v>
      </c>
      <c r="E133" s="177" t="s">
        <v>1718</v>
      </c>
      <c r="F133" s="177" t="s">
        <v>1719</v>
      </c>
      <c r="G133" s="164"/>
      <c r="H133" s="164"/>
      <c r="I133" s="167"/>
      <c r="J133" s="178">
        <f>BK133</f>
        <v>1923.22</v>
      </c>
      <c r="K133" s="164"/>
      <c r="L133" s="169"/>
      <c r="M133" s="170"/>
      <c r="N133" s="171"/>
      <c r="O133" s="171"/>
      <c r="P133" s="172">
        <f>SUM(P134:P135)</f>
        <v>0</v>
      </c>
      <c r="Q133" s="171"/>
      <c r="R133" s="172">
        <f>SUM(R134:R135)</f>
        <v>0</v>
      </c>
      <c r="S133" s="171"/>
      <c r="T133" s="173">
        <f>SUM(T134:T135)</f>
        <v>0</v>
      </c>
      <c r="AR133" s="174" t="s">
        <v>193</v>
      </c>
      <c r="AT133" s="175" t="s">
        <v>69</v>
      </c>
      <c r="AU133" s="175" t="s">
        <v>6</v>
      </c>
      <c r="AY133" s="174" t="s">
        <v>165</v>
      </c>
      <c r="BK133" s="176">
        <f>SUM(BK134:BK135)</f>
        <v>1923.22</v>
      </c>
    </row>
    <row r="134" spans="1:65" s="1" customFormat="1" ht="24.2" customHeight="1">
      <c r="A134" s="35"/>
      <c r="B134" s="36"/>
      <c r="C134" s="179" t="s">
        <v>329</v>
      </c>
      <c r="D134" s="179" t="s">
        <v>167</v>
      </c>
      <c r="E134" s="180" t="s">
        <v>1897</v>
      </c>
      <c r="F134" s="181" t="s">
        <v>1898</v>
      </c>
      <c r="G134" s="182" t="s">
        <v>1899</v>
      </c>
      <c r="H134" s="183">
        <v>1</v>
      </c>
      <c r="I134" s="184">
        <v>1923.22</v>
      </c>
      <c r="J134" s="185">
        <f>ROUND(I134*H134,2)</f>
        <v>1923.22</v>
      </c>
      <c r="K134" s="181" t="s">
        <v>1187</v>
      </c>
      <c r="L134" s="40"/>
      <c r="M134" s="186" t="s">
        <v>20</v>
      </c>
      <c r="N134" s="187" t="s">
        <v>41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1723</v>
      </c>
      <c r="AT134" s="190" t="s">
        <v>167</v>
      </c>
      <c r="AU134" s="190" t="s">
        <v>79</v>
      </c>
      <c r="AY134" s="18" t="s">
        <v>165</v>
      </c>
      <c r="BE134" s="191">
        <f>IF(N134="základní",J134,0)</f>
        <v>1923.22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6</v>
      </c>
      <c r="BK134" s="191">
        <f>ROUND(I134*H134,2)</f>
        <v>1923.22</v>
      </c>
      <c r="BL134" s="18" t="s">
        <v>1723</v>
      </c>
      <c r="BM134" s="190" t="s">
        <v>2172</v>
      </c>
    </row>
    <row r="135" spans="1:47" s="1" customFormat="1" ht="12">
      <c r="A135" s="35"/>
      <c r="B135" s="36"/>
      <c r="C135" s="37"/>
      <c r="D135" s="192" t="s">
        <v>174</v>
      </c>
      <c r="E135" s="37"/>
      <c r="F135" s="193" t="s">
        <v>1901</v>
      </c>
      <c r="G135" s="37"/>
      <c r="H135" s="37"/>
      <c r="I135" s="194"/>
      <c r="J135" s="37"/>
      <c r="K135" s="37"/>
      <c r="L135" s="40"/>
      <c r="M135" s="244"/>
      <c r="N135" s="245"/>
      <c r="O135" s="246"/>
      <c r="P135" s="246"/>
      <c r="Q135" s="246"/>
      <c r="R135" s="246"/>
      <c r="S135" s="246"/>
      <c r="T135" s="24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174</v>
      </c>
      <c r="AU135" s="18" t="s">
        <v>79</v>
      </c>
    </row>
    <row r="136" spans="1:31" s="1" customFormat="1" ht="6.95" customHeight="1">
      <c r="A136" s="35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0"/>
      <c r="M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</sheetData>
  <sheetProtection formatColumns="0" formatRows="0" autoFilter="0"/>
  <autoFilter ref="C90:K135"/>
  <mergeCells count="12">
    <mergeCell ref="E83:H83"/>
    <mergeCell ref="E81:H81"/>
    <mergeCell ref="L2:V2"/>
    <mergeCell ref="E50:H50"/>
    <mergeCell ref="E52:H52"/>
    <mergeCell ref="E54:H54"/>
    <mergeCell ref="E79:H79"/>
    <mergeCell ref="E7:H7"/>
    <mergeCell ref="E9:H9"/>
    <mergeCell ref="E11:H11"/>
    <mergeCell ref="E20:H20"/>
    <mergeCell ref="E29:H29"/>
  </mergeCells>
  <hyperlinks>
    <hyperlink ref="F95" r:id="rId1" display="https://podminky.urs.cz/item/CS_URS_2022_02/741420001"/>
    <hyperlink ref="F103" r:id="rId2" display="https://podminky.urs.cz/item/CS_URS_2022_02/741420021"/>
    <hyperlink ref="F109" r:id="rId3" display="https://podminky.urs.cz/item/CS_URS_2022_02/741420051"/>
    <hyperlink ref="F115" r:id="rId4" display="https://podminky.urs.cz/item/CS_URS_2022_02/741420083"/>
    <hyperlink ref="F118" r:id="rId5" display="https://podminky.urs.cz/item/CS_URS_2022_02/741430005"/>
    <hyperlink ref="F121" r:id="rId6" display="https://podminky.urs.cz/item/CS_URS_2022_02/998741101"/>
    <hyperlink ref="F125" r:id="rId7" display="https://podminky.urs.cz/item/CS_URS_2022_02/580105021"/>
    <hyperlink ref="F127" r:id="rId8" display="https://podminky.urs.cz/item/CS_URS_2022_02/580105022"/>
    <hyperlink ref="F129" r:id="rId9" display="https://podminky.urs.cz/item/CS_URS_2022_02/580105062"/>
    <hyperlink ref="F131" r:id="rId10" display="https://podminky.urs.cz/item/CS_URS_2022_02/580107015"/>
    <hyperlink ref="F135" r:id="rId11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3"/>
  <headerFooter>
    <oddFooter>&amp;CStrana &amp;P z &amp;N</oddFooter>
  </headerFooter>
  <drawing r:id="rId1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22">
      <selection activeCell="J33" sqref="J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124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1567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ROUND(J90,2)</f>
        <v>73017.05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ROUND((SUM(BE90:BE131)),0)</f>
        <v>73017</v>
      </c>
      <c r="G33" s="35"/>
      <c r="H33" s="35"/>
      <c r="I33" s="125">
        <v>0.21</v>
      </c>
      <c r="J33" s="124">
        <f>ROUND(((SUM(BE90:BE131))*I33),2)</f>
        <v>15333.58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ROUND((SUM(BF90:BF131)),0)</f>
        <v>0</v>
      </c>
      <c r="G34" s="35"/>
      <c r="H34" s="35"/>
      <c r="I34" s="125">
        <v>0.15</v>
      </c>
      <c r="J34" s="124">
        <f>ROUND(((SUM(BF90:BF131))*I34),0)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ROUND((SUM(BG90:BG131)),0)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ROUND((SUM(BH90:BH131)),0)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ROUND((SUM(BI90:BI131)),0)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88350.63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VRN - Vedlejší rozpočtové náklady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J90</f>
        <v>73017.05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2173</v>
      </c>
      <c r="E60" s="144"/>
      <c r="F60" s="144"/>
      <c r="G60" s="144"/>
      <c r="H60" s="144"/>
      <c r="I60" s="144"/>
      <c r="J60" s="145">
        <f>J91</f>
        <v>4485</v>
      </c>
      <c r="K60" s="142"/>
      <c r="L60" s="146"/>
    </row>
    <row r="61" spans="2:12" s="9" customFormat="1" ht="19.9" customHeight="1">
      <c r="B61" s="147"/>
      <c r="C61" s="98"/>
      <c r="D61" s="148" t="s">
        <v>2174</v>
      </c>
      <c r="E61" s="149"/>
      <c r="F61" s="149"/>
      <c r="G61" s="149"/>
      <c r="H61" s="149"/>
      <c r="I61" s="149"/>
      <c r="J61" s="150">
        <f>J92</f>
        <v>4485</v>
      </c>
      <c r="K61" s="98"/>
      <c r="L61" s="151"/>
    </row>
    <row r="62" spans="2:12" s="8" customFormat="1" ht="24.95" customHeight="1">
      <c r="B62" s="141"/>
      <c r="C62" s="142"/>
      <c r="D62" s="143" t="s">
        <v>2175</v>
      </c>
      <c r="E62" s="144"/>
      <c r="F62" s="144"/>
      <c r="G62" s="144"/>
      <c r="H62" s="144"/>
      <c r="I62" s="144"/>
      <c r="J62" s="145">
        <f>J97</f>
        <v>22770</v>
      </c>
      <c r="K62" s="142"/>
      <c r="L62" s="146"/>
    </row>
    <row r="63" spans="2:12" s="9" customFormat="1" ht="19.9" customHeight="1">
      <c r="B63" s="147"/>
      <c r="C63" s="98"/>
      <c r="D63" s="148" t="s">
        <v>2176</v>
      </c>
      <c r="E63" s="149"/>
      <c r="F63" s="149"/>
      <c r="G63" s="149"/>
      <c r="H63" s="149"/>
      <c r="I63" s="149"/>
      <c r="J63" s="150">
        <f>J98</f>
        <v>20700</v>
      </c>
      <c r="K63" s="98"/>
      <c r="L63" s="151"/>
    </row>
    <row r="64" spans="2:12" s="9" customFormat="1" ht="19.9" customHeight="1">
      <c r="B64" s="147"/>
      <c r="C64" s="98"/>
      <c r="D64" s="148" t="s">
        <v>2177</v>
      </c>
      <c r="E64" s="149"/>
      <c r="F64" s="149"/>
      <c r="G64" s="149"/>
      <c r="H64" s="149"/>
      <c r="I64" s="149"/>
      <c r="J64" s="150">
        <f>J105</f>
        <v>2070</v>
      </c>
      <c r="K64" s="98"/>
      <c r="L64" s="151"/>
    </row>
    <row r="65" spans="2:12" s="8" customFormat="1" ht="24.95" customHeight="1">
      <c r="B65" s="141"/>
      <c r="C65" s="142"/>
      <c r="D65" s="143" t="s">
        <v>1567</v>
      </c>
      <c r="E65" s="144"/>
      <c r="F65" s="144"/>
      <c r="G65" s="144"/>
      <c r="H65" s="144"/>
      <c r="I65" s="144"/>
      <c r="J65" s="145">
        <f>J114</f>
        <v>45762.05</v>
      </c>
      <c r="K65" s="142"/>
      <c r="L65" s="146"/>
    </row>
    <row r="66" spans="2:12" s="9" customFormat="1" ht="19.9" customHeight="1">
      <c r="B66" s="147"/>
      <c r="C66" s="98"/>
      <c r="D66" s="148" t="s">
        <v>2178</v>
      </c>
      <c r="E66" s="149"/>
      <c r="F66" s="149"/>
      <c r="G66" s="149"/>
      <c r="H66" s="149"/>
      <c r="I66" s="149"/>
      <c r="J66" s="150">
        <f>J115</f>
        <v>6210</v>
      </c>
      <c r="K66" s="98"/>
      <c r="L66" s="151"/>
    </row>
    <row r="67" spans="2:12" s="9" customFormat="1" ht="19.9" customHeight="1">
      <c r="B67" s="147"/>
      <c r="C67" s="98"/>
      <c r="D67" s="148" t="s">
        <v>2179</v>
      </c>
      <c r="E67" s="149"/>
      <c r="F67" s="149"/>
      <c r="G67" s="149"/>
      <c r="H67" s="149"/>
      <c r="I67" s="149"/>
      <c r="J67" s="150">
        <f>J119</f>
        <v>690</v>
      </c>
      <c r="K67" s="98"/>
      <c r="L67" s="151"/>
    </row>
    <row r="68" spans="2:12" s="9" customFormat="1" ht="19.9" customHeight="1">
      <c r="B68" s="147"/>
      <c r="C68" s="98"/>
      <c r="D68" s="148" t="s">
        <v>2180</v>
      </c>
      <c r="E68" s="149"/>
      <c r="F68" s="149"/>
      <c r="G68" s="149"/>
      <c r="H68" s="149"/>
      <c r="I68" s="149"/>
      <c r="J68" s="150">
        <f>J122</f>
        <v>35755.8</v>
      </c>
      <c r="K68" s="98"/>
      <c r="L68" s="151"/>
    </row>
    <row r="69" spans="2:12" s="9" customFormat="1" ht="19.9" customHeight="1">
      <c r="B69" s="147"/>
      <c r="C69" s="98"/>
      <c r="D69" s="148" t="s">
        <v>2181</v>
      </c>
      <c r="E69" s="149"/>
      <c r="F69" s="149"/>
      <c r="G69" s="149"/>
      <c r="H69" s="149"/>
      <c r="I69" s="149"/>
      <c r="J69" s="150">
        <f>J126</f>
        <v>2416.25</v>
      </c>
      <c r="K69" s="98"/>
      <c r="L69" s="151"/>
    </row>
    <row r="70" spans="2:12" s="9" customFormat="1" ht="19.9" customHeight="1">
      <c r="B70" s="147"/>
      <c r="C70" s="98"/>
      <c r="D70" s="148" t="s">
        <v>1568</v>
      </c>
      <c r="E70" s="149"/>
      <c r="F70" s="149"/>
      <c r="G70" s="149"/>
      <c r="H70" s="149"/>
      <c r="I70" s="149"/>
      <c r="J70" s="150">
        <f>J129</f>
        <v>690</v>
      </c>
      <c r="K70" s="98"/>
      <c r="L70" s="151"/>
    </row>
    <row r="71" spans="1:31" s="1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1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1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24.95" customHeight="1">
      <c r="A77" s="35"/>
      <c r="B77" s="36"/>
      <c r="C77" s="24" t="s">
        <v>150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12" customHeight="1">
      <c r="A79" s="35"/>
      <c r="B79" s="36"/>
      <c r="C79" s="30" t="s">
        <v>17</v>
      </c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26.25" customHeight="1">
      <c r="A80" s="35"/>
      <c r="B80" s="36"/>
      <c r="C80" s="37"/>
      <c r="D80" s="37"/>
      <c r="E80" s="390" t="str">
        <f>E7</f>
        <v>Projektová dokumentace revitalizace střediska Veřejná zeleň na ul. Palackého 29, Nový Jičín</v>
      </c>
      <c r="F80" s="391"/>
      <c r="G80" s="391"/>
      <c r="H80" s="391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2" customHeight="1">
      <c r="A81" s="35"/>
      <c r="B81" s="36"/>
      <c r="C81" s="30" t="s">
        <v>126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6.5" customHeight="1">
      <c r="A82" s="35"/>
      <c r="B82" s="36"/>
      <c r="C82" s="37"/>
      <c r="D82" s="37"/>
      <c r="E82" s="386" t="str">
        <f>E9</f>
        <v>VRN - Vedlejší rozpočtové náklady</v>
      </c>
      <c r="F82" s="389"/>
      <c r="G82" s="389"/>
      <c r="H82" s="389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2" customHeight="1">
      <c r="A84" s="35"/>
      <c r="B84" s="36"/>
      <c r="C84" s="30" t="s">
        <v>22</v>
      </c>
      <c r="D84" s="37"/>
      <c r="E84" s="37"/>
      <c r="F84" s="28" t="str">
        <f>F12</f>
        <v>par. č. 589/3 v k.ú. Nový Jičín-Horní Předměstí</v>
      </c>
      <c r="G84" s="37"/>
      <c r="H84" s="37"/>
      <c r="I84" s="30" t="s">
        <v>24</v>
      </c>
      <c r="J84" s="60">
        <f>IF(J12="","",J12)</f>
        <v>44855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5.2" customHeight="1">
      <c r="A86" s="35"/>
      <c r="B86" s="36"/>
      <c r="C86" s="30" t="s">
        <v>25</v>
      </c>
      <c r="D86" s="37"/>
      <c r="E86" s="37"/>
      <c r="F86" s="28" t="str">
        <f>E15</f>
        <v>Technické služby města Nového Jičína, p. o.</v>
      </c>
      <c r="G86" s="37"/>
      <c r="H86" s="37"/>
      <c r="I86" s="30" t="s">
        <v>30</v>
      </c>
      <c r="J86" s="33" t="str">
        <f>E21</f>
        <v>BENEPRO, a.s.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5.2" customHeight="1">
      <c r="A87" s="35"/>
      <c r="B87" s="36"/>
      <c r="C87" s="30" t="s">
        <v>29</v>
      </c>
      <c r="D87" s="37"/>
      <c r="E87" s="37"/>
      <c r="F87" s="28" t="str">
        <f>IF(E18="","",E18)</f>
        <v>NOSTA s.r.o. Nový Jičín</v>
      </c>
      <c r="G87" s="37"/>
      <c r="H87" s="37"/>
      <c r="I87" s="30" t="s">
        <v>33</v>
      </c>
      <c r="J87" s="33" t="str">
        <f>E24</f>
        <v>BENEPRO, a.s.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0" customFormat="1" ht="29.25" customHeight="1">
      <c r="A89" s="152"/>
      <c r="B89" s="153"/>
      <c r="C89" s="154" t="s">
        <v>151</v>
      </c>
      <c r="D89" s="155" t="s">
        <v>55</v>
      </c>
      <c r="E89" s="155" t="s">
        <v>51</v>
      </c>
      <c r="F89" s="155" t="s">
        <v>52</v>
      </c>
      <c r="G89" s="155" t="s">
        <v>152</v>
      </c>
      <c r="H89" s="155" t="s">
        <v>153</v>
      </c>
      <c r="I89" s="155" t="s">
        <v>154</v>
      </c>
      <c r="J89" s="155" t="s">
        <v>130</v>
      </c>
      <c r="K89" s="156" t="s">
        <v>155</v>
      </c>
      <c r="L89" s="157"/>
      <c r="M89" s="69" t="s">
        <v>20</v>
      </c>
      <c r="N89" s="70" t="s">
        <v>40</v>
      </c>
      <c r="O89" s="70" t="s">
        <v>156</v>
      </c>
      <c r="P89" s="70" t="s">
        <v>157</v>
      </c>
      <c r="Q89" s="70" t="s">
        <v>158</v>
      </c>
      <c r="R89" s="70" t="s">
        <v>159</v>
      </c>
      <c r="S89" s="70" t="s">
        <v>160</v>
      </c>
      <c r="T89" s="71" t="s">
        <v>161</v>
      </c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63" s="1" customFormat="1" ht="22.9" customHeight="1">
      <c r="A90" s="35"/>
      <c r="B90" s="36"/>
      <c r="C90" s="76" t="s">
        <v>162</v>
      </c>
      <c r="D90" s="37"/>
      <c r="E90" s="37"/>
      <c r="F90" s="37"/>
      <c r="G90" s="37"/>
      <c r="H90" s="37"/>
      <c r="I90" s="37"/>
      <c r="J90" s="158">
        <f>BK90</f>
        <v>73017.05</v>
      </c>
      <c r="K90" s="37"/>
      <c r="L90" s="40"/>
      <c r="M90" s="72"/>
      <c r="N90" s="159"/>
      <c r="O90" s="73"/>
      <c r="P90" s="160">
        <f>P91+P97+P114</f>
        <v>0</v>
      </c>
      <c r="Q90" s="73"/>
      <c r="R90" s="160">
        <f>R91+R97+R114</f>
        <v>0</v>
      </c>
      <c r="S90" s="73"/>
      <c r="T90" s="161">
        <f>T91+T97+T114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69</v>
      </c>
      <c r="AU90" s="18" t="s">
        <v>131</v>
      </c>
      <c r="BK90" s="162">
        <f>BK91+BK97+BK114</f>
        <v>73017.05</v>
      </c>
    </row>
    <row r="91" spans="2:63" s="11" customFormat="1" ht="25.9" customHeight="1">
      <c r="B91" s="163"/>
      <c r="C91" s="164"/>
      <c r="D91" s="165" t="s">
        <v>69</v>
      </c>
      <c r="E91" s="166" t="s">
        <v>2182</v>
      </c>
      <c r="F91" s="166" t="s">
        <v>2183</v>
      </c>
      <c r="G91" s="164"/>
      <c r="H91" s="164"/>
      <c r="I91" s="167"/>
      <c r="J91" s="168">
        <f>BK91</f>
        <v>4485</v>
      </c>
      <c r="K91" s="164"/>
      <c r="L91" s="169"/>
      <c r="M91" s="170"/>
      <c r="N91" s="171"/>
      <c r="O91" s="171"/>
      <c r="P91" s="172">
        <f>P92</f>
        <v>0</v>
      </c>
      <c r="Q91" s="171"/>
      <c r="R91" s="172">
        <f>R92</f>
        <v>0</v>
      </c>
      <c r="S91" s="171"/>
      <c r="T91" s="173">
        <f>T92</f>
        <v>0</v>
      </c>
      <c r="AR91" s="174" t="s">
        <v>6</v>
      </c>
      <c r="AT91" s="175" t="s">
        <v>69</v>
      </c>
      <c r="AU91" s="175" t="s">
        <v>70</v>
      </c>
      <c r="AY91" s="174" t="s">
        <v>165</v>
      </c>
      <c r="BK91" s="176">
        <f>BK92</f>
        <v>4485</v>
      </c>
    </row>
    <row r="92" spans="2:63" s="11" customFormat="1" ht="22.9" customHeight="1">
      <c r="B92" s="163"/>
      <c r="C92" s="164"/>
      <c r="D92" s="165" t="s">
        <v>69</v>
      </c>
      <c r="E92" s="177" t="s">
        <v>2184</v>
      </c>
      <c r="F92" s="177" t="s">
        <v>2185</v>
      </c>
      <c r="G92" s="164"/>
      <c r="H92" s="164"/>
      <c r="I92" s="167"/>
      <c r="J92" s="178">
        <f>BK92</f>
        <v>4485</v>
      </c>
      <c r="K92" s="164"/>
      <c r="L92" s="169"/>
      <c r="M92" s="170"/>
      <c r="N92" s="171"/>
      <c r="O92" s="171"/>
      <c r="P92" s="172">
        <f>SUM(P93:P96)</f>
        <v>0</v>
      </c>
      <c r="Q92" s="171"/>
      <c r="R92" s="172">
        <f>SUM(R93:R96)</f>
        <v>0</v>
      </c>
      <c r="S92" s="171"/>
      <c r="T92" s="173">
        <f>SUM(T93:T96)</f>
        <v>0</v>
      </c>
      <c r="AR92" s="174" t="s">
        <v>6</v>
      </c>
      <c r="AT92" s="175" t="s">
        <v>69</v>
      </c>
      <c r="AU92" s="175" t="s">
        <v>6</v>
      </c>
      <c r="AY92" s="174" t="s">
        <v>165</v>
      </c>
      <c r="BK92" s="176">
        <f>SUM(BK93:BK96)</f>
        <v>4485</v>
      </c>
    </row>
    <row r="93" spans="1:65" s="1" customFormat="1" ht="37.9" customHeight="1">
      <c r="A93" s="35"/>
      <c r="B93" s="36"/>
      <c r="C93" s="179" t="s">
        <v>6</v>
      </c>
      <c r="D93" s="179" t="s">
        <v>167</v>
      </c>
      <c r="E93" s="180" t="s">
        <v>2186</v>
      </c>
      <c r="F93" s="181" t="s">
        <v>2187</v>
      </c>
      <c r="G93" s="182" t="s">
        <v>2188</v>
      </c>
      <c r="H93" s="183">
        <v>1</v>
      </c>
      <c r="I93" s="184">
        <v>1035</v>
      </c>
      <c r="J93" s="185">
        <f>ROUND(I93*H93,2)</f>
        <v>1035</v>
      </c>
      <c r="K93" s="181" t="s">
        <v>239</v>
      </c>
      <c r="L93" s="40"/>
      <c r="M93" s="186" t="s">
        <v>20</v>
      </c>
      <c r="N93" s="187" t="s">
        <v>41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172</v>
      </c>
      <c r="AT93" s="190" t="s">
        <v>167</v>
      </c>
      <c r="AU93" s="190" t="s">
        <v>79</v>
      </c>
      <c r="AY93" s="18" t="s">
        <v>165</v>
      </c>
      <c r="BE93" s="191">
        <f>IF(N93="základní",J93,0)</f>
        <v>1035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6</v>
      </c>
      <c r="BK93" s="191">
        <f>ROUND(I93*H93,2)</f>
        <v>1035</v>
      </c>
      <c r="BL93" s="18" t="s">
        <v>172</v>
      </c>
      <c r="BM93" s="190" t="s">
        <v>2189</v>
      </c>
    </row>
    <row r="94" spans="1:47" s="1" customFormat="1" ht="39">
      <c r="A94" s="35"/>
      <c r="B94" s="36"/>
      <c r="C94" s="37"/>
      <c r="D94" s="199" t="s">
        <v>241</v>
      </c>
      <c r="E94" s="37"/>
      <c r="F94" s="219" t="s">
        <v>2190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241</v>
      </c>
      <c r="AU94" s="18" t="s">
        <v>79</v>
      </c>
    </row>
    <row r="95" spans="1:65" s="1" customFormat="1" ht="16.5" customHeight="1">
      <c r="A95" s="35"/>
      <c r="B95" s="36"/>
      <c r="C95" s="179" t="s">
        <v>79</v>
      </c>
      <c r="D95" s="179" t="s">
        <v>167</v>
      </c>
      <c r="E95" s="180" t="s">
        <v>2191</v>
      </c>
      <c r="F95" s="181" t="s">
        <v>2192</v>
      </c>
      <c r="G95" s="182" t="s">
        <v>2188</v>
      </c>
      <c r="H95" s="183">
        <v>1</v>
      </c>
      <c r="I95" s="184">
        <v>3450</v>
      </c>
      <c r="J95" s="185">
        <f>ROUND(I95*H95,2)</f>
        <v>3450</v>
      </c>
      <c r="K95" s="181" t="s">
        <v>239</v>
      </c>
      <c r="L95" s="40"/>
      <c r="M95" s="186" t="s">
        <v>20</v>
      </c>
      <c r="N95" s="187" t="s">
        <v>41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172</v>
      </c>
      <c r="AT95" s="190" t="s">
        <v>167</v>
      </c>
      <c r="AU95" s="190" t="s">
        <v>79</v>
      </c>
      <c r="AY95" s="18" t="s">
        <v>165</v>
      </c>
      <c r="BE95" s="191">
        <f>IF(N95="základní",J95,0)</f>
        <v>3450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6</v>
      </c>
      <c r="BK95" s="191">
        <f>ROUND(I95*H95,2)</f>
        <v>3450</v>
      </c>
      <c r="BL95" s="18" t="s">
        <v>172</v>
      </c>
      <c r="BM95" s="190" t="s">
        <v>2193</v>
      </c>
    </row>
    <row r="96" spans="1:47" s="1" customFormat="1" ht="29.25">
      <c r="A96" s="35"/>
      <c r="B96" s="36"/>
      <c r="C96" s="37"/>
      <c r="D96" s="199" t="s">
        <v>241</v>
      </c>
      <c r="E96" s="37"/>
      <c r="F96" s="219" t="s">
        <v>2194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241</v>
      </c>
      <c r="AU96" s="18" t="s">
        <v>79</v>
      </c>
    </row>
    <row r="97" spans="2:63" s="11" customFormat="1" ht="25.9" customHeight="1">
      <c r="B97" s="163"/>
      <c r="C97" s="164"/>
      <c r="D97" s="165" t="s">
        <v>69</v>
      </c>
      <c r="E97" s="166" t="s">
        <v>2195</v>
      </c>
      <c r="F97" s="166" t="s">
        <v>2196</v>
      </c>
      <c r="G97" s="164"/>
      <c r="H97" s="164"/>
      <c r="I97" s="167"/>
      <c r="J97" s="168">
        <f>BK97</f>
        <v>22770</v>
      </c>
      <c r="K97" s="164"/>
      <c r="L97" s="169"/>
      <c r="M97" s="170"/>
      <c r="N97" s="171"/>
      <c r="O97" s="171"/>
      <c r="P97" s="172">
        <f>P98+P105</f>
        <v>0</v>
      </c>
      <c r="Q97" s="171"/>
      <c r="R97" s="172">
        <f>R98+R105</f>
        <v>0</v>
      </c>
      <c r="S97" s="171"/>
      <c r="T97" s="173">
        <f>T98+T105</f>
        <v>0</v>
      </c>
      <c r="AR97" s="174" t="s">
        <v>6</v>
      </c>
      <c r="AT97" s="175" t="s">
        <v>69</v>
      </c>
      <c r="AU97" s="175" t="s">
        <v>70</v>
      </c>
      <c r="AY97" s="174" t="s">
        <v>165</v>
      </c>
      <c r="BK97" s="176">
        <f>BK98+BK105</f>
        <v>22770</v>
      </c>
    </row>
    <row r="98" spans="2:63" s="11" customFormat="1" ht="22.9" customHeight="1">
      <c r="B98" s="163"/>
      <c r="C98" s="164"/>
      <c r="D98" s="165" t="s">
        <v>69</v>
      </c>
      <c r="E98" s="177" t="s">
        <v>2197</v>
      </c>
      <c r="F98" s="177" t="s">
        <v>2198</v>
      </c>
      <c r="G98" s="164"/>
      <c r="H98" s="164"/>
      <c r="I98" s="167"/>
      <c r="J98" s="178">
        <f>BK98</f>
        <v>20700</v>
      </c>
      <c r="K98" s="164"/>
      <c r="L98" s="169"/>
      <c r="M98" s="170"/>
      <c r="N98" s="171"/>
      <c r="O98" s="171"/>
      <c r="P98" s="172">
        <f>SUM(P99:P104)</f>
        <v>0</v>
      </c>
      <c r="Q98" s="171"/>
      <c r="R98" s="172">
        <f>SUM(R99:R104)</f>
        <v>0</v>
      </c>
      <c r="S98" s="171"/>
      <c r="T98" s="173">
        <f>SUM(T99:T104)</f>
        <v>0</v>
      </c>
      <c r="AR98" s="174" t="s">
        <v>6</v>
      </c>
      <c r="AT98" s="175" t="s">
        <v>69</v>
      </c>
      <c r="AU98" s="175" t="s">
        <v>6</v>
      </c>
      <c r="AY98" s="174" t="s">
        <v>165</v>
      </c>
      <c r="BK98" s="176">
        <f>SUM(BK99:BK104)</f>
        <v>20700</v>
      </c>
    </row>
    <row r="99" spans="1:65" s="1" customFormat="1" ht="16.5" customHeight="1">
      <c r="A99" s="35"/>
      <c r="B99" s="36"/>
      <c r="C99" s="179" t="s">
        <v>180</v>
      </c>
      <c r="D99" s="179" t="s">
        <v>167</v>
      </c>
      <c r="E99" s="180" t="s">
        <v>2199</v>
      </c>
      <c r="F99" s="181" t="s">
        <v>2200</v>
      </c>
      <c r="G99" s="182" t="s">
        <v>2188</v>
      </c>
      <c r="H99" s="183">
        <v>1</v>
      </c>
      <c r="I99" s="184">
        <v>10350</v>
      </c>
      <c r="J99" s="185">
        <f>ROUND(I99*H99,2)</f>
        <v>10350</v>
      </c>
      <c r="K99" s="181" t="s">
        <v>239</v>
      </c>
      <c r="L99" s="40"/>
      <c r="M99" s="186" t="s">
        <v>20</v>
      </c>
      <c r="N99" s="187" t="s">
        <v>41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172</v>
      </c>
      <c r="AT99" s="190" t="s">
        <v>167</v>
      </c>
      <c r="AU99" s="190" t="s">
        <v>79</v>
      </c>
      <c r="AY99" s="18" t="s">
        <v>165</v>
      </c>
      <c r="BE99" s="191">
        <f>IF(N99="základní",J99,0)</f>
        <v>10350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6</v>
      </c>
      <c r="BK99" s="191">
        <f>ROUND(I99*H99,2)</f>
        <v>10350</v>
      </c>
      <c r="BL99" s="18" t="s">
        <v>172</v>
      </c>
      <c r="BM99" s="190" t="s">
        <v>2201</v>
      </c>
    </row>
    <row r="100" spans="1:47" s="1" customFormat="1" ht="58.5">
      <c r="A100" s="35"/>
      <c r="B100" s="36"/>
      <c r="C100" s="37"/>
      <c r="D100" s="199" t="s">
        <v>241</v>
      </c>
      <c r="E100" s="37"/>
      <c r="F100" s="219" t="s">
        <v>2202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241</v>
      </c>
      <c r="AU100" s="18" t="s">
        <v>79</v>
      </c>
    </row>
    <row r="101" spans="1:65" s="1" customFormat="1" ht="16.5" customHeight="1">
      <c r="A101" s="35"/>
      <c r="B101" s="36"/>
      <c r="C101" s="179" t="s">
        <v>172</v>
      </c>
      <c r="D101" s="179" t="s">
        <v>167</v>
      </c>
      <c r="E101" s="180" t="s">
        <v>2203</v>
      </c>
      <c r="F101" s="181" t="s">
        <v>2204</v>
      </c>
      <c r="G101" s="182" t="s">
        <v>2188</v>
      </c>
      <c r="H101" s="183">
        <v>1</v>
      </c>
      <c r="I101" s="184">
        <v>3450</v>
      </c>
      <c r="J101" s="185">
        <f>ROUND(I101*H101,2)</f>
        <v>3450</v>
      </c>
      <c r="K101" s="181" t="s">
        <v>239</v>
      </c>
      <c r="L101" s="40"/>
      <c r="M101" s="186" t="s">
        <v>20</v>
      </c>
      <c r="N101" s="187" t="s">
        <v>41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172</v>
      </c>
      <c r="AT101" s="190" t="s">
        <v>167</v>
      </c>
      <c r="AU101" s="190" t="s">
        <v>79</v>
      </c>
      <c r="AY101" s="18" t="s">
        <v>165</v>
      </c>
      <c r="BE101" s="191">
        <f>IF(N101="základní",J101,0)</f>
        <v>3450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6</v>
      </c>
      <c r="BK101" s="191">
        <f>ROUND(I101*H101,2)</f>
        <v>3450</v>
      </c>
      <c r="BL101" s="18" t="s">
        <v>172</v>
      </c>
      <c r="BM101" s="190" t="s">
        <v>2205</v>
      </c>
    </row>
    <row r="102" spans="1:47" s="1" customFormat="1" ht="39">
      <c r="A102" s="35"/>
      <c r="B102" s="36"/>
      <c r="C102" s="37"/>
      <c r="D102" s="199" t="s">
        <v>241</v>
      </c>
      <c r="E102" s="37"/>
      <c r="F102" s="219" t="s">
        <v>2206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241</v>
      </c>
      <c r="AU102" s="18" t="s">
        <v>79</v>
      </c>
    </row>
    <row r="103" spans="1:65" s="1" customFormat="1" ht="24.2" customHeight="1">
      <c r="A103" s="35"/>
      <c r="B103" s="36"/>
      <c r="C103" s="179" t="s">
        <v>193</v>
      </c>
      <c r="D103" s="179" t="s">
        <v>167</v>
      </c>
      <c r="E103" s="180" t="s">
        <v>2207</v>
      </c>
      <c r="F103" s="181" t="s">
        <v>2208</v>
      </c>
      <c r="G103" s="182" t="s">
        <v>2188</v>
      </c>
      <c r="H103" s="183">
        <v>1</v>
      </c>
      <c r="I103" s="184">
        <v>6900</v>
      </c>
      <c r="J103" s="185">
        <f>ROUND(I103*H103,2)</f>
        <v>6900</v>
      </c>
      <c r="K103" s="181" t="s">
        <v>239</v>
      </c>
      <c r="L103" s="40"/>
      <c r="M103" s="186" t="s">
        <v>20</v>
      </c>
      <c r="N103" s="187" t="s">
        <v>41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172</v>
      </c>
      <c r="AT103" s="190" t="s">
        <v>167</v>
      </c>
      <c r="AU103" s="190" t="s">
        <v>79</v>
      </c>
      <c r="AY103" s="18" t="s">
        <v>165</v>
      </c>
      <c r="BE103" s="191">
        <f>IF(N103="základní",J103,0)</f>
        <v>6900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6</v>
      </c>
      <c r="BK103" s="191">
        <f>ROUND(I103*H103,2)</f>
        <v>6900</v>
      </c>
      <c r="BL103" s="18" t="s">
        <v>172</v>
      </c>
      <c r="BM103" s="190" t="s">
        <v>2209</v>
      </c>
    </row>
    <row r="104" spans="1:47" s="1" customFormat="1" ht="58.5">
      <c r="A104" s="35"/>
      <c r="B104" s="36"/>
      <c r="C104" s="37"/>
      <c r="D104" s="199" t="s">
        <v>241</v>
      </c>
      <c r="E104" s="37"/>
      <c r="F104" s="219" t="s">
        <v>2210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241</v>
      </c>
      <c r="AU104" s="18" t="s">
        <v>79</v>
      </c>
    </row>
    <row r="105" spans="2:63" s="11" customFormat="1" ht="22.9" customHeight="1">
      <c r="B105" s="163"/>
      <c r="C105" s="164"/>
      <c r="D105" s="165" t="s">
        <v>69</v>
      </c>
      <c r="E105" s="177" t="s">
        <v>2211</v>
      </c>
      <c r="F105" s="177" t="s">
        <v>2212</v>
      </c>
      <c r="G105" s="164"/>
      <c r="H105" s="164"/>
      <c r="I105" s="167"/>
      <c r="J105" s="178">
        <f>BK105</f>
        <v>2070</v>
      </c>
      <c r="K105" s="164"/>
      <c r="L105" s="169"/>
      <c r="M105" s="170"/>
      <c r="N105" s="171"/>
      <c r="O105" s="171"/>
      <c r="P105" s="172">
        <f>SUM(P106:P113)</f>
        <v>0</v>
      </c>
      <c r="Q105" s="171"/>
      <c r="R105" s="172">
        <f>SUM(R106:R113)</f>
        <v>0</v>
      </c>
      <c r="S105" s="171"/>
      <c r="T105" s="173">
        <f>SUM(T106:T113)</f>
        <v>0</v>
      </c>
      <c r="AR105" s="174" t="s">
        <v>6</v>
      </c>
      <c r="AT105" s="175" t="s">
        <v>69</v>
      </c>
      <c r="AU105" s="175" t="s">
        <v>6</v>
      </c>
      <c r="AY105" s="174" t="s">
        <v>165</v>
      </c>
      <c r="BK105" s="176">
        <f>SUM(BK106:BK113)</f>
        <v>2070</v>
      </c>
    </row>
    <row r="106" spans="1:65" s="1" customFormat="1" ht="37.9" customHeight="1">
      <c r="A106" s="35"/>
      <c r="B106" s="36"/>
      <c r="C106" s="179" t="s">
        <v>198</v>
      </c>
      <c r="D106" s="179" t="s">
        <v>167</v>
      </c>
      <c r="E106" s="180" t="s">
        <v>2213</v>
      </c>
      <c r="F106" s="181" t="s">
        <v>2214</v>
      </c>
      <c r="G106" s="182" t="s">
        <v>2188</v>
      </c>
      <c r="H106" s="183">
        <v>1</v>
      </c>
      <c r="I106" s="184">
        <v>1035</v>
      </c>
      <c r="J106" s="185">
        <f>ROUND(I106*H106,2)</f>
        <v>1035</v>
      </c>
      <c r="K106" s="181" t="s">
        <v>239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172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1035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1035</v>
      </c>
      <c r="BL106" s="18" t="s">
        <v>172</v>
      </c>
      <c r="BM106" s="190" t="s">
        <v>2215</v>
      </c>
    </row>
    <row r="107" spans="1:65" s="1" customFormat="1" ht="24.2" customHeight="1">
      <c r="A107" s="35"/>
      <c r="B107" s="36"/>
      <c r="C107" s="179" t="s">
        <v>206</v>
      </c>
      <c r="D107" s="179" t="s">
        <v>167</v>
      </c>
      <c r="E107" s="180" t="s">
        <v>2216</v>
      </c>
      <c r="F107" s="181" t="s">
        <v>2217</v>
      </c>
      <c r="G107" s="182" t="s">
        <v>2188</v>
      </c>
      <c r="H107" s="183">
        <v>1</v>
      </c>
      <c r="I107" s="184">
        <v>172.5</v>
      </c>
      <c r="J107" s="185">
        <f>ROUND(I107*H107,2)</f>
        <v>172.5</v>
      </c>
      <c r="K107" s="181" t="s">
        <v>239</v>
      </c>
      <c r="L107" s="40"/>
      <c r="M107" s="186" t="s">
        <v>20</v>
      </c>
      <c r="N107" s="187" t="s">
        <v>41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172</v>
      </c>
      <c r="AT107" s="190" t="s">
        <v>167</v>
      </c>
      <c r="AU107" s="190" t="s">
        <v>79</v>
      </c>
      <c r="AY107" s="18" t="s">
        <v>165</v>
      </c>
      <c r="BE107" s="191">
        <f>IF(N107="základní",J107,0)</f>
        <v>172.5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6</v>
      </c>
      <c r="BK107" s="191">
        <f>ROUND(I107*H107,2)</f>
        <v>172.5</v>
      </c>
      <c r="BL107" s="18" t="s">
        <v>172</v>
      </c>
      <c r="BM107" s="190" t="s">
        <v>2218</v>
      </c>
    </row>
    <row r="108" spans="1:47" s="1" customFormat="1" ht="48.75">
      <c r="A108" s="35"/>
      <c r="B108" s="36"/>
      <c r="C108" s="37"/>
      <c r="D108" s="199" t="s">
        <v>241</v>
      </c>
      <c r="E108" s="37"/>
      <c r="F108" s="219" t="s">
        <v>2219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241</v>
      </c>
      <c r="AU108" s="18" t="s">
        <v>79</v>
      </c>
    </row>
    <row r="109" spans="1:65" s="1" customFormat="1" ht="16.5" customHeight="1">
      <c r="A109" s="35"/>
      <c r="B109" s="36"/>
      <c r="C109" s="179" t="s">
        <v>211</v>
      </c>
      <c r="D109" s="179" t="s">
        <v>167</v>
      </c>
      <c r="E109" s="180" t="s">
        <v>2220</v>
      </c>
      <c r="F109" s="181" t="s">
        <v>2221</v>
      </c>
      <c r="G109" s="182" t="s">
        <v>2188</v>
      </c>
      <c r="H109" s="183">
        <v>1</v>
      </c>
      <c r="I109" s="184">
        <v>172.5</v>
      </c>
      <c r="J109" s="185">
        <f>ROUND(I109*H109,2)</f>
        <v>172.5</v>
      </c>
      <c r="K109" s="181" t="s">
        <v>239</v>
      </c>
      <c r="L109" s="40"/>
      <c r="M109" s="186" t="s">
        <v>20</v>
      </c>
      <c r="N109" s="187" t="s">
        <v>41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172</v>
      </c>
      <c r="AT109" s="190" t="s">
        <v>167</v>
      </c>
      <c r="AU109" s="190" t="s">
        <v>79</v>
      </c>
      <c r="AY109" s="18" t="s">
        <v>165</v>
      </c>
      <c r="BE109" s="191">
        <f>IF(N109="základní",J109,0)</f>
        <v>172.5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6</v>
      </c>
      <c r="BK109" s="191">
        <f>ROUND(I109*H109,2)</f>
        <v>172.5</v>
      </c>
      <c r="BL109" s="18" t="s">
        <v>172</v>
      </c>
      <c r="BM109" s="190" t="s">
        <v>2222</v>
      </c>
    </row>
    <row r="110" spans="1:65" s="1" customFormat="1" ht="16.5" customHeight="1">
      <c r="A110" s="35"/>
      <c r="B110" s="36"/>
      <c r="C110" s="179" t="s">
        <v>216</v>
      </c>
      <c r="D110" s="179" t="s">
        <v>167</v>
      </c>
      <c r="E110" s="180" t="s">
        <v>2223</v>
      </c>
      <c r="F110" s="181" t="s">
        <v>2224</v>
      </c>
      <c r="G110" s="182" t="s">
        <v>2188</v>
      </c>
      <c r="H110" s="183">
        <v>1</v>
      </c>
      <c r="I110" s="184">
        <v>172.5</v>
      </c>
      <c r="J110" s="185">
        <f>ROUND(I110*H110,2)</f>
        <v>172.5</v>
      </c>
      <c r="K110" s="181" t="s">
        <v>239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172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172.5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172.5</v>
      </c>
      <c r="BL110" s="18" t="s">
        <v>172</v>
      </c>
      <c r="BM110" s="190" t="s">
        <v>2225</v>
      </c>
    </row>
    <row r="111" spans="1:47" s="1" customFormat="1" ht="29.25">
      <c r="A111" s="35"/>
      <c r="B111" s="36"/>
      <c r="C111" s="37"/>
      <c r="D111" s="199" t="s">
        <v>241</v>
      </c>
      <c r="E111" s="37"/>
      <c r="F111" s="219" t="s">
        <v>2226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241</v>
      </c>
      <c r="AU111" s="18" t="s">
        <v>79</v>
      </c>
    </row>
    <row r="112" spans="1:65" s="1" customFormat="1" ht="37.9" customHeight="1">
      <c r="A112" s="35"/>
      <c r="B112" s="36"/>
      <c r="C112" s="179" t="s">
        <v>221</v>
      </c>
      <c r="D112" s="179" t="s">
        <v>167</v>
      </c>
      <c r="E112" s="180" t="s">
        <v>2227</v>
      </c>
      <c r="F112" s="181" t="s">
        <v>2228</v>
      </c>
      <c r="G112" s="182" t="s">
        <v>2188</v>
      </c>
      <c r="H112" s="183">
        <v>1</v>
      </c>
      <c r="I112" s="184">
        <v>172.5</v>
      </c>
      <c r="J112" s="185">
        <f>ROUND(I112*H112,2)</f>
        <v>172.5</v>
      </c>
      <c r="K112" s="181" t="s">
        <v>239</v>
      </c>
      <c r="L112" s="40"/>
      <c r="M112" s="186" t="s">
        <v>20</v>
      </c>
      <c r="N112" s="187" t="s">
        <v>41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172</v>
      </c>
      <c r="AT112" s="190" t="s">
        <v>167</v>
      </c>
      <c r="AU112" s="190" t="s">
        <v>79</v>
      </c>
      <c r="AY112" s="18" t="s">
        <v>165</v>
      </c>
      <c r="BE112" s="191">
        <f>IF(N112="základní",J112,0)</f>
        <v>172.5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6</v>
      </c>
      <c r="BK112" s="191">
        <f>ROUND(I112*H112,2)</f>
        <v>172.5</v>
      </c>
      <c r="BL112" s="18" t="s">
        <v>172</v>
      </c>
      <c r="BM112" s="190" t="s">
        <v>2229</v>
      </c>
    </row>
    <row r="113" spans="1:65" s="1" customFormat="1" ht="33" customHeight="1">
      <c r="A113" s="35"/>
      <c r="B113" s="36"/>
      <c r="C113" s="179" t="s">
        <v>229</v>
      </c>
      <c r="D113" s="179" t="s">
        <v>167</v>
      </c>
      <c r="E113" s="180" t="s">
        <v>2230</v>
      </c>
      <c r="F113" s="181" t="s">
        <v>2231</v>
      </c>
      <c r="G113" s="182" t="s">
        <v>2188</v>
      </c>
      <c r="H113" s="183">
        <v>1</v>
      </c>
      <c r="I113" s="184">
        <v>345</v>
      </c>
      <c r="J113" s="185">
        <f>ROUND(I113*H113,2)</f>
        <v>345</v>
      </c>
      <c r="K113" s="181" t="s">
        <v>239</v>
      </c>
      <c r="L113" s="40"/>
      <c r="M113" s="186" t="s">
        <v>20</v>
      </c>
      <c r="N113" s="187" t="s">
        <v>41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172</v>
      </c>
      <c r="AT113" s="190" t="s">
        <v>167</v>
      </c>
      <c r="AU113" s="190" t="s">
        <v>79</v>
      </c>
      <c r="AY113" s="18" t="s">
        <v>165</v>
      </c>
      <c r="BE113" s="191">
        <f>IF(N113="základní",J113,0)</f>
        <v>345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6</v>
      </c>
      <c r="BK113" s="191">
        <f>ROUND(I113*H113,2)</f>
        <v>345</v>
      </c>
      <c r="BL113" s="18" t="s">
        <v>172</v>
      </c>
      <c r="BM113" s="190" t="s">
        <v>2232</v>
      </c>
    </row>
    <row r="114" spans="2:63" s="11" customFormat="1" ht="25.9" customHeight="1">
      <c r="B114" s="163"/>
      <c r="C114" s="164"/>
      <c r="D114" s="165" t="s">
        <v>69</v>
      </c>
      <c r="E114" s="166" t="s">
        <v>122</v>
      </c>
      <c r="F114" s="166" t="s">
        <v>123</v>
      </c>
      <c r="G114" s="164"/>
      <c r="H114" s="164"/>
      <c r="I114" s="167"/>
      <c r="J114" s="168">
        <f>BK114</f>
        <v>45762.05</v>
      </c>
      <c r="K114" s="164"/>
      <c r="L114" s="169"/>
      <c r="M114" s="170"/>
      <c r="N114" s="171"/>
      <c r="O114" s="171"/>
      <c r="P114" s="172">
        <f>P115+P119+P122+P126+P129</f>
        <v>0</v>
      </c>
      <c r="Q114" s="171"/>
      <c r="R114" s="172">
        <f>R115+R119+R122+R126+R129</f>
        <v>0</v>
      </c>
      <c r="S114" s="171"/>
      <c r="T114" s="173">
        <f>T115+T119+T122+T126+T129</f>
        <v>0</v>
      </c>
      <c r="AR114" s="174" t="s">
        <v>193</v>
      </c>
      <c r="AT114" s="175" t="s">
        <v>69</v>
      </c>
      <c r="AU114" s="175" t="s">
        <v>70</v>
      </c>
      <c r="AY114" s="174" t="s">
        <v>165</v>
      </c>
      <c r="BK114" s="176">
        <f>BK115+BK119+BK122+BK126+BK129</f>
        <v>45762.05</v>
      </c>
    </row>
    <row r="115" spans="2:63" s="11" customFormat="1" ht="22.9" customHeight="1">
      <c r="B115" s="163"/>
      <c r="C115" s="164"/>
      <c r="D115" s="165" t="s">
        <v>69</v>
      </c>
      <c r="E115" s="177" t="s">
        <v>2233</v>
      </c>
      <c r="F115" s="177" t="s">
        <v>2234</v>
      </c>
      <c r="G115" s="164"/>
      <c r="H115" s="164"/>
      <c r="I115" s="167"/>
      <c r="J115" s="178">
        <f>BK115</f>
        <v>6210</v>
      </c>
      <c r="K115" s="164"/>
      <c r="L115" s="169"/>
      <c r="M115" s="170"/>
      <c r="N115" s="171"/>
      <c r="O115" s="171"/>
      <c r="P115" s="172">
        <f>SUM(P116:P118)</f>
        <v>0</v>
      </c>
      <c r="Q115" s="171"/>
      <c r="R115" s="172">
        <f>SUM(R116:R118)</f>
        <v>0</v>
      </c>
      <c r="S115" s="171"/>
      <c r="T115" s="173">
        <f>SUM(T116:T118)</f>
        <v>0</v>
      </c>
      <c r="AR115" s="174" t="s">
        <v>193</v>
      </c>
      <c r="AT115" s="175" t="s">
        <v>69</v>
      </c>
      <c r="AU115" s="175" t="s">
        <v>6</v>
      </c>
      <c r="AY115" s="174" t="s">
        <v>165</v>
      </c>
      <c r="BK115" s="176">
        <f>SUM(BK116:BK118)</f>
        <v>6210</v>
      </c>
    </row>
    <row r="116" spans="1:65" s="1" customFormat="1" ht="24.2" customHeight="1">
      <c r="A116" s="35"/>
      <c r="B116" s="36"/>
      <c r="C116" s="179" t="s">
        <v>236</v>
      </c>
      <c r="D116" s="179" t="s">
        <v>167</v>
      </c>
      <c r="E116" s="180" t="s">
        <v>2235</v>
      </c>
      <c r="F116" s="181" t="s">
        <v>2236</v>
      </c>
      <c r="G116" s="182" t="s">
        <v>2188</v>
      </c>
      <c r="H116" s="183">
        <v>1</v>
      </c>
      <c r="I116" s="184">
        <v>1725</v>
      </c>
      <c r="J116" s="185">
        <f>ROUND(I116*H116,2)</f>
        <v>1725</v>
      </c>
      <c r="K116" s="181" t="s">
        <v>239</v>
      </c>
      <c r="L116" s="40"/>
      <c r="M116" s="186" t="s">
        <v>20</v>
      </c>
      <c r="N116" s="187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1723</v>
      </c>
      <c r="AT116" s="190" t="s">
        <v>167</v>
      </c>
      <c r="AU116" s="190" t="s">
        <v>79</v>
      </c>
      <c r="AY116" s="18" t="s">
        <v>165</v>
      </c>
      <c r="BE116" s="191">
        <f>IF(N116="základní",J116,0)</f>
        <v>1725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1725</v>
      </c>
      <c r="BL116" s="18" t="s">
        <v>1723</v>
      </c>
      <c r="BM116" s="190" t="s">
        <v>2237</v>
      </c>
    </row>
    <row r="117" spans="1:65" s="1" customFormat="1" ht="16.5" customHeight="1">
      <c r="A117" s="35"/>
      <c r="B117" s="36"/>
      <c r="C117" s="179" t="s">
        <v>244</v>
      </c>
      <c r="D117" s="179" t="s">
        <v>167</v>
      </c>
      <c r="E117" s="180" t="s">
        <v>2238</v>
      </c>
      <c r="F117" s="181" t="s">
        <v>2239</v>
      </c>
      <c r="G117" s="182" t="s">
        <v>2188</v>
      </c>
      <c r="H117" s="183">
        <v>1</v>
      </c>
      <c r="I117" s="184">
        <v>3450</v>
      </c>
      <c r="J117" s="185">
        <f>ROUND(I117*H117,2)</f>
        <v>3450</v>
      </c>
      <c r="K117" s="181" t="s">
        <v>239</v>
      </c>
      <c r="L117" s="40"/>
      <c r="M117" s="186" t="s">
        <v>20</v>
      </c>
      <c r="N117" s="187" t="s">
        <v>41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1723</v>
      </c>
      <c r="AT117" s="190" t="s">
        <v>167</v>
      </c>
      <c r="AU117" s="190" t="s">
        <v>79</v>
      </c>
      <c r="AY117" s="18" t="s">
        <v>165</v>
      </c>
      <c r="BE117" s="191">
        <f>IF(N117="základní",J117,0)</f>
        <v>3450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6</v>
      </c>
      <c r="BK117" s="191">
        <f>ROUND(I117*H117,2)</f>
        <v>3450</v>
      </c>
      <c r="BL117" s="18" t="s">
        <v>1723</v>
      </c>
      <c r="BM117" s="190" t="s">
        <v>2240</v>
      </c>
    </row>
    <row r="118" spans="1:65" s="1" customFormat="1" ht="16.5" customHeight="1">
      <c r="A118" s="35"/>
      <c r="B118" s="36"/>
      <c r="C118" s="179" t="s">
        <v>250</v>
      </c>
      <c r="D118" s="179" t="s">
        <v>167</v>
      </c>
      <c r="E118" s="180" t="s">
        <v>2241</v>
      </c>
      <c r="F118" s="181" t="s">
        <v>2242</v>
      </c>
      <c r="G118" s="182" t="s">
        <v>2188</v>
      </c>
      <c r="H118" s="183">
        <v>1</v>
      </c>
      <c r="I118" s="184">
        <v>1035</v>
      </c>
      <c r="J118" s="185">
        <f>ROUND(I118*H118,2)</f>
        <v>1035</v>
      </c>
      <c r="K118" s="181" t="s">
        <v>239</v>
      </c>
      <c r="L118" s="40"/>
      <c r="M118" s="186" t="s">
        <v>20</v>
      </c>
      <c r="N118" s="187" t="s">
        <v>41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1723</v>
      </c>
      <c r="AT118" s="190" t="s">
        <v>167</v>
      </c>
      <c r="AU118" s="190" t="s">
        <v>79</v>
      </c>
      <c r="AY118" s="18" t="s">
        <v>165</v>
      </c>
      <c r="BE118" s="191">
        <f>IF(N118="základní",J118,0)</f>
        <v>1035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1035</v>
      </c>
      <c r="BL118" s="18" t="s">
        <v>1723</v>
      </c>
      <c r="BM118" s="190" t="s">
        <v>2243</v>
      </c>
    </row>
    <row r="119" spans="2:63" s="11" customFormat="1" ht="22.9" customHeight="1">
      <c r="B119" s="163"/>
      <c r="C119" s="164"/>
      <c r="D119" s="165" t="s">
        <v>69</v>
      </c>
      <c r="E119" s="177" t="s">
        <v>2244</v>
      </c>
      <c r="F119" s="177" t="s">
        <v>2245</v>
      </c>
      <c r="G119" s="164"/>
      <c r="H119" s="164"/>
      <c r="I119" s="167"/>
      <c r="J119" s="178">
        <f>BK119</f>
        <v>690</v>
      </c>
      <c r="K119" s="164"/>
      <c r="L119" s="169"/>
      <c r="M119" s="170"/>
      <c r="N119" s="171"/>
      <c r="O119" s="171"/>
      <c r="P119" s="172">
        <f>SUM(P120:P121)</f>
        <v>0</v>
      </c>
      <c r="Q119" s="171"/>
      <c r="R119" s="172">
        <f>SUM(R120:R121)</f>
        <v>0</v>
      </c>
      <c r="S119" s="171"/>
      <c r="T119" s="173">
        <f>SUM(T120:T121)</f>
        <v>0</v>
      </c>
      <c r="AR119" s="174" t="s">
        <v>193</v>
      </c>
      <c r="AT119" s="175" t="s">
        <v>69</v>
      </c>
      <c r="AU119" s="175" t="s">
        <v>6</v>
      </c>
      <c r="AY119" s="174" t="s">
        <v>165</v>
      </c>
      <c r="BK119" s="176">
        <f>SUM(BK120:BK121)</f>
        <v>690</v>
      </c>
    </row>
    <row r="120" spans="1:65" s="1" customFormat="1" ht="16.5" customHeight="1">
      <c r="A120" s="35"/>
      <c r="B120" s="36"/>
      <c r="C120" s="179" t="s">
        <v>9</v>
      </c>
      <c r="D120" s="179" t="s">
        <v>167</v>
      </c>
      <c r="E120" s="180" t="s">
        <v>2246</v>
      </c>
      <c r="F120" s="181" t="s">
        <v>2247</v>
      </c>
      <c r="G120" s="182" t="s">
        <v>2248</v>
      </c>
      <c r="H120" s="183">
        <v>1</v>
      </c>
      <c r="I120" s="184">
        <v>690</v>
      </c>
      <c r="J120" s="185">
        <f>ROUND(I120*H120,2)</f>
        <v>690</v>
      </c>
      <c r="K120" s="181" t="s">
        <v>239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1723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690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690</v>
      </c>
      <c r="BL120" s="18" t="s">
        <v>1723</v>
      </c>
      <c r="BM120" s="190" t="s">
        <v>2249</v>
      </c>
    </row>
    <row r="121" spans="1:47" s="1" customFormat="1" ht="107.25">
      <c r="A121" s="35"/>
      <c r="B121" s="36"/>
      <c r="C121" s="37"/>
      <c r="D121" s="199" t="s">
        <v>241</v>
      </c>
      <c r="E121" s="37"/>
      <c r="F121" s="219" t="s">
        <v>2250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241</v>
      </c>
      <c r="AU121" s="18" t="s">
        <v>79</v>
      </c>
    </row>
    <row r="122" spans="2:63" s="11" customFormat="1" ht="22.9" customHeight="1">
      <c r="B122" s="163"/>
      <c r="C122" s="164"/>
      <c r="D122" s="165" t="s">
        <v>69</v>
      </c>
      <c r="E122" s="177" t="s">
        <v>2251</v>
      </c>
      <c r="F122" s="177" t="s">
        <v>2183</v>
      </c>
      <c r="G122" s="164"/>
      <c r="H122" s="164"/>
      <c r="I122" s="167"/>
      <c r="J122" s="178">
        <f>BK122</f>
        <v>35755.8</v>
      </c>
      <c r="K122" s="164"/>
      <c r="L122" s="169"/>
      <c r="M122" s="170"/>
      <c r="N122" s="171"/>
      <c r="O122" s="171"/>
      <c r="P122" s="172">
        <f>SUM(P123:P125)</f>
        <v>0</v>
      </c>
      <c r="Q122" s="171"/>
      <c r="R122" s="172">
        <f>SUM(R123:R125)</f>
        <v>0</v>
      </c>
      <c r="S122" s="171"/>
      <c r="T122" s="173">
        <f>SUM(T123:T125)</f>
        <v>0</v>
      </c>
      <c r="AR122" s="174" t="s">
        <v>193</v>
      </c>
      <c r="AT122" s="175" t="s">
        <v>69</v>
      </c>
      <c r="AU122" s="175" t="s">
        <v>6</v>
      </c>
      <c r="AY122" s="174" t="s">
        <v>165</v>
      </c>
      <c r="BK122" s="176">
        <f>SUM(BK123:BK125)</f>
        <v>35755.8</v>
      </c>
    </row>
    <row r="123" spans="1:65" s="1" customFormat="1" ht="16.5" customHeight="1">
      <c r="A123" s="35"/>
      <c r="B123" s="36"/>
      <c r="C123" s="179" t="s">
        <v>267</v>
      </c>
      <c r="D123" s="179" t="s">
        <v>167</v>
      </c>
      <c r="E123" s="180" t="s">
        <v>2252</v>
      </c>
      <c r="F123" s="181" t="s">
        <v>2253</v>
      </c>
      <c r="G123" s="182" t="s">
        <v>2248</v>
      </c>
      <c r="H123" s="183">
        <v>1</v>
      </c>
      <c r="I123" s="184">
        <v>30015</v>
      </c>
      <c r="J123" s="185">
        <f>ROUND(I123*H123,2)</f>
        <v>30015</v>
      </c>
      <c r="K123" s="181" t="s">
        <v>239</v>
      </c>
      <c r="L123" s="40"/>
      <c r="M123" s="186" t="s">
        <v>20</v>
      </c>
      <c r="N123" s="187" t="s">
        <v>41</v>
      </c>
      <c r="O123" s="6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1723</v>
      </c>
      <c r="AT123" s="190" t="s">
        <v>167</v>
      </c>
      <c r="AU123" s="190" t="s">
        <v>79</v>
      </c>
      <c r="AY123" s="18" t="s">
        <v>165</v>
      </c>
      <c r="BE123" s="191">
        <f>IF(N123="základní",J123,0)</f>
        <v>30015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30015</v>
      </c>
      <c r="BL123" s="18" t="s">
        <v>1723</v>
      </c>
      <c r="BM123" s="190" t="s">
        <v>2254</v>
      </c>
    </row>
    <row r="124" spans="1:65" s="1" customFormat="1" ht="16.5" customHeight="1">
      <c r="A124" s="35"/>
      <c r="B124" s="36"/>
      <c r="C124" s="179" t="s">
        <v>273</v>
      </c>
      <c r="D124" s="179" t="s">
        <v>167</v>
      </c>
      <c r="E124" s="180" t="s">
        <v>2255</v>
      </c>
      <c r="F124" s="181" t="s">
        <v>2256</v>
      </c>
      <c r="G124" s="182" t="s">
        <v>2188</v>
      </c>
      <c r="H124" s="183">
        <v>1</v>
      </c>
      <c r="I124" s="184">
        <v>5740.8</v>
      </c>
      <c r="J124" s="185">
        <f>ROUND(I124*H124,2)</f>
        <v>5740.8</v>
      </c>
      <c r="K124" s="181" t="s">
        <v>239</v>
      </c>
      <c r="L124" s="40"/>
      <c r="M124" s="186" t="s">
        <v>20</v>
      </c>
      <c r="N124" s="187" t="s">
        <v>41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1723</v>
      </c>
      <c r="AT124" s="190" t="s">
        <v>167</v>
      </c>
      <c r="AU124" s="190" t="s">
        <v>79</v>
      </c>
      <c r="AY124" s="18" t="s">
        <v>165</v>
      </c>
      <c r="BE124" s="191">
        <f>IF(N124="základní",J124,0)</f>
        <v>5740.8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6</v>
      </c>
      <c r="BK124" s="191">
        <f>ROUND(I124*H124,2)</f>
        <v>5740.8</v>
      </c>
      <c r="BL124" s="18" t="s">
        <v>1723</v>
      </c>
      <c r="BM124" s="190" t="s">
        <v>2257</v>
      </c>
    </row>
    <row r="125" spans="1:47" s="1" customFormat="1" ht="39">
      <c r="A125" s="35"/>
      <c r="B125" s="36"/>
      <c r="C125" s="37"/>
      <c r="D125" s="199" t="s">
        <v>241</v>
      </c>
      <c r="E125" s="37"/>
      <c r="F125" s="219" t="s">
        <v>2258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241</v>
      </c>
      <c r="AU125" s="18" t="s">
        <v>79</v>
      </c>
    </row>
    <row r="126" spans="2:63" s="11" customFormat="1" ht="22.9" customHeight="1">
      <c r="B126" s="163"/>
      <c r="C126" s="164"/>
      <c r="D126" s="165" t="s">
        <v>69</v>
      </c>
      <c r="E126" s="177" t="s">
        <v>2259</v>
      </c>
      <c r="F126" s="177" t="s">
        <v>2260</v>
      </c>
      <c r="G126" s="164"/>
      <c r="H126" s="164"/>
      <c r="I126" s="167"/>
      <c r="J126" s="178">
        <f>BK126</f>
        <v>2416.25</v>
      </c>
      <c r="K126" s="164"/>
      <c r="L126" s="169"/>
      <c r="M126" s="170"/>
      <c r="N126" s="171"/>
      <c r="O126" s="171"/>
      <c r="P126" s="172">
        <f>SUM(P127:P128)</f>
        <v>0</v>
      </c>
      <c r="Q126" s="171"/>
      <c r="R126" s="172">
        <f>SUM(R127:R128)</f>
        <v>0</v>
      </c>
      <c r="S126" s="171"/>
      <c r="T126" s="173">
        <f>SUM(T127:T128)</f>
        <v>0</v>
      </c>
      <c r="AR126" s="174" t="s">
        <v>193</v>
      </c>
      <c r="AT126" s="175" t="s">
        <v>69</v>
      </c>
      <c r="AU126" s="175" t="s">
        <v>6</v>
      </c>
      <c r="AY126" s="174" t="s">
        <v>165</v>
      </c>
      <c r="BK126" s="176">
        <f>SUM(BK127:BK128)</f>
        <v>2416.25</v>
      </c>
    </row>
    <row r="127" spans="1:65" s="1" customFormat="1" ht="24.2" customHeight="1">
      <c r="A127" s="35"/>
      <c r="B127" s="36"/>
      <c r="C127" s="179" t="s">
        <v>280</v>
      </c>
      <c r="D127" s="179" t="s">
        <v>167</v>
      </c>
      <c r="E127" s="180" t="s">
        <v>2261</v>
      </c>
      <c r="F127" s="181" t="s">
        <v>2262</v>
      </c>
      <c r="G127" s="182" t="s">
        <v>2263</v>
      </c>
      <c r="H127" s="183">
        <v>1</v>
      </c>
      <c r="I127" s="184">
        <v>2416.25</v>
      </c>
      <c r="J127" s="185">
        <f>ROUND(I127*H127,2)</f>
        <v>2416.25</v>
      </c>
      <c r="K127" s="181" t="s">
        <v>239</v>
      </c>
      <c r="L127" s="40"/>
      <c r="M127" s="186" t="s">
        <v>20</v>
      </c>
      <c r="N127" s="187" t="s">
        <v>41</v>
      </c>
      <c r="O127" s="6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1723</v>
      </c>
      <c r="AT127" s="190" t="s">
        <v>167</v>
      </c>
      <c r="AU127" s="190" t="s">
        <v>79</v>
      </c>
      <c r="AY127" s="18" t="s">
        <v>165</v>
      </c>
      <c r="BE127" s="191">
        <f>IF(N127="základní",J127,0)</f>
        <v>2416.25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6</v>
      </c>
      <c r="BK127" s="191">
        <f>ROUND(I127*H127,2)</f>
        <v>2416.25</v>
      </c>
      <c r="BL127" s="18" t="s">
        <v>1723</v>
      </c>
      <c r="BM127" s="190" t="s">
        <v>2264</v>
      </c>
    </row>
    <row r="128" spans="1:47" s="1" customFormat="1" ht="68.25">
      <c r="A128" s="35"/>
      <c r="B128" s="36"/>
      <c r="C128" s="37"/>
      <c r="D128" s="199" t="s">
        <v>241</v>
      </c>
      <c r="E128" s="37"/>
      <c r="F128" s="219" t="s">
        <v>2265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241</v>
      </c>
      <c r="AU128" s="18" t="s">
        <v>79</v>
      </c>
    </row>
    <row r="129" spans="2:63" s="11" customFormat="1" ht="22.9" customHeight="1">
      <c r="B129" s="163"/>
      <c r="C129" s="164"/>
      <c r="D129" s="165" t="s">
        <v>69</v>
      </c>
      <c r="E129" s="177" t="s">
        <v>1718</v>
      </c>
      <c r="F129" s="177" t="s">
        <v>1719</v>
      </c>
      <c r="G129" s="164"/>
      <c r="H129" s="164"/>
      <c r="I129" s="167"/>
      <c r="J129" s="178">
        <f>BK129</f>
        <v>690</v>
      </c>
      <c r="K129" s="164"/>
      <c r="L129" s="169"/>
      <c r="M129" s="170"/>
      <c r="N129" s="171"/>
      <c r="O129" s="171"/>
      <c r="P129" s="172">
        <f>SUM(P130:P131)</f>
        <v>0</v>
      </c>
      <c r="Q129" s="171"/>
      <c r="R129" s="172">
        <f>SUM(R130:R131)</f>
        <v>0</v>
      </c>
      <c r="S129" s="171"/>
      <c r="T129" s="173">
        <f>SUM(T130:T131)</f>
        <v>0</v>
      </c>
      <c r="AR129" s="174" t="s">
        <v>193</v>
      </c>
      <c r="AT129" s="175" t="s">
        <v>69</v>
      </c>
      <c r="AU129" s="175" t="s">
        <v>6</v>
      </c>
      <c r="AY129" s="174" t="s">
        <v>165</v>
      </c>
      <c r="BK129" s="176">
        <f>SUM(BK130:BK131)</f>
        <v>690</v>
      </c>
    </row>
    <row r="130" spans="1:65" s="1" customFormat="1" ht="16.5" customHeight="1">
      <c r="A130" s="35"/>
      <c r="B130" s="36"/>
      <c r="C130" s="179" t="s">
        <v>287</v>
      </c>
      <c r="D130" s="179" t="s">
        <v>167</v>
      </c>
      <c r="E130" s="180" t="s">
        <v>2266</v>
      </c>
      <c r="F130" s="181" t="s">
        <v>1719</v>
      </c>
      <c r="G130" s="182" t="s">
        <v>2248</v>
      </c>
      <c r="H130" s="183">
        <v>1</v>
      </c>
      <c r="I130" s="184">
        <v>690</v>
      </c>
      <c r="J130" s="185">
        <f>ROUND(I130*H130,2)</f>
        <v>690</v>
      </c>
      <c r="K130" s="181" t="s">
        <v>239</v>
      </c>
      <c r="L130" s="40"/>
      <c r="M130" s="186" t="s">
        <v>20</v>
      </c>
      <c r="N130" s="187" t="s">
        <v>41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1723</v>
      </c>
      <c r="AT130" s="190" t="s">
        <v>167</v>
      </c>
      <c r="AU130" s="190" t="s">
        <v>79</v>
      </c>
      <c r="AY130" s="18" t="s">
        <v>165</v>
      </c>
      <c r="BE130" s="191">
        <f>IF(N130="základní",J130,0)</f>
        <v>690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6</v>
      </c>
      <c r="BK130" s="191">
        <f>ROUND(I130*H130,2)</f>
        <v>690</v>
      </c>
      <c r="BL130" s="18" t="s">
        <v>1723</v>
      </c>
      <c r="BM130" s="190" t="s">
        <v>2267</v>
      </c>
    </row>
    <row r="131" spans="1:47" s="1" customFormat="1" ht="117">
      <c r="A131" s="35"/>
      <c r="B131" s="36"/>
      <c r="C131" s="37"/>
      <c r="D131" s="199" t="s">
        <v>241</v>
      </c>
      <c r="E131" s="37"/>
      <c r="F131" s="219" t="s">
        <v>2268</v>
      </c>
      <c r="G131" s="37"/>
      <c r="H131" s="37"/>
      <c r="I131" s="194"/>
      <c r="J131" s="37"/>
      <c r="K131" s="37"/>
      <c r="L131" s="40"/>
      <c r="M131" s="244"/>
      <c r="N131" s="245"/>
      <c r="O131" s="246"/>
      <c r="P131" s="246"/>
      <c r="Q131" s="246"/>
      <c r="R131" s="246"/>
      <c r="S131" s="246"/>
      <c r="T131" s="24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241</v>
      </c>
      <c r="AU131" s="18" t="s">
        <v>79</v>
      </c>
    </row>
    <row r="132" spans="1:31" s="1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formatColumns="0" formatRows="0" autoFilter="0"/>
  <autoFilter ref="C89:K131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400" t="s">
        <v>2269</v>
      </c>
      <c r="D3" s="400"/>
      <c r="E3" s="400"/>
      <c r="F3" s="400"/>
      <c r="G3" s="400"/>
      <c r="H3" s="400"/>
      <c r="I3" s="400"/>
      <c r="J3" s="400"/>
      <c r="K3" s="268"/>
    </row>
    <row r="4" spans="2:11" ht="25.5" customHeight="1">
      <c r="B4" s="269"/>
      <c r="C4" s="401" t="s">
        <v>2270</v>
      </c>
      <c r="D4" s="401"/>
      <c r="E4" s="401"/>
      <c r="F4" s="401"/>
      <c r="G4" s="401"/>
      <c r="H4" s="401"/>
      <c r="I4" s="401"/>
      <c r="J4" s="401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9" t="s">
        <v>2271</v>
      </c>
      <c r="D6" s="399"/>
      <c r="E6" s="399"/>
      <c r="F6" s="399"/>
      <c r="G6" s="399"/>
      <c r="H6" s="399"/>
      <c r="I6" s="399"/>
      <c r="J6" s="399"/>
      <c r="K6" s="270"/>
    </row>
    <row r="7" spans="2:11" ht="15" customHeight="1">
      <c r="B7" s="273"/>
      <c r="C7" s="399" t="s">
        <v>2272</v>
      </c>
      <c r="D7" s="399"/>
      <c r="E7" s="399"/>
      <c r="F7" s="399"/>
      <c r="G7" s="399"/>
      <c r="H7" s="399"/>
      <c r="I7" s="399"/>
      <c r="J7" s="399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9" t="s">
        <v>2273</v>
      </c>
      <c r="D9" s="399"/>
      <c r="E9" s="399"/>
      <c r="F9" s="399"/>
      <c r="G9" s="399"/>
      <c r="H9" s="399"/>
      <c r="I9" s="399"/>
      <c r="J9" s="399"/>
      <c r="K9" s="270"/>
    </row>
    <row r="10" spans="2:11" ht="15" customHeight="1">
      <c r="B10" s="273"/>
      <c r="C10" s="272"/>
      <c r="D10" s="399" t="s">
        <v>2274</v>
      </c>
      <c r="E10" s="399"/>
      <c r="F10" s="399"/>
      <c r="G10" s="399"/>
      <c r="H10" s="399"/>
      <c r="I10" s="399"/>
      <c r="J10" s="399"/>
      <c r="K10" s="270"/>
    </row>
    <row r="11" spans="2:11" ht="15" customHeight="1">
      <c r="B11" s="273"/>
      <c r="C11" s="274"/>
      <c r="D11" s="399" t="s">
        <v>2275</v>
      </c>
      <c r="E11" s="399"/>
      <c r="F11" s="399"/>
      <c r="G11" s="399"/>
      <c r="H11" s="399"/>
      <c r="I11" s="399"/>
      <c r="J11" s="399"/>
      <c r="K11" s="270"/>
    </row>
    <row r="12" spans="2:1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ht="15" customHeight="1">
      <c r="B13" s="273"/>
      <c r="C13" s="274"/>
      <c r="D13" s="275" t="s">
        <v>2276</v>
      </c>
      <c r="E13" s="272"/>
      <c r="F13" s="272"/>
      <c r="G13" s="272"/>
      <c r="H13" s="272"/>
      <c r="I13" s="272"/>
      <c r="J13" s="272"/>
      <c r="K13" s="270"/>
    </row>
    <row r="14" spans="2:1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ht="15" customHeight="1">
      <c r="B15" s="273"/>
      <c r="C15" s="274"/>
      <c r="D15" s="399" t="s">
        <v>2277</v>
      </c>
      <c r="E15" s="399"/>
      <c r="F15" s="399"/>
      <c r="G15" s="399"/>
      <c r="H15" s="399"/>
      <c r="I15" s="399"/>
      <c r="J15" s="399"/>
      <c r="K15" s="270"/>
    </row>
    <row r="16" spans="2:11" ht="15" customHeight="1">
      <c r="B16" s="273"/>
      <c r="C16" s="274"/>
      <c r="D16" s="399" t="s">
        <v>2278</v>
      </c>
      <c r="E16" s="399"/>
      <c r="F16" s="399"/>
      <c r="G16" s="399"/>
      <c r="H16" s="399"/>
      <c r="I16" s="399"/>
      <c r="J16" s="399"/>
      <c r="K16" s="270"/>
    </row>
    <row r="17" spans="2:11" ht="15" customHeight="1">
      <c r="B17" s="273"/>
      <c r="C17" s="274"/>
      <c r="D17" s="399" t="s">
        <v>2279</v>
      </c>
      <c r="E17" s="399"/>
      <c r="F17" s="399"/>
      <c r="G17" s="399"/>
      <c r="H17" s="399"/>
      <c r="I17" s="399"/>
      <c r="J17" s="399"/>
      <c r="K17" s="270"/>
    </row>
    <row r="18" spans="2:11" ht="15" customHeight="1">
      <c r="B18" s="273"/>
      <c r="C18" s="274"/>
      <c r="D18" s="274"/>
      <c r="E18" s="276" t="s">
        <v>77</v>
      </c>
      <c r="F18" s="399" t="s">
        <v>2280</v>
      </c>
      <c r="G18" s="399"/>
      <c r="H18" s="399"/>
      <c r="I18" s="399"/>
      <c r="J18" s="399"/>
      <c r="K18" s="270"/>
    </row>
    <row r="19" spans="2:11" ht="15" customHeight="1">
      <c r="B19" s="273"/>
      <c r="C19" s="274"/>
      <c r="D19" s="274"/>
      <c r="E19" s="276" t="s">
        <v>2281</v>
      </c>
      <c r="F19" s="399" t="s">
        <v>2282</v>
      </c>
      <c r="G19" s="399"/>
      <c r="H19" s="399"/>
      <c r="I19" s="399"/>
      <c r="J19" s="399"/>
      <c r="K19" s="270"/>
    </row>
    <row r="20" spans="2:11" ht="15" customHeight="1">
      <c r="B20" s="273"/>
      <c r="C20" s="274"/>
      <c r="D20" s="274"/>
      <c r="E20" s="276" t="s">
        <v>2283</v>
      </c>
      <c r="F20" s="399" t="s">
        <v>2284</v>
      </c>
      <c r="G20" s="399"/>
      <c r="H20" s="399"/>
      <c r="I20" s="399"/>
      <c r="J20" s="399"/>
      <c r="K20" s="270"/>
    </row>
    <row r="21" spans="2:11" ht="15" customHeight="1">
      <c r="B21" s="273"/>
      <c r="C21" s="274"/>
      <c r="D21" s="274"/>
      <c r="E21" s="276" t="s">
        <v>2285</v>
      </c>
      <c r="F21" s="399" t="s">
        <v>2286</v>
      </c>
      <c r="G21" s="399"/>
      <c r="H21" s="399"/>
      <c r="I21" s="399"/>
      <c r="J21" s="399"/>
      <c r="K21" s="270"/>
    </row>
    <row r="22" spans="2:11" ht="15" customHeight="1">
      <c r="B22" s="273"/>
      <c r="C22" s="274"/>
      <c r="D22" s="274"/>
      <c r="E22" s="276" t="s">
        <v>2287</v>
      </c>
      <c r="F22" s="399" t="s">
        <v>2288</v>
      </c>
      <c r="G22" s="399"/>
      <c r="H22" s="399"/>
      <c r="I22" s="399"/>
      <c r="J22" s="399"/>
      <c r="K22" s="270"/>
    </row>
    <row r="23" spans="2:11" ht="15" customHeight="1">
      <c r="B23" s="273"/>
      <c r="C23" s="274"/>
      <c r="D23" s="274"/>
      <c r="E23" s="276" t="s">
        <v>90</v>
      </c>
      <c r="F23" s="399" t="s">
        <v>2289</v>
      </c>
      <c r="G23" s="399"/>
      <c r="H23" s="399"/>
      <c r="I23" s="399"/>
      <c r="J23" s="399"/>
      <c r="K23" s="270"/>
    </row>
    <row r="24" spans="2:1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ht="15" customHeight="1">
      <c r="B25" s="273"/>
      <c r="C25" s="399" t="s">
        <v>2290</v>
      </c>
      <c r="D25" s="399"/>
      <c r="E25" s="399"/>
      <c r="F25" s="399"/>
      <c r="G25" s="399"/>
      <c r="H25" s="399"/>
      <c r="I25" s="399"/>
      <c r="J25" s="399"/>
      <c r="K25" s="270"/>
    </row>
    <row r="26" spans="2:11" ht="15" customHeight="1">
      <c r="B26" s="273"/>
      <c r="C26" s="399" t="s">
        <v>2291</v>
      </c>
      <c r="D26" s="399"/>
      <c r="E26" s="399"/>
      <c r="F26" s="399"/>
      <c r="G26" s="399"/>
      <c r="H26" s="399"/>
      <c r="I26" s="399"/>
      <c r="J26" s="399"/>
      <c r="K26" s="270"/>
    </row>
    <row r="27" spans="2:11" ht="15" customHeight="1">
      <c r="B27" s="273"/>
      <c r="C27" s="272"/>
      <c r="D27" s="399" t="s">
        <v>2292</v>
      </c>
      <c r="E27" s="399"/>
      <c r="F27" s="399"/>
      <c r="G27" s="399"/>
      <c r="H27" s="399"/>
      <c r="I27" s="399"/>
      <c r="J27" s="399"/>
      <c r="K27" s="270"/>
    </row>
    <row r="28" spans="2:11" ht="15" customHeight="1">
      <c r="B28" s="273"/>
      <c r="C28" s="274"/>
      <c r="D28" s="399" t="s">
        <v>2293</v>
      </c>
      <c r="E28" s="399"/>
      <c r="F28" s="399"/>
      <c r="G28" s="399"/>
      <c r="H28" s="399"/>
      <c r="I28" s="399"/>
      <c r="J28" s="399"/>
      <c r="K28" s="270"/>
    </row>
    <row r="29" spans="2:1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ht="15" customHeight="1">
      <c r="B30" s="273"/>
      <c r="C30" s="274"/>
      <c r="D30" s="399" t="s">
        <v>2294</v>
      </c>
      <c r="E30" s="399"/>
      <c r="F30" s="399"/>
      <c r="G30" s="399"/>
      <c r="H30" s="399"/>
      <c r="I30" s="399"/>
      <c r="J30" s="399"/>
      <c r="K30" s="270"/>
    </row>
    <row r="31" spans="2:11" ht="15" customHeight="1">
      <c r="B31" s="273"/>
      <c r="C31" s="274"/>
      <c r="D31" s="399" t="s">
        <v>2295</v>
      </c>
      <c r="E31" s="399"/>
      <c r="F31" s="399"/>
      <c r="G31" s="399"/>
      <c r="H31" s="399"/>
      <c r="I31" s="399"/>
      <c r="J31" s="399"/>
      <c r="K31" s="270"/>
    </row>
    <row r="32" spans="2:1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ht="15" customHeight="1">
      <c r="B33" s="273"/>
      <c r="C33" s="274"/>
      <c r="D33" s="399" t="s">
        <v>2296</v>
      </c>
      <c r="E33" s="399"/>
      <c r="F33" s="399"/>
      <c r="G33" s="399"/>
      <c r="H33" s="399"/>
      <c r="I33" s="399"/>
      <c r="J33" s="399"/>
      <c r="K33" s="270"/>
    </row>
    <row r="34" spans="2:11" ht="15" customHeight="1">
      <c r="B34" s="273"/>
      <c r="C34" s="274"/>
      <c r="D34" s="399" t="s">
        <v>2297</v>
      </c>
      <c r="E34" s="399"/>
      <c r="F34" s="399"/>
      <c r="G34" s="399"/>
      <c r="H34" s="399"/>
      <c r="I34" s="399"/>
      <c r="J34" s="399"/>
      <c r="K34" s="270"/>
    </row>
    <row r="35" spans="2:11" ht="15" customHeight="1">
      <c r="B35" s="273"/>
      <c r="C35" s="274"/>
      <c r="D35" s="399" t="s">
        <v>2298</v>
      </c>
      <c r="E35" s="399"/>
      <c r="F35" s="399"/>
      <c r="G35" s="399"/>
      <c r="H35" s="399"/>
      <c r="I35" s="399"/>
      <c r="J35" s="399"/>
      <c r="K35" s="270"/>
    </row>
    <row r="36" spans="2:11" ht="15" customHeight="1">
      <c r="B36" s="273"/>
      <c r="C36" s="274"/>
      <c r="D36" s="272"/>
      <c r="E36" s="275" t="s">
        <v>151</v>
      </c>
      <c r="F36" s="272"/>
      <c r="G36" s="399" t="s">
        <v>2299</v>
      </c>
      <c r="H36" s="399"/>
      <c r="I36" s="399"/>
      <c r="J36" s="399"/>
      <c r="K36" s="270"/>
    </row>
    <row r="37" spans="2:11" ht="30.75" customHeight="1">
      <c r="B37" s="273"/>
      <c r="C37" s="274"/>
      <c r="D37" s="272"/>
      <c r="E37" s="275" t="s">
        <v>2300</v>
      </c>
      <c r="F37" s="272"/>
      <c r="G37" s="399" t="s">
        <v>2301</v>
      </c>
      <c r="H37" s="399"/>
      <c r="I37" s="399"/>
      <c r="J37" s="399"/>
      <c r="K37" s="270"/>
    </row>
    <row r="38" spans="2:11" ht="15" customHeight="1">
      <c r="B38" s="273"/>
      <c r="C38" s="274"/>
      <c r="D38" s="272"/>
      <c r="E38" s="275" t="s">
        <v>51</v>
      </c>
      <c r="F38" s="272"/>
      <c r="G38" s="399" t="s">
        <v>2302</v>
      </c>
      <c r="H38" s="399"/>
      <c r="I38" s="399"/>
      <c r="J38" s="399"/>
      <c r="K38" s="270"/>
    </row>
    <row r="39" spans="2:11" ht="15" customHeight="1">
      <c r="B39" s="273"/>
      <c r="C39" s="274"/>
      <c r="D39" s="272"/>
      <c r="E39" s="275" t="s">
        <v>52</v>
      </c>
      <c r="F39" s="272"/>
      <c r="G39" s="399" t="s">
        <v>2303</v>
      </c>
      <c r="H39" s="399"/>
      <c r="I39" s="399"/>
      <c r="J39" s="399"/>
      <c r="K39" s="270"/>
    </row>
    <row r="40" spans="2:11" ht="15" customHeight="1">
      <c r="B40" s="273"/>
      <c r="C40" s="274"/>
      <c r="D40" s="272"/>
      <c r="E40" s="275" t="s">
        <v>152</v>
      </c>
      <c r="F40" s="272"/>
      <c r="G40" s="399" t="s">
        <v>2304</v>
      </c>
      <c r="H40" s="399"/>
      <c r="I40" s="399"/>
      <c r="J40" s="399"/>
      <c r="K40" s="270"/>
    </row>
    <row r="41" spans="2:11" ht="15" customHeight="1">
      <c r="B41" s="273"/>
      <c r="C41" s="274"/>
      <c r="D41" s="272"/>
      <c r="E41" s="275" t="s">
        <v>153</v>
      </c>
      <c r="F41" s="272"/>
      <c r="G41" s="399" t="s">
        <v>2305</v>
      </c>
      <c r="H41" s="399"/>
      <c r="I41" s="399"/>
      <c r="J41" s="399"/>
      <c r="K41" s="270"/>
    </row>
    <row r="42" spans="2:11" ht="15" customHeight="1">
      <c r="B42" s="273"/>
      <c r="C42" s="274"/>
      <c r="D42" s="272"/>
      <c r="E42" s="275" t="s">
        <v>2306</v>
      </c>
      <c r="F42" s="272"/>
      <c r="G42" s="399" t="s">
        <v>2307</v>
      </c>
      <c r="H42" s="399"/>
      <c r="I42" s="399"/>
      <c r="J42" s="399"/>
      <c r="K42" s="270"/>
    </row>
    <row r="43" spans="2:11" ht="15" customHeight="1">
      <c r="B43" s="273"/>
      <c r="C43" s="274"/>
      <c r="D43" s="272"/>
      <c r="E43" s="275"/>
      <c r="F43" s="272"/>
      <c r="G43" s="399" t="s">
        <v>2308</v>
      </c>
      <c r="H43" s="399"/>
      <c r="I43" s="399"/>
      <c r="J43" s="399"/>
      <c r="K43" s="270"/>
    </row>
    <row r="44" spans="2:11" ht="15" customHeight="1">
      <c r="B44" s="273"/>
      <c r="C44" s="274"/>
      <c r="D44" s="272"/>
      <c r="E44" s="275" t="s">
        <v>2309</v>
      </c>
      <c r="F44" s="272"/>
      <c r="G44" s="399" t="s">
        <v>2310</v>
      </c>
      <c r="H44" s="399"/>
      <c r="I44" s="399"/>
      <c r="J44" s="399"/>
      <c r="K44" s="270"/>
    </row>
    <row r="45" spans="2:11" ht="15" customHeight="1">
      <c r="B45" s="273"/>
      <c r="C45" s="274"/>
      <c r="D45" s="272"/>
      <c r="E45" s="275" t="s">
        <v>155</v>
      </c>
      <c r="F45" s="272"/>
      <c r="G45" s="399" t="s">
        <v>2311</v>
      </c>
      <c r="H45" s="399"/>
      <c r="I45" s="399"/>
      <c r="J45" s="399"/>
      <c r="K45" s="270"/>
    </row>
    <row r="46" spans="2:1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ht="15" customHeight="1">
      <c r="B47" s="273"/>
      <c r="C47" s="274"/>
      <c r="D47" s="399" t="s">
        <v>2312</v>
      </c>
      <c r="E47" s="399"/>
      <c r="F47" s="399"/>
      <c r="G47" s="399"/>
      <c r="H47" s="399"/>
      <c r="I47" s="399"/>
      <c r="J47" s="399"/>
      <c r="K47" s="270"/>
    </row>
    <row r="48" spans="2:11" ht="15" customHeight="1">
      <c r="B48" s="273"/>
      <c r="C48" s="274"/>
      <c r="D48" s="274"/>
      <c r="E48" s="399" t="s">
        <v>2313</v>
      </c>
      <c r="F48" s="399"/>
      <c r="G48" s="399"/>
      <c r="H48" s="399"/>
      <c r="I48" s="399"/>
      <c r="J48" s="399"/>
      <c r="K48" s="270"/>
    </row>
    <row r="49" spans="2:11" ht="15" customHeight="1">
      <c r="B49" s="273"/>
      <c r="C49" s="274"/>
      <c r="D49" s="274"/>
      <c r="E49" s="399" t="s">
        <v>2314</v>
      </c>
      <c r="F49" s="399"/>
      <c r="G49" s="399"/>
      <c r="H49" s="399"/>
      <c r="I49" s="399"/>
      <c r="J49" s="399"/>
      <c r="K49" s="270"/>
    </row>
    <row r="50" spans="2:11" ht="15" customHeight="1">
      <c r="B50" s="273"/>
      <c r="C50" s="274"/>
      <c r="D50" s="274"/>
      <c r="E50" s="399" t="s">
        <v>2315</v>
      </c>
      <c r="F50" s="399"/>
      <c r="G50" s="399"/>
      <c r="H50" s="399"/>
      <c r="I50" s="399"/>
      <c r="J50" s="399"/>
      <c r="K50" s="270"/>
    </row>
    <row r="51" spans="2:11" ht="15" customHeight="1">
      <c r="B51" s="273"/>
      <c r="C51" s="274"/>
      <c r="D51" s="399" t="s">
        <v>2316</v>
      </c>
      <c r="E51" s="399"/>
      <c r="F51" s="399"/>
      <c r="G51" s="399"/>
      <c r="H51" s="399"/>
      <c r="I51" s="399"/>
      <c r="J51" s="399"/>
      <c r="K51" s="270"/>
    </row>
    <row r="52" spans="2:11" ht="25.5" customHeight="1">
      <c r="B52" s="269"/>
      <c r="C52" s="401" t="s">
        <v>2317</v>
      </c>
      <c r="D52" s="401"/>
      <c r="E52" s="401"/>
      <c r="F52" s="401"/>
      <c r="G52" s="401"/>
      <c r="H52" s="401"/>
      <c r="I52" s="401"/>
      <c r="J52" s="401"/>
      <c r="K52" s="270"/>
    </row>
    <row r="53" spans="2:11" ht="5.25" customHeight="1">
      <c r="B53" s="269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ht="15" customHeight="1">
      <c r="B54" s="269"/>
      <c r="C54" s="399" t="s">
        <v>2318</v>
      </c>
      <c r="D54" s="399"/>
      <c r="E54" s="399"/>
      <c r="F54" s="399"/>
      <c r="G54" s="399"/>
      <c r="H54" s="399"/>
      <c r="I54" s="399"/>
      <c r="J54" s="399"/>
      <c r="K54" s="270"/>
    </row>
    <row r="55" spans="2:11" ht="15" customHeight="1">
      <c r="B55" s="269"/>
      <c r="C55" s="399" t="s">
        <v>2319</v>
      </c>
      <c r="D55" s="399"/>
      <c r="E55" s="399"/>
      <c r="F55" s="399"/>
      <c r="G55" s="399"/>
      <c r="H55" s="399"/>
      <c r="I55" s="399"/>
      <c r="J55" s="399"/>
      <c r="K55" s="270"/>
    </row>
    <row r="56" spans="2:11" ht="12.75" customHeight="1">
      <c r="B56" s="269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ht="15" customHeight="1">
      <c r="B57" s="269"/>
      <c r="C57" s="399" t="s">
        <v>2320</v>
      </c>
      <c r="D57" s="399"/>
      <c r="E57" s="399"/>
      <c r="F57" s="399"/>
      <c r="G57" s="399"/>
      <c r="H57" s="399"/>
      <c r="I57" s="399"/>
      <c r="J57" s="399"/>
      <c r="K57" s="270"/>
    </row>
    <row r="58" spans="2:11" ht="15" customHeight="1">
      <c r="B58" s="269"/>
      <c r="C58" s="274"/>
      <c r="D58" s="399" t="s">
        <v>2321</v>
      </c>
      <c r="E58" s="399"/>
      <c r="F58" s="399"/>
      <c r="G58" s="399"/>
      <c r="H58" s="399"/>
      <c r="I58" s="399"/>
      <c r="J58" s="399"/>
      <c r="K58" s="270"/>
    </row>
    <row r="59" spans="2:11" ht="15" customHeight="1">
      <c r="B59" s="269"/>
      <c r="C59" s="274"/>
      <c r="D59" s="399" t="s">
        <v>2322</v>
      </c>
      <c r="E59" s="399"/>
      <c r="F59" s="399"/>
      <c r="G59" s="399"/>
      <c r="H59" s="399"/>
      <c r="I59" s="399"/>
      <c r="J59" s="399"/>
      <c r="K59" s="270"/>
    </row>
    <row r="60" spans="2:11" ht="15" customHeight="1">
      <c r="B60" s="269"/>
      <c r="C60" s="274"/>
      <c r="D60" s="399" t="s">
        <v>2323</v>
      </c>
      <c r="E60" s="399"/>
      <c r="F60" s="399"/>
      <c r="G60" s="399"/>
      <c r="H60" s="399"/>
      <c r="I60" s="399"/>
      <c r="J60" s="399"/>
      <c r="K60" s="270"/>
    </row>
    <row r="61" spans="2:11" ht="15" customHeight="1">
      <c r="B61" s="269"/>
      <c r="C61" s="274"/>
      <c r="D61" s="399" t="s">
        <v>2324</v>
      </c>
      <c r="E61" s="399"/>
      <c r="F61" s="399"/>
      <c r="G61" s="399"/>
      <c r="H61" s="399"/>
      <c r="I61" s="399"/>
      <c r="J61" s="399"/>
      <c r="K61" s="270"/>
    </row>
    <row r="62" spans="2:11" ht="15" customHeight="1">
      <c r="B62" s="269"/>
      <c r="C62" s="274"/>
      <c r="D62" s="403" t="s">
        <v>2325</v>
      </c>
      <c r="E62" s="403"/>
      <c r="F62" s="403"/>
      <c r="G62" s="403"/>
      <c r="H62" s="403"/>
      <c r="I62" s="403"/>
      <c r="J62" s="403"/>
      <c r="K62" s="270"/>
    </row>
    <row r="63" spans="2:11" ht="15" customHeight="1">
      <c r="B63" s="269"/>
      <c r="C63" s="274"/>
      <c r="D63" s="399" t="s">
        <v>2326</v>
      </c>
      <c r="E63" s="399"/>
      <c r="F63" s="399"/>
      <c r="G63" s="399"/>
      <c r="H63" s="399"/>
      <c r="I63" s="399"/>
      <c r="J63" s="399"/>
      <c r="K63" s="270"/>
    </row>
    <row r="64" spans="2:11" ht="12.75" customHeight="1">
      <c r="B64" s="269"/>
      <c r="C64" s="274"/>
      <c r="D64" s="274"/>
      <c r="E64" s="277"/>
      <c r="F64" s="274"/>
      <c r="G64" s="274"/>
      <c r="H64" s="274"/>
      <c r="I64" s="274"/>
      <c r="J64" s="274"/>
      <c r="K64" s="270"/>
    </row>
    <row r="65" spans="2:11" ht="15" customHeight="1">
      <c r="B65" s="269"/>
      <c r="C65" s="274"/>
      <c r="D65" s="399" t="s">
        <v>2327</v>
      </c>
      <c r="E65" s="399"/>
      <c r="F65" s="399"/>
      <c r="G65" s="399"/>
      <c r="H65" s="399"/>
      <c r="I65" s="399"/>
      <c r="J65" s="399"/>
      <c r="K65" s="270"/>
    </row>
    <row r="66" spans="2:11" ht="15" customHeight="1">
      <c r="B66" s="269"/>
      <c r="C66" s="274"/>
      <c r="D66" s="403" t="s">
        <v>2328</v>
      </c>
      <c r="E66" s="403"/>
      <c r="F66" s="403"/>
      <c r="G66" s="403"/>
      <c r="H66" s="403"/>
      <c r="I66" s="403"/>
      <c r="J66" s="403"/>
      <c r="K66" s="270"/>
    </row>
    <row r="67" spans="2:11" ht="15" customHeight="1">
      <c r="B67" s="269"/>
      <c r="C67" s="274"/>
      <c r="D67" s="399" t="s">
        <v>2329</v>
      </c>
      <c r="E67" s="399"/>
      <c r="F67" s="399"/>
      <c r="G67" s="399"/>
      <c r="H67" s="399"/>
      <c r="I67" s="399"/>
      <c r="J67" s="399"/>
      <c r="K67" s="270"/>
    </row>
    <row r="68" spans="2:11" ht="15" customHeight="1">
      <c r="B68" s="269"/>
      <c r="C68" s="274"/>
      <c r="D68" s="399" t="s">
        <v>2330</v>
      </c>
      <c r="E68" s="399"/>
      <c r="F68" s="399"/>
      <c r="G68" s="399"/>
      <c r="H68" s="399"/>
      <c r="I68" s="399"/>
      <c r="J68" s="399"/>
      <c r="K68" s="270"/>
    </row>
    <row r="69" spans="2:11" ht="15" customHeight="1">
      <c r="B69" s="269"/>
      <c r="C69" s="274"/>
      <c r="D69" s="399" t="s">
        <v>2331</v>
      </c>
      <c r="E69" s="399"/>
      <c r="F69" s="399"/>
      <c r="G69" s="399"/>
      <c r="H69" s="399"/>
      <c r="I69" s="399"/>
      <c r="J69" s="399"/>
      <c r="K69" s="270"/>
    </row>
    <row r="70" spans="2:11" ht="15" customHeight="1">
      <c r="B70" s="269"/>
      <c r="C70" s="274"/>
      <c r="D70" s="399" t="s">
        <v>2332</v>
      </c>
      <c r="E70" s="399"/>
      <c r="F70" s="399"/>
      <c r="G70" s="399"/>
      <c r="H70" s="399"/>
      <c r="I70" s="399"/>
      <c r="J70" s="399"/>
      <c r="K70" s="270"/>
    </row>
    <row r="71" spans="2:1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ht="45" customHeight="1">
      <c r="B75" s="286"/>
      <c r="C75" s="402" t="s">
        <v>2333</v>
      </c>
      <c r="D75" s="402"/>
      <c r="E75" s="402"/>
      <c r="F75" s="402"/>
      <c r="G75" s="402"/>
      <c r="H75" s="402"/>
      <c r="I75" s="402"/>
      <c r="J75" s="402"/>
      <c r="K75" s="287"/>
    </row>
    <row r="76" spans="2:11" ht="17.25" customHeight="1">
      <c r="B76" s="286"/>
      <c r="C76" s="288" t="s">
        <v>2334</v>
      </c>
      <c r="D76" s="288"/>
      <c r="E76" s="288"/>
      <c r="F76" s="288" t="s">
        <v>2335</v>
      </c>
      <c r="G76" s="289"/>
      <c r="H76" s="288" t="s">
        <v>52</v>
      </c>
      <c r="I76" s="288" t="s">
        <v>55</v>
      </c>
      <c r="J76" s="288" t="s">
        <v>2336</v>
      </c>
      <c r="K76" s="287"/>
    </row>
    <row r="77" spans="2:11" ht="17.25" customHeight="1">
      <c r="B77" s="286"/>
      <c r="C77" s="290" t="s">
        <v>2337</v>
      </c>
      <c r="D77" s="290"/>
      <c r="E77" s="290"/>
      <c r="F77" s="291" t="s">
        <v>2338</v>
      </c>
      <c r="G77" s="292"/>
      <c r="H77" s="290"/>
      <c r="I77" s="290"/>
      <c r="J77" s="290" t="s">
        <v>2339</v>
      </c>
      <c r="K77" s="287"/>
    </row>
    <row r="78" spans="2:11" ht="5.25" customHeight="1">
      <c r="B78" s="286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ht="15" customHeight="1">
      <c r="B79" s="286"/>
      <c r="C79" s="275" t="s">
        <v>51</v>
      </c>
      <c r="D79" s="295"/>
      <c r="E79" s="295"/>
      <c r="F79" s="296" t="s">
        <v>2340</v>
      </c>
      <c r="G79" s="297"/>
      <c r="H79" s="275" t="s">
        <v>2341</v>
      </c>
      <c r="I79" s="275" t="s">
        <v>2342</v>
      </c>
      <c r="J79" s="275">
        <v>20</v>
      </c>
      <c r="K79" s="287"/>
    </row>
    <row r="80" spans="2:11" ht="15" customHeight="1">
      <c r="B80" s="286"/>
      <c r="C80" s="275" t="s">
        <v>2343</v>
      </c>
      <c r="D80" s="275"/>
      <c r="E80" s="275"/>
      <c r="F80" s="296" t="s">
        <v>2340</v>
      </c>
      <c r="G80" s="297"/>
      <c r="H80" s="275" t="s">
        <v>2344</v>
      </c>
      <c r="I80" s="275" t="s">
        <v>2342</v>
      </c>
      <c r="J80" s="275">
        <v>120</v>
      </c>
      <c r="K80" s="287"/>
    </row>
    <row r="81" spans="2:11" ht="15" customHeight="1">
      <c r="B81" s="298"/>
      <c r="C81" s="275" t="s">
        <v>2345</v>
      </c>
      <c r="D81" s="275"/>
      <c r="E81" s="275"/>
      <c r="F81" s="296" t="s">
        <v>2346</v>
      </c>
      <c r="G81" s="297"/>
      <c r="H81" s="275" t="s">
        <v>2347</v>
      </c>
      <c r="I81" s="275" t="s">
        <v>2342</v>
      </c>
      <c r="J81" s="275">
        <v>50</v>
      </c>
      <c r="K81" s="287"/>
    </row>
    <row r="82" spans="2:11" ht="15" customHeight="1">
      <c r="B82" s="298"/>
      <c r="C82" s="275" t="s">
        <v>2348</v>
      </c>
      <c r="D82" s="275"/>
      <c r="E82" s="275"/>
      <c r="F82" s="296" t="s">
        <v>2340</v>
      </c>
      <c r="G82" s="297"/>
      <c r="H82" s="275" t="s">
        <v>2349</v>
      </c>
      <c r="I82" s="275" t="s">
        <v>2350</v>
      </c>
      <c r="J82" s="275"/>
      <c r="K82" s="287"/>
    </row>
    <row r="83" spans="2:11" ht="15" customHeight="1">
      <c r="B83" s="298"/>
      <c r="C83" s="299" t="s">
        <v>2351</v>
      </c>
      <c r="D83" s="299"/>
      <c r="E83" s="299"/>
      <c r="F83" s="300" t="s">
        <v>2346</v>
      </c>
      <c r="G83" s="299"/>
      <c r="H83" s="299" t="s">
        <v>2352</v>
      </c>
      <c r="I83" s="299" t="s">
        <v>2342</v>
      </c>
      <c r="J83" s="299">
        <v>15</v>
      </c>
      <c r="K83" s="287"/>
    </row>
    <row r="84" spans="2:11" ht="15" customHeight="1">
      <c r="B84" s="298"/>
      <c r="C84" s="299" t="s">
        <v>2353</v>
      </c>
      <c r="D84" s="299"/>
      <c r="E84" s="299"/>
      <c r="F84" s="300" t="s">
        <v>2346</v>
      </c>
      <c r="G84" s="299"/>
      <c r="H84" s="299" t="s">
        <v>2354</v>
      </c>
      <c r="I84" s="299" t="s">
        <v>2342</v>
      </c>
      <c r="J84" s="299">
        <v>15</v>
      </c>
      <c r="K84" s="287"/>
    </row>
    <row r="85" spans="2:11" ht="15" customHeight="1">
      <c r="B85" s="298"/>
      <c r="C85" s="299" t="s">
        <v>2355</v>
      </c>
      <c r="D85" s="299"/>
      <c r="E85" s="299"/>
      <c r="F85" s="300" t="s">
        <v>2346</v>
      </c>
      <c r="G85" s="299"/>
      <c r="H85" s="299" t="s">
        <v>2356</v>
      </c>
      <c r="I85" s="299" t="s">
        <v>2342</v>
      </c>
      <c r="J85" s="299">
        <v>20</v>
      </c>
      <c r="K85" s="287"/>
    </row>
    <row r="86" spans="2:11" ht="15" customHeight="1">
      <c r="B86" s="298"/>
      <c r="C86" s="299" t="s">
        <v>2357</v>
      </c>
      <c r="D86" s="299"/>
      <c r="E86" s="299"/>
      <c r="F86" s="300" t="s">
        <v>2346</v>
      </c>
      <c r="G86" s="299"/>
      <c r="H86" s="299" t="s">
        <v>2358</v>
      </c>
      <c r="I86" s="299" t="s">
        <v>2342</v>
      </c>
      <c r="J86" s="299">
        <v>20</v>
      </c>
      <c r="K86" s="287"/>
    </row>
    <row r="87" spans="2:11" ht="15" customHeight="1">
      <c r="B87" s="298"/>
      <c r="C87" s="275" t="s">
        <v>2359</v>
      </c>
      <c r="D87" s="275"/>
      <c r="E87" s="275"/>
      <c r="F87" s="296" t="s">
        <v>2346</v>
      </c>
      <c r="G87" s="297"/>
      <c r="H87" s="275" t="s">
        <v>2360</v>
      </c>
      <c r="I87" s="275" t="s">
        <v>2342</v>
      </c>
      <c r="J87" s="275">
        <v>50</v>
      </c>
      <c r="K87" s="287"/>
    </row>
    <row r="88" spans="2:11" ht="15" customHeight="1">
      <c r="B88" s="298"/>
      <c r="C88" s="275" t="s">
        <v>2361</v>
      </c>
      <c r="D88" s="275"/>
      <c r="E88" s="275"/>
      <c r="F88" s="296" t="s">
        <v>2346</v>
      </c>
      <c r="G88" s="297"/>
      <c r="H88" s="275" t="s">
        <v>2362</v>
      </c>
      <c r="I88" s="275" t="s">
        <v>2342</v>
      </c>
      <c r="J88" s="275">
        <v>20</v>
      </c>
      <c r="K88" s="287"/>
    </row>
    <row r="89" spans="2:11" ht="15" customHeight="1">
      <c r="B89" s="298"/>
      <c r="C89" s="275" t="s">
        <v>2363</v>
      </c>
      <c r="D89" s="275"/>
      <c r="E89" s="275"/>
      <c r="F89" s="296" t="s">
        <v>2346</v>
      </c>
      <c r="G89" s="297"/>
      <c r="H89" s="275" t="s">
        <v>2364</v>
      </c>
      <c r="I89" s="275" t="s">
        <v>2342</v>
      </c>
      <c r="J89" s="275">
        <v>20</v>
      </c>
      <c r="K89" s="287"/>
    </row>
    <row r="90" spans="2:11" ht="15" customHeight="1">
      <c r="B90" s="298"/>
      <c r="C90" s="275" t="s">
        <v>2365</v>
      </c>
      <c r="D90" s="275"/>
      <c r="E90" s="275"/>
      <c r="F90" s="296" t="s">
        <v>2346</v>
      </c>
      <c r="G90" s="297"/>
      <c r="H90" s="275" t="s">
        <v>2366</v>
      </c>
      <c r="I90" s="275" t="s">
        <v>2342</v>
      </c>
      <c r="J90" s="275">
        <v>50</v>
      </c>
      <c r="K90" s="287"/>
    </row>
    <row r="91" spans="2:11" ht="15" customHeight="1">
      <c r="B91" s="298"/>
      <c r="C91" s="275" t="s">
        <v>2367</v>
      </c>
      <c r="D91" s="275"/>
      <c r="E91" s="275"/>
      <c r="F91" s="296" t="s">
        <v>2346</v>
      </c>
      <c r="G91" s="297"/>
      <c r="H91" s="275" t="s">
        <v>2367</v>
      </c>
      <c r="I91" s="275" t="s">
        <v>2342</v>
      </c>
      <c r="J91" s="275">
        <v>50</v>
      </c>
      <c r="K91" s="287"/>
    </row>
    <row r="92" spans="2:11" ht="15" customHeight="1">
      <c r="B92" s="298"/>
      <c r="C92" s="275" t="s">
        <v>2368</v>
      </c>
      <c r="D92" s="275"/>
      <c r="E92" s="275"/>
      <c r="F92" s="296" t="s">
        <v>2346</v>
      </c>
      <c r="G92" s="297"/>
      <c r="H92" s="275" t="s">
        <v>2369</v>
      </c>
      <c r="I92" s="275" t="s">
        <v>2342</v>
      </c>
      <c r="J92" s="275">
        <v>255</v>
      </c>
      <c r="K92" s="287"/>
    </row>
    <row r="93" spans="2:11" ht="15" customHeight="1">
      <c r="B93" s="298"/>
      <c r="C93" s="275" t="s">
        <v>2370</v>
      </c>
      <c r="D93" s="275"/>
      <c r="E93" s="275"/>
      <c r="F93" s="296" t="s">
        <v>2340</v>
      </c>
      <c r="G93" s="297"/>
      <c r="H93" s="275" t="s">
        <v>2371</v>
      </c>
      <c r="I93" s="275" t="s">
        <v>2372</v>
      </c>
      <c r="J93" s="275"/>
      <c r="K93" s="287"/>
    </row>
    <row r="94" spans="2:11" ht="15" customHeight="1">
      <c r="B94" s="298"/>
      <c r="C94" s="275" t="s">
        <v>2373</v>
      </c>
      <c r="D94" s="275"/>
      <c r="E94" s="275"/>
      <c r="F94" s="296" t="s">
        <v>2340</v>
      </c>
      <c r="G94" s="297"/>
      <c r="H94" s="275" t="s">
        <v>2374</v>
      </c>
      <c r="I94" s="275" t="s">
        <v>2375</v>
      </c>
      <c r="J94" s="275"/>
      <c r="K94" s="287"/>
    </row>
    <row r="95" spans="2:11" ht="15" customHeight="1">
      <c r="B95" s="298"/>
      <c r="C95" s="275" t="s">
        <v>2376</v>
      </c>
      <c r="D95" s="275"/>
      <c r="E95" s="275"/>
      <c r="F95" s="296" t="s">
        <v>2340</v>
      </c>
      <c r="G95" s="297"/>
      <c r="H95" s="275" t="s">
        <v>2376</v>
      </c>
      <c r="I95" s="275" t="s">
        <v>2375</v>
      </c>
      <c r="J95" s="275"/>
      <c r="K95" s="287"/>
    </row>
    <row r="96" spans="2:11" ht="15" customHeight="1">
      <c r="B96" s="298"/>
      <c r="C96" s="275" t="s">
        <v>36</v>
      </c>
      <c r="D96" s="275"/>
      <c r="E96" s="275"/>
      <c r="F96" s="296" t="s">
        <v>2340</v>
      </c>
      <c r="G96" s="297"/>
      <c r="H96" s="275" t="s">
        <v>2377</v>
      </c>
      <c r="I96" s="275" t="s">
        <v>2375</v>
      </c>
      <c r="J96" s="275"/>
      <c r="K96" s="287"/>
    </row>
    <row r="97" spans="2:11" ht="15" customHeight="1">
      <c r="B97" s="298"/>
      <c r="C97" s="275" t="s">
        <v>46</v>
      </c>
      <c r="D97" s="275"/>
      <c r="E97" s="275"/>
      <c r="F97" s="296" t="s">
        <v>2340</v>
      </c>
      <c r="G97" s="297"/>
      <c r="H97" s="275" t="s">
        <v>2378</v>
      </c>
      <c r="I97" s="275" t="s">
        <v>2375</v>
      </c>
      <c r="J97" s="275"/>
      <c r="K97" s="287"/>
    </row>
    <row r="98" spans="2:1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ht="45" customHeight="1">
      <c r="B102" s="286"/>
      <c r="C102" s="402" t="s">
        <v>2379</v>
      </c>
      <c r="D102" s="402"/>
      <c r="E102" s="402"/>
      <c r="F102" s="402"/>
      <c r="G102" s="402"/>
      <c r="H102" s="402"/>
      <c r="I102" s="402"/>
      <c r="J102" s="402"/>
      <c r="K102" s="287"/>
    </row>
    <row r="103" spans="2:11" ht="17.25" customHeight="1">
      <c r="B103" s="286"/>
      <c r="C103" s="288" t="s">
        <v>2334</v>
      </c>
      <c r="D103" s="288"/>
      <c r="E103" s="288"/>
      <c r="F103" s="288" t="s">
        <v>2335</v>
      </c>
      <c r="G103" s="289"/>
      <c r="H103" s="288" t="s">
        <v>52</v>
      </c>
      <c r="I103" s="288" t="s">
        <v>55</v>
      </c>
      <c r="J103" s="288" t="s">
        <v>2336</v>
      </c>
      <c r="K103" s="287"/>
    </row>
    <row r="104" spans="2:11" ht="17.25" customHeight="1">
      <c r="B104" s="286"/>
      <c r="C104" s="290" t="s">
        <v>2337</v>
      </c>
      <c r="D104" s="290"/>
      <c r="E104" s="290"/>
      <c r="F104" s="291" t="s">
        <v>2338</v>
      </c>
      <c r="G104" s="292"/>
      <c r="H104" s="290"/>
      <c r="I104" s="290"/>
      <c r="J104" s="290" t="s">
        <v>2339</v>
      </c>
      <c r="K104" s="287"/>
    </row>
    <row r="105" spans="2:11" ht="5.25" customHeight="1">
      <c r="B105" s="286"/>
      <c r="C105" s="288"/>
      <c r="D105" s="288"/>
      <c r="E105" s="288"/>
      <c r="F105" s="288"/>
      <c r="G105" s="306"/>
      <c r="H105" s="288"/>
      <c r="I105" s="288"/>
      <c r="J105" s="288"/>
      <c r="K105" s="287"/>
    </row>
    <row r="106" spans="2:11" ht="15" customHeight="1">
      <c r="B106" s="286"/>
      <c r="C106" s="275" t="s">
        <v>51</v>
      </c>
      <c r="D106" s="295"/>
      <c r="E106" s="295"/>
      <c r="F106" s="296" t="s">
        <v>2340</v>
      </c>
      <c r="G106" s="275"/>
      <c r="H106" s="275" t="s">
        <v>2380</v>
      </c>
      <c r="I106" s="275" t="s">
        <v>2342</v>
      </c>
      <c r="J106" s="275">
        <v>20</v>
      </c>
      <c r="K106" s="287"/>
    </row>
    <row r="107" spans="2:11" ht="15" customHeight="1">
      <c r="B107" s="286"/>
      <c r="C107" s="275" t="s">
        <v>2343</v>
      </c>
      <c r="D107" s="275"/>
      <c r="E107" s="275"/>
      <c r="F107" s="296" t="s">
        <v>2340</v>
      </c>
      <c r="G107" s="275"/>
      <c r="H107" s="275" t="s">
        <v>2380</v>
      </c>
      <c r="I107" s="275" t="s">
        <v>2342</v>
      </c>
      <c r="J107" s="275">
        <v>120</v>
      </c>
      <c r="K107" s="287"/>
    </row>
    <row r="108" spans="2:11" ht="15" customHeight="1">
      <c r="B108" s="298"/>
      <c r="C108" s="275" t="s">
        <v>2345</v>
      </c>
      <c r="D108" s="275"/>
      <c r="E108" s="275"/>
      <c r="F108" s="296" t="s">
        <v>2346</v>
      </c>
      <c r="G108" s="275"/>
      <c r="H108" s="275" t="s">
        <v>2380</v>
      </c>
      <c r="I108" s="275" t="s">
        <v>2342</v>
      </c>
      <c r="J108" s="275">
        <v>50</v>
      </c>
      <c r="K108" s="287"/>
    </row>
    <row r="109" spans="2:11" ht="15" customHeight="1">
      <c r="B109" s="298"/>
      <c r="C109" s="275" t="s">
        <v>2348</v>
      </c>
      <c r="D109" s="275"/>
      <c r="E109" s="275"/>
      <c r="F109" s="296" t="s">
        <v>2340</v>
      </c>
      <c r="G109" s="275"/>
      <c r="H109" s="275" t="s">
        <v>2380</v>
      </c>
      <c r="I109" s="275" t="s">
        <v>2350</v>
      </c>
      <c r="J109" s="275"/>
      <c r="K109" s="287"/>
    </row>
    <row r="110" spans="2:11" ht="15" customHeight="1">
      <c r="B110" s="298"/>
      <c r="C110" s="275" t="s">
        <v>2359</v>
      </c>
      <c r="D110" s="275"/>
      <c r="E110" s="275"/>
      <c r="F110" s="296" t="s">
        <v>2346</v>
      </c>
      <c r="G110" s="275"/>
      <c r="H110" s="275" t="s">
        <v>2380</v>
      </c>
      <c r="I110" s="275" t="s">
        <v>2342</v>
      </c>
      <c r="J110" s="275">
        <v>50</v>
      </c>
      <c r="K110" s="287"/>
    </row>
    <row r="111" spans="2:11" ht="15" customHeight="1">
      <c r="B111" s="298"/>
      <c r="C111" s="275" t="s">
        <v>2367</v>
      </c>
      <c r="D111" s="275"/>
      <c r="E111" s="275"/>
      <c r="F111" s="296" t="s">
        <v>2346</v>
      </c>
      <c r="G111" s="275"/>
      <c r="H111" s="275" t="s">
        <v>2380</v>
      </c>
      <c r="I111" s="275" t="s">
        <v>2342</v>
      </c>
      <c r="J111" s="275">
        <v>50</v>
      </c>
      <c r="K111" s="287"/>
    </row>
    <row r="112" spans="2:11" ht="15" customHeight="1">
      <c r="B112" s="298"/>
      <c r="C112" s="275" t="s">
        <v>2365</v>
      </c>
      <c r="D112" s="275"/>
      <c r="E112" s="275"/>
      <c r="F112" s="296" t="s">
        <v>2346</v>
      </c>
      <c r="G112" s="275"/>
      <c r="H112" s="275" t="s">
        <v>2380</v>
      </c>
      <c r="I112" s="275" t="s">
        <v>2342</v>
      </c>
      <c r="J112" s="275">
        <v>50</v>
      </c>
      <c r="K112" s="287"/>
    </row>
    <row r="113" spans="2:11" ht="15" customHeight="1">
      <c r="B113" s="298"/>
      <c r="C113" s="275" t="s">
        <v>51</v>
      </c>
      <c r="D113" s="275"/>
      <c r="E113" s="275"/>
      <c r="F113" s="296" t="s">
        <v>2340</v>
      </c>
      <c r="G113" s="275"/>
      <c r="H113" s="275" t="s">
        <v>2381</v>
      </c>
      <c r="I113" s="275" t="s">
        <v>2342</v>
      </c>
      <c r="J113" s="275">
        <v>20</v>
      </c>
      <c r="K113" s="287"/>
    </row>
    <row r="114" spans="2:11" ht="15" customHeight="1">
      <c r="B114" s="298"/>
      <c r="C114" s="275" t="s">
        <v>2382</v>
      </c>
      <c r="D114" s="275"/>
      <c r="E114" s="275"/>
      <c r="F114" s="296" t="s">
        <v>2340</v>
      </c>
      <c r="G114" s="275"/>
      <c r="H114" s="275" t="s">
        <v>2383</v>
      </c>
      <c r="I114" s="275" t="s">
        <v>2342</v>
      </c>
      <c r="J114" s="275">
        <v>120</v>
      </c>
      <c r="K114" s="287"/>
    </row>
    <row r="115" spans="2:11" ht="15" customHeight="1">
      <c r="B115" s="298"/>
      <c r="C115" s="275" t="s">
        <v>36</v>
      </c>
      <c r="D115" s="275"/>
      <c r="E115" s="275"/>
      <c r="F115" s="296" t="s">
        <v>2340</v>
      </c>
      <c r="G115" s="275"/>
      <c r="H115" s="275" t="s">
        <v>2384</v>
      </c>
      <c r="I115" s="275" t="s">
        <v>2375</v>
      </c>
      <c r="J115" s="275"/>
      <c r="K115" s="287"/>
    </row>
    <row r="116" spans="2:11" ht="15" customHeight="1">
      <c r="B116" s="298"/>
      <c r="C116" s="275" t="s">
        <v>46</v>
      </c>
      <c r="D116" s="275"/>
      <c r="E116" s="275"/>
      <c r="F116" s="296" t="s">
        <v>2340</v>
      </c>
      <c r="G116" s="275"/>
      <c r="H116" s="275" t="s">
        <v>2385</v>
      </c>
      <c r="I116" s="275" t="s">
        <v>2375</v>
      </c>
      <c r="J116" s="275"/>
      <c r="K116" s="287"/>
    </row>
    <row r="117" spans="2:11" ht="15" customHeight="1">
      <c r="B117" s="298"/>
      <c r="C117" s="275" t="s">
        <v>55</v>
      </c>
      <c r="D117" s="275"/>
      <c r="E117" s="275"/>
      <c r="F117" s="296" t="s">
        <v>2340</v>
      </c>
      <c r="G117" s="275"/>
      <c r="H117" s="275" t="s">
        <v>2386</v>
      </c>
      <c r="I117" s="275" t="s">
        <v>2387</v>
      </c>
      <c r="J117" s="275"/>
      <c r="K117" s="287"/>
    </row>
    <row r="118" spans="2:1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ht="18.75" customHeight="1">
      <c r="B119" s="308"/>
      <c r="C119" s="309"/>
      <c r="D119" s="309"/>
      <c r="E119" s="309"/>
      <c r="F119" s="310"/>
      <c r="G119" s="309"/>
      <c r="H119" s="309"/>
      <c r="I119" s="309"/>
      <c r="J119" s="309"/>
      <c r="K119" s="308"/>
    </row>
    <row r="120" spans="2:1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ht="45" customHeight="1">
      <c r="B122" s="314"/>
      <c r="C122" s="400" t="s">
        <v>2388</v>
      </c>
      <c r="D122" s="400"/>
      <c r="E122" s="400"/>
      <c r="F122" s="400"/>
      <c r="G122" s="400"/>
      <c r="H122" s="400"/>
      <c r="I122" s="400"/>
      <c r="J122" s="400"/>
      <c r="K122" s="315"/>
    </row>
    <row r="123" spans="2:11" ht="17.25" customHeight="1">
      <c r="B123" s="316"/>
      <c r="C123" s="288" t="s">
        <v>2334</v>
      </c>
      <c r="D123" s="288"/>
      <c r="E123" s="288"/>
      <c r="F123" s="288" t="s">
        <v>2335</v>
      </c>
      <c r="G123" s="289"/>
      <c r="H123" s="288" t="s">
        <v>52</v>
      </c>
      <c r="I123" s="288" t="s">
        <v>55</v>
      </c>
      <c r="J123" s="288" t="s">
        <v>2336</v>
      </c>
      <c r="K123" s="317"/>
    </row>
    <row r="124" spans="2:11" ht="17.25" customHeight="1">
      <c r="B124" s="316"/>
      <c r="C124" s="290" t="s">
        <v>2337</v>
      </c>
      <c r="D124" s="290"/>
      <c r="E124" s="290"/>
      <c r="F124" s="291" t="s">
        <v>2338</v>
      </c>
      <c r="G124" s="292"/>
      <c r="H124" s="290"/>
      <c r="I124" s="290"/>
      <c r="J124" s="290" t="s">
        <v>2339</v>
      </c>
      <c r="K124" s="317"/>
    </row>
    <row r="125" spans="2:11" ht="5.25" customHeight="1">
      <c r="B125" s="318"/>
      <c r="C125" s="293"/>
      <c r="D125" s="293"/>
      <c r="E125" s="293"/>
      <c r="F125" s="293"/>
      <c r="G125" s="319"/>
      <c r="H125" s="293"/>
      <c r="I125" s="293"/>
      <c r="J125" s="293"/>
      <c r="K125" s="320"/>
    </row>
    <row r="126" spans="2:11" ht="15" customHeight="1">
      <c r="B126" s="318"/>
      <c r="C126" s="275" t="s">
        <v>2343</v>
      </c>
      <c r="D126" s="295"/>
      <c r="E126" s="295"/>
      <c r="F126" s="296" t="s">
        <v>2340</v>
      </c>
      <c r="G126" s="275"/>
      <c r="H126" s="275" t="s">
        <v>2380</v>
      </c>
      <c r="I126" s="275" t="s">
        <v>2342</v>
      </c>
      <c r="J126" s="275">
        <v>120</v>
      </c>
      <c r="K126" s="321"/>
    </row>
    <row r="127" spans="2:11" ht="15" customHeight="1">
      <c r="B127" s="318"/>
      <c r="C127" s="275" t="s">
        <v>2389</v>
      </c>
      <c r="D127" s="275"/>
      <c r="E127" s="275"/>
      <c r="F127" s="296" t="s">
        <v>2340</v>
      </c>
      <c r="G127" s="275"/>
      <c r="H127" s="275" t="s">
        <v>2390</v>
      </c>
      <c r="I127" s="275" t="s">
        <v>2342</v>
      </c>
      <c r="J127" s="275" t="s">
        <v>2391</v>
      </c>
      <c r="K127" s="321"/>
    </row>
    <row r="128" spans="2:11" ht="15" customHeight="1">
      <c r="B128" s="318"/>
      <c r="C128" s="275" t="s">
        <v>90</v>
      </c>
      <c r="D128" s="275"/>
      <c r="E128" s="275"/>
      <c r="F128" s="296" t="s">
        <v>2340</v>
      </c>
      <c r="G128" s="275"/>
      <c r="H128" s="275" t="s">
        <v>2392</v>
      </c>
      <c r="I128" s="275" t="s">
        <v>2342</v>
      </c>
      <c r="J128" s="275" t="s">
        <v>2391</v>
      </c>
      <c r="K128" s="321"/>
    </row>
    <row r="129" spans="2:11" ht="15" customHeight="1">
      <c r="B129" s="318"/>
      <c r="C129" s="275" t="s">
        <v>2351</v>
      </c>
      <c r="D129" s="275"/>
      <c r="E129" s="275"/>
      <c r="F129" s="296" t="s">
        <v>2346</v>
      </c>
      <c r="G129" s="275"/>
      <c r="H129" s="275" t="s">
        <v>2352</v>
      </c>
      <c r="I129" s="275" t="s">
        <v>2342</v>
      </c>
      <c r="J129" s="275">
        <v>15</v>
      </c>
      <c r="K129" s="321"/>
    </row>
    <row r="130" spans="2:11" ht="15" customHeight="1">
      <c r="B130" s="318"/>
      <c r="C130" s="299" t="s">
        <v>2353</v>
      </c>
      <c r="D130" s="299"/>
      <c r="E130" s="299"/>
      <c r="F130" s="300" t="s">
        <v>2346</v>
      </c>
      <c r="G130" s="299"/>
      <c r="H130" s="299" t="s">
        <v>2354</v>
      </c>
      <c r="I130" s="299" t="s">
        <v>2342</v>
      </c>
      <c r="J130" s="299">
        <v>15</v>
      </c>
      <c r="K130" s="321"/>
    </row>
    <row r="131" spans="2:11" ht="15" customHeight="1">
      <c r="B131" s="318"/>
      <c r="C131" s="299" t="s">
        <v>2355</v>
      </c>
      <c r="D131" s="299"/>
      <c r="E131" s="299"/>
      <c r="F131" s="300" t="s">
        <v>2346</v>
      </c>
      <c r="G131" s="299"/>
      <c r="H131" s="299" t="s">
        <v>2356</v>
      </c>
      <c r="I131" s="299" t="s">
        <v>2342</v>
      </c>
      <c r="J131" s="299">
        <v>20</v>
      </c>
      <c r="K131" s="321"/>
    </row>
    <row r="132" spans="2:11" ht="15" customHeight="1">
      <c r="B132" s="318"/>
      <c r="C132" s="299" t="s">
        <v>2357</v>
      </c>
      <c r="D132" s="299"/>
      <c r="E132" s="299"/>
      <c r="F132" s="300" t="s">
        <v>2346</v>
      </c>
      <c r="G132" s="299"/>
      <c r="H132" s="299" t="s">
        <v>2358</v>
      </c>
      <c r="I132" s="299" t="s">
        <v>2342</v>
      </c>
      <c r="J132" s="299">
        <v>20</v>
      </c>
      <c r="K132" s="321"/>
    </row>
    <row r="133" spans="2:11" ht="15" customHeight="1">
      <c r="B133" s="318"/>
      <c r="C133" s="275" t="s">
        <v>2345</v>
      </c>
      <c r="D133" s="275"/>
      <c r="E133" s="275"/>
      <c r="F133" s="296" t="s">
        <v>2346</v>
      </c>
      <c r="G133" s="275"/>
      <c r="H133" s="275" t="s">
        <v>2380</v>
      </c>
      <c r="I133" s="275" t="s">
        <v>2342</v>
      </c>
      <c r="J133" s="275">
        <v>50</v>
      </c>
      <c r="K133" s="321"/>
    </row>
    <row r="134" spans="2:11" ht="15" customHeight="1">
      <c r="B134" s="318"/>
      <c r="C134" s="275" t="s">
        <v>2359</v>
      </c>
      <c r="D134" s="275"/>
      <c r="E134" s="275"/>
      <c r="F134" s="296" t="s">
        <v>2346</v>
      </c>
      <c r="G134" s="275"/>
      <c r="H134" s="275" t="s">
        <v>2380</v>
      </c>
      <c r="I134" s="275" t="s">
        <v>2342</v>
      </c>
      <c r="J134" s="275">
        <v>50</v>
      </c>
      <c r="K134" s="321"/>
    </row>
    <row r="135" spans="2:11" ht="15" customHeight="1">
      <c r="B135" s="318"/>
      <c r="C135" s="275" t="s">
        <v>2365</v>
      </c>
      <c r="D135" s="275"/>
      <c r="E135" s="275"/>
      <c r="F135" s="296" t="s">
        <v>2346</v>
      </c>
      <c r="G135" s="275"/>
      <c r="H135" s="275" t="s">
        <v>2380</v>
      </c>
      <c r="I135" s="275" t="s">
        <v>2342</v>
      </c>
      <c r="J135" s="275">
        <v>50</v>
      </c>
      <c r="K135" s="321"/>
    </row>
    <row r="136" spans="2:11" ht="15" customHeight="1">
      <c r="B136" s="318"/>
      <c r="C136" s="275" t="s">
        <v>2367</v>
      </c>
      <c r="D136" s="275"/>
      <c r="E136" s="275"/>
      <c r="F136" s="296" t="s">
        <v>2346</v>
      </c>
      <c r="G136" s="275"/>
      <c r="H136" s="275" t="s">
        <v>2380</v>
      </c>
      <c r="I136" s="275" t="s">
        <v>2342</v>
      </c>
      <c r="J136" s="275">
        <v>50</v>
      </c>
      <c r="K136" s="321"/>
    </row>
    <row r="137" spans="2:11" ht="15" customHeight="1">
      <c r="B137" s="318"/>
      <c r="C137" s="275" t="s">
        <v>2368</v>
      </c>
      <c r="D137" s="275"/>
      <c r="E137" s="275"/>
      <c r="F137" s="296" t="s">
        <v>2346</v>
      </c>
      <c r="G137" s="275"/>
      <c r="H137" s="275" t="s">
        <v>2393</v>
      </c>
      <c r="I137" s="275" t="s">
        <v>2342</v>
      </c>
      <c r="J137" s="275">
        <v>255</v>
      </c>
      <c r="K137" s="321"/>
    </row>
    <row r="138" spans="2:11" ht="15" customHeight="1">
      <c r="B138" s="318"/>
      <c r="C138" s="275" t="s">
        <v>2370</v>
      </c>
      <c r="D138" s="275"/>
      <c r="E138" s="275"/>
      <c r="F138" s="296" t="s">
        <v>2340</v>
      </c>
      <c r="G138" s="275"/>
      <c r="H138" s="275" t="s">
        <v>2394</v>
      </c>
      <c r="I138" s="275" t="s">
        <v>2372</v>
      </c>
      <c r="J138" s="275"/>
      <c r="K138" s="321"/>
    </row>
    <row r="139" spans="2:11" ht="15" customHeight="1">
      <c r="B139" s="318"/>
      <c r="C139" s="275" t="s">
        <v>2373</v>
      </c>
      <c r="D139" s="275"/>
      <c r="E139" s="275"/>
      <c r="F139" s="296" t="s">
        <v>2340</v>
      </c>
      <c r="G139" s="275"/>
      <c r="H139" s="275" t="s">
        <v>2395</v>
      </c>
      <c r="I139" s="275" t="s">
        <v>2375</v>
      </c>
      <c r="J139" s="275"/>
      <c r="K139" s="321"/>
    </row>
    <row r="140" spans="2:11" ht="15" customHeight="1">
      <c r="B140" s="318"/>
      <c r="C140" s="275" t="s">
        <v>2376</v>
      </c>
      <c r="D140" s="275"/>
      <c r="E140" s="275"/>
      <c r="F140" s="296" t="s">
        <v>2340</v>
      </c>
      <c r="G140" s="275"/>
      <c r="H140" s="275" t="s">
        <v>2376</v>
      </c>
      <c r="I140" s="275" t="s">
        <v>2375</v>
      </c>
      <c r="J140" s="275"/>
      <c r="K140" s="321"/>
    </row>
    <row r="141" spans="2:11" ht="15" customHeight="1">
      <c r="B141" s="318"/>
      <c r="C141" s="275" t="s">
        <v>36</v>
      </c>
      <c r="D141" s="275"/>
      <c r="E141" s="275"/>
      <c r="F141" s="296" t="s">
        <v>2340</v>
      </c>
      <c r="G141" s="275"/>
      <c r="H141" s="275" t="s">
        <v>2396</v>
      </c>
      <c r="I141" s="275" t="s">
        <v>2375</v>
      </c>
      <c r="J141" s="275"/>
      <c r="K141" s="321"/>
    </row>
    <row r="142" spans="2:11" ht="15" customHeight="1">
      <c r="B142" s="318"/>
      <c r="C142" s="275" t="s">
        <v>2397</v>
      </c>
      <c r="D142" s="275"/>
      <c r="E142" s="275"/>
      <c r="F142" s="296" t="s">
        <v>2340</v>
      </c>
      <c r="G142" s="275"/>
      <c r="H142" s="275" t="s">
        <v>2398</v>
      </c>
      <c r="I142" s="275" t="s">
        <v>2375</v>
      </c>
      <c r="J142" s="275"/>
      <c r="K142" s="321"/>
    </row>
    <row r="143" spans="2:1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ht="18.75" customHeight="1">
      <c r="B144" s="309"/>
      <c r="C144" s="309"/>
      <c r="D144" s="309"/>
      <c r="E144" s="309"/>
      <c r="F144" s="310"/>
      <c r="G144" s="309"/>
      <c r="H144" s="309"/>
      <c r="I144" s="309"/>
      <c r="J144" s="309"/>
      <c r="K144" s="309"/>
    </row>
    <row r="145" spans="2:1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ht="45" customHeight="1">
      <c r="B147" s="286"/>
      <c r="C147" s="402" t="s">
        <v>2399</v>
      </c>
      <c r="D147" s="402"/>
      <c r="E147" s="402"/>
      <c r="F147" s="402"/>
      <c r="G147" s="402"/>
      <c r="H147" s="402"/>
      <c r="I147" s="402"/>
      <c r="J147" s="402"/>
      <c r="K147" s="287"/>
    </row>
    <row r="148" spans="2:11" ht="17.25" customHeight="1">
      <c r="B148" s="286"/>
      <c r="C148" s="288" t="s">
        <v>2334</v>
      </c>
      <c r="D148" s="288"/>
      <c r="E148" s="288"/>
      <c r="F148" s="288" t="s">
        <v>2335</v>
      </c>
      <c r="G148" s="289"/>
      <c r="H148" s="288" t="s">
        <v>52</v>
      </c>
      <c r="I148" s="288" t="s">
        <v>55</v>
      </c>
      <c r="J148" s="288" t="s">
        <v>2336</v>
      </c>
      <c r="K148" s="287"/>
    </row>
    <row r="149" spans="2:11" ht="17.25" customHeight="1">
      <c r="B149" s="286"/>
      <c r="C149" s="290" t="s">
        <v>2337</v>
      </c>
      <c r="D149" s="290"/>
      <c r="E149" s="290"/>
      <c r="F149" s="291" t="s">
        <v>2338</v>
      </c>
      <c r="G149" s="292"/>
      <c r="H149" s="290"/>
      <c r="I149" s="290"/>
      <c r="J149" s="290" t="s">
        <v>2339</v>
      </c>
      <c r="K149" s="287"/>
    </row>
    <row r="150" spans="2:11" ht="5.25" customHeight="1">
      <c r="B150" s="298"/>
      <c r="C150" s="293"/>
      <c r="D150" s="293"/>
      <c r="E150" s="293"/>
      <c r="F150" s="293"/>
      <c r="G150" s="294"/>
      <c r="H150" s="293"/>
      <c r="I150" s="293"/>
      <c r="J150" s="293"/>
      <c r="K150" s="321"/>
    </row>
    <row r="151" spans="2:11" ht="15" customHeight="1">
      <c r="B151" s="298"/>
      <c r="C151" s="325" t="s">
        <v>2343</v>
      </c>
      <c r="D151" s="275"/>
      <c r="E151" s="275"/>
      <c r="F151" s="326" t="s">
        <v>2340</v>
      </c>
      <c r="G151" s="275"/>
      <c r="H151" s="325" t="s">
        <v>2380</v>
      </c>
      <c r="I151" s="325" t="s">
        <v>2342</v>
      </c>
      <c r="J151" s="325">
        <v>120</v>
      </c>
      <c r="K151" s="321"/>
    </row>
    <row r="152" spans="2:11" ht="15" customHeight="1">
      <c r="B152" s="298"/>
      <c r="C152" s="325" t="s">
        <v>2389</v>
      </c>
      <c r="D152" s="275"/>
      <c r="E152" s="275"/>
      <c r="F152" s="326" t="s">
        <v>2340</v>
      </c>
      <c r="G152" s="275"/>
      <c r="H152" s="325" t="s">
        <v>2400</v>
      </c>
      <c r="I152" s="325" t="s">
        <v>2342</v>
      </c>
      <c r="J152" s="325" t="s">
        <v>2391</v>
      </c>
      <c r="K152" s="321"/>
    </row>
    <row r="153" spans="2:11" ht="15" customHeight="1">
      <c r="B153" s="298"/>
      <c r="C153" s="325" t="s">
        <v>90</v>
      </c>
      <c r="D153" s="275"/>
      <c r="E153" s="275"/>
      <c r="F153" s="326" t="s">
        <v>2340</v>
      </c>
      <c r="G153" s="275"/>
      <c r="H153" s="325" t="s">
        <v>2401</v>
      </c>
      <c r="I153" s="325" t="s">
        <v>2342</v>
      </c>
      <c r="J153" s="325" t="s">
        <v>2391</v>
      </c>
      <c r="K153" s="321"/>
    </row>
    <row r="154" spans="2:11" ht="15" customHeight="1">
      <c r="B154" s="298"/>
      <c r="C154" s="325" t="s">
        <v>2345</v>
      </c>
      <c r="D154" s="275"/>
      <c r="E154" s="275"/>
      <c r="F154" s="326" t="s">
        <v>2346</v>
      </c>
      <c r="G154" s="275"/>
      <c r="H154" s="325" t="s">
        <v>2380</v>
      </c>
      <c r="I154" s="325" t="s">
        <v>2342</v>
      </c>
      <c r="J154" s="325">
        <v>50</v>
      </c>
      <c r="K154" s="321"/>
    </row>
    <row r="155" spans="2:11" ht="15" customHeight="1">
      <c r="B155" s="298"/>
      <c r="C155" s="325" t="s">
        <v>2348</v>
      </c>
      <c r="D155" s="275"/>
      <c r="E155" s="275"/>
      <c r="F155" s="326" t="s">
        <v>2340</v>
      </c>
      <c r="G155" s="275"/>
      <c r="H155" s="325" t="s">
        <v>2380</v>
      </c>
      <c r="I155" s="325" t="s">
        <v>2350</v>
      </c>
      <c r="J155" s="325"/>
      <c r="K155" s="321"/>
    </row>
    <row r="156" spans="2:11" ht="15" customHeight="1">
      <c r="B156" s="298"/>
      <c r="C156" s="325" t="s">
        <v>2359</v>
      </c>
      <c r="D156" s="275"/>
      <c r="E156" s="275"/>
      <c r="F156" s="326" t="s">
        <v>2346</v>
      </c>
      <c r="G156" s="275"/>
      <c r="H156" s="325" t="s">
        <v>2380</v>
      </c>
      <c r="I156" s="325" t="s">
        <v>2342</v>
      </c>
      <c r="J156" s="325">
        <v>50</v>
      </c>
      <c r="K156" s="321"/>
    </row>
    <row r="157" spans="2:11" ht="15" customHeight="1">
      <c r="B157" s="298"/>
      <c r="C157" s="325" t="s">
        <v>2367</v>
      </c>
      <c r="D157" s="275"/>
      <c r="E157" s="275"/>
      <c r="F157" s="326" t="s">
        <v>2346</v>
      </c>
      <c r="G157" s="275"/>
      <c r="H157" s="325" t="s">
        <v>2380</v>
      </c>
      <c r="I157" s="325" t="s">
        <v>2342</v>
      </c>
      <c r="J157" s="325">
        <v>50</v>
      </c>
      <c r="K157" s="321"/>
    </row>
    <row r="158" spans="2:11" ht="15" customHeight="1">
      <c r="B158" s="298"/>
      <c r="C158" s="325" t="s">
        <v>2365</v>
      </c>
      <c r="D158" s="275"/>
      <c r="E158" s="275"/>
      <c r="F158" s="326" t="s">
        <v>2346</v>
      </c>
      <c r="G158" s="275"/>
      <c r="H158" s="325" t="s">
        <v>2380</v>
      </c>
      <c r="I158" s="325" t="s">
        <v>2342</v>
      </c>
      <c r="J158" s="325">
        <v>50</v>
      </c>
      <c r="K158" s="321"/>
    </row>
    <row r="159" spans="2:11" ht="15" customHeight="1">
      <c r="B159" s="298"/>
      <c r="C159" s="325" t="s">
        <v>129</v>
      </c>
      <c r="D159" s="275"/>
      <c r="E159" s="275"/>
      <c r="F159" s="326" t="s">
        <v>2340</v>
      </c>
      <c r="G159" s="275"/>
      <c r="H159" s="325" t="s">
        <v>2402</v>
      </c>
      <c r="I159" s="325" t="s">
        <v>2342</v>
      </c>
      <c r="J159" s="325" t="s">
        <v>2403</v>
      </c>
      <c r="K159" s="321"/>
    </row>
    <row r="160" spans="2:11" ht="15" customHeight="1">
      <c r="B160" s="298"/>
      <c r="C160" s="325" t="s">
        <v>2404</v>
      </c>
      <c r="D160" s="275"/>
      <c r="E160" s="275"/>
      <c r="F160" s="326" t="s">
        <v>2340</v>
      </c>
      <c r="G160" s="275"/>
      <c r="H160" s="325" t="s">
        <v>2405</v>
      </c>
      <c r="I160" s="325" t="s">
        <v>2375</v>
      </c>
      <c r="J160" s="325"/>
      <c r="K160" s="321"/>
    </row>
    <row r="161" spans="2:11" ht="15" customHeight="1">
      <c r="B161" s="327"/>
      <c r="C161" s="307"/>
      <c r="D161" s="307"/>
      <c r="E161" s="307"/>
      <c r="F161" s="307"/>
      <c r="G161" s="307"/>
      <c r="H161" s="307"/>
      <c r="I161" s="307"/>
      <c r="J161" s="307"/>
      <c r="K161" s="328"/>
    </row>
    <row r="162" spans="2:11" ht="18.75" customHeight="1">
      <c r="B162" s="309"/>
      <c r="C162" s="319"/>
      <c r="D162" s="319"/>
      <c r="E162" s="319"/>
      <c r="F162" s="329"/>
      <c r="G162" s="319"/>
      <c r="H162" s="319"/>
      <c r="I162" s="319"/>
      <c r="J162" s="319"/>
      <c r="K162" s="309"/>
    </row>
    <row r="163" spans="2:1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ht="45" customHeight="1">
      <c r="B165" s="267"/>
      <c r="C165" s="400" t="s">
        <v>2406</v>
      </c>
      <c r="D165" s="400"/>
      <c r="E165" s="400"/>
      <c r="F165" s="400"/>
      <c r="G165" s="400"/>
      <c r="H165" s="400"/>
      <c r="I165" s="400"/>
      <c r="J165" s="400"/>
      <c r="K165" s="268"/>
    </row>
    <row r="166" spans="2:11" ht="17.25" customHeight="1">
      <c r="B166" s="267"/>
      <c r="C166" s="288" t="s">
        <v>2334</v>
      </c>
      <c r="D166" s="288"/>
      <c r="E166" s="288"/>
      <c r="F166" s="288" t="s">
        <v>2335</v>
      </c>
      <c r="G166" s="330"/>
      <c r="H166" s="331" t="s">
        <v>52</v>
      </c>
      <c r="I166" s="331" t="s">
        <v>55</v>
      </c>
      <c r="J166" s="288" t="s">
        <v>2336</v>
      </c>
      <c r="K166" s="268"/>
    </row>
    <row r="167" spans="2:11" ht="17.25" customHeight="1">
      <c r="B167" s="269"/>
      <c r="C167" s="290" t="s">
        <v>2337</v>
      </c>
      <c r="D167" s="290"/>
      <c r="E167" s="290"/>
      <c r="F167" s="291" t="s">
        <v>2338</v>
      </c>
      <c r="G167" s="332"/>
      <c r="H167" s="333"/>
      <c r="I167" s="333"/>
      <c r="J167" s="290" t="s">
        <v>2339</v>
      </c>
      <c r="K167" s="270"/>
    </row>
    <row r="168" spans="2:11" ht="5.25" customHeight="1">
      <c r="B168" s="298"/>
      <c r="C168" s="293"/>
      <c r="D168" s="293"/>
      <c r="E168" s="293"/>
      <c r="F168" s="293"/>
      <c r="G168" s="294"/>
      <c r="H168" s="293"/>
      <c r="I168" s="293"/>
      <c r="J168" s="293"/>
      <c r="K168" s="321"/>
    </row>
    <row r="169" spans="2:11" ht="15" customHeight="1">
      <c r="B169" s="298"/>
      <c r="C169" s="275" t="s">
        <v>2343</v>
      </c>
      <c r="D169" s="275"/>
      <c r="E169" s="275"/>
      <c r="F169" s="296" t="s">
        <v>2340</v>
      </c>
      <c r="G169" s="275"/>
      <c r="H169" s="275" t="s">
        <v>2380</v>
      </c>
      <c r="I169" s="275" t="s">
        <v>2342</v>
      </c>
      <c r="J169" s="275">
        <v>120</v>
      </c>
      <c r="K169" s="321"/>
    </row>
    <row r="170" spans="2:11" ht="15" customHeight="1">
      <c r="B170" s="298"/>
      <c r="C170" s="275" t="s">
        <v>2389</v>
      </c>
      <c r="D170" s="275"/>
      <c r="E170" s="275"/>
      <c r="F170" s="296" t="s">
        <v>2340</v>
      </c>
      <c r="G170" s="275"/>
      <c r="H170" s="275" t="s">
        <v>2390</v>
      </c>
      <c r="I170" s="275" t="s">
        <v>2342</v>
      </c>
      <c r="J170" s="275" t="s">
        <v>2391</v>
      </c>
      <c r="K170" s="321"/>
    </row>
    <row r="171" spans="2:11" ht="15" customHeight="1">
      <c r="B171" s="298"/>
      <c r="C171" s="275" t="s">
        <v>90</v>
      </c>
      <c r="D171" s="275"/>
      <c r="E171" s="275"/>
      <c r="F171" s="296" t="s">
        <v>2340</v>
      </c>
      <c r="G171" s="275"/>
      <c r="H171" s="275" t="s">
        <v>2407</v>
      </c>
      <c r="I171" s="275" t="s">
        <v>2342</v>
      </c>
      <c r="J171" s="275" t="s">
        <v>2391</v>
      </c>
      <c r="K171" s="321"/>
    </row>
    <row r="172" spans="2:11" ht="15" customHeight="1">
      <c r="B172" s="298"/>
      <c r="C172" s="275" t="s">
        <v>2345</v>
      </c>
      <c r="D172" s="275"/>
      <c r="E172" s="275"/>
      <c r="F172" s="296" t="s">
        <v>2346</v>
      </c>
      <c r="G172" s="275"/>
      <c r="H172" s="275" t="s">
        <v>2407</v>
      </c>
      <c r="I172" s="275" t="s">
        <v>2342</v>
      </c>
      <c r="J172" s="275">
        <v>50</v>
      </c>
      <c r="K172" s="321"/>
    </row>
    <row r="173" spans="2:11" ht="15" customHeight="1">
      <c r="B173" s="298"/>
      <c r="C173" s="275" t="s">
        <v>2348</v>
      </c>
      <c r="D173" s="275"/>
      <c r="E173" s="275"/>
      <c r="F173" s="296" t="s">
        <v>2340</v>
      </c>
      <c r="G173" s="275"/>
      <c r="H173" s="275" t="s">
        <v>2407</v>
      </c>
      <c r="I173" s="275" t="s">
        <v>2350</v>
      </c>
      <c r="J173" s="275"/>
      <c r="K173" s="321"/>
    </row>
    <row r="174" spans="2:11" ht="15" customHeight="1">
      <c r="B174" s="298"/>
      <c r="C174" s="275" t="s">
        <v>2359</v>
      </c>
      <c r="D174" s="275"/>
      <c r="E174" s="275"/>
      <c r="F174" s="296" t="s">
        <v>2346</v>
      </c>
      <c r="G174" s="275"/>
      <c r="H174" s="275" t="s">
        <v>2407</v>
      </c>
      <c r="I174" s="275" t="s">
        <v>2342</v>
      </c>
      <c r="J174" s="275">
        <v>50</v>
      </c>
      <c r="K174" s="321"/>
    </row>
    <row r="175" spans="2:11" ht="15" customHeight="1">
      <c r="B175" s="298"/>
      <c r="C175" s="275" t="s">
        <v>2367</v>
      </c>
      <c r="D175" s="275"/>
      <c r="E175" s="275"/>
      <c r="F175" s="296" t="s">
        <v>2346</v>
      </c>
      <c r="G175" s="275"/>
      <c r="H175" s="275" t="s">
        <v>2407</v>
      </c>
      <c r="I175" s="275" t="s">
        <v>2342</v>
      </c>
      <c r="J175" s="275">
        <v>50</v>
      </c>
      <c r="K175" s="321"/>
    </row>
    <row r="176" spans="2:11" ht="15" customHeight="1">
      <c r="B176" s="298"/>
      <c r="C176" s="275" t="s">
        <v>2365</v>
      </c>
      <c r="D176" s="275"/>
      <c r="E176" s="275"/>
      <c r="F176" s="296" t="s">
        <v>2346</v>
      </c>
      <c r="G176" s="275"/>
      <c r="H176" s="275" t="s">
        <v>2407</v>
      </c>
      <c r="I176" s="275" t="s">
        <v>2342</v>
      </c>
      <c r="J176" s="275">
        <v>50</v>
      </c>
      <c r="K176" s="321"/>
    </row>
    <row r="177" spans="2:11" ht="15" customHeight="1">
      <c r="B177" s="298"/>
      <c r="C177" s="275" t="s">
        <v>151</v>
      </c>
      <c r="D177" s="275"/>
      <c r="E177" s="275"/>
      <c r="F177" s="296" t="s">
        <v>2340</v>
      </c>
      <c r="G177" s="275"/>
      <c r="H177" s="275" t="s">
        <v>2408</v>
      </c>
      <c r="I177" s="275" t="s">
        <v>2409</v>
      </c>
      <c r="J177" s="275"/>
      <c r="K177" s="321"/>
    </row>
    <row r="178" spans="2:11" ht="15" customHeight="1">
      <c r="B178" s="298"/>
      <c r="C178" s="275" t="s">
        <v>55</v>
      </c>
      <c r="D178" s="275"/>
      <c r="E178" s="275"/>
      <c r="F178" s="296" t="s">
        <v>2340</v>
      </c>
      <c r="G178" s="275"/>
      <c r="H178" s="275" t="s">
        <v>2410</v>
      </c>
      <c r="I178" s="275" t="s">
        <v>2411</v>
      </c>
      <c r="J178" s="275">
        <v>1</v>
      </c>
      <c r="K178" s="321"/>
    </row>
    <row r="179" spans="2:11" ht="15" customHeight="1">
      <c r="B179" s="298"/>
      <c r="C179" s="275" t="s">
        <v>51</v>
      </c>
      <c r="D179" s="275"/>
      <c r="E179" s="275"/>
      <c r="F179" s="296" t="s">
        <v>2340</v>
      </c>
      <c r="G179" s="275"/>
      <c r="H179" s="275" t="s">
        <v>2412</v>
      </c>
      <c r="I179" s="275" t="s">
        <v>2342</v>
      </c>
      <c r="J179" s="275">
        <v>20</v>
      </c>
      <c r="K179" s="321"/>
    </row>
    <row r="180" spans="2:11" ht="15" customHeight="1">
      <c r="B180" s="298"/>
      <c r="C180" s="275" t="s">
        <v>52</v>
      </c>
      <c r="D180" s="275"/>
      <c r="E180" s="275"/>
      <c r="F180" s="296" t="s">
        <v>2340</v>
      </c>
      <c r="G180" s="275"/>
      <c r="H180" s="275" t="s">
        <v>2413</v>
      </c>
      <c r="I180" s="275" t="s">
        <v>2342</v>
      </c>
      <c r="J180" s="275">
        <v>255</v>
      </c>
      <c r="K180" s="321"/>
    </row>
    <row r="181" spans="2:11" ht="15" customHeight="1">
      <c r="B181" s="298"/>
      <c r="C181" s="275" t="s">
        <v>152</v>
      </c>
      <c r="D181" s="275"/>
      <c r="E181" s="275"/>
      <c r="F181" s="296" t="s">
        <v>2340</v>
      </c>
      <c r="G181" s="275"/>
      <c r="H181" s="275" t="s">
        <v>2304</v>
      </c>
      <c r="I181" s="275" t="s">
        <v>2342</v>
      </c>
      <c r="J181" s="275">
        <v>10</v>
      </c>
      <c r="K181" s="321"/>
    </row>
    <row r="182" spans="2:11" ht="15" customHeight="1">
      <c r="B182" s="298"/>
      <c r="C182" s="275" t="s">
        <v>153</v>
      </c>
      <c r="D182" s="275"/>
      <c r="E182" s="275"/>
      <c r="F182" s="296" t="s">
        <v>2340</v>
      </c>
      <c r="G182" s="275"/>
      <c r="H182" s="275" t="s">
        <v>2414</v>
      </c>
      <c r="I182" s="275" t="s">
        <v>2375</v>
      </c>
      <c r="J182" s="275"/>
      <c r="K182" s="321"/>
    </row>
    <row r="183" spans="2:11" ht="15" customHeight="1">
      <c r="B183" s="298"/>
      <c r="C183" s="275" t="s">
        <v>2415</v>
      </c>
      <c r="D183" s="275"/>
      <c r="E183" s="275"/>
      <c r="F183" s="296" t="s">
        <v>2340</v>
      </c>
      <c r="G183" s="275"/>
      <c r="H183" s="275" t="s">
        <v>2416</v>
      </c>
      <c r="I183" s="275" t="s">
        <v>2375</v>
      </c>
      <c r="J183" s="275"/>
      <c r="K183" s="321"/>
    </row>
    <row r="184" spans="2:11" ht="15" customHeight="1">
      <c r="B184" s="298"/>
      <c r="C184" s="275" t="s">
        <v>2404</v>
      </c>
      <c r="D184" s="275"/>
      <c r="E184" s="275"/>
      <c r="F184" s="296" t="s">
        <v>2340</v>
      </c>
      <c r="G184" s="275"/>
      <c r="H184" s="275" t="s">
        <v>2417</v>
      </c>
      <c r="I184" s="275" t="s">
        <v>2375</v>
      </c>
      <c r="J184" s="275"/>
      <c r="K184" s="321"/>
    </row>
    <row r="185" spans="2:11" ht="15" customHeight="1">
      <c r="B185" s="298"/>
      <c r="C185" s="275" t="s">
        <v>155</v>
      </c>
      <c r="D185" s="275"/>
      <c r="E185" s="275"/>
      <c r="F185" s="296" t="s">
        <v>2346</v>
      </c>
      <c r="G185" s="275"/>
      <c r="H185" s="275" t="s">
        <v>2418</v>
      </c>
      <c r="I185" s="275" t="s">
        <v>2342</v>
      </c>
      <c r="J185" s="275">
        <v>50</v>
      </c>
      <c r="K185" s="321"/>
    </row>
    <row r="186" spans="2:11" ht="15" customHeight="1">
      <c r="B186" s="298"/>
      <c r="C186" s="275" t="s">
        <v>2419</v>
      </c>
      <c r="D186" s="275"/>
      <c r="E186" s="275"/>
      <c r="F186" s="296" t="s">
        <v>2346</v>
      </c>
      <c r="G186" s="275"/>
      <c r="H186" s="275" t="s">
        <v>2420</v>
      </c>
      <c r="I186" s="275" t="s">
        <v>2421</v>
      </c>
      <c r="J186" s="275"/>
      <c r="K186" s="321"/>
    </row>
    <row r="187" spans="2:11" ht="15" customHeight="1">
      <c r="B187" s="298"/>
      <c r="C187" s="275" t="s">
        <v>2422</v>
      </c>
      <c r="D187" s="275"/>
      <c r="E187" s="275"/>
      <c r="F187" s="296" t="s">
        <v>2346</v>
      </c>
      <c r="G187" s="275"/>
      <c r="H187" s="275" t="s">
        <v>2423</v>
      </c>
      <c r="I187" s="275" t="s">
        <v>2421</v>
      </c>
      <c r="J187" s="275"/>
      <c r="K187" s="321"/>
    </row>
    <row r="188" spans="2:11" ht="15" customHeight="1">
      <c r="B188" s="298"/>
      <c r="C188" s="275" t="s">
        <v>2424</v>
      </c>
      <c r="D188" s="275"/>
      <c r="E188" s="275"/>
      <c r="F188" s="296" t="s">
        <v>2346</v>
      </c>
      <c r="G188" s="275"/>
      <c r="H188" s="275" t="s">
        <v>2425</v>
      </c>
      <c r="I188" s="275" t="s">
        <v>2421</v>
      </c>
      <c r="J188" s="275"/>
      <c r="K188" s="321"/>
    </row>
    <row r="189" spans="2:11" ht="15" customHeight="1">
      <c r="B189" s="298"/>
      <c r="C189" s="334" t="s">
        <v>2426</v>
      </c>
      <c r="D189" s="275"/>
      <c r="E189" s="275"/>
      <c r="F189" s="296" t="s">
        <v>2346</v>
      </c>
      <c r="G189" s="275"/>
      <c r="H189" s="275" t="s">
        <v>2427</v>
      </c>
      <c r="I189" s="275" t="s">
        <v>2428</v>
      </c>
      <c r="J189" s="335" t="s">
        <v>2429</v>
      </c>
      <c r="K189" s="321"/>
    </row>
    <row r="190" spans="2:11" ht="15" customHeight="1">
      <c r="B190" s="298"/>
      <c r="C190" s="334" t="s">
        <v>40</v>
      </c>
      <c r="D190" s="275"/>
      <c r="E190" s="275"/>
      <c r="F190" s="296" t="s">
        <v>2340</v>
      </c>
      <c r="G190" s="275"/>
      <c r="H190" s="272" t="s">
        <v>2430</v>
      </c>
      <c r="I190" s="275" t="s">
        <v>2431</v>
      </c>
      <c r="J190" s="275"/>
      <c r="K190" s="321"/>
    </row>
    <row r="191" spans="2:11" ht="15" customHeight="1">
      <c r="B191" s="298"/>
      <c r="C191" s="334" t="s">
        <v>2432</v>
      </c>
      <c r="D191" s="275"/>
      <c r="E191" s="275"/>
      <c r="F191" s="296" t="s">
        <v>2340</v>
      </c>
      <c r="G191" s="275"/>
      <c r="H191" s="275" t="s">
        <v>2433</v>
      </c>
      <c r="I191" s="275" t="s">
        <v>2375</v>
      </c>
      <c r="J191" s="275"/>
      <c r="K191" s="321"/>
    </row>
    <row r="192" spans="2:11" ht="15" customHeight="1">
      <c r="B192" s="298"/>
      <c r="C192" s="334" t="s">
        <v>2434</v>
      </c>
      <c r="D192" s="275"/>
      <c r="E192" s="275"/>
      <c r="F192" s="296" t="s">
        <v>2340</v>
      </c>
      <c r="G192" s="275"/>
      <c r="H192" s="275" t="s">
        <v>2435</v>
      </c>
      <c r="I192" s="275" t="s">
        <v>2375</v>
      </c>
      <c r="J192" s="275"/>
      <c r="K192" s="321"/>
    </row>
    <row r="193" spans="2:11" ht="15" customHeight="1">
      <c r="B193" s="298"/>
      <c r="C193" s="334" t="s">
        <v>2436</v>
      </c>
      <c r="D193" s="275"/>
      <c r="E193" s="275"/>
      <c r="F193" s="296" t="s">
        <v>2346</v>
      </c>
      <c r="G193" s="275"/>
      <c r="H193" s="275" t="s">
        <v>2437</v>
      </c>
      <c r="I193" s="275" t="s">
        <v>2375</v>
      </c>
      <c r="J193" s="275"/>
      <c r="K193" s="321"/>
    </row>
    <row r="194" spans="2:11" ht="15" customHeight="1">
      <c r="B194" s="327"/>
      <c r="C194" s="336"/>
      <c r="D194" s="307"/>
      <c r="E194" s="307"/>
      <c r="F194" s="307"/>
      <c r="G194" s="307"/>
      <c r="H194" s="307"/>
      <c r="I194" s="307"/>
      <c r="J194" s="307"/>
      <c r="K194" s="328"/>
    </row>
    <row r="195" spans="2:11" ht="18.75" customHeight="1">
      <c r="B195" s="309"/>
      <c r="C195" s="319"/>
      <c r="D195" s="319"/>
      <c r="E195" s="319"/>
      <c r="F195" s="329"/>
      <c r="G195" s="319"/>
      <c r="H195" s="319"/>
      <c r="I195" s="319"/>
      <c r="J195" s="319"/>
      <c r="K195" s="309"/>
    </row>
    <row r="196" spans="2:11" ht="18.75" customHeight="1">
      <c r="B196" s="309"/>
      <c r="C196" s="319"/>
      <c r="D196" s="319"/>
      <c r="E196" s="319"/>
      <c r="F196" s="329"/>
      <c r="G196" s="319"/>
      <c r="H196" s="319"/>
      <c r="I196" s="319"/>
      <c r="J196" s="319"/>
      <c r="K196" s="309"/>
    </row>
    <row r="197" spans="2:1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ht="21">
      <c r="B199" s="267"/>
      <c r="C199" s="400" t="s">
        <v>2438</v>
      </c>
      <c r="D199" s="400"/>
      <c r="E199" s="400"/>
      <c r="F199" s="400"/>
      <c r="G199" s="400"/>
      <c r="H199" s="400"/>
      <c r="I199" s="400"/>
      <c r="J199" s="400"/>
      <c r="K199" s="268"/>
    </row>
    <row r="200" spans="2:11" ht="25.5" customHeight="1">
      <c r="B200" s="267"/>
      <c r="C200" s="337" t="s">
        <v>2439</v>
      </c>
      <c r="D200" s="337"/>
      <c r="E200" s="337"/>
      <c r="F200" s="337" t="s">
        <v>2440</v>
      </c>
      <c r="G200" s="338"/>
      <c r="H200" s="406" t="s">
        <v>2441</v>
      </c>
      <c r="I200" s="406"/>
      <c r="J200" s="406"/>
      <c r="K200" s="268"/>
    </row>
    <row r="201" spans="2:11" ht="5.25" customHeight="1">
      <c r="B201" s="298"/>
      <c r="C201" s="293"/>
      <c r="D201" s="293"/>
      <c r="E201" s="293"/>
      <c r="F201" s="293"/>
      <c r="G201" s="319"/>
      <c r="H201" s="293"/>
      <c r="I201" s="293"/>
      <c r="J201" s="293"/>
      <c r="K201" s="321"/>
    </row>
    <row r="202" spans="2:11" ht="15" customHeight="1">
      <c r="B202" s="298"/>
      <c r="C202" s="275" t="s">
        <v>2431</v>
      </c>
      <c r="D202" s="275"/>
      <c r="E202" s="275"/>
      <c r="F202" s="296" t="s">
        <v>41</v>
      </c>
      <c r="G202" s="275"/>
      <c r="H202" s="405" t="s">
        <v>2442</v>
      </c>
      <c r="I202" s="405"/>
      <c r="J202" s="405"/>
      <c r="K202" s="321"/>
    </row>
    <row r="203" spans="2:11" ht="15" customHeight="1">
      <c r="B203" s="298"/>
      <c r="C203" s="275"/>
      <c r="D203" s="275"/>
      <c r="E203" s="275"/>
      <c r="F203" s="296" t="s">
        <v>42</v>
      </c>
      <c r="G203" s="275"/>
      <c r="H203" s="405" t="s">
        <v>2443</v>
      </c>
      <c r="I203" s="405"/>
      <c r="J203" s="405"/>
      <c r="K203" s="321"/>
    </row>
    <row r="204" spans="2:11" ht="15" customHeight="1">
      <c r="B204" s="298"/>
      <c r="C204" s="275"/>
      <c r="D204" s="275"/>
      <c r="E204" s="275"/>
      <c r="F204" s="296" t="s">
        <v>45</v>
      </c>
      <c r="G204" s="275"/>
      <c r="H204" s="405" t="s">
        <v>2444</v>
      </c>
      <c r="I204" s="405"/>
      <c r="J204" s="405"/>
      <c r="K204" s="321"/>
    </row>
    <row r="205" spans="2:11" ht="15" customHeight="1">
      <c r="B205" s="298"/>
      <c r="C205" s="275"/>
      <c r="D205" s="275"/>
      <c r="E205" s="275"/>
      <c r="F205" s="296" t="s">
        <v>43</v>
      </c>
      <c r="G205" s="275"/>
      <c r="H205" s="405" t="s">
        <v>2445</v>
      </c>
      <c r="I205" s="405"/>
      <c r="J205" s="405"/>
      <c r="K205" s="321"/>
    </row>
    <row r="206" spans="2:11" ht="15" customHeight="1">
      <c r="B206" s="298"/>
      <c r="C206" s="275"/>
      <c r="D206" s="275"/>
      <c r="E206" s="275"/>
      <c r="F206" s="296" t="s">
        <v>44</v>
      </c>
      <c r="G206" s="275"/>
      <c r="H206" s="405" t="s">
        <v>2446</v>
      </c>
      <c r="I206" s="405"/>
      <c r="J206" s="405"/>
      <c r="K206" s="321"/>
    </row>
    <row r="207" spans="2:11" ht="15" customHeight="1">
      <c r="B207" s="298"/>
      <c r="C207" s="275"/>
      <c r="D207" s="275"/>
      <c r="E207" s="275"/>
      <c r="F207" s="296"/>
      <c r="G207" s="275"/>
      <c r="H207" s="275"/>
      <c r="I207" s="275"/>
      <c r="J207" s="275"/>
      <c r="K207" s="321"/>
    </row>
    <row r="208" spans="2:11" ht="15" customHeight="1">
      <c r="B208" s="298"/>
      <c r="C208" s="275" t="s">
        <v>2387</v>
      </c>
      <c r="D208" s="275"/>
      <c r="E208" s="275"/>
      <c r="F208" s="296" t="s">
        <v>77</v>
      </c>
      <c r="G208" s="275"/>
      <c r="H208" s="405" t="s">
        <v>2447</v>
      </c>
      <c r="I208" s="405"/>
      <c r="J208" s="405"/>
      <c r="K208" s="321"/>
    </row>
    <row r="209" spans="2:11" ht="15" customHeight="1">
      <c r="B209" s="298"/>
      <c r="C209" s="275"/>
      <c r="D209" s="275"/>
      <c r="E209" s="275"/>
      <c r="F209" s="296" t="s">
        <v>2283</v>
      </c>
      <c r="G209" s="275"/>
      <c r="H209" s="405" t="s">
        <v>2284</v>
      </c>
      <c r="I209" s="405"/>
      <c r="J209" s="405"/>
      <c r="K209" s="321"/>
    </row>
    <row r="210" spans="2:11" ht="15" customHeight="1">
      <c r="B210" s="298"/>
      <c r="C210" s="275"/>
      <c r="D210" s="275"/>
      <c r="E210" s="275"/>
      <c r="F210" s="296" t="s">
        <v>2281</v>
      </c>
      <c r="G210" s="275"/>
      <c r="H210" s="405" t="s">
        <v>2448</v>
      </c>
      <c r="I210" s="405"/>
      <c r="J210" s="405"/>
      <c r="K210" s="321"/>
    </row>
    <row r="211" spans="2:11" ht="15" customHeight="1">
      <c r="B211" s="339"/>
      <c r="C211" s="275"/>
      <c r="D211" s="275"/>
      <c r="E211" s="275"/>
      <c r="F211" s="296" t="s">
        <v>2285</v>
      </c>
      <c r="G211" s="334"/>
      <c r="H211" s="404" t="s">
        <v>2286</v>
      </c>
      <c r="I211" s="404"/>
      <c r="J211" s="404"/>
      <c r="K211" s="340"/>
    </row>
    <row r="212" spans="2:11" ht="15" customHeight="1">
      <c r="B212" s="339"/>
      <c r="C212" s="275"/>
      <c r="D212" s="275"/>
      <c r="E212" s="275"/>
      <c r="F212" s="296" t="s">
        <v>2287</v>
      </c>
      <c r="G212" s="334"/>
      <c r="H212" s="404" t="s">
        <v>1719</v>
      </c>
      <c r="I212" s="404"/>
      <c r="J212" s="404"/>
      <c r="K212" s="340"/>
    </row>
    <row r="213" spans="2:11" ht="15" customHeight="1">
      <c r="B213" s="339"/>
      <c r="C213" s="275"/>
      <c r="D213" s="275"/>
      <c r="E213" s="275"/>
      <c r="F213" s="296"/>
      <c r="G213" s="334"/>
      <c r="H213" s="325"/>
      <c r="I213" s="325"/>
      <c r="J213" s="325"/>
      <c r="K213" s="340"/>
    </row>
    <row r="214" spans="2:11" ht="15" customHeight="1">
      <c r="B214" s="339"/>
      <c r="C214" s="275" t="s">
        <v>2411</v>
      </c>
      <c r="D214" s="275"/>
      <c r="E214" s="275"/>
      <c r="F214" s="296">
        <v>1</v>
      </c>
      <c r="G214" s="334"/>
      <c r="H214" s="404" t="s">
        <v>2449</v>
      </c>
      <c r="I214" s="404"/>
      <c r="J214" s="404"/>
      <c r="K214" s="340"/>
    </row>
    <row r="215" spans="2:11" ht="15" customHeight="1">
      <c r="B215" s="339"/>
      <c r="C215" s="275"/>
      <c r="D215" s="275"/>
      <c r="E215" s="275"/>
      <c r="F215" s="296">
        <v>2</v>
      </c>
      <c r="G215" s="334"/>
      <c r="H215" s="404" t="s">
        <v>2450</v>
      </c>
      <c r="I215" s="404"/>
      <c r="J215" s="404"/>
      <c r="K215" s="340"/>
    </row>
    <row r="216" spans="2:11" ht="15" customHeight="1">
      <c r="B216" s="339"/>
      <c r="C216" s="275"/>
      <c r="D216" s="275"/>
      <c r="E216" s="275"/>
      <c r="F216" s="296">
        <v>3</v>
      </c>
      <c r="G216" s="334"/>
      <c r="H216" s="404" t="s">
        <v>2451</v>
      </c>
      <c r="I216" s="404"/>
      <c r="J216" s="404"/>
      <c r="K216" s="340"/>
    </row>
    <row r="217" spans="2:11" ht="15" customHeight="1">
      <c r="B217" s="339"/>
      <c r="C217" s="275"/>
      <c r="D217" s="275"/>
      <c r="E217" s="275"/>
      <c r="F217" s="296">
        <v>4</v>
      </c>
      <c r="G217" s="334"/>
      <c r="H217" s="404" t="s">
        <v>2452</v>
      </c>
      <c r="I217" s="404"/>
      <c r="J217" s="404"/>
      <c r="K217" s="340"/>
    </row>
    <row r="218" spans="2:11" ht="12.75" customHeight="1">
      <c r="B218" s="341"/>
      <c r="C218" s="342"/>
      <c r="D218" s="342"/>
      <c r="E218" s="342"/>
      <c r="F218" s="342"/>
      <c r="G218" s="342"/>
      <c r="H218" s="342"/>
      <c r="I218" s="342"/>
      <c r="J218" s="342"/>
      <c r="K218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E48:J48"/>
    <mergeCell ref="E49:J49"/>
    <mergeCell ref="E50:J50"/>
    <mergeCell ref="D51:J51"/>
    <mergeCell ref="H212:J212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  <mergeCell ref="D69:J69"/>
    <mergeCell ref="C57:J57"/>
    <mergeCell ref="D58:J58"/>
    <mergeCell ref="D59:J59"/>
    <mergeCell ref="D60:J60"/>
    <mergeCell ref="D61:J61"/>
    <mergeCell ref="D62:J62"/>
    <mergeCell ref="D68:J68"/>
    <mergeCell ref="D63:J63"/>
    <mergeCell ref="D65:J65"/>
    <mergeCell ref="D66:J66"/>
    <mergeCell ref="D67:J67"/>
    <mergeCell ref="C26:J26"/>
    <mergeCell ref="G43:J43"/>
    <mergeCell ref="D27:J27"/>
    <mergeCell ref="D28:J28"/>
    <mergeCell ref="D30:J30"/>
    <mergeCell ref="D31:J31"/>
    <mergeCell ref="D33:J33"/>
    <mergeCell ref="G38:J38"/>
    <mergeCell ref="C52:J52"/>
    <mergeCell ref="C54:J54"/>
    <mergeCell ref="C55:J55"/>
    <mergeCell ref="D47:J47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G44:J44"/>
    <mergeCell ref="D34:J34"/>
    <mergeCell ref="D35:J35"/>
    <mergeCell ref="G36:J36"/>
    <mergeCell ref="G37:J37"/>
    <mergeCell ref="F20:J20"/>
    <mergeCell ref="F21:J21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F19:J19"/>
    <mergeCell ref="F22:J22"/>
    <mergeCell ref="F23:J23"/>
    <mergeCell ref="C25:J2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5"/>
  <sheetViews>
    <sheetView showGridLines="0" workbookViewId="0" topLeftCell="A28">
      <selection activeCell="K33" sqref="K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78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127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ROUND(J97,2)</f>
        <v>4808053.34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ROUND((SUM(BE97:BE364)),0)</f>
        <v>4808053</v>
      </c>
      <c r="G33" s="35"/>
      <c r="H33" s="35"/>
      <c r="I33" s="125">
        <v>0.21</v>
      </c>
      <c r="J33" s="124">
        <f>ROUND(((SUM(BE97:BE364))*I33),2)</f>
        <v>1009691.2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ROUND((SUM(BF97:BF364)),0)</f>
        <v>0</v>
      </c>
      <c r="G34" s="35"/>
      <c r="H34" s="35"/>
      <c r="I34" s="125">
        <v>0.15</v>
      </c>
      <c r="J34" s="124">
        <f>ROUND(((SUM(BF97:BF364))*I34),0)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ROUND((SUM(BG97:BG364)),0)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ROUND((SUM(BH97:BH364)),0)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ROUND((SUM(BI97:BI364)),0)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5817744.54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SO 01 - Skladovací hala uzamykatelná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J97</f>
        <v>4808053.34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132</v>
      </c>
      <c r="E60" s="144"/>
      <c r="F60" s="144"/>
      <c r="G60" s="144"/>
      <c r="H60" s="144"/>
      <c r="I60" s="144"/>
      <c r="J60" s="145">
        <f>J98</f>
        <v>4087162.6199999996</v>
      </c>
      <c r="K60" s="142"/>
      <c r="L60" s="146"/>
    </row>
    <row r="61" spans="2:12" s="9" customFormat="1" ht="19.9" customHeight="1">
      <c r="B61" s="147"/>
      <c r="C61" s="98"/>
      <c r="D61" s="148" t="s">
        <v>133</v>
      </c>
      <c r="E61" s="149"/>
      <c r="F61" s="149"/>
      <c r="G61" s="149"/>
      <c r="H61" s="149"/>
      <c r="I61" s="149"/>
      <c r="J61" s="150">
        <f>J99</f>
        <v>63610.16</v>
      </c>
      <c r="K61" s="98"/>
      <c r="L61" s="151"/>
    </row>
    <row r="62" spans="2:12" s="9" customFormat="1" ht="19.9" customHeight="1">
      <c r="B62" s="147"/>
      <c r="C62" s="98"/>
      <c r="D62" s="148" t="s">
        <v>134</v>
      </c>
      <c r="E62" s="149"/>
      <c r="F62" s="149"/>
      <c r="G62" s="149"/>
      <c r="H62" s="149"/>
      <c r="I62" s="149"/>
      <c r="J62" s="150">
        <f>J127</f>
        <v>687167.07</v>
      </c>
      <c r="K62" s="98"/>
      <c r="L62" s="151"/>
    </row>
    <row r="63" spans="2:12" s="9" customFormat="1" ht="19.9" customHeight="1">
      <c r="B63" s="147"/>
      <c r="C63" s="98"/>
      <c r="D63" s="148" t="s">
        <v>135</v>
      </c>
      <c r="E63" s="149"/>
      <c r="F63" s="149"/>
      <c r="G63" s="149"/>
      <c r="H63" s="149"/>
      <c r="I63" s="149"/>
      <c r="J63" s="150">
        <f>J172</f>
        <v>2833570.1999999993</v>
      </c>
      <c r="K63" s="98"/>
      <c r="L63" s="151"/>
    </row>
    <row r="64" spans="2:12" s="9" customFormat="1" ht="19.9" customHeight="1">
      <c r="B64" s="147"/>
      <c r="C64" s="98"/>
      <c r="D64" s="148" t="s">
        <v>136</v>
      </c>
      <c r="E64" s="149"/>
      <c r="F64" s="149"/>
      <c r="G64" s="149"/>
      <c r="H64" s="149"/>
      <c r="I64" s="149"/>
      <c r="J64" s="150">
        <f>J217</f>
        <v>356729.5</v>
      </c>
      <c r="K64" s="98"/>
      <c r="L64" s="151"/>
    </row>
    <row r="65" spans="2:12" s="9" customFormat="1" ht="19.9" customHeight="1">
      <c r="B65" s="147"/>
      <c r="C65" s="98"/>
      <c r="D65" s="148" t="s">
        <v>137</v>
      </c>
      <c r="E65" s="149"/>
      <c r="F65" s="149"/>
      <c r="G65" s="149"/>
      <c r="H65" s="149"/>
      <c r="I65" s="149"/>
      <c r="J65" s="150">
        <f>J223</f>
        <v>2247.06</v>
      </c>
      <c r="K65" s="98"/>
      <c r="L65" s="151"/>
    </row>
    <row r="66" spans="2:12" s="9" customFormat="1" ht="19.9" customHeight="1">
      <c r="B66" s="147"/>
      <c r="C66" s="98"/>
      <c r="D66" s="148" t="s">
        <v>138</v>
      </c>
      <c r="E66" s="149"/>
      <c r="F66" s="149"/>
      <c r="G66" s="149"/>
      <c r="H66" s="149"/>
      <c r="I66" s="149"/>
      <c r="J66" s="150">
        <f>J232</f>
        <v>53370.14</v>
      </c>
      <c r="K66" s="98"/>
      <c r="L66" s="151"/>
    </row>
    <row r="67" spans="2:12" s="9" customFormat="1" ht="19.9" customHeight="1">
      <c r="B67" s="147"/>
      <c r="C67" s="98"/>
      <c r="D67" s="148" t="s">
        <v>139</v>
      </c>
      <c r="E67" s="149"/>
      <c r="F67" s="149"/>
      <c r="G67" s="149"/>
      <c r="H67" s="149"/>
      <c r="I67" s="149"/>
      <c r="J67" s="150">
        <f>J242</f>
        <v>56562.97</v>
      </c>
      <c r="K67" s="98"/>
      <c r="L67" s="151"/>
    </row>
    <row r="68" spans="2:12" s="9" customFormat="1" ht="19.9" customHeight="1">
      <c r="B68" s="147"/>
      <c r="C68" s="98"/>
      <c r="D68" s="148" t="s">
        <v>140</v>
      </c>
      <c r="E68" s="149"/>
      <c r="F68" s="149"/>
      <c r="G68" s="149"/>
      <c r="H68" s="149"/>
      <c r="I68" s="149"/>
      <c r="J68" s="150">
        <f>J274</f>
        <v>5043.79</v>
      </c>
      <c r="K68" s="98"/>
      <c r="L68" s="151"/>
    </row>
    <row r="69" spans="2:12" s="9" customFormat="1" ht="19.9" customHeight="1">
      <c r="B69" s="147"/>
      <c r="C69" s="98"/>
      <c r="D69" s="148" t="s">
        <v>141</v>
      </c>
      <c r="E69" s="149"/>
      <c r="F69" s="149"/>
      <c r="G69" s="149"/>
      <c r="H69" s="149"/>
      <c r="I69" s="149"/>
      <c r="J69" s="150">
        <f>J285</f>
        <v>28861.73</v>
      </c>
      <c r="K69" s="98"/>
      <c r="L69" s="151"/>
    </row>
    <row r="70" spans="2:12" s="8" customFormat="1" ht="24.95" customHeight="1">
      <c r="B70" s="141"/>
      <c r="C70" s="142"/>
      <c r="D70" s="143" t="s">
        <v>142</v>
      </c>
      <c r="E70" s="144"/>
      <c r="F70" s="144"/>
      <c r="G70" s="144"/>
      <c r="H70" s="144"/>
      <c r="I70" s="144"/>
      <c r="J70" s="145">
        <f>J288</f>
        <v>701930.4</v>
      </c>
      <c r="K70" s="142"/>
      <c r="L70" s="146"/>
    </row>
    <row r="71" spans="2:12" s="9" customFormat="1" ht="19.9" customHeight="1">
      <c r="B71" s="147"/>
      <c r="C71" s="98"/>
      <c r="D71" s="148" t="s">
        <v>143</v>
      </c>
      <c r="E71" s="149"/>
      <c r="F71" s="149"/>
      <c r="G71" s="149"/>
      <c r="H71" s="149"/>
      <c r="I71" s="149"/>
      <c r="J71" s="150">
        <f>J289</f>
        <v>1354.5</v>
      </c>
      <c r="K71" s="98"/>
      <c r="L71" s="151"/>
    </row>
    <row r="72" spans="2:12" s="9" customFormat="1" ht="19.9" customHeight="1">
      <c r="B72" s="147"/>
      <c r="C72" s="98"/>
      <c r="D72" s="148" t="s">
        <v>144</v>
      </c>
      <c r="E72" s="149"/>
      <c r="F72" s="149"/>
      <c r="G72" s="149"/>
      <c r="H72" s="149"/>
      <c r="I72" s="149"/>
      <c r="J72" s="150">
        <f>J296</f>
        <v>115692.62000000001</v>
      </c>
      <c r="K72" s="98"/>
      <c r="L72" s="151"/>
    </row>
    <row r="73" spans="2:12" s="9" customFormat="1" ht="19.9" customHeight="1">
      <c r="B73" s="147"/>
      <c r="C73" s="98"/>
      <c r="D73" s="148" t="s">
        <v>145</v>
      </c>
      <c r="E73" s="149"/>
      <c r="F73" s="149"/>
      <c r="G73" s="149"/>
      <c r="H73" s="149"/>
      <c r="I73" s="149"/>
      <c r="J73" s="150">
        <f>J334</f>
        <v>162517.64</v>
      </c>
      <c r="K73" s="98"/>
      <c r="L73" s="151"/>
    </row>
    <row r="74" spans="2:12" s="9" customFormat="1" ht="19.9" customHeight="1">
      <c r="B74" s="147"/>
      <c r="C74" s="98"/>
      <c r="D74" s="148" t="s">
        <v>146</v>
      </c>
      <c r="E74" s="149"/>
      <c r="F74" s="149"/>
      <c r="G74" s="149"/>
      <c r="H74" s="149"/>
      <c r="I74" s="149"/>
      <c r="J74" s="150">
        <f>J347</f>
        <v>165200</v>
      </c>
      <c r="K74" s="98"/>
      <c r="L74" s="151"/>
    </row>
    <row r="75" spans="2:12" s="9" customFormat="1" ht="19.9" customHeight="1">
      <c r="B75" s="147"/>
      <c r="C75" s="98"/>
      <c r="D75" s="148" t="s">
        <v>147</v>
      </c>
      <c r="E75" s="149"/>
      <c r="F75" s="149"/>
      <c r="G75" s="149"/>
      <c r="H75" s="149"/>
      <c r="I75" s="149"/>
      <c r="J75" s="150">
        <f>J350</f>
        <v>257165.64</v>
      </c>
      <c r="K75" s="98"/>
      <c r="L75" s="151"/>
    </row>
    <row r="76" spans="2:12" s="8" customFormat="1" ht="24.95" customHeight="1">
      <c r="B76" s="141"/>
      <c r="C76" s="142"/>
      <c r="D76" s="143" t="s">
        <v>148</v>
      </c>
      <c r="E76" s="144"/>
      <c r="F76" s="144"/>
      <c r="G76" s="144"/>
      <c r="H76" s="144"/>
      <c r="I76" s="144"/>
      <c r="J76" s="145">
        <f>J359</f>
        <v>18960.32</v>
      </c>
      <c r="K76" s="142"/>
      <c r="L76" s="146"/>
    </row>
    <row r="77" spans="2:12" s="9" customFormat="1" ht="19.9" customHeight="1">
      <c r="B77" s="147"/>
      <c r="C77" s="98"/>
      <c r="D77" s="148" t="s">
        <v>149</v>
      </c>
      <c r="E77" s="149"/>
      <c r="F77" s="149"/>
      <c r="G77" s="149"/>
      <c r="H77" s="149"/>
      <c r="I77" s="149"/>
      <c r="J77" s="150">
        <f>J360</f>
        <v>18960.32</v>
      </c>
      <c r="K77" s="98"/>
      <c r="L77" s="151"/>
    </row>
    <row r="78" spans="1:31" s="1" customFormat="1" ht="21.7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6.95" customHeight="1">
      <c r="A79" s="35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3" spans="1:31" s="1" customFormat="1" ht="6.95" customHeight="1">
      <c r="A83" s="35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24.95" customHeight="1">
      <c r="A84" s="35"/>
      <c r="B84" s="36"/>
      <c r="C84" s="24" t="s">
        <v>150</v>
      </c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A86" s="35"/>
      <c r="B86" s="36"/>
      <c r="C86" s="30" t="s">
        <v>17</v>
      </c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26.25" customHeight="1">
      <c r="A87" s="35"/>
      <c r="B87" s="36"/>
      <c r="C87" s="37"/>
      <c r="D87" s="37"/>
      <c r="E87" s="390" t="str">
        <f>E7</f>
        <v>Projektová dokumentace revitalizace střediska Veřejná zeleň na ul. Palackého 29, Nový Jičín</v>
      </c>
      <c r="F87" s="391"/>
      <c r="G87" s="391"/>
      <c r="H87" s="391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2" customHeight="1">
      <c r="A88" s="35"/>
      <c r="B88" s="36"/>
      <c r="C88" s="30" t="s">
        <v>126</v>
      </c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6.5" customHeight="1">
      <c r="A89" s="35"/>
      <c r="B89" s="36"/>
      <c r="C89" s="37"/>
      <c r="D89" s="37"/>
      <c r="E89" s="386" t="str">
        <f>E9</f>
        <v>SO 01 - Skladovací hala uzamykatelná</v>
      </c>
      <c r="F89" s="389"/>
      <c r="G89" s="389"/>
      <c r="H89" s="389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12" customHeight="1">
      <c r="A91" s="35"/>
      <c r="B91" s="36"/>
      <c r="C91" s="30" t="s">
        <v>22</v>
      </c>
      <c r="D91" s="37"/>
      <c r="E91" s="37"/>
      <c r="F91" s="28" t="str">
        <f>F12</f>
        <v>par. č. 589/3 v k.ú. Nový Jičín-Horní Předměstí</v>
      </c>
      <c r="G91" s="37"/>
      <c r="H91" s="37"/>
      <c r="I91" s="30" t="s">
        <v>24</v>
      </c>
      <c r="J91" s="60">
        <f>IF(J12="","",J12)</f>
        <v>44855</v>
      </c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" customFormat="1" ht="15.2" customHeight="1">
      <c r="A93" s="35"/>
      <c r="B93" s="36"/>
      <c r="C93" s="30" t="s">
        <v>25</v>
      </c>
      <c r="D93" s="37"/>
      <c r="E93" s="37"/>
      <c r="F93" s="28" t="str">
        <f>E15</f>
        <v>Technické služby města Nového Jičína, p. o.</v>
      </c>
      <c r="G93" s="37"/>
      <c r="H93" s="37"/>
      <c r="I93" s="30" t="s">
        <v>30</v>
      </c>
      <c r="J93" s="33" t="str">
        <f>E21</f>
        <v>BENEPRO, a.s.</v>
      </c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" customFormat="1" ht="15.2" customHeight="1">
      <c r="A94" s="35"/>
      <c r="B94" s="36"/>
      <c r="C94" s="30" t="s">
        <v>29</v>
      </c>
      <c r="D94" s="37"/>
      <c r="E94" s="37"/>
      <c r="F94" s="28" t="str">
        <f>IF(E18="","",E18)</f>
        <v>NOSTA s.r.o. Nový Jičín</v>
      </c>
      <c r="G94" s="37"/>
      <c r="H94" s="37"/>
      <c r="I94" s="30" t="s">
        <v>33</v>
      </c>
      <c r="J94" s="33" t="str">
        <f>E24</f>
        <v>BENEPRO, a.s.</v>
      </c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0" customFormat="1" ht="29.25" customHeight="1">
      <c r="A96" s="152"/>
      <c r="B96" s="153"/>
      <c r="C96" s="154" t="s">
        <v>151</v>
      </c>
      <c r="D96" s="155" t="s">
        <v>55</v>
      </c>
      <c r="E96" s="155" t="s">
        <v>51</v>
      </c>
      <c r="F96" s="155" t="s">
        <v>52</v>
      </c>
      <c r="G96" s="155" t="s">
        <v>152</v>
      </c>
      <c r="H96" s="155" t="s">
        <v>153</v>
      </c>
      <c r="I96" s="155" t="s">
        <v>154</v>
      </c>
      <c r="J96" s="155" t="s">
        <v>130</v>
      </c>
      <c r="K96" s="156" t="s">
        <v>155</v>
      </c>
      <c r="L96" s="157"/>
      <c r="M96" s="69" t="s">
        <v>20</v>
      </c>
      <c r="N96" s="70" t="s">
        <v>40</v>
      </c>
      <c r="O96" s="70" t="s">
        <v>156</v>
      </c>
      <c r="P96" s="70" t="s">
        <v>157</v>
      </c>
      <c r="Q96" s="70" t="s">
        <v>158</v>
      </c>
      <c r="R96" s="70" t="s">
        <v>159</v>
      </c>
      <c r="S96" s="70" t="s">
        <v>160</v>
      </c>
      <c r="T96" s="71" t="s">
        <v>161</v>
      </c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</row>
    <row r="97" spans="1:63" s="1" customFormat="1" ht="22.9" customHeight="1">
      <c r="A97" s="35"/>
      <c r="B97" s="36"/>
      <c r="C97" s="76" t="s">
        <v>162</v>
      </c>
      <c r="D97" s="37"/>
      <c r="E97" s="37"/>
      <c r="F97" s="37"/>
      <c r="G97" s="37"/>
      <c r="H97" s="37"/>
      <c r="I97" s="37"/>
      <c r="J97" s="158">
        <f>BK97</f>
        <v>4808053.34</v>
      </c>
      <c r="K97" s="37"/>
      <c r="L97" s="40"/>
      <c r="M97" s="72"/>
      <c r="N97" s="159"/>
      <c r="O97" s="73"/>
      <c r="P97" s="160">
        <f>P98+P288+P359</f>
        <v>0</v>
      </c>
      <c r="Q97" s="73"/>
      <c r="R97" s="160">
        <f>R98+R288+R359</f>
        <v>272.454179556891</v>
      </c>
      <c r="S97" s="73"/>
      <c r="T97" s="161">
        <f>T98+T288+T359</f>
        <v>10.0548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69</v>
      </c>
      <c r="AU97" s="18" t="s">
        <v>131</v>
      </c>
      <c r="BK97" s="162">
        <f>BK98+BK288+BK359</f>
        <v>4808053.34</v>
      </c>
    </row>
    <row r="98" spans="2:63" s="11" customFormat="1" ht="25.9" customHeight="1">
      <c r="B98" s="163"/>
      <c r="C98" s="164"/>
      <c r="D98" s="165" t="s">
        <v>69</v>
      </c>
      <c r="E98" s="166" t="s">
        <v>163</v>
      </c>
      <c r="F98" s="166" t="s">
        <v>164</v>
      </c>
      <c r="G98" s="164"/>
      <c r="H98" s="164"/>
      <c r="I98" s="167"/>
      <c r="J98" s="168">
        <f>BK98</f>
        <v>4087162.6199999996</v>
      </c>
      <c r="K98" s="164"/>
      <c r="L98" s="169"/>
      <c r="M98" s="170"/>
      <c r="N98" s="171"/>
      <c r="O98" s="171"/>
      <c r="P98" s="172">
        <f>P99+P127+P172+P217+P223+P232+P242+P274+P285</f>
        <v>0</v>
      </c>
      <c r="Q98" s="171"/>
      <c r="R98" s="172">
        <f>R99+R127+R172+R217+R223+R232+R242+R274+R285</f>
        <v>270.874983786891</v>
      </c>
      <c r="S98" s="171"/>
      <c r="T98" s="173">
        <f>T99+T127+T172+T217+T223+T232+T242+T274+T285</f>
        <v>10.0548</v>
      </c>
      <c r="AR98" s="174" t="s">
        <v>6</v>
      </c>
      <c r="AT98" s="175" t="s">
        <v>69</v>
      </c>
      <c r="AU98" s="175" t="s">
        <v>70</v>
      </c>
      <c r="AY98" s="174" t="s">
        <v>165</v>
      </c>
      <c r="BK98" s="176">
        <f>BK99+BK127+BK172+BK217+BK223+BK232+BK242+BK274+BK285</f>
        <v>4087162.6199999996</v>
      </c>
    </row>
    <row r="99" spans="2:63" s="11" customFormat="1" ht="22.9" customHeight="1">
      <c r="B99" s="163"/>
      <c r="C99" s="164"/>
      <c r="D99" s="165" t="s">
        <v>69</v>
      </c>
      <c r="E99" s="177" t="s">
        <v>6</v>
      </c>
      <c r="F99" s="177" t="s">
        <v>166</v>
      </c>
      <c r="G99" s="164"/>
      <c r="H99" s="164"/>
      <c r="I99" s="167"/>
      <c r="J99" s="178">
        <f>BK99</f>
        <v>63610.16</v>
      </c>
      <c r="K99" s="164"/>
      <c r="L99" s="169"/>
      <c r="M99" s="170"/>
      <c r="N99" s="171"/>
      <c r="O99" s="171"/>
      <c r="P99" s="172">
        <f>SUM(P100:P126)</f>
        <v>0</v>
      </c>
      <c r="Q99" s="171"/>
      <c r="R99" s="172">
        <f>SUM(R100:R126)</f>
        <v>0.0006455</v>
      </c>
      <c r="S99" s="171"/>
      <c r="T99" s="173">
        <f>SUM(T100:T126)</f>
        <v>6.225</v>
      </c>
      <c r="AR99" s="174" t="s">
        <v>6</v>
      </c>
      <c r="AT99" s="175" t="s">
        <v>69</v>
      </c>
      <c r="AU99" s="175" t="s">
        <v>6</v>
      </c>
      <c r="AY99" s="174" t="s">
        <v>165</v>
      </c>
      <c r="BK99" s="176">
        <f>SUM(BK100:BK126)</f>
        <v>63610.16</v>
      </c>
    </row>
    <row r="100" spans="1:65" s="1" customFormat="1" ht="33" customHeight="1">
      <c r="A100" s="35"/>
      <c r="B100" s="36"/>
      <c r="C100" s="179" t="s">
        <v>6</v>
      </c>
      <c r="D100" s="179" t="s">
        <v>167</v>
      </c>
      <c r="E100" s="180" t="s">
        <v>168</v>
      </c>
      <c r="F100" s="181" t="s">
        <v>169</v>
      </c>
      <c r="G100" s="182" t="s">
        <v>170</v>
      </c>
      <c r="H100" s="183">
        <v>1</v>
      </c>
      <c r="I100" s="184">
        <v>220</v>
      </c>
      <c r="J100" s="185">
        <f>ROUND(I100*H100,2)</f>
        <v>220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172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220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220</v>
      </c>
      <c r="BL100" s="18" t="s">
        <v>172</v>
      </c>
      <c r="BM100" s="190" t="s">
        <v>173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175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1:65" s="1" customFormat="1" ht="37.9" customHeight="1">
      <c r="A102" s="35"/>
      <c r="B102" s="36"/>
      <c r="C102" s="179" t="s">
        <v>79</v>
      </c>
      <c r="D102" s="179" t="s">
        <v>167</v>
      </c>
      <c r="E102" s="180" t="s">
        <v>176</v>
      </c>
      <c r="F102" s="181" t="s">
        <v>177</v>
      </c>
      <c r="G102" s="182" t="s">
        <v>170</v>
      </c>
      <c r="H102" s="183">
        <v>1</v>
      </c>
      <c r="I102" s="184">
        <v>126</v>
      </c>
      <c r="J102" s="185">
        <f>ROUND(I102*H102,2)</f>
        <v>126</v>
      </c>
      <c r="K102" s="181" t="s">
        <v>171</v>
      </c>
      <c r="L102" s="40"/>
      <c r="M102" s="186" t="s">
        <v>20</v>
      </c>
      <c r="N102" s="187" t="s">
        <v>41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172</v>
      </c>
      <c r="AT102" s="190" t="s">
        <v>167</v>
      </c>
      <c r="AU102" s="190" t="s">
        <v>79</v>
      </c>
      <c r="AY102" s="18" t="s">
        <v>165</v>
      </c>
      <c r="BE102" s="191">
        <f>IF(N102="základní",J102,0)</f>
        <v>126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126</v>
      </c>
      <c r="BL102" s="18" t="s">
        <v>172</v>
      </c>
      <c r="BM102" s="190" t="s">
        <v>178</v>
      </c>
    </row>
    <row r="103" spans="1:47" s="1" customFormat="1" ht="12">
      <c r="A103" s="35"/>
      <c r="B103" s="36"/>
      <c r="C103" s="37"/>
      <c r="D103" s="192" t="s">
        <v>174</v>
      </c>
      <c r="E103" s="37"/>
      <c r="F103" s="193" t="s">
        <v>179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174</v>
      </c>
      <c r="AU103" s="18" t="s">
        <v>79</v>
      </c>
    </row>
    <row r="104" spans="1:65" s="1" customFormat="1" ht="24.2" customHeight="1">
      <c r="A104" s="35"/>
      <c r="B104" s="36"/>
      <c r="C104" s="179" t="s">
        <v>180</v>
      </c>
      <c r="D104" s="179" t="s">
        <v>167</v>
      </c>
      <c r="E104" s="180" t="s">
        <v>181</v>
      </c>
      <c r="F104" s="181" t="s">
        <v>182</v>
      </c>
      <c r="G104" s="182" t="s">
        <v>170</v>
      </c>
      <c r="H104" s="183">
        <v>2</v>
      </c>
      <c r="I104" s="184">
        <v>540</v>
      </c>
      <c r="J104" s="185">
        <f>ROUND(I104*H104,2)</f>
        <v>1080</v>
      </c>
      <c r="K104" s="181" t="s">
        <v>171</v>
      </c>
      <c r="L104" s="40"/>
      <c r="M104" s="186" t="s">
        <v>20</v>
      </c>
      <c r="N104" s="187" t="s">
        <v>41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172</v>
      </c>
      <c r="AT104" s="190" t="s">
        <v>167</v>
      </c>
      <c r="AU104" s="190" t="s">
        <v>79</v>
      </c>
      <c r="AY104" s="18" t="s">
        <v>165</v>
      </c>
      <c r="BE104" s="191">
        <f>IF(N104="základní",J104,0)</f>
        <v>1080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1080</v>
      </c>
      <c r="BL104" s="18" t="s">
        <v>172</v>
      </c>
      <c r="BM104" s="190" t="s">
        <v>183</v>
      </c>
    </row>
    <row r="105" spans="1:47" s="1" customFormat="1" ht="12">
      <c r="A105" s="35"/>
      <c r="B105" s="36"/>
      <c r="C105" s="37"/>
      <c r="D105" s="192" t="s">
        <v>174</v>
      </c>
      <c r="E105" s="37"/>
      <c r="F105" s="193" t="s">
        <v>184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174</v>
      </c>
      <c r="AU105" s="18" t="s">
        <v>79</v>
      </c>
    </row>
    <row r="106" spans="1:65" s="1" customFormat="1" ht="55.5" customHeight="1">
      <c r="A106" s="35"/>
      <c r="B106" s="36"/>
      <c r="C106" s="179" t="s">
        <v>172</v>
      </c>
      <c r="D106" s="179" t="s">
        <v>167</v>
      </c>
      <c r="E106" s="180" t="s">
        <v>185</v>
      </c>
      <c r="F106" s="181" t="s">
        <v>186</v>
      </c>
      <c r="G106" s="182" t="s">
        <v>187</v>
      </c>
      <c r="H106" s="183">
        <v>25</v>
      </c>
      <c r="I106" s="184">
        <v>23.75</v>
      </c>
      <c r="J106" s="185">
        <f>ROUND(I106*H106,2)</f>
        <v>593.75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0.18</v>
      </c>
      <c r="T106" s="189">
        <f>S106*H106</f>
        <v>4.5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172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593.75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593.75</v>
      </c>
      <c r="BL106" s="18" t="s">
        <v>172</v>
      </c>
      <c r="BM106" s="190" t="s">
        <v>188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189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2:51" s="12" customFormat="1" ht="12">
      <c r="B108" s="197"/>
      <c r="C108" s="198"/>
      <c r="D108" s="199" t="s">
        <v>190</v>
      </c>
      <c r="E108" s="200" t="s">
        <v>20</v>
      </c>
      <c r="F108" s="201" t="s">
        <v>191</v>
      </c>
      <c r="G108" s="198"/>
      <c r="H108" s="200" t="s">
        <v>20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190</v>
      </c>
      <c r="AU108" s="207" t="s">
        <v>79</v>
      </c>
      <c r="AV108" s="12" t="s">
        <v>6</v>
      </c>
      <c r="AW108" s="12" t="s">
        <v>32</v>
      </c>
      <c r="AX108" s="12" t="s">
        <v>70</v>
      </c>
      <c r="AY108" s="207" t="s">
        <v>165</v>
      </c>
    </row>
    <row r="109" spans="2:51" s="13" customFormat="1" ht="12">
      <c r="B109" s="208"/>
      <c r="C109" s="209"/>
      <c r="D109" s="199" t="s">
        <v>190</v>
      </c>
      <c r="E109" s="210" t="s">
        <v>20</v>
      </c>
      <c r="F109" s="211" t="s">
        <v>192</v>
      </c>
      <c r="G109" s="209"/>
      <c r="H109" s="212">
        <v>25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190</v>
      </c>
      <c r="AU109" s="218" t="s">
        <v>79</v>
      </c>
      <c r="AV109" s="13" t="s">
        <v>79</v>
      </c>
      <c r="AW109" s="13" t="s">
        <v>32</v>
      </c>
      <c r="AX109" s="13" t="s">
        <v>6</v>
      </c>
      <c r="AY109" s="218" t="s">
        <v>165</v>
      </c>
    </row>
    <row r="110" spans="1:65" s="1" customFormat="1" ht="44.25" customHeight="1">
      <c r="A110" s="35"/>
      <c r="B110" s="36"/>
      <c r="C110" s="179" t="s">
        <v>193</v>
      </c>
      <c r="D110" s="179" t="s">
        <v>167</v>
      </c>
      <c r="E110" s="180" t="s">
        <v>194</v>
      </c>
      <c r="F110" s="181" t="s">
        <v>195</v>
      </c>
      <c r="G110" s="182" t="s">
        <v>187</v>
      </c>
      <c r="H110" s="183">
        <v>25</v>
      </c>
      <c r="I110" s="184">
        <v>820</v>
      </c>
      <c r="J110" s="185">
        <f>ROUND(I110*H110,2)</f>
        <v>20500</v>
      </c>
      <c r="K110" s="181" t="s">
        <v>171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2.582E-05</v>
      </c>
      <c r="R110" s="188">
        <f>Q110*H110</f>
        <v>0.0006455</v>
      </c>
      <c r="S110" s="188">
        <v>0.069</v>
      </c>
      <c r="T110" s="189">
        <f>S110*H110</f>
        <v>1.725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172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20500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20500</v>
      </c>
      <c r="BL110" s="18" t="s">
        <v>172</v>
      </c>
      <c r="BM110" s="190" t="s">
        <v>196</v>
      </c>
    </row>
    <row r="111" spans="1:47" s="1" customFormat="1" ht="12">
      <c r="A111" s="35"/>
      <c r="B111" s="36"/>
      <c r="C111" s="37"/>
      <c r="D111" s="192" t="s">
        <v>174</v>
      </c>
      <c r="E111" s="37"/>
      <c r="F111" s="193" t="s">
        <v>197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174</v>
      </c>
      <c r="AU111" s="18" t="s">
        <v>79</v>
      </c>
    </row>
    <row r="112" spans="2:51" s="12" customFormat="1" ht="12">
      <c r="B112" s="197"/>
      <c r="C112" s="198"/>
      <c r="D112" s="199" t="s">
        <v>190</v>
      </c>
      <c r="E112" s="200" t="s">
        <v>20</v>
      </c>
      <c r="F112" s="201" t="s">
        <v>191</v>
      </c>
      <c r="G112" s="198"/>
      <c r="H112" s="200" t="s">
        <v>20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190</v>
      </c>
      <c r="AU112" s="207" t="s">
        <v>79</v>
      </c>
      <c r="AV112" s="12" t="s">
        <v>6</v>
      </c>
      <c r="AW112" s="12" t="s">
        <v>32</v>
      </c>
      <c r="AX112" s="12" t="s">
        <v>70</v>
      </c>
      <c r="AY112" s="207" t="s">
        <v>165</v>
      </c>
    </row>
    <row r="113" spans="2:51" s="13" customFormat="1" ht="12">
      <c r="B113" s="208"/>
      <c r="C113" s="209"/>
      <c r="D113" s="199" t="s">
        <v>190</v>
      </c>
      <c r="E113" s="210" t="s">
        <v>20</v>
      </c>
      <c r="F113" s="211" t="s">
        <v>192</v>
      </c>
      <c r="G113" s="209"/>
      <c r="H113" s="212">
        <v>25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190</v>
      </c>
      <c r="AU113" s="218" t="s">
        <v>79</v>
      </c>
      <c r="AV113" s="13" t="s">
        <v>79</v>
      </c>
      <c r="AW113" s="13" t="s">
        <v>32</v>
      </c>
      <c r="AX113" s="13" t="s">
        <v>6</v>
      </c>
      <c r="AY113" s="218" t="s">
        <v>165</v>
      </c>
    </row>
    <row r="114" spans="1:65" s="1" customFormat="1" ht="49.15" customHeight="1">
      <c r="A114" s="35"/>
      <c r="B114" s="36"/>
      <c r="C114" s="179" t="s">
        <v>198</v>
      </c>
      <c r="D114" s="179" t="s">
        <v>167</v>
      </c>
      <c r="E114" s="180" t="s">
        <v>199</v>
      </c>
      <c r="F114" s="181" t="s">
        <v>200</v>
      </c>
      <c r="G114" s="182" t="s">
        <v>201</v>
      </c>
      <c r="H114" s="183">
        <v>30.146</v>
      </c>
      <c r="I114" s="184">
        <v>468.39</v>
      </c>
      <c r="J114" s="185">
        <f>ROUND(I114*H114,2)</f>
        <v>14120.08</v>
      </c>
      <c r="K114" s="181" t="s">
        <v>171</v>
      </c>
      <c r="L114" s="40"/>
      <c r="M114" s="186" t="s">
        <v>20</v>
      </c>
      <c r="N114" s="187" t="s">
        <v>41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</v>
      </c>
      <c r="T114" s="18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172</v>
      </c>
      <c r="AT114" s="190" t="s">
        <v>167</v>
      </c>
      <c r="AU114" s="190" t="s">
        <v>79</v>
      </c>
      <c r="AY114" s="18" t="s">
        <v>165</v>
      </c>
      <c r="BE114" s="191">
        <f>IF(N114="základní",J114,0)</f>
        <v>14120.08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6</v>
      </c>
      <c r="BK114" s="191">
        <f>ROUND(I114*H114,2)</f>
        <v>14120.08</v>
      </c>
      <c r="BL114" s="18" t="s">
        <v>172</v>
      </c>
      <c r="BM114" s="190" t="s">
        <v>202</v>
      </c>
    </row>
    <row r="115" spans="1:47" s="1" customFormat="1" ht="12">
      <c r="A115" s="35"/>
      <c r="B115" s="36"/>
      <c r="C115" s="37"/>
      <c r="D115" s="192" t="s">
        <v>174</v>
      </c>
      <c r="E115" s="37"/>
      <c r="F115" s="193" t="s">
        <v>203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174</v>
      </c>
      <c r="AU115" s="18" t="s">
        <v>79</v>
      </c>
    </row>
    <row r="116" spans="2:51" s="12" customFormat="1" ht="12">
      <c r="B116" s="197"/>
      <c r="C116" s="198"/>
      <c r="D116" s="199" t="s">
        <v>190</v>
      </c>
      <c r="E116" s="200" t="s">
        <v>20</v>
      </c>
      <c r="F116" s="201" t="s">
        <v>204</v>
      </c>
      <c r="G116" s="198"/>
      <c r="H116" s="200" t="s">
        <v>20</v>
      </c>
      <c r="I116" s="202"/>
      <c r="J116" s="198"/>
      <c r="K116" s="198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190</v>
      </c>
      <c r="AU116" s="207" t="s">
        <v>79</v>
      </c>
      <c r="AV116" s="12" t="s">
        <v>6</v>
      </c>
      <c r="AW116" s="12" t="s">
        <v>32</v>
      </c>
      <c r="AX116" s="12" t="s">
        <v>70</v>
      </c>
      <c r="AY116" s="207" t="s">
        <v>165</v>
      </c>
    </row>
    <row r="117" spans="2:51" s="13" customFormat="1" ht="22.5">
      <c r="B117" s="208"/>
      <c r="C117" s="209"/>
      <c r="D117" s="199" t="s">
        <v>190</v>
      </c>
      <c r="E117" s="210" t="s">
        <v>20</v>
      </c>
      <c r="F117" s="211" t="s">
        <v>205</v>
      </c>
      <c r="G117" s="209"/>
      <c r="H117" s="212">
        <v>30.146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190</v>
      </c>
      <c r="AU117" s="218" t="s">
        <v>79</v>
      </c>
      <c r="AV117" s="13" t="s">
        <v>79</v>
      </c>
      <c r="AW117" s="13" t="s">
        <v>32</v>
      </c>
      <c r="AX117" s="13" t="s">
        <v>6</v>
      </c>
      <c r="AY117" s="218" t="s">
        <v>165</v>
      </c>
    </row>
    <row r="118" spans="1:65" s="1" customFormat="1" ht="62.65" customHeight="1">
      <c r="A118" s="35"/>
      <c r="B118" s="36"/>
      <c r="C118" s="179" t="s">
        <v>206</v>
      </c>
      <c r="D118" s="179" t="s">
        <v>167</v>
      </c>
      <c r="E118" s="180" t="s">
        <v>207</v>
      </c>
      <c r="F118" s="181" t="s">
        <v>208</v>
      </c>
      <c r="G118" s="182" t="s">
        <v>201</v>
      </c>
      <c r="H118" s="183">
        <v>30.146</v>
      </c>
      <c r="I118" s="184">
        <v>337.81</v>
      </c>
      <c r="J118" s="185">
        <f>ROUND(I118*H118,2)</f>
        <v>10183.62</v>
      </c>
      <c r="K118" s="181" t="s">
        <v>171</v>
      </c>
      <c r="L118" s="40"/>
      <c r="M118" s="186" t="s">
        <v>20</v>
      </c>
      <c r="N118" s="187" t="s">
        <v>41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172</v>
      </c>
      <c r="AT118" s="190" t="s">
        <v>167</v>
      </c>
      <c r="AU118" s="190" t="s">
        <v>79</v>
      </c>
      <c r="AY118" s="18" t="s">
        <v>165</v>
      </c>
      <c r="BE118" s="191">
        <f>IF(N118="základní",J118,0)</f>
        <v>10183.62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10183.62</v>
      </c>
      <c r="BL118" s="18" t="s">
        <v>172</v>
      </c>
      <c r="BM118" s="190" t="s">
        <v>209</v>
      </c>
    </row>
    <row r="119" spans="1:47" s="1" customFormat="1" ht="12">
      <c r="A119" s="35"/>
      <c r="B119" s="36"/>
      <c r="C119" s="37"/>
      <c r="D119" s="192" t="s">
        <v>174</v>
      </c>
      <c r="E119" s="37"/>
      <c r="F119" s="193" t="s">
        <v>210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174</v>
      </c>
      <c r="AU119" s="18" t="s">
        <v>79</v>
      </c>
    </row>
    <row r="120" spans="1:65" s="1" customFormat="1" ht="44.25" customHeight="1">
      <c r="A120" s="35"/>
      <c r="B120" s="36"/>
      <c r="C120" s="179" t="s">
        <v>211</v>
      </c>
      <c r="D120" s="179" t="s">
        <v>167</v>
      </c>
      <c r="E120" s="180" t="s">
        <v>212</v>
      </c>
      <c r="F120" s="181" t="s">
        <v>213</v>
      </c>
      <c r="G120" s="182" t="s">
        <v>201</v>
      </c>
      <c r="H120" s="183">
        <v>30.146</v>
      </c>
      <c r="I120" s="184">
        <v>132.05</v>
      </c>
      <c r="J120" s="185">
        <f>ROUND(I120*H120,2)</f>
        <v>3980.78</v>
      </c>
      <c r="K120" s="181" t="s">
        <v>171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172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3980.78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3980.78</v>
      </c>
      <c r="BL120" s="18" t="s">
        <v>172</v>
      </c>
      <c r="BM120" s="190" t="s">
        <v>214</v>
      </c>
    </row>
    <row r="121" spans="1:47" s="1" customFormat="1" ht="12">
      <c r="A121" s="35"/>
      <c r="B121" s="36"/>
      <c r="C121" s="37"/>
      <c r="D121" s="192" t="s">
        <v>174</v>
      </c>
      <c r="E121" s="37"/>
      <c r="F121" s="193" t="s">
        <v>215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174</v>
      </c>
      <c r="AU121" s="18" t="s">
        <v>79</v>
      </c>
    </row>
    <row r="122" spans="1:65" s="1" customFormat="1" ht="37.9" customHeight="1">
      <c r="A122" s="35"/>
      <c r="B122" s="36"/>
      <c r="C122" s="179" t="s">
        <v>216</v>
      </c>
      <c r="D122" s="179" t="s">
        <v>167</v>
      </c>
      <c r="E122" s="180" t="s">
        <v>217</v>
      </c>
      <c r="F122" s="181" t="s">
        <v>218</v>
      </c>
      <c r="G122" s="182" t="s">
        <v>201</v>
      </c>
      <c r="H122" s="183">
        <v>30.146</v>
      </c>
      <c r="I122" s="184">
        <v>18.22</v>
      </c>
      <c r="J122" s="185">
        <f>ROUND(I122*H122,2)</f>
        <v>549.26</v>
      </c>
      <c r="K122" s="181" t="s">
        <v>171</v>
      </c>
      <c r="L122" s="40"/>
      <c r="M122" s="186" t="s">
        <v>20</v>
      </c>
      <c r="N122" s="187" t="s">
        <v>41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172</v>
      </c>
      <c r="AT122" s="190" t="s">
        <v>167</v>
      </c>
      <c r="AU122" s="190" t="s">
        <v>79</v>
      </c>
      <c r="AY122" s="18" t="s">
        <v>165</v>
      </c>
      <c r="BE122" s="191">
        <f>IF(N122="základní",J122,0)</f>
        <v>549.26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6</v>
      </c>
      <c r="BK122" s="191">
        <f>ROUND(I122*H122,2)</f>
        <v>549.26</v>
      </c>
      <c r="BL122" s="18" t="s">
        <v>172</v>
      </c>
      <c r="BM122" s="190" t="s">
        <v>219</v>
      </c>
    </row>
    <row r="123" spans="1:47" s="1" customFormat="1" ht="12">
      <c r="A123" s="35"/>
      <c r="B123" s="36"/>
      <c r="C123" s="37"/>
      <c r="D123" s="192" t="s">
        <v>174</v>
      </c>
      <c r="E123" s="37"/>
      <c r="F123" s="193" t="s">
        <v>220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174</v>
      </c>
      <c r="AU123" s="18" t="s">
        <v>79</v>
      </c>
    </row>
    <row r="124" spans="1:65" s="1" customFormat="1" ht="44.25" customHeight="1">
      <c r="A124" s="35"/>
      <c r="B124" s="36"/>
      <c r="C124" s="179" t="s">
        <v>221</v>
      </c>
      <c r="D124" s="179" t="s">
        <v>167</v>
      </c>
      <c r="E124" s="180" t="s">
        <v>222</v>
      </c>
      <c r="F124" s="181" t="s">
        <v>223</v>
      </c>
      <c r="G124" s="182" t="s">
        <v>224</v>
      </c>
      <c r="H124" s="183">
        <v>58.785</v>
      </c>
      <c r="I124" s="184">
        <v>208.5</v>
      </c>
      <c r="J124" s="185">
        <f>ROUND(I124*H124,2)</f>
        <v>12256.67</v>
      </c>
      <c r="K124" s="181" t="s">
        <v>171</v>
      </c>
      <c r="L124" s="40"/>
      <c r="M124" s="186" t="s">
        <v>20</v>
      </c>
      <c r="N124" s="187" t="s">
        <v>41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172</v>
      </c>
      <c r="AT124" s="190" t="s">
        <v>167</v>
      </c>
      <c r="AU124" s="190" t="s">
        <v>79</v>
      </c>
      <c r="AY124" s="18" t="s">
        <v>165</v>
      </c>
      <c r="BE124" s="191">
        <f>IF(N124="základní",J124,0)</f>
        <v>12256.67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6</v>
      </c>
      <c r="BK124" s="191">
        <f>ROUND(I124*H124,2)</f>
        <v>12256.67</v>
      </c>
      <c r="BL124" s="18" t="s">
        <v>172</v>
      </c>
      <c r="BM124" s="190" t="s">
        <v>225</v>
      </c>
    </row>
    <row r="125" spans="1:47" s="1" customFormat="1" ht="12">
      <c r="A125" s="35"/>
      <c r="B125" s="36"/>
      <c r="C125" s="37"/>
      <c r="D125" s="192" t="s">
        <v>174</v>
      </c>
      <c r="E125" s="37"/>
      <c r="F125" s="193" t="s">
        <v>226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174</v>
      </c>
      <c r="AU125" s="18" t="s">
        <v>79</v>
      </c>
    </row>
    <row r="126" spans="2:51" s="13" customFormat="1" ht="12">
      <c r="B126" s="208"/>
      <c r="C126" s="209"/>
      <c r="D126" s="199" t="s">
        <v>190</v>
      </c>
      <c r="E126" s="210" t="s">
        <v>20</v>
      </c>
      <c r="F126" s="211" t="s">
        <v>227</v>
      </c>
      <c r="G126" s="209"/>
      <c r="H126" s="212">
        <v>58.785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190</v>
      </c>
      <c r="AU126" s="218" t="s">
        <v>79</v>
      </c>
      <c r="AV126" s="13" t="s">
        <v>79</v>
      </c>
      <c r="AW126" s="13" t="s">
        <v>32</v>
      </c>
      <c r="AX126" s="13" t="s">
        <v>6</v>
      </c>
      <c r="AY126" s="218" t="s">
        <v>165</v>
      </c>
    </row>
    <row r="127" spans="2:63" s="11" customFormat="1" ht="22.9" customHeight="1">
      <c r="B127" s="163"/>
      <c r="C127" s="164"/>
      <c r="D127" s="165" t="s">
        <v>69</v>
      </c>
      <c r="E127" s="177" t="s">
        <v>79</v>
      </c>
      <c r="F127" s="177" t="s">
        <v>228</v>
      </c>
      <c r="G127" s="164"/>
      <c r="H127" s="164"/>
      <c r="I127" s="167"/>
      <c r="J127" s="178">
        <f>BK127</f>
        <v>687167.07</v>
      </c>
      <c r="K127" s="164"/>
      <c r="L127" s="169"/>
      <c r="M127" s="170"/>
      <c r="N127" s="171"/>
      <c r="O127" s="171"/>
      <c r="P127" s="172">
        <f>SUM(P128:P171)</f>
        <v>0</v>
      </c>
      <c r="Q127" s="171"/>
      <c r="R127" s="172">
        <f>SUM(R128:R171)</f>
        <v>222.840698061891</v>
      </c>
      <c r="S127" s="171"/>
      <c r="T127" s="173">
        <f>SUM(T128:T171)</f>
        <v>3.6098999999999997</v>
      </c>
      <c r="AR127" s="174" t="s">
        <v>6</v>
      </c>
      <c r="AT127" s="175" t="s">
        <v>69</v>
      </c>
      <c r="AU127" s="175" t="s">
        <v>6</v>
      </c>
      <c r="AY127" s="174" t="s">
        <v>165</v>
      </c>
      <c r="BK127" s="176">
        <f>SUM(BK128:BK171)</f>
        <v>687167.07</v>
      </c>
    </row>
    <row r="128" spans="1:65" s="1" customFormat="1" ht="37.9" customHeight="1">
      <c r="A128" s="35"/>
      <c r="B128" s="36"/>
      <c r="C128" s="179" t="s">
        <v>229</v>
      </c>
      <c r="D128" s="179" t="s">
        <v>167</v>
      </c>
      <c r="E128" s="180" t="s">
        <v>230</v>
      </c>
      <c r="F128" s="181" t="s">
        <v>231</v>
      </c>
      <c r="G128" s="182" t="s">
        <v>232</v>
      </c>
      <c r="H128" s="183">
        <v>9.45</v>
      </c>
      <c r="I128" s="184">
        <v>899.56</v>
      </c>
      <c r="J128" s="185">
        <f>ROUND(I128*H128,2)</f>
        <v>8500.84</v>
      </c>
      <c r="K128" s="181" t="s">
        <v>171</v>
      </c>
      <c r="L128" s="40"/>
      <c r="M128" s="186" t="s">
        <v>20</v>
      </c>
      <c r="N128" s="187" t="s">
        <v>41</v>
      </c>
      <c r="O128" s="65"/>
      <c r="P128" s="188">
        <f>O128*H128</f>
        <v>0</v>
      </c>
      <c r="Q128" s="188">
        <v>0</v>
      </c>
      <c r="R128" s="188">
        <f>Q128*H128</f>
        <v>0</v>
      </c>
      <c r="S128" s="188">
        <v>0.382</v>
      </c>
      <c r="T128" s="189">
        <f>S128*H128</f>
        <v>3.6098999999999997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172</v>
      </c>
      <c r="AT128" s="190" t="s">
        <v>167</v>
      </c>
      <c r="AU128" s="190" t="s">
        <v>79</v>
      </c>
      <c r="AY128" s="18" t="s">
        <v>165</v>
      </c>
      <c r="BE128" s="191">
        <f>IF(N128="základní",J128,0)</f>
        <v>8500.84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18" t="s">
        <v>6</v>
      </c>
      <c r="BK128" s="191">
        <f>ROUND(I128*H128,2)</f>
        <v>8500.84</v>
      </c>
      <c r="BL128" s="18" t="s">
        <v>172</v>
      </c>
      <c r="BM128" s="190" t="s">
        <v>233</v>
      </c>
    </row>
    <row r="129" spans="1:47" s="1" customFormat="1" ht="12">
      <c r="A129" s="35"/>
      <c r="B129" s="36"/>
      <c r="C129" s="37"/>
      <c r="D129" s="192" t="s">
        <v>174</v>
      </c>
      <c r="E129" s="37"/>
      <c r="F129" s="193" t="s">
        <v>234</v>
      </c>
      <c r="G129" s="37"/>
      <c r="H129" s="37"/>
      <c r="I129" s="194"/>
      <c r="J129" s="37"/>
      <c r="K129" s="37"/>
      <c r="L129" s="40"/>
      <c r="M129" s="195"/>
      <c r="N129" s="196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174</v>
      </c>
      <c r="AU129" s="18" t="s">
        <v>79</v>
      </c>
    </row>
    <row r="130" spans="2:51" s="13" customFormat="1" ht="12">
      <c r="B130" s="208"/>
      <c r="C130" s="209"/>
      <c r="D130" s="199" t="s">
        <v>190</v>
      </c>
      <c r="E130" s="210" t="s">
        <v>20</v>
      </c>
      <c r="F130" s="211" t="s">
        <v>235</v>
      </c>
      <c r="G130" s="209"/>
      <c r="H130" s="212">
        <v>9.45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190</v>
      </c>
      <c r="AU130" s="218" t="s">
        <v>79</v>
      </c>
      <c r="AV130" s="13" t="s">
        <v>79</v>
      </c>
      <c r="AW130" s="13" t="s">
        <v>32</v>
      </c>
      <c r="AX130" s="13" t="s">
        <v>6</v>
      </c>
      <c r="AY130" s="218" t="s">
        <v>165</v>
      </c>
    </row>
    <row r="131" spans="1:65" s="1" customFormat="1" ht="24.2" customHeight="1">
      <c r="A131" s="35"/>
      <c r="B131" s="36"/>
      <c r="C131" s="179" t="s">
        <v>236</v>
      </c>
      <c r="D131" s="179" t="s">
        <v>167</v>
      </c>
      <c r="E131" s="180" t="s">
        <v>237</v>
      </c>
      <c r="F131" s="181" t="s">
        <v>238</v>
      </c>
      <c r="G131" s="182" t="s">
        <v>232</v>
      </c>
      <c r="H131" s="183">
        <v>162</v>
      </c>
      <c r="I131" s="184">
        <v>784.7</v>
      </c>
      <c r="J131" s="185">
        <f>ROUND(I131*H131,2)</f>
        <v>127121.4</v>
      </c>
      <c r="K131" s="181" t="s">
        <v>239</v>
      </c>
      <c r="L131" s="40"/>
      <c r="M131" s="186" t="s">
        <v>20</v>
      </c>
      <c r="N131" s="187" t="s">
        <v>41</v>
      </c>
      <c r="O131" s="65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172</v>
      </c>
      <c r="AT131" s="190" t="s">
        <v>167</v>
      </c>
      <c r="AU131" s="190" t="s">
        <v>79</v>
      </c>
      <c r="AY131" s="18" t="s">
        <v>165</v>
      </c>
      <c r="BE131" s="191">
        <f>IF(N131="základní",J131,0)</f>
        <v>127121.4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6</v>
      </c>
      <c r="BK131" s="191">
        <f>ROUND(I131*H131,2)</f>
        <v>127121.4</v>
      </c>
      <c r="BL131" s="18" t="s">
        <v>172</v>
      </c>
      <c r="BM131" s="190" t="s">
        <v>240</v>
      </c>
    </row>
    <row r="132" spans="1:47" s="1" customFormat="1" ht="19.5">
      <c r="A132" s="35"/>
      <c r="B132" s="36"/>
      <c r="C132" s="37"/>
      <c r="D132" s="199" t="s">
        <v>241</v>
      </c>
      <c r="E132" s="37"/>
      <c r="F132" s="219" t="s">
        <v>242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241</v>
      </c>
      <c r="AU132" s="18" t="s">
        <v>79</v>
      </c>
    </row>
    <row r="133" spans="2:51" s="13" customFormat="1" ht="12">
      <c r="B133" s="208"/>
      <c r="C133" s="209"/>
      <c r="D133" s="199" t="s">
        <v>190</v>
      </c>
      <c r="E133" s="210" t="s">
        <v>20</v>
      </c>
      <c r="F133" s="211" t="s">
        <v>243</v>
      </c>
      <c r="G133" s="209"/>
      <c r="H133" s="212">
        <v>162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190</v>
      </c>
      <c r="AU133" s="218" t="s">
        <v>79</v>
      </c>
      <c r="AV133" s="13" t="s">
        <v>79</v>
      </c>
      <c r="AW133" s="13" t="s">
        <v>32</v>
      </c>
      <c r="AX133" s="13" t="s">
        <v>6</v>
      </c>
      <c r="AY133" s="218" t="s">
        <v>165</v>
      </c>
    </row>
    <row r="134" spans="1:65" s="1" customFormat="1" ht="21.75" customHeight="1">
      <c r="A134" s="35"/>
      <c r="B134" s="36"/>
      <c r="C134" s="220" t="s">
        <v>244</v>
      </c>
      <c r="D134" s="220" t="s">
        <v>245</v>
      </c>
      <c r="E134" s="221" t="s">
        <v>246</v>
      </c>
      <c r="F134" s="222" t="s">
        <v>247</v>
      </c>
      <c r="G134" s="223" t="s">
        <v>232</v>
      </c>
      <c r="H134" s="224">
        <v>162</v>
      </c>
      <c r="I134" s="225">
        <v>665.81</v>
      </c>
      <c r="J134" s="226">
        <f>ROUND(I134*H134,2)</f>
        <v>107861.22</v>
      </c>
      <c r="K134" s="222" t="s">
        <v>239</v>
      </c>
      <c r="L134" s="227"/>
      <c r="M134" s="228" t="s">
        <v>20</v>
      </c>
      <c r="N134" s="229" t="s">
        <v>41</v>
      </c>
      <c r="O134" s="65"/>
      <c r="P134" s="188">
        <f>O134*H134</f>
        <v>0</v>
      </c>
      <c r="Q134" s="188">
        <v>0.2</v>
      </c>
      <c r="R134" s="188">
        <f>Q134*H134</f>
        <v>32.4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211</v>
      </c>
      <c r="AT134" s="190" t="s">
        <v>245</v>
      </c>
      <c r="AU134" s="190" t="s">
        <v>79</v>
      </c>
      <c r="AY134" s="18" t="s">
        <v>165</v>
      </c>
      <c r="BE134" s="191">
        <f>IF(N134="základní",J134,0)</f>
        <v>107861.22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6</v>
      </c>
      <c r="BK134" s="191">
        <f>ROUND(I134*H134,2)</f>
        <v>107861.22</v>
      </c>
      <c r="BL134" s="18" t="s">
        <v>172</v>
      </c>
      <c r="BM134" s="190" t="s">
        <v>248</v>
      </c>
    </row>
    <row r="135" spans="1:47" s="1" customFormat="1" ht="19.5">
      <c r="A135" s="35"/>
      <c r="B135" s="36"/>
      <c r="C135" s="37"/>
      <c r="D135" s="199" t="s">
        <v>241</v>
      </c>
      <c r="E135" s="37"/>
      <c r="F135" s="219" t="s">
        <v>249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241</v>
      </c>
      <c r="AU135" s="18" t="s">
        <v>79</v>
      </c>
    </row>
    <row r="136" spans="1:65" s="1" customFormat="1" ht="37.9" customHeight="1">
      <c r="A136" s="35"/>
      <c r="B136" s="36"/>
      <c r="C136" s="179" t="s">
        <v>250</v>
      </c>
      <c r="D136" s="179" t="s">
        <v>167</v>
      </c>
      <c r="E136" s="180" t="s">
        <v>251</v>
      </c>
      <c r="F136" s="181" t="s">
        <v>252</v>
      </c>
      <c r="G136" s="182" t="s">
        <v>201</v>
      </c>
      <c r="H136" s="183">
        <v>39.278</v>
      </c>
      <c r="I136" s="184">
        <v>1215.12</v>
      </c>
      <c r="J136" s="185">
        <f>ROUND(I136*H136,2)</f>
        <v>47727.48</v>
      </c>
      <c r="K136" s="181" t="s">
        <v>171</v>
      </c>
      <c r="L136" s="40"/>
      <c r="M136" s="186" t="s">
        <v>20</v>
      </c>
      <c r="N136" s="187" t="s">
        <v>41</v>
      </c>
      <c r="O136" s="65"/>
      <c r="P136" s="188">
        <f>O136*H136</f>
        <v>0</v>
      </c>
      <c r="Q136" s="188">
        <v>1.98</v>
      </c>
      <c r="R136" s="188">
        <f>Q136*H136</f>
        <v>77.77044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172</v>
      </c>
      <c r="AT136" s="190" t="s">
        <v>167</v>
      </c>
      <c r="AU136" s="190" t="s">
        <v>79</v>
      </c>
      <c r="AY136" s="18" t="s">
        <v>165</v>
      </c>
      <c r="BE136" s="191">
        <f>IF(N136="základní",J136,0)</f>
        <v>47727.48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6</v>
      </c>
      <c r="BK136" s="191">
        <f>ROUND(I136*H136,2)</f>
        <v>47727.48</v>
      </c>
      <c r="BL136" s="18" t="s">
        <v>172</v>
      </c>
      <c r="BM136" s="190" t="s">
        <v>253</v>
      </c>
    </row>
    <row r="137" spans="1:47" s="1" customFormat="1" ht="12">
      <c r="A137" s="35"/>
      <c r="B137" s="36"/>
      <c r="C137" s="37"/>
      <c r="D137" s="192" t="s">
        <v>174</v>
      </c>
      <c r="E137" s="37"/>
      <c r="F137" s="193" t="s">
        <v>254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174</v>
      </c>
      <c r="AU137" s="18" t="s">
        <v>79</v>
      </c>
    </row>
    <row r="138" spans="2:51" s="12" customFormat="1" ht="12">
      <c r="B138" s="197"/>
      <c r="C138" s="198"/>
      <c r="D138" s="199" t="s">
        <v>190</v>
      </c>
      <c r="E138" s="200" t="s">
        <v>20</v>
      </c>
      <c r="F138" s="201" t="s">
        <v>255</v>
      </c>
      <c r="G138" s="198"/>
      <c r="H138" s="200" t="s">
        <v>20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190</v>
      </c>
      <c r="AU138" s="207" t="s">
        <v>79</v>
      </c>
      <c r="AV138" s="12" t="s">
        <v>6</v>
      </c>
      <c r="AW138" s="12" t="s">
        <v>32</v>
      </c>
      <c r="AX138" s="12" t="s">
        <v>70</v>
      </c>
      <c r="AY138" s="207" t="s">
        <v>165</v>
      </c>
    </row>
    <row r="139" spans="2:51" s="13" customFormat="1" ht="12">
      <c r="B139" s="208"/>
      <c r="C139" s="209"/>
      <c r="D139" s="199" t="s">
        <v>190</v>
      </c>
      <c r="E139" s="210" t="s">
        <v>20</v>
      </c>
      <c r="F139" s="211" t="s">
        <v>256</v>
      </c>
      <c r="G139" s="209"/>
      <c r="H139" s="212">
        <v>32.1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190</v>
      </c>
      <c r="AU139" s="218" t="s">
        <v>79</v>
      </c>
      <c r="AV139" s="13" t="s">
        <v>79</v>
      </c>
      <c r="AW139" s="13" t="s">
        <v>32</v>
      </c>
      <c r="AX139" s="13" t="s">
        <v>70</v>
      </c>
      <c r="AY139" s="218" t="s">
        <v>165</v>
      </c>
    </row>
    <row r="140" spans="2:51" s="12" customFormat="1" ht="12">
      <c r="B140" s="197"/>
      <c r="C140" s="198"/>
      <c r="D140" s="199" t="s">
        <v>190</v>
      </c>
      <c r="E140" s="200" t="s">
        <v>20</v>
      </c>
      <c r="F140" s="201" t="s">
        <v>257</v>
      </c>
      <c r="G140" s="198"/>
      <c r="H140" s="200" t="s">
        <v>20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190</v>
      </c>
      <c r="AU140" s="207" t="s">
        <v>79</v>
      </c>
      <c r="AV140" s="12" t="s">
        <v>6</v>
      </c>
      <c r="AW140" s="12" t="s">
        <v>32</v>
      </c>
      <c r="AX140" s="12" t="s">
        <v>70</v>
      </c>
      <c r="AY140" s="207" t="s">
        <v>165</v>
      </c>
    </row>
    <row r="141" spans="2:51" s="13" customFormat="1" ht="12">
      <c r="B141" s="208"/>
      <c r="C141" s="209"/>
      <c r="D141" s="199" t="s">
        <v>190</v>
      </c>
      <c r="E141" s="210" t="s">
        <v>20</v>
      </c>
      <c r="F141" s="211" t="s">
        <v>258</v>
      </c>
      <c r="G141" s="209"/>
      <c r="H141" s="212">
        <v>7.178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190</v>
      </c>
      <c r="AU141" s="218" t="s">
        <v>79</v>
      </c>
      <c r="AV141" s="13" t="s">
        <v>79</v>
      </c>
      <c r="AW141" s="13" t="s">
        <v>32</v>
      </c>
      <c r="AX141" s="13" t="s">
        <v>70</v>
      </c>
      <c r="AY141" s="218" t="s">
        <v>165</v>
      </c>
    </row>
    <row r="142" spans="2:51" s="14" customFormat="1" ht="12">
      <c r="B142" s="230"/>
      <c r="C142" s="231"/>
      <c r="D142" s="199" t="s">
        <v>190</v>
      </c>
      <c r="E142" s="232" t="s">
        <v>20</v>
      </c>
      <c r="F142" s="233" t="s">
        <v>259</v>
      </c>
      <c r="G142" s="231"/>
      <c r="H142" s="234">
        <v>39.278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190</v>
      </c>
      <c r="AU142" s="240" t="s">
        <v>79</v>
      </c>
      <c r="AV142" s="14" t="s">
        <v>172</v>
      </c>
      <c r="AW142" s="14" t="s">
        <v>32</v>
      </c>
      <c r="AX142" s="14" t="s">
        <v>6</v>
      </c>
      <c r="AY142" s="240" t="s">
        <v>165</v>
      </c>
    </row>
    <row r="143" spans="1:65" s="1" customFormat="1" ht="33" customHeight="1">
      <c r="A143" s="35"/>
      <c r="B143" s="36"/>
      <c r="C143" s="179" t="s">
        <v>9</v>
      </c>
      <c r="D143" s="179" t="s">
        <v>167</v>
      </c>
      <c r="E143" s="180" t="s">
        <v>260</v>
      </c>
      <c r="F143" s="181" t="s">
        <v>261</v>
      </c>
      <c r="G143" s="182" t="s">
        <v>201</v>
      </c>
      <c r="H143" s="183">
        <v>21.4</v>
      </c>
      <c r="I143" s="184">
        <v>3687.7</v>
      </c>
      <c r="J143" s="185">
        <f>ROUND(I143*H143,2)</f>
        <v>78916.78</v>
      </c>
      <c r="K143" s="181" t="s">
        <v>171</v>
      </c>
      <c r="L143" s="40"/>
      <c r="M143" s="186" t="s">
        <v>20</v>
      </c>
      <c r="N143" s="187" t="s">
        <v>41</v>
      </c>
      <c r="O143" s="65"/>
      <c r="P143" s="188">
        <f>O143*H143</f>
        <v>0</v>
      </c>
      <c r="Q143" s="188">
        <v>2.501872204</v>
      </c>
      <c r="R143" s="188">
        <f>Q143*H143</f>
        <v>53.5400651656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172</v>
      </c>
      <c r="AT143" s="190" t="s">
        <v>167</v>
      </c>
      <c r="AU143" s="190" t="s">
        <v>79</v>
      </c>
      <c r="AY143" s="18" t="s">
        <v>165</v>
      </c>
      <c r="BE143" s="191">
        <f>IF(N143="základní",J143,0)</f>
        <v>78916.78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6</v>
      </c>
      <c r="BK143" s="191">
        <f>ROUND(I143*H143,2)</f>
        <v>78916.78</v>
      </c>
      <c r="BL143" s="18" t="s">
        <v>172</v>
      </c>
      <c r="BM143" s="190" t="s">
        <v>262</v>
      </c>
    </row>
    <row r="144" spans="1:47" s="1" customFormat="1" ht="12">
      <c r="A144" s="35"/>
      <c r="B144" s="36"/>
      <c r="C144" s="37"/>
      <c r="D144" s="192" t="s">
        <v>174</v>
      </c>
      <c r="E144" s="37"/>
      <c r="F144" s="193" t="s">
        <v>263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174</v>
      </c>
      <c r="AU144" s="18" t="s">
        <v>79</v>
      </c>
    </row>
    <row r="145" spans="1:47" s="1" customFormat="1" ht="19.5">
      <c r="A145" s="35"/>
      <c r="B145" s="36"/>
      <c r="C145" s="37"/>
      <c r="D145" s="199" t="s">
        <v>241</v>
      </c>
      <c r="E145" s="37"/>
      <c r="F145" s="219" t="s">
        <v>264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241</v>
      </c>
      <c r="AU145" s="18" t="s">
        <v>79</v>
      </c>
    </row>
    <row r="146" spans="2:51" s="12" customFormat="1" ht="22.5">
      <c r="B146" s="197"/>
      <c r="C146" s="198"/>
      <c r="D146" s="199" t="s">
        <v>190</v>
      </c>
      <c r="E146" s="200" t="s">
        <v>20</v>
      </c>
      <c r="F146" s="201" t="s">
        <v>265</v>
      </c>
      <c r="G146" s="198"/>
      <c r="H146" s="200" t="s">
        <v>20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190</v>
      </c>
      <c r="AU146" s="207" t="s">
        <v>79</v>
      </c>
      <c r="AV146" s="12" t="s">
        <v>6</v>
      </c>
      <c r="AW146" s="12" t="s">
        <v>32</v>
      </c>
      <c r="AX146" s="12" t="s">
        <v>70</v>
      </c>
      <c r="AY146" s="207" t="s">
        <v>165</v>
      </c>
    </row>
    <row r="147" spans="2:51" s="13" customFormat="1" ht="12">
      <c r="B147" s="208"/>
      <c r="C147" s="209"/>
      <c r="D147" s="199" t="s">
        <v>190</v>
      </c>
      <c r="E147" s="210" t="s">
        <v>20</v>
      </c>
      <c r="F147" s="211" t="s">
        <v>266</v>
      </c>
      <c r="G147" s="209"/>
      <c r="H147" s="212">
        <v>21.4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190</v>
      </c>
      <c r="AU147" s="218" t="s">
        <v>79</v>
      </c>
      <c r="AV147" s="13" t="s">
        <v>79</v>
      </c>
      <c r="AW147" s="13" t="s">
        <v>32</v>
      </c>
      <c r="AX147" s="13" t="s">
        <v>6</v>
      </c>
      <c r="AY147" s="218" t="s">
        <v>165</v>
      </c>
    </row>
    <row r="148" spans="1:65" s="1" customFormat="1" ht="24.2" customHeight="1">
      <c r="A148" s="35"/>
      <c r="B148" s="36"/>
      <c r="C148" s="179" t="s">
        <v>267</v>
      </c>
      <c r="D148" s="179" t="s">
        <v>167</v>
      </c>
      <c r="E148" s="180" t="s">
        <v>268</v>
      </c>
      <c r="F148" s="181" t="s">
        <v>269</v>
      </c>
      <c r="G148" s="182" t="s">
        <v>201</v>
      </c>
      <c r="H148" s="183">
        <v>5.024</v>
      </c>
      <c r="I148" s="184">
        <v>3134.84</v>
      </c>
      <c r="J148" s="185">
        <f>ROUND(I148*H148,2)</f>
        <v>15749.44</v>
      </c>
      <c r="K148" s="181" t="s">
        <v>239</v>
      </c>
      <c r="L148" s="40"/>
      <c r="M148" s="186" t="s">
        <v>20</v>
      </c>
      <c r="N148" s="187" t="s">
        <v>41</v>
      </c>
      <c r="O148" s="65"/>
      <c r="P148" s="188">
        <f>O148*H148</f>
        <v>0</v>
      </c>
      <c r="Q148" s="188">
        <v>2.25634</v>
      </c>
      <c r="R148" s="188">
        <f>Q148*H148</f>
        <v>11.335852159999998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172</v>
      </c>
      <c r="AT148" s="190" t="s">
        <v>167</v>
      </c>
      <c r="AU148" s="190" t="s">
        <v>79</v>
      </c>
      <c r="AY148" s="18" t="s">
        <v>165</v>
      </c>
      <c r="BE148" s="191">
        <f>IF(N148="základní",J148,0)</f>
        <v>15749.44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6</v>
      </c>
      <c r="BK148" s="191">
        <f>ROUND(I148*H148,2)</f>
        <v>15749.44</v>
      </c>
      <c r="BL148" s="18" t="s">
        <v>172</v>
      </c>
      <c r="BM148" s="190" t="s">
        <v>270</v>
      </c>
    </row>
    <row r="149" spans="2:51" s="12" customFormat="1" ht="12">
      <c r="B149" s="197"/>
      <c r="C149" s="198"/>
      <c r="D149" s="199" t="s">
        <v>190</v>
      </c>
      <c r="E149" s="200" t="s">
        <v>20</v>
      </c>
      <c r="F149" s="201" t="s">
        <v>271</v>
      </c>
      <c r="G149" s="198"/>
      <c r="H149" s="200" t="s">
        <v>20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190</v>
      </c>
      <c r="AU149" s="207" t="s">
        <v>79</v>
      </c>
      <c r="AV149" s="12" t="s">
        <v>6</v>
      </c>
      <c r="AW149" s="12" t="s">
        <v>32</v>
      </c>
      <c r="AX149" s="12" t="s">
        <v>70</v>
      </c>
      <c r="AY149" s="207" t="s">
        <v>165</v>
      </c>
    </row>
    <row r="150" spans="2:51" s="13" customFormat="1" ht="22.5">
      <c r="B150" s="208"/>
      <c r="C150" s="209"/>
      <c r="D150" s="199" t="s">
        <v>190</v>
      </c>
      <c r="E150" s="210" t="s">
        <v>20</v>
      </c>
      <c r="F150" s="211" t="s">
        <v>272</v>
      </c>
      <c r="G150" s="209"/>
      <c r="H150" s="212">
        <v>5.024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190</v>
      </c>
      <c r="AU150" s="218" t="s">
        <v>79</v>
      </c>
      <c r="AV150" s="13" t="s">
        <v>79</v>
      </c>
      <c r="AW150" s="13" t="s">
        <v>32</v>
      </c>
      <c r="AX150" s="13" t="s">
        <v>6</v>
      </c>
      <c r="AY150" s="218" t="s">
        <v>165</v>
      </c>
    </row>
    <row r="151" spans="1:65" s="1" customFormat="1" ht="33" customHeight="1">
      <c r="A151" s="35"/>
      <c r="B151" s="36"/>
      <c r="C151" s="179" t="s">
        <v>273</v>
      </c>
      <c r="D151" s="179" t="s">
        <v>167</v>
      </c>
      <c r="E151" s="180" t="s">
        <v>274</v>
      </c>
      <c r="F151" s="181" t="s">
        <v>275</v>
      </c>
      <c r="G151" s="182" t="s">
        <v>201</v>
      </c>
      <c r="H151" s="183">
        <v>17.944</v>
      </c>
      <c r="I151" s="184">
        <v>3687.7</v>
      </c>
      <c r="J151" s="185">
        <f>ROUND(I151*H151,2)</f>
        <v>66172.09</v>
      </c>
      <c r="K151" s="181" t="s">
        <v>171</v>
      </c>
      <c r="L151" s="40"/>
      <c r="M151" s="186" t="s">
        <v>20</v>
      </c>
      <c r="N151" s="187" t="s">
        <v>41</v>
      </c>
      <c r="O151" s="65"/>
      <c r="P151" s="188">
        <f>O151*H151</f>
        <v>0</v>
      </c>
      <c r="Q151" s="188">
        <v>2.501872204</v>
      </c>
      <c r="R151" s="188">
        <f>Q151*H151</f>
        <v>44.893594828576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172</v>
      </c>
      <c r="AT151" s="190" t="s">
        <v>167</v>
      </c>
      <c r="AU151" s="190" t="s">
        <v>79</v>
      </c>
      <c r="AY151" s="18" t="s">
        <v>165</v>
      </c>
      <c r="BE151" s="191">
        <f>IF(N151="základní",J151,0)</f>
        <v>66172.09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6</v>
      </c>
      <c r="BK151" s="191">
        <f>ROUND(I151*H151,2)</f>
        <v>66172.09</v>
      </c>
      <c r="BL151" s="18" t="s">
        <v>172</v>
      </c>
      <c r="BM151" s="190" t="s">
        <v>276</v>
      </c>
    </row>
    <row r="152" spans="1:47" s="1" customFormat="1" ht="12">
      <c r="A152" s="35"/>
      <c r="B152" s="36"/>
      <c r="C152" s="37"/>
      <c r="D152" s="192" t="s">
        <v>174</v>
      </c>
      <c r="E152" s="37"/>
      <c r="F152" s="193" t="s">
        <v>277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174</v>
      </c>
      <c r="AU152" s="18" t="s">
        <v>79</v>
      </c>
    </row>
    <row r="153" spans="1:47" s="1" customFormat="1" ht="19.5">
      <c r="A153" s="35"/>
      <c r="B153" s="36"/>
      <c r="C153" s="37"/>
      <c r="D153" s="199" t="s">
        <v>241</v>
      </c>
      <c r="E153" s="37"/>
      <c r="F153" s="219" t="s">
        <v>278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241</v>
      </c>
      <c r="AU153" s="18" t="s">
        <v>79</v>
      </c>
    </row>
    <row r="154" spans="2:51" s="12" customFormat="1" ht="12">
      <c r="B154" s="197"/>
      <c r="C154" s="198"/>
      <c r="D154" s="199" t="s">
        <v>190</v>
      </c>
      <c r="E154" s="200" t="s">
        <v>20</v>
      </c>
      <c r="F154" s="201" t="s">
        <v>204</v>
      </c>
      <c r="G154" s="198"/>
      <c r="H154" s="200" t="s">
        <v>20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190</v>
      </c>
      <c r="AU154" s="207" t="s">
        <v>79</v>
      </c>
      <c r="AV154" s="12" t="s">
        <v>6</v>
      </c>
      <c r="AW154" s="12" t="s">
        <v>32</v>
      </c>
      <c r="AX154" s="12" t="s">
        <v>70</v>
      </c>
      <c r="AY154" s="207" t="s">
        <v>165</v>
      </c>
    </row>
    <row r="155" spans="2:51" s="13" customFormat="1" ht="12">
      <c r="B155" s="208"/>
      <c r="C155" s="209"/>
      <c r="D155" s="199" t="s">
        <v>190</v>
      </c>
      <c r="E155" s="210" t="s">
        <v>20</v>
      </c>
      <c r="F155" s="211" t="s">
        <v>279</v>
      </c>
      <c r="G155" s="209"/>
      <c r="H155" s="212">
        <v>17.944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190</v>
      </c>
      <c r="AU155" s="218" t="s">
        <v>79</v>
      </c>
      <c r="AV155" s="13" t="s">
        <v>79</v>
      </c>
      <c r="AW155" s="13" t="s">
        <v>32</v>
      </c>
      <c r="AX155" s="13" t="s">
        <v>6</v>
      </c>
      <c r="AY155" s="218" t="s">
        <v>165</v>
      </c>
    </row>
    <row r="156" spans="1:65" s="1" customFormat="1" ht="16.5" customHeight="1">
      <c r="A156" s="35"/>
      <c r="B156" s="36"/>
      <c r="C156" s="220" t="s">
        <v>280</v>
      </c>
      <c r="D156" s="220" t="s">
        <v>245</v>
      </c>
      <c r="E156" s="221" t="s">
        <v>281</v>
      </c>
      <c r="F156" s="222" t="s">
        <v>282</v>
      </c>
      <c r="G156" s="223" t="s">
        <v>283</v>
      </c>
      <c r="H156" s="224">
        <v>77.874</v>
      </c>
      <c r="I156" s="225">
        <v>45</v>
      </c>
      <c r="J156" s="226">
        <f>ROUND(I156*H156,2)</f>
        <v>3504.33</v>
      </c>
      <c r="K156" s="222" t="s">
        <v>171</v>
      </c>
      <c r="L156" s="227"/>
      <c r="M156" s="228" t="s">
        <v>20</v>
      </c>
      <c r="N156" s="229" t="s">
        <v>41</v>
      </c>
      <c r="O156" s="65"/>
      <c r="P156" s="188">
        <f>O156*H156</f>
        <v>0</v>
      </c>
      <c r="Q156" s="188">
        <v>0.001</v>
      </c>
      <c r="R156" s="188">
        <f>Q156*H156</f>
        <v>0.077874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211</v>
      </c>
      <c r="AT156" s="190" t="s">
        <v>245</v>
      </c>
      <c r="AU156" s="190" t="s">
        <v>79</v>
      </c>
      <c r="AY156" s="18" t="s">
        <v>165</v>
      </c>
      <c r="BE156" s="191">
        <f>IF(N156="základní",J156,0)</f>
        <v>3504.33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6</v>
      </c>
      <c r="BK156" s="191">
        <f>ROUND(I156*H156,2)</f>
        <v>3504.33</v>
      </c>
      <c r="BL156" s="18" t="s">
        <v>172</v>
      </c>
      <c r="BM156" s="190" t="s">
        <v>284</v>
      </c>
    </row>
    <row r="157" spans="1:47" s="1" customFormat="1" ht="19.5">
      <c r="A157" s="35"/>
      <c r="B157" s="36"/>
      <c r="C157" s="37"/>
      <c r="D157" s="199" t="s">
        <v>241</v>
      </c>
      <c r="E157" s="37"/>
      <c r="F157" s="219" t="s">
        <v>285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241</v>
      </c>
      <c r="AU157" s="18" t="s">
        <v>79</v>
      </c>
    </row>
    <row r="158" spans="2:51" s="13" customFormat="1" ht="12">
      <c r="B158" s="208"/>
      <c r="C158" s="209"/>
      <c r="D158" s="199" t="s">
        <v>190</v>
      </c>
      <c r="E158" s="210" t="s">
        <v>20</v>
      </c>
      <c r="F158" s="211" t="s">
        <v>286</v>
      </c>
      <c r="G158" s="209"/>
      <c r="H158" s="212">
        <v>77.874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190</v>
      </c>
      <c r="AU158" s="218" t="s">
        <v>79</v>
      </c>
      <c r="AV158" s="13" t="s">
        <v>79</v>
      </c>
      <c r="AW158" s="13" t="s">
        <v>32</v>
      </c>
      <c r="AX158" s="13" t="s">
        <v>6</v>
      </c>
      <c r="AY158" s="218" t="s">
        <v>165</v>
      </c>
    </row>
    <row r="159" spans="1:65" s="1" customFormat="1" ht="16.5" customHeight="1">
      <c r="A159" s="35"/>
      <c r="B159" s="36"/>
      <c r="C159" s="179" t="s">
        <v>287</v>
      </c>
      <c r="D159" s="179" t="s">
        <v>167</v>
      </c>
      <c r="E159" s="180" t="s">
        <v>288</v>
      </c>
      <c r="F159" s="181" t="s">
        <v>289</v>
      </c>
      <c r="G159" s="182" t="s">
        <v>187</v>
      </c>
      <c r="H159" s="183">
        <v>86.13</v>
      </c>
      <c r="I159" s="184">
        <v>649.5</v>
      </c>
      <c r="J159" s="185">
        <f>ROUND(I159*H159,2)</f>
        <v>55941.44</v>
      </c>
      <c r="K159" s="181" t="s">
        <v>171</v>
      </c>
      <c r="L159" s="40"/>
      <c r="M159" s="186" t="s">
        <v>20</v>
      </c>
      <c r="N159" s="187" t="s">
        <v>41</v>
      </c>
      <c r="O159" s="65"/>
      <c r="P159" s="188">
        <f>O159*H159</f>
        <v>0</v>
      </c>
      <c r="Q159" s="188">
        <v>0.0026919</v>
      </c>
      <c r="R159" s="188">
        <f>Q159*H159</f>
        <v>0.231853347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172</v>
      </c>
      <c r="AT159" s="190" t="s">
        <v>167</v>
      </c>
      <c r="AU159" s="190" t="s">
        <v>79</v>
      </c>
      <c r="AY159" s="18" t="s">
        <v>165</v>
      </c>
      <c r="BE159" s="191">
        <f>IF(N159="základní",J159,0)</f>
        <v>55941.44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6</v>
      </c>
      <c r="BK159" s="191">
        <f>ROUND(I159*H159,2)</f>
        <v>55941.44</v>
      </c>
      <c r="BL159" s="18" t="s">
        <v>172</v>
      </c>
      <c r="BM159" s="190" t="s">
        <v>290</v>
      </c>
    </row>
    <row r="160" spans="1:47" s="1" customFormat="1" ht="12">
      <c r="A160" s="35"/>
      <c r="B160" s="36"/>
      <c r="C160" s="37"/>
      <c r="D160" s="192" t="s">
        <v>174</v>
      </c>
      <c r="E160" s="37"/>
      <c r="F160" s="193" t="s">
        <v>291</v>
      </c>
      <c r="G160" s="37"/>
      <c r="H160" s="37"/>
      <c r="I160" s="194"/>
      <c r="J160" s="37"/>
      <c r="K160" s="37"/>
      <c r="L160" s="40"/>
      <c r="M160" s="195"/>
      <c r="N160" s="196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174</v>
      </c>
      <c r="AU160" s="18" t="s">
        <v>79</v>
      </c>
    </row>
    <row r="161" spans="2:51" s="13" customFormat="1" ht="12">
      <c r="B161" s="208"/>
      <c r="C161" s="209"/>
      <c r="D161" s="199" t="s">
        <v>190</v>
      </c>
      <c r="E161" s="210" t="s">
        <v>20</v>
      </c>
      <c r="F161" s="211" t="s">
        <v>292</v>
      </c>
      <c r="G161" s="209"/>
      <c r="H161" s="212">
        <v>86.13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190</v>
      </c>
      <c r="AU161" s="218" t="s">
        <v>79</v>
      </c>
      <c r="AV161" s="13" t="s">
        <v>79</v>
      </c>
      <c r="AW161" s="13" t="s">
        <v>32</v>
      </c>
      <c r="AX161" s="13" t="s">
        <v>6</v>
      </c>
      <c r="AY161" s="218" t="s">
        <v>165</v>
      </c>
    </row>
    <row r="162" spans="1:65" s="1" customFormat="1" ht="16.5" customHeight="1">
      <c r="A162" s="35"/>
      <c r="B162" s="36"/>
      <c r="C162" s="179" t="s">
        <v>293</v>
      </c>
      <c r="D162" s="179" t="s">
        <v>167</v>
      </c>
      <c r="E162" s="180" t="s">
        <v>294</v>
      </c>
      <c r="F162" s="181" t="s">
        <v>295</v>
      </c>
      <c r="G162" s="182" t="s">
        <v>187</v>
      </c>
      <c r="H162" s="183">
        <v>86.13</v>
      </c>
      <c r="I162" s="184">
        <v>126.48</v>
      </c>
      <c r="J162" s="185">
        <f>ROUND(I162*H162,2)</f>
        <v>10893.72</v>
      </c>
      <c r="K162" s="181" t="s">
        <v>171</v>
      </c>
      <c r="L162" s="40"/>
      <c r="M162" s="186" t="s">
        <v>20</v>
      </c>
      <c r="N162" s="187" t="s">
        <v>41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172</v>
      </c>
      <c r="AT162" s="190" t="s">
        <v>167</v>
      </c>
      <c r="AU162" s="190" t="s">
        <v>79</v>
      </c>
      <c r="AY162" s="18" t="s">
        <v>165</v>
      </c>
      <c r="BE162" s="191">
        <f>IF(N162="základní",J162,0)</f>
        <v>10893.72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6</v>
      </c>
      <c r="BK162" s="191">
        <f>ROUND(I162*H162,2)</f>
        <v>10893.72</v>
      </c>
      <c r="BL162" s="18" t="s">
        <v>172</v>
      </c>
      <c r="BM162" s="190" t="s">
        <v>296</v>
      </c>
    </row>
    <row r="163" spans="1:47" s="1" customFormat="1" ht="12">
      <c r="A163" s="35"/>
      <c r="B163" s="36"/>
      <c r="C163" s="37"/>
      <c r="D163" s="192" t="s">
        <v>174</v>
      </c>
      <c r="E163" s="37"/>
      <c r="F163" s="193" t="s">
        <v>297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174</v>
      </c>
      <c r="AU163" s="18" t="s">
        <v>79</v>
      </c>
    </row>
    <row r="164" spans="1:65" s="1" customFormat="1" ht="16.5" customHeight="1">
      <c r="A164" s="35"/>
      <c r="B164" s="36"/>
      <c r="C164" s="179" t="s">
        <v>7</v>
      </c>
      <c r="D164" s="179" t="s">
        <v>167</v>
      </c>
      <c r="E164" s="180" t="s">
        <v>298</v>
      </c>
      <c r="F164" s="181" t="s">
        <v>299</v>
      </c>
      <c r="G164" s="182" t="s">
        <v>224</v>
      </c>
      <c r="H164" s="183">
        <v>1.491</v>
      </c>
      <c r="I164" s="184">
        <v>66262.89</v>
      </c>
      <c r="J164" s="185">
        <f>ROUND(I164*H164,2)</f>
        <v>98797.97</v>
      </c>
      <c r="K164" s="181" t="s">
        <v>239</v>
      </c>
      <c r="L164" s="40"/>
      <c r="M164" s="186" t="s">
        <v>20</v>
      </c>
      <c r="N164" s="187" t="s">
        <v>41</v>
      </c>
      <c r="O164" s="65"/>
      <c r="P164" s="188">
        <f>O164*H164</f>
        <v>0</v>
      </c>
      <c r="Q164" s="188">
        <v>1.06062</v>
      </c>
      <c r="R164" s="188">
        <f>Q164*H164</f>
        <v>1.58138442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172</v>
      </c>
      <c r="AT164" s="190" t="s">
        <v>167</v>
      </c>
      <c r="AU164" s="190" t="s">
        <v>79</v>
      </c>
      <c r="AY164" s="18" t="s">
        <v>165</v>
      </c>
      <c r="BE164" s="191">
        <f>IF(N164="základní",J164,0)</f>
        <v>98797.97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6</v>
      </c>
      <c r="BK164" s="191">
        <f>ROUND(I164*H164,2)</f>
        <v>98797.97</v>
      </c>
      <c r="BL164" s="18" t="s">
        <v>172</v>
      </c>
      <c r="BM164" s="190" t="s">
        <v>300</v>
      </c>
    </row>
    <row r="165" spans="2:51" s="12" customFormat="1" ht="12">
      <c r="B165" s="197"/>
      <c r="C165" s="198"/>
      <c r="D165" s="199" t="s">
        <v>190</v>
      </c>
      <c r="E165" s="200" t="s">
        <v>20</v>
      </c>
      <c r="F165" s="201" t="s">
        <v>301</v>
      </c>
      <c r="G165" s="198"/>
      <c r="H165" s="200" t="s">
        <v>20</v>
      </c>
      <c r="I165" s="202"/>
      <c r="J165" s="198"/>
      <c r="K165" s="198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190</v>
      </c>
      <c r="AU165" s="207" t="s">
        <v>79</v>
      </c>
      <c r="AV165" s="12" t="s">
        <v>6</v>
      </c>
      <c r="AW165" s="12" t="s">
        <v>32</v>
      </c>
      <c r="AX165" s="12" t="s">
        <v>70</v>
      </c>
      <c r="AY165" s="207" t="s">
        <v>165</v>
      </c>
    </row>
    <row r="166" spans="2:51" s="13" customFormat="1" ht="12">
      <c r="B166" s="208"/>
      <c r="C166" s="209"/>
      <c r="D166" s="199" t="s">
        <v>190</v>
      </c>
      <c r="E166" s="210" t="s">
        <v>20</v>
      </c>
      <c r="F166" s="211" t="s">
        <v>302</v>
      </c>
      <c r="G166" s="209"/>
      <c r="H166" s="212">
        <v>1475.81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190</v>
      </c>
      <c r="AU166" s="218" t="s">
        <v>79</v>
      </c>
      <c r="AV166" s="13" t="s">
        <v>79</v>
      </c>
      <c r="AW166" s="13" t="s">
        <v>32</v>
      </c>
      <c r="AX166" s="13" t="s">
        <v>6</v>
      </c>
      <c r="AY166" s="218" t="s">
        <v>165</v>
      </c>
    </row>
    <row r="167" spans="2:51" s="13" customFormat="1" ht="12">
      <c r="B167" s="208"/>
      <c r="C167" s="209"/>
      <c r="D167" s="199" t="s">
        <v>190</v>
      </c>
      <c r="E167" s="209"/>
      <c r="F167" s="211" t="s">
        <v>303</v>
      </c>
      <c r="G167" s="209"/>
      <c r="H167" s="212">
        <v>1.491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190</v>
      </c>
      <c r="AU167" s="218" t="s">
        <v>79</v>
      </c>
      <c r="AV167" s="13" t="s">
        <v>79</v>
      </c>
      <c r="AW167" s="13" t="s">
        <v>4</v>
      </c>
      <c r="AX167" s="13" t="s">
        <v>6</v>
      </c>
      <c r="AY167" s="218" t="s">
        <v>165</v>
      </c>
    </row>
    <row r="168" spans="1:65" s="1" customFormat="1" ht="24.2" customHeight="1">
      <c r="A168" s="35"/>
      <c r="B168" s="36"/>
      <c r="C168" s="179" t="s">
        <v>304</v>
      </c>
      <c r="D168" s="179" t="s">
        <v>167</v>
      </c>
      <c r="E168" s="180" t="s">
        <v>305</v>
      </c>
      <c r="F168" s="181" t="s">
        <v>306</v>
      </c>
      <c r="G168" s="182" t="s">
        <v>224</v>
      </c>
      <c r="H168" s="183">
        <v>0.95</v>
      </c>
      <c r="I168" s="184">
        <v>69453.01</v>
      </c>
      <c r="J168" s="185">
        <f>ROUND(I168*H168,2)</f>
        <v>65980.36</v>
      </c>
      <c r="K168" s="181" t="s">
        <v>171</v>
      </c>
      <c r="L168" s="40"/>
      <c r="M168" s="186" t="s">
        <v>20</v>
      </c>
      <c r="N168" s="187" t="s">
        <v>41</v>
      </c>
      <c r="O168" s="65"/>
      <c r="P168" s="188">
        <f>O168*H168</f>
        <v>0</v>
      </c>
      <c r="Q168" s="188">
        <v>1.0627727797</v>
      </c>
      <c r="R168" s="188">
        <f>Q168*H168</f>
        <v>1.0096341407149998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172</v>
      </c>
      <c r="AT168" s="190" t="s">
        <v>167</v>
      </c>
      <c r="AU168" s="190" t="s">
        <v>79</v>
      </c>
      <c r="AY168" s="18" t="s">
        <v>165</v>
      </c>
      <c r="BE168" s="191">
        <f>IF(N168="základní",J168,0)</f>
        <v>65980.36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6</v>
      </c>
      <c r="BK168" s="191">
        <f>ROUND(I168*H168,2)</f>
        <v>65980.36</v>
      </c>
      <c r="BL168" s="18" t="s">
        <v>172</v>
      </c>
      <c r="BM168" s="190" t="s">
        <v>307</v>
      </c>
    </row>
    <row r="169" spans="1:47" s="1" customFormat="1" ht="12">
      <c r="A169" s="35"/>
      <c r="B169" s="36"/>
      <c r="C169" s="37"/>
      <c r="D169" s="192" t="s">
        <v>174</v>
      </c>
      <c r="E169" s="37"/>
      <c r="F169" s="193" t="s">
        <v>308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174</v>
      </c>
      <c r="AU169" s="18" t="s">
        <v>79</v>
      </c>
    </row>
    <row r="170" spans="1:47" s="1" customFormat="1" ht="19.5">
      <c r="A170" s="35"/>
      <c r="B170" s="36"/>
      <c r="C170" s="37"/>
      <c r="D170" s="199" t="s">
        <v>241</v>
      </c>
      <c r="E170" s="37"/>
      <c r="F170" s="219" t="s">
        <v>309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241</v>
      </c>
      <c r="AU170" s="18" t="s">
        <v>79</v>
      </c>
    </row>
    <row r="171" spans="2:51" s="13" customFormat="1" ht="12">
      <c r="B171" s="208"/>
      <c r="C171" s="209"/>
      <c r="D171" s="199" t="s">
        <v>190</v>
      </c>
      <c r="E171" s="210" t="s">
        <v>20</v>
      </c>
      <c r="F171" s="211" t="s">
        <v>310</v>
      </c>
      <c r="G171" s="209"/>
      <c r="H171" s="212">
        <v>0.95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190</v>
      </c>
      <c r="AU171" s="218" t="s">
        <v>79</v>
      </c>
      <c r="AV171" s="13" t="s">
        <v>79</v>
      </c>
      <c r="AW171" s="13" t="s">
        <v>32</v>
      </c>
      <c r="AX171" s="13" t="s">
        <v>6</v>
      </c>
      <c r="AY171" s="218" t="s">
        <v>165</v>
      </c>
    </row>
    <row r="172" spans="2:63" s="11" customFormat="1" ht="22.9" customHeight="1">
      <c r="B172" s="163"/>
      <c r="C172" s="164"/>
      <c r="D172" s="165" t="s">
        <v>69</v>
      </c>
      <c r="E172" s="177" t="s">
        <v>180</v>
      </c>
      <c r="F172" s="177" t="s">
        <v>311</v>
      </c>
      <c r="G172" s="164"/>
      <c r="H172" s="164"/>
      <c r="I172" s="167"/>
      <c r="J172" s="178">
        <f>BK172</f>
        <v>2833570.1999999993</v>
      </c>
      <c r="K172" s="164"/>
      <c r="L172" s="169"/>
      <c r="M172" s="170"/>
      <c r="N172" s="171"/>
      <c r="O172" s="171"/>
      <c r="P172" s="172">
        <f>SUM(P173:P216)</f>
        <v>0</v>
      </c>
      <c r="Q172" s="171"/>
      <c r="R172" s="172">
        <f>SUM(R173:R216)</f>
        <v>27.758159579999997</v>
      </c>
      <c r="S172" s="171"/>
      <c r="T172" s="173">
        <f>SUM(T173:T216)</f>
        <v>0</v>
      </c>
      <c r="AR172" s="174" t="s">
        <v>6</v>
      </c>
      <c r="AT172" s="175" t="s">
        <v>69</v>
      </c>
      <c r="AU172" s="175" t="s">
        <v>6</v>
      </c>
      <c r="AY172" s="174" t="s">
        <v>165</v>
      </c>
      <c r="BK172" s="176">
        <f>SUM(BK173:BK216)</f>
        <v>2833570.1999999993</v>
      </c>
    </row>
    <row r="173" spans="1:65" s="1" customFormat="1" ht="33" customHeight="1">
      <c r="A173" s="35"/>
      <c r="B173" s="36"/>
      <c r="C173" s="179" t="s">
        <v>312</v>
      </c>
      <c r="D173" s="179" t="s">
        <v>167</v>
      </c>
      <c r="E173" s="180" t="s">
        <v>313</v>
      </c>
      <c r="F173" s="181" t="s">
        <v>314</v>
      </c>
      <c r="G173" s="182" t="s">
        <v>224</v>
      </c>
      <c r="H173" s="183">
        <v>24.144</v>
      </c>
      <c r="I173" s="184">
        <v>22631.4</v>
      </c>
      <c r="J173" s="185">
        <f>ROUND(I173*H173,2)</f>
        <v>546412.52</v>
      </c>
      <c r="K173" s="181" t="s">
        <v>171</v>
      </c>
      <c r="L173" s="40"/>
      <c r="M173" s="186" t="s">
        <v>20</v>
      </c>
      <c r="N173" s="187" t="s">
        <v>41</v>
      </c>
      <c r="O173" s="65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172</v>
      </c>
      <c r="AT173" s="190" t="s">
        <v>167</v>
      </c>
      <c r="AU173" s="190" t="s">
        <v>79</v>
      </c>
      <c r="AY173" s="18" t="s">
        <v>165</v>
      </c>
      <c r="BE173" s="191">
        <f>IF(N173="základní",J173,0)</f>
        <v>546412.52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6</v>
      </c>
      <c r="BK173" s="191">
        <f>ROUND(I173*H173,2)</f>
        <v>546412.52</v>
      </c>
      <c r="BL173" s="18" t="s">
        <v>172</v>
      </c>
      <c r="BM173" s="190" t="s">
        <v>315</v>
      </c>
    </row>
    <row r="174" spans="1:47" s="1" customFormat="1" ht="12">
      <c r="A174" s="35"/>
      <c r="B174" s="36"/>
      <c r="C174" s="37"/>
      <c r="D174" s="192" t="s">
        <v>174</v>
      </c>
      <c r="E174" s="37"/>
      <c r="F174" s="193" t="s">
        <v>316</v>
      </c>
      <c r="G174" s="37"/>
      <c r="H174" s="37"/>
      <c r="I174" s="194"/>
      <c r="J174" s="37"/>
      <c r="K174" s="37"/>
      <c r="L174" s="40"/>
      <c r="M174" s="195"/>
      <c r="N174" s="19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174</v>
      </c>
      <c r="AU174" s="18" t="s">
        <v>79</v>
      </c>
    </row>
    <row r="175" spans="2:51" s="12" customFormat="1" ht="12">
      <c r="B175" s="197"/>
      <c r="C175" s="198"/>
      <c r="D175" s="199" t="s">
        <v>190</v>
      </c>
      <c r="E175" s="200" t="s">
        <v>20</v>
      </c>
      <c r="F175" s="201" t="s">
        <v>317</v>
      </c>
      <c r="G175" s="198"/>
      <c r="H175" s="200" t="s">
        <v>20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190</v>
      </c>
      <c r="AU175" s="207" t="s">
        <v>79</v>
      </c>
      <c r="AV175" s="12" t="s">
        <v>6</v>
      </c>
      <c r="AW175" s="12" t="s">
        <v>32</v>
      </c>
      <c r="AX175" s="12" t="s">
        <v>70</v>
      </c>
      <c r="AY175" s="207" t="s">
        <v>165</v>
      </c>
    </row>
    <row r="176" spans="2:51" s="13" customFormat="1" ht="12">
      <c r="B176" s="208"/>
      <c r="C176" s="209"/>
      <c r="D176" s="199" t="s">
        <v>190</v>
      </c>
      <c r="E176" s="210" t="s">
        <v>20</v>
      </c>
      <c r="F176" s="211" t="s">
        <v>318</v>
      </c>
      <c r="G176" s="209"/>
      <c r="H176" s="212">
        <v>24.144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190</v>
      </c>
      <c r="AU176" s="218" t="s">
        <v>79</v>
      </c>
      <c r="AV176" s="13" t="s">
        <v>79</v>
      </c>
      <c r="AW176" s="13" t="s">
        <v>32</v>
      </c>
      <c r="AX176" s="13" t="s">
        <v>6</v>
      </c>
      <c r="AY176" s="218" t="s">
        <v>165</v>
      </c>
    </row>
    <row r="177" spans="1:65" s="1" customFormat="1" ht="16.5" customHeight="1">
      <c r="A177" s="35"/>
      <c r="B177" s="36"/>
      <c r="C177" s="220" t="s">
        <v>319</v>
      </c>
      <c r="D177" s="220" t="s">
        <v>245</v>
      </c>
      <c r="E177" s="221" t="s">
        <v>320</v>
      </c>
      <c r="F177" s="222" t="s">
        <v>321</v>
      </c>
      <c r="G177" s="223" t="s">
        <v>224</v>
      </c>
      <c r="H177" s="224">
        <v>9.626</v>
      </c>
      <c r="I177" s="225">
        <v>68008.5</v>
      </c>
      <c r="J177" s="226">
        <f>ROUND(I177*H177,2)</f>
        <v>654649.82</v>
      </c>
      <c r="K177" s="222" t="s">
        <v>322</v>
      </c>
      <c r="L177" s="227"/>
      <c r="M177" s="228" t="s">
        <v>20</v>
      </c>
      <c r="N177" s="229" t="s">
        <v>41</v>
      </c>
      <c r="O177" s="65"/>
      <c r="P177" s="188">
        <f>O177*H177</f>
        <v>0</v>
      </c>
      <c r="Q177" s="188">
        <v>1</v>
      </c>
      <c r="R177" s="188">
        <f>Q177*H177</f>
        <v>9.626</v>
      </c>
      <c r="S177" s="188">
        <v>0</v>
      </c>
      <c r="T177" s="18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211</v>
      </c>
      <c r="AT177" s="190" t="s">
        <v>245</v>
      </c>
      <c r="AU177" s="190" t="s">
        <v>79</v>
      </c>
      <c r="AY177" s="18" t="s">
        <v>165</v>
      </c>
      <c r="BE177" s="191">
        <f>IF(N177="základní",J177,0)</f>
        <v>654649.82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18" t="s">
        <v>6</v>
      </c>
      <c r="BK177" s="191">
        <f>ROUND(I177*H177,2)</f>
        <v>654649.82</v>
      </c>
      <c r="BL177" s="18" t="s">
        <v>172</v>
      </c>
      <c r="BM177" s="190" t="s">
        <v>323</v>
      </c>
    </row>
    <row r="178" spans="2:51" s="13" customFormat="1" ht="12">
      <c r="B178" s="208"/>
      <c r="C178" s="209"/>
      <c r="D178" s="199" t="s">
        <v>190</v>
      </c>
      <c r="E178" s="209"/>
      <c r="F178" s="211" t="s">
        <v>324</v>
      </c>
      <c r="G178" s="209"/>
      <c r="H178" s="212">
        <v>9.626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190</v>
      </c>
      <c r="AU178" s="218" t="s">
        <v>79</v>
      </c>
      <c r="AV178" s="13" t="s">
        <v>79</v>
      </c>
      <c r="AW178" s="13" t="s">
        <v>4</v>
      </c>
      <c r="AX178" s="13" t="s">
        <v>6</v>
      </c>
      <c r="AY178" s="218" t="s">
        <v>165</v>
      </c>
    </row>
    <row r="179" spans="1:65" s="1" customFormat="1" ht="16.5" customHeight="1">
      <c r="A179" s="35"/>
      <c r="B179" s="36"/>
      <c r="C179" s="220" t="s">
        <v>192</v>
      </c>
      <c r="D179" s="220" t="s">
        <v>245</v>
      </c>
      <c r="E179" s="221" t="s">
        <v>325</v>
      </c>
      <c r="F179" s="222" t="s">
        <v>326</v>
      </c>
      <c r="G179" s="223" t="s">
        <v>224</v>
      </c>
      <c r="H179" s="224">
        <v>6.381</v>
      </c>
      <c r="I179" s="225">
        <v>68580</v>
      </c>
      <c r="J179" s="226">
        <f>ROUND(I179*H179,2)</f>
        <v>437608.98</v>
      </c>
      <c r="K179" s="222" t="s">
        <v>322</v>
      </c>
      <c r="L179" s="227"/>
      <c r="M179" s="228" t="s">
        <v>20</v>
      </c>
      <c r="N179" s="229" t="s">
        <v>41</v>
      </c>
      <c r="O179" s="65"/>
      <c r="P179" s="188">
        <f>O179*H179</f>
        <v>0</v>
      </c>
      <c r="Q179" s="188">
        <v>1</v>
      </c>
      <c r="R179" s="188">
        <f>Q179*H179</f>
        <v>6.381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211</v>
      </c>
      <c r="AT179" s="190" t="s">
        <v>245</v>
      </c>
      <c r="AU179" s="190" t="s">
        <v>79</v>
      </c>
      <c r="AY179" s="18" t="s">
        <v>165</v>
      </c>
      <c r="BE179" s="191">
        <f>IF(N179="základní",J179,0)</f>
        <v>437608.98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8" t="s">
        <v>6</v>
      </c>
      <c r="BK179" s="191">
        <f>ROUND(I179*H179,2)</f>
        <v>437608.98</v>
      </c>
      <c r="BL179" s="18" t="s">
        <v>172</v>
      </c>
      <c r="BM179" s="190" t="s">
        <v>327</v>
      </c>
    </row>
    <row r="180" spans="2:51" s="13" customFormat="1" ht="12">
      <c r="B180" s="208"/>
      <c r="C180" s="209"/>
      <c r="D180" s="199" t="s">
        <v>190</v>
      </c>
      <c r="E180" s="209"/>
      <c r="F180" s="211" t="s">
        <v>328</v>
      </c>
      <c r="G180" s="209"/>
      <c r="H180" s="212">
        <v>6.381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190</v>
      </c>
      <c r="AU180" s="218" t="s">
        <v>79</v>
      </c>
      <c r="AV180" s="13" t="s">
        <v>79</v>
      </c>
      <c r="AW180" s="13" t="s">
        <v>4</v>
      </c>
      <c r="AX180" s="13" t="s">
        <v>6</v>
      </c>
      <c r="AY180" s="218" t="s">
        <v>165</v>
      </c>
    </row>
    <row r="181" spans="1:65" s="1" customFormat="1" ht="16.5" customHeight="1">
      <c r="A181" s="35"/>
      <c r="B181" s="36"/>
      <c r="C181" s="220" t="s">
        <v>329</v>
      </c>
      <c r="D181" s="220" t="s">
        <v>245</v>
      </c>
      <c r="E181" s="221" t="s">
        <v>330</v>
      </c>
      <c r="F181" s="222" t="s">
        <v>331</v>
      </c>
      <c r="G181" s="223" t="s">
        <v>224</v>
      </c>
      <c r="H181" s="224">
        <v>1.034</v>
      </c>
      <c r="I181" s="225">
        <v>69151.5</v>
      </c>
      <c r="J181" s="226">
        <f>ROUND(I181*H181,2)</f>
        <v>71502.65</v>
      </c>
      <c r="K181" s="222" t="s">
        <v>322</v>
      </c>
      <c r="L181" s="227"/>
      <c r="M181" s="228" t="s">
        <v>20</v>
      </c>
      <c r="N181" s="229" t="s">
        <v>41</v>
      </c>
      <c r="O181" s="65"/>
      <c r="P181" s="188">
        <f>O181*H181</f>
        <v>0</v>
      </c>
      <c r="Q181" s="188">
        <v>1</v>
      </c>
      <c r="R181" s="188">
        <f>Q181*H181</f>
        <v>1.034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211</v>
      </c>
      <c r="AT181" s="190" t="s">
        <v>245</v>
      </c>
      <c r="AU181" s="190" t="s">
        <v>79</v>
      </c>
      <c r="AY181" s="18" t="s">
        <v>165</v>
      </c>
      <c r="BE181" s="191">
        <f>IF(N181="základní",J181,0)</f>
        <v>71502.65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6</v>
      </c>
      <c r="BK181" s="191">
        <f>ROUND(I181*H181,2)</f>
        <v>71502.65</v>
      </c>
      <c r="BL181" s="18" t="s">
        <v>172</v>
      </c>
      <c r="BM181" s="190" t="s">
        <v>332</v>
      </c>
    </row>
    <row r="182" spans="2:51" s="13" customFormat="1" ht="12">
      <c r="B182" s="208"/>
      <c r="C182" s="209"/>
      <c r="D182" s="199" t="s">
        <v>190</v>
      </c>
      <c r="E182" s="209"/>
      <c r="F182" s="211" t="s">
        <v>333</v>
      </c>
      <c r="G182" s="209"/>
      <c r="H182" s="212">
        <v>1.034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190</v>
      </c>
      <c r="AU182" s="218" t="s">
        <v>79</v>
      </c>
      <c r="AV182" s="13" t="s">
        <v>79</v>
      </c>
      <c r="AW182" s="13" t="s">
        <v>4</v>
      </c>
      <c r="AX182" s="13" t="s">
        <v>6</v>
      </c>
      <c r="AY182" s="218" t="s">
        <v>165</v>
      </c>
    </row>
    <row r="183" spans="1:65" s="1" customFormat="1" ht="16.5" customHeight="1">
      <c r="A183" s="35"/>
      <c r="B183" s="36"/>
      <c r="C183" s="220" t="s">
        <v>334</v>
      </c>
      <c r="D183" s="220" t="s">
        <v>245</v>
      </c>
      <c r="E183" s="221" t="s">
        <v>335</v>
      </c>
      <c r="F183" s="222" t="s">
        <v>336</v>
      </c>
      <c r="G183" s="223" t="s">
        <v>224</v>
      </c>
      <c r="H183" s="224">
        <v>3.994</v>
      </c>
      <c r="I183" s="225">
        <v>69151.5</v>
      </c>
      <c r="J183" s="226">
        <f>ROUND(I183*H183,2)</f>
        <v>276191.09</v>
      </c>
      <c r="K183" s="222" t="s">
        <v>322</v>
      </c>
      <c r="L183" s="227"/>
      <c r="M183" s="228" t="s">
        <v>20</v>
      </c>
      <c r="N183" s="229" t="s">
        <v>41</v>
      </c>
      <c r="O183" s="65"/>
      <c r="P183" s="188">
        <f>O183*H183</f>
        <v>0</v>
      </c>
      <c r="Q183" s="188">
        <v>1</v>
      </c>
      <c r="R183" s="188">
        <f>Q183*H183</f>
        <v>3.994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211</v>
      </c>
      <c r="AT183" s="190" t="s">
        <v>245</v>
      </c>
      <c r="AU183" s="190" t="s">
        <v>79</v>
      </c>
      <c r="AY183" s="18" t="s">
        <v>165</v>
      </c>
      <c r="BE183" s="191">
        <f>IF(N183="základní",J183,0)</f>
        <v>276191.09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8" t="s">
        <v>6</v>
      </c>
      <c r="BK183" s="191">
        <f>ROUND(I183*H183,2)</f>
        <v>276191.09</v>
      </c>
      <c r="BL183" s="18" t="s">
        <v>172</v>
      </c>
      <c r="BM183" s="190" t="s">
        <v>337</v>
      </c>
    </row>
    <row r="184" spans="2:51" s="13" customFormat="1" ht="12">
      <c r="B184" s="208"/>
      <c r="C184" s="209"/>
      <c r="D184" s="199" t="s">
        <v>190</v>
      </c>
      <c r="E184" s="209"/>
      <c r="F184" s="211" t="s">
        <v>338</v>
      </c>
      <c r="G184" s="209"/>
      <c r="H184" s="212">
        <v>3.994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190</v>
      </c>
      <c r="AU184" s="218" t="s">
        <v>79</v>
      </c>
      <c r="AV184" s="13" t="s">
        <v>79</v>
      </c>
      <c r="AW184" s="13" t="s">
        <v>4</v>
      </c>
      <c r="AX184" s="13" t="s">
        <v>6</v>
      </c>
      <c r="AY184" s="218" t="s">
        <v>165</v>
      </c>
    </row>
    <row r="185" spans="1:65" s="1" customFormat="1" ht="21.75" customHeight="1">
      <c r="A185" s="35"/>
      <c r="B185" s="36"/>
      <c r="C185" s="220" t="s">
        <v>339</v>
      </c>
      <c r="D185" s="220" t="s">
        <v>245</v>
      </c>
      <c r="E185" s="221" t="s">
        <v>340</v>
      </c>
      <c r="F185" s="222" t="s">
        <v>341</v>
      </c>
      <c r="G185" s="223" t="s">
        <v>224</v>
      </c>
      <c r="H185" s="224">
        <v>0.937</v>
      </c>
      <c r="I185" s="225">
        <v>66865.5</v>
      </c>
      <c r="J185" s="226">
        <f>ROUND(I185*H185,2)</f>
        <v>62652.97</v>
      </c>
      <c r="K185" s="222" t="s">
        <v>322</v>
      </c>
      <c r="L185" s="227"/>
      <c r="M185" s="228" t="s">
        <v>20</v>
      </c>
      <c r="N185" s="229" t="s">
        <v>41</v>
      </c>
      <c r="O185" s="65"/>
      <c r="P185" s="188">
        <f>O185*H185</f>
        <v>0</v>
      </c>
      <c r="Q185" s="188">
        <v>1</v>
      </c>
      <c r="R185" s="188">
        <f>Q185*H185</f>
        <v>0.937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211</v>
      </c>
      <c r="AT185" s="190" t="s">
        <v>245</v>
      </c>
      <c r="AU185" s="190" t="s">
        <v>79</v>
      </c>
      <c r="AY185" s="18" t="s">
        <v>165</v>
      </c>
      <c r="BE185" s="191">
        <f>IF(N185="základní",J185,0)</f>
        <v>62652.97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8" t="s">
        <v>6</v>
      </c>
      <c r="BK185" s="191">
        <f>ROUND(I185*H185,2)</f>
        <v>62652.97</v>
      </c>
      <c r="BL185" s="18" t="s">
        <v>172</v>
      </c>
      <c r="BM185" s="190" t="s">
        <v>342</v>
      </c>
    </row>
    <row r="186" spans="2:51" s="13" customFormat="1" ht="12">
      <c r="B186" s="208"/>
      <c r="C186" s="209"/>
      <c r="D186" s="199" t="s">
        <v>190</v>
      </c>
      <c r="E186" s="209"/>
      <c r="F186" s="211" t="s">
        <v>343</v>
      </c>
      <c r="G186" s="209"/>
      <c r="H186" s="212">
        <v>0.937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190</v>
      </c>
      <c r="AU186" s="218" t="s">
        <v>79</v>
      </c>
      <c r="AV186" s="13" t="s">
        <v>79</v>
      </c>
      <c r="AW186" s="13" t="s">
        <v>4</v>
      </c>
      <c r="AX186" s="13" t="s">
        <v>6</v>
      </c>
      <c r="AY186" s="218" t="s">
        <v>165</v>
      </c>
    </row>
    <row r="187" spans="1:65" s="1" customFormat="1" ht="16.5" customHeight="1">
      <c r="A187" s="35"/>
      <c r="B187" s="36"/>
      <c r="C187" s="220" t="s">
        <v>344</v>
      </c>
      <c r="D187" s="220" t="s">
        <v>245</v>
      </c>
      <c r="E187" s="221" t="s">
        <v>345</v>
      </c>
      <c r="F187" s="222" t="s">
        <v>346</v>
      </c>
      <c r="G187" s="223" t="s">
        <v>232</v>
      </c>
      <c r="H187" s="224">
        <v>181.663</v>
      </c>
      <c r="I187" s="225">
        <v>725.81</v>
      </c>
      <c r="J187" s="226">
        <f>ROUND(I187*H187,2)</f>
        <v>131852.82</v>
      </c>
      <c r="K187" s="222" t="s">
        <v>322</v>
      </c>
      <c r="L187" s="227"/>
      <c r="M187" s="228" t="s">
        <v>20</v>
      </c>
      <c r="N187" s="229" t="s">
        <v>41</v>
      </c>
      <c r="O187" s="65"/>
      <c r="P187" s="188">
        <f>O187*H187</f>
        <v>0</v>
      </c>
      <c r="Q187" s="188">
        <v>0.01066</v>
      </c>
      <c r="R187" s="188">
        <f>Q187*H187</f>
        <v>1.93652758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211</v>
      </c>
      <c r="AT187" s="190" t="s">
        <v>245</v>
      </c>
      <c r="AU187" s="190" t="s">
        <v>79</v>
      </c>
      <c r="AY187" s="18" t="s">
        <v>165</v>
      </c>
      <c r="BE187" s="191">
        <f>IF(N187="základní",J187,0)</f>
        <v>131852.82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8" t="s">
        <v>6</v>
      </c>
      <c r="BK187" s="191">
        <f>ROUND(I187*H187,2)</f>
        <v>131852.82</v>
      </c>
      <c r="BL187" s="18" t="s">
        <v>172</v>
      </c>
      <c r="BM187" s="190" t="s">
        <v>347</v>
      </c>
    </row>
    <row r="188" spans="2:51" s="13" customFormat="1" ht="12">
      <c r="B188" s="208"/>
      <c r="C188" s="209"/>
      <c r="D188" s="199" t="s">
        <v>190</v>
      </c>
      <c r="E188" s="209"/>
      <c r="F188" s="211" t="s">
        <v>348</v>
      </c>
      <c r="G188" s="209"/>
      <c r="H188" s="212">
        <v>181.663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190</v>
      </c>
      <c r="AU188" s="218" t="s">
        <v>79</v>
      </c>
      <c r="AV188" s="13" t="s">
        <v>79</v>
      </c>
      <c r="AW188" s="13" t="s">
        <v>4</v>
      </c>
      <c r="AX188" s="13" t="s">
        <v>6</v>
      </c>
      <c r="AY188" s="218" t="s">
        <v>165</v>
      </c>
    </row>
    <row r="189" spans="1:65" s="1" customFormat="1" ht="16.5" customHeight="1">
      <c r="A189" s="35"/>
      <c r="B189" s="36"/>
      <c r="C189" s="220" t="s">
        <v>349</v>
      </c>
      <c r="D189" s="220" t="s">
        <v>245</v>
      </c>
      <c r="E189" s="221" t="s">
        <v>350</v>
      </c>
      <c r="F189" s="222" t="s">
        <v>351</v>
      </c>
      <c r="G189" s="223" t="s">
        <v>224</v>
      </c>
      <c r="H189" s="224">
        <v>1.259</v>
      </c>
      <c r="I189" s="225">
        <v>64579.5</v>
      </c>
      <c r="J189" s="226">
        <f>ROUND(I189*H189,2)</f>
        <v>81305.59</v>
      </c>
      <c r="K189" s="222" t="s">
        <v>322</v>
      </c>
      <c r="L189" s="227"/>
      <c r="M189" s="228" t="s">
        <v>20</v>
      </c>
      <c r="N189" s="229" t="s">
        <v>41</v>
      </c>
      <c r="O189" s="65"/>
      <c r="P189" s="188">
        <f>O189*H189</f>
        <v>0</v>
      </c>
      <c r="Q189" s="188">
        <v>1</v>
      </c>
      <c r="R189" s="188">
        <f>Q189*H189</f>
        <v>1.259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211</v>
      </c>
      <c r="AT189" s="190" t="s">
        <v>245</v>
      </c>
      <c r="AU189" s="190" t="s">
        <v>79</v>
      </c>
      <c r="AY189" s="18" t="s">
        <v>165</v>
      </c>
      <c r="BE189" s="191">
        <f>IF(N189="základní",J189,0)</f>
        <v>81305.59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" t="s">
        <v>6</v>
      </c>
      <c r="BK189" s="191">
        <f>ROUND(I189*H189,2)</f>
        <v>81305.59</v>
      </c>
      <c r="BL189" s="18" t="s">
        <v>172</v>
      </c>
      <c r="BM189" s="190" t="s">
        <v>352</v>
      </c>
    </row>
    <row r="190" spans="2:51" s="13" customFormat="1" ht="12">
      <c r="B190" s="208"/>
      <c r="C190" s="209"/>
      <c r="D190" s="199" t="s">
        <v>190</v>
      </c>
      <c r="E190" s="210" t="s">
        <v>20</v>
      </c>
      <c r="F190" s="211" t="s">
        <v>353</v>
      </c>
      <c r="G190" s="209"/>
      <c r="H190" s="212">
        <v>1.199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190</v>
      </c>
      <c r="AU190" s="218" t="s">
        <v>79</v>
      </c>
      <c r="AV190" s="13" t="s">
        <v>79</v>
      </c>
      <c r="AW190" s="13" t="s">
        <v>32</v>
      </c>
      <c r="AX190" s="13" t="s">
        <v>6</v>
      </c>
      <c r="AY190" s="218" t="s">
        <v>165</v>
      </c>
    </row>
    <row r="191" spans="2:51" s="13" customFormat="1" ht="12">
      <c r="B191" s="208"/>
      <c r="C191" s="209"/>
      <c r="D191" s="199" t="s">
        <v>190</v>
      </c>
      <c r="E191" s="209"/>
      <c r="F191" s="211" t="s">
        <v>354</v>
      </c>
      <c r="G191" s="209"/>
      <c r="H191" s="212">
        <v>1.259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190</v>
      </c>
      <c r="AU191" s="218" t="s">
        <v>79</v>
      </c>
      <c r="AV191" s="13" t="s">
        <v>79</v>
      </c>
      <c r="AW191" s="13" t="s">
        <v>4</v>
      </c>
      <c r="AX191" s="13" t="s">
        <v>6</v>
      </c>
      <c r="AY191" s="218" t="s">
        <v>165</v>
      </c>
    </row>
    <row r="192" spans="1:65" s="1" customFormat="1" ht="24.2" customHeight="1">
      <c r="A192" s="35"/>
      <c r="B192" s="36"/>
      <c r="C192" s="179" t="s">
        <v>355</v>
      </c>
      <c r="D192" s="179" t="s">
        <v>167</v>
      </c>
      <c r="E192" s="180" t="s">
        <v>356</v>
      </c>
      <c r="F192" s="181" t="s">
        <v>357</v>
      </c>
      <c r="G192" s="182" t="s">
        <v>224</v>
      </c>
      <c r="H192" s="183">
        <v>24.144</v>
      </c>
      <c r="I192" s="184">
        <v>571.5</v>
      </c>
      <c r="J192" s="185">
        <f>ROUND(I192*H192,2)</f>
        <v>13798.3</v>
      </c>
      <c r="K192" s="181" t="s">
        <v>322</v>
      </c>
      <c r="L192" s="40"/>
      <c r="M192" s="186" t="s">
        <v>20</v>
      </c>
      <c r="N192" s="187" t="s">
        <v>41</v>
      </c>
      <c r="O192" s="65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172</v>
      </c>
      <c r="AT192" s="190" t="s">
        <v>167</v>
      </c>
      <c r="AU192" s="190" t="s">
        <v>79</v>
      </c>
      <c r="AY192" s="18" t="s">
        <v>165</v>
      </c>
      <c r="BE192" s="191">
        <f>IF(N192="základní",J192,0)</f>
        <v>13798.3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6</v>
      </c>
      <c r="BK192" s="191">
        <f>ROUND(I192*H192,2)</f>
        <v>13798.3</v>
      </c>
      <c r="BL192" s="18" t="s">
        <v>172</v>
      </c>
      <c r="BM192" s="190" t="s">
        <v>358</v>
      </c>
    </row>
    <row r="193" spans="1:65" s="1" customFormat="1" ht="37.9" customHeight="1">
      <c r="A193" s="35"/>
      <c r="B193" s="36"/>
      <c r="C193" s="179" t="s">
        <v>359</v>
      </c>
      <c r="D193" s="179" t="s">
        <v>167</v>
      </c>
      <c r="E193" s="180" t="s">
        <v>360</v>
      </c>
      <c r="F193" s="181" t="s">
        <v>361</v>
      </c>
      <c r="G193" s="182" t="s">
        <v>187</v>
      </c>
      <c r="H193" s="183">
        <v>60</v>
      </c>
      <c r="I193" s="184">
        <v>691.52</v>
      </c>
      <c r="J193" s="185">
        <f>ROUND(I193*H193,2)</f>
        <v>41491.2</v>
      </c>
      <c r="K193" s="181" t="s">
        <v>171</v>
      </c>
      <c r="L193" s="40"/>
      <c r="M193" s="186" t="s">
        <v>20</v>
      </c>
      <c r="N193" s="187" t="s">
        <v>41</v>
      </c>
      <c r="O193" s="65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172</v>
      </c>
      <c r="AT193" s="190" t="s">
        <v>167</v>
      </c>
      <c r="AU193" s="190" t="s">
        <v>79</v>
      </c>
      <c r="AY193" s="18" t="s">
        <v>165</v>
      </c>
      <c r="BE193" s="191">
        <f>IF(N193="základní",J193,0)</f>
        <v>41491.2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" t="s">
        <v>6</v>
      </c>
      <c r="BK193" s="191">
        <f>ROUND(I193*H193,2)</f>
        <v>41491.2</v>
      </c>
      <c r="BL193" s="18" t="s">
        <v>172</v>
      </c>
      <c r="BM193" s="190" t="s">
        <v>362</v>
      </c>
    </row>
    <row r="194" spans="1:47" s="1" customFormat="1" ht="12">
      <c r="A194" s="35"/>
      <c r="B194" s="36"/>
      <c r="C194" s="37"/>
      <c r="D194" s="192" t="s">
        <v>174</v>
      </c>
      <c r="E194" s="37"/>
      <c r="F194" s="193" t="s">
        <v>363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174</v>
      </c>
      <c r="AU194" s="18" t="s">
        <v>79</v>
      </c>
    </row>
    <row r="195" spans="2:51" s="12" customFormat="1" ht="12">
      <c r="B195" s="197"/>
      <c r="C195" s="198"/>
      <c r="D195" s="199" t="s">
        <v>190</v>
      </c>
      <c r="E195" s="200" t="s">
        <v>20</v>
      </c>
      <c r="F195" s="201" t="s">
        <v>364</v>
      </c>
      <c r="G195" s="198"/>
      <c r="H195" s="200" t="s">
        <v>20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190</v>
      </c>
      <c r="AU195" s="207" t="s">
        <v>79</v>
      </c>
      <c r="AV195" s="12" t="s">
        <v>6</v>
      </c>
      <c r="AW195" s="12" t="s">
        <v>32</v>
      </c>
      <c r="AX195" s="12" t="s">
        <v>70</v>
      </c>
      <c r="AY195" s="207" t="s">
        <v>165</v>
      </c>
    </row>
    <row r="196" spans="2:51" s="12" customFormat="1" ht="12">
      <c r="B196" s="197"/>
      <c r="C196" s="198"/>
      <c r="D196" s="199" t="s">
        <v>190</v>
      </c>
      <c r="E196" s="200" t="s">
        <v>20</v>
      </c>
      <c r="F196" s="201" t="s">
        <v>365</v>
      </c>
      <c r="G196" s="198"/>
      <c r="H196" s="200" t="s">
        <v>20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190</v>
      </c>
      <c r="AU196" s="207" t="s">
        <v>79</v>
      </c>
      <c r="AV196" s="12" t="s">
        <v>6</v>
      </c>
      <c r="AW196" s="12" t="s">
        <v>32</v>
      </c>
      <c r="AX196" s="12" t="s">
        <v>70</v>
      </c>
      <c r="AY196" s="207" t="s">
        <v>165</v>
      </c>
    </row>
    <row r="197" spans="2:51" s="13" customFormat="1" ht="12">
      <c r="B197" s="208"/>
      <c r="C197" s="209"/>
      <c r="D197" s="199" t="s">
        <v>190</v>
      </c>
      <c r="E197" s="210" t="s">
        <v>20</v>
      </c>
      <c r="F197" s="211" t="s">
        <v>366</v>
      </c>
      <c r="G197" s="209"/>
      <c r="H197" s="212">
        <v>60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190</v>
      </c>
      <c r="AU197" s="218" t="s">
        <v>79</v>
      </c>
      <c r="AV197" s="13" t="s">
        <v>79</v>
      </c>
      <c r="AW197" s="13" t="s">
        <v>32</v>
      </c>
      <c r="AX197" s="13" t="s">
        <v>6</v>
      </c>
      <c r="AY197" s="218" t="s">
        <v>165</v>
      </c>
    </row>
    <row r="198" spans="1:65" s="1" customFormat="1" ht="33" customHeight="1">
      <c r="A198" s="35"/>
      <c r="B198" s="36"/>
      <c r="C198" s="220" t="s">
        <v>367</v>
      </c>
      <c r="D198" s="220" t="s">
        <v>245</v>
      </c>
      <c r="E198" s="221" t="s">
        <v>368</v>
      </c>
      <c r="F198" s="222" t="s">
        <v>369</v>
      </c>
      <c r="G198" s="223" t="s">
        <v>187</v>
      </c>
      <c r="H198" s="224">
        <v>66</v>
      </c>
      <c r="I198" s="225">
        <v>2548.89</v>
      </c>
      <c r="J198" s="226">
        <f>ROUND(I198*H198,2)</f>
        <v>168226.74</v>
      </c>
      <c r="K198" s="222" t="s">
        <v>322</v>
      </c>
      <c r="L198" s="227"/>
      <c r="M198" s="228" t="s">
        <v>20</v>
      </c>
      <c r="N198" s="229" t="s">
        <v>41</v>
      </c>
      <c r="O198" s="65"/>
      <c r="P198" s="188">
        <f>O198*H198</f>
        <v>0</v>
      </c>
      <c r="Q198" s="188">
        <v>0.0103</v>
      </c>
      <c r="R198" s="188">
        <f>Q198*H198</f>
        <v>0.6798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211</v>
      </c>
      <c r="AT198" s="190" t="s">
        <v>245</v>
      </c>
      <c r="AU198" s="190" t="s">
        <v>79</v>
      </c>
      <c r="AY198" s="18" t="s">
        <v>165</v>
      </c>
      <c r="BE198" s="191">
        <f>IF(N198="základní",J198,0)</f>
        <v>168226.74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6</v>
      </c>
      <c r="BK198" s="191">
        <f>ROUND(I198*H198,2)</f>
        <v>168226.74</v>
      </c>
      <c r="BL198" s="18" t="s">
        <v>172</v>
      </c>
      <c r="BM198" s="190" t="s">
        <v>370</v>
      </c>
    </row>
    <row r="199" spans="2:51" s="13" customFormat="1" ht="12">
      <c r="B199" s="208"/>
      <c r="C199" s="209"/>
      <c r="D199" s="199" t="s">
        <v>190</v>
      </c>
      <c r="E199" s="209"/>
      <c r="F199" s="211" t="s">
        <v>371</v>
      </c>
      <c r="G199" s="209"/>
      <c r="H199" s="212">
        <v>66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190</v>
      </c>
      <c r="AU199" s="218" t="s">
        <v>79</v>
      </c>
      <c r="AV199" s="13" t="s">
        <v>79</v>
      </c>
      <c r="AW199" s="13" t="s">
        <v>4</v>
      </c>
      <c r="AX199" s="13" t="s">
        <v>6</v>
      </c>
      <c r="AY199" s="218" t="s">
        <v>165</v>
      </c>
    </row>
    <row r="200" spans="1:65" s="1" customFormat="1" ht="33" customHeight="1">
      <c r="A200" s="35"/>
      <c r="B200" s="36"/>
      <c r="C200" s="179" t="s">
        <v>372</v>
      </c>
      <c r="D200" s="179" t="s">
        <v>167</v>
      </c>
      <c r="E200" s="180" t="s">
        <v>373</v>
      </c>
      <c r="F200" s="181" t="s">
        <v>374</v>
      </c>
      <c r="G200" s="182" t="s">
        <v>187</v>
      </c>
      <c r="H200" s="183">
        <v>234</v>
      </c>
      <c r="I200" s="184">
        <v>348.04</v>
      </c>
      <c r="J200" s="185">
        <f>ROUND(I200*H200,2)</f>
        <v>81441.36</v>
      </c>
      <c r="K200" s="181" t="s">
        <v>171</v>
      </c>
      <c r="L200" s="40"/>
      <c r="M200" s="186" t="s">
        <v>20</v>
      </c>
      <c r="N200" s="187" t="s">
        <v>41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172</v>
      </c>
      <c r="AT200" s="190" t="s">
        <v>167</v>
      </c>
      <c r="AU200" s="190" t="s">
        <v>79</v>
      </c>
      <c r="AY200" s="18" t="s">
        <v>165</v>
      </c>
      <c r="BE200" s="191">
        <f>IF(N200="základní",J200,0)</f>
        <v>81441.36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6</v>
      </c>
      <c r="BK200" s="191">
        <f>ROUND(I200*H200,2)</f>
        <v>81441.36</v>
      </c>
      <c r="BL200" s="18" t="s">
        <v>172</v>
      </c>
      <c r="BM200" s="190" t="s">
        <v>375</v>
      </c>
    </row>
    <row r="201" spans="1:47" s="1" customFormat="1" ht="12">
      <c r="A201" s="35"/>
      <c r="B201" s="36"/>
      <c r="C201" s="37"/>
      <c r="D201" s="192" t="s">
        <v>174</v>
      </c>
      <c r="E201" s="37"/>
      <c r="F201" s="193" t="s">
        <v>376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174</v>
      </c>
      <c r="AU201" s="18" t="s">
        <v>79</v>
      </c>
    </row>
    <row r="202" spans="2:51" s="12" customFormat="1" ht="12">
      <c r="B202" s="197"/>
      <c r="C202" s="198"/>
      <c r="D202" s="199" t="s">
        <v>190</v>
      </c>
      <c r="E202" s="200" t="s">
        <v>20</v>
      </c>
      <c r="F202" s="201" t="s">
        <v>377</v>
      </c>
      <c r="G202" s="198"/>
      <c r="H202" s="200" t="s">
        <v>20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190</v>
      </c>
      <c r="AU202" s="207" t="s">
        <v>79</v>
      </c>
      <c r="AV202" s="12" t="s">
        <v>6</v>
      </c>
      <c r="AW202" s="12" t="s">
        <v>32</v>
      </c>
      <c r="AX202" s="12" t="s">
        <v>70</v>
      </c>
      <c r="AY202" s="207" t="s">
        <v>165</v>
      </c>
    </row>
    <row r="203" spans="2:51" s="12" customFormat="1" ht="12">
      <c r="B203" s="197"/>
      <c r="C203" s="198"/>
      <c r="D203" s="199" t="s">
        <v>190</v>
      </c>
      <c r="E203" s="200" t="s">
        <v>20</v>
      </c>
      <c r="F203" s="201" t="s">
        <v>365</v>
      </c>
      <c r="G203" s="198"/>
      <c r="H203" s="200" t="s">
        <v>20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190</v>
      </c>
      <c r="AU203" s="207" t="s">
        <v>79</v>
      </c>
      <c r="AV203" s="12" t="s">
        <v>6</v>
      </c>
      <c r="AW203" s="12" t="s">
        <v>32</v>
      </c>
      <c r="AX203" s="12" t="s">
        <v>70</v>
      </c>
      <c r="AY203" s="207" t="s">
        <v>165</v>
      </c>
    </row>
    <row r="204" spans="2:51" s="13" customFormat="1" ht="12">
      <c r="B204" s="208"/>
      <c r="C204" s="209"/>
      <c r="D204" s="199" t="s">
        <v>190</v>
      </c>
      <c r="E204" s="210" t="s">
        <v>20</v>
      </c>
      <c r="F204" s="211" t="s">
        <v>378</v>
      </c>
      <c r="G204" s="209"/>
      <c r="H204" s="212">
        <v>234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190</v>
      </c>
      <c r="AU204" s="218" t="s">
        <v>79</v>
      </c>
      <c r="AV204" s="13" t="s">
        <v>79</v>
      </c>
      <c r="AW204" s="13" t="s">
        <v>32</v>
      </c>
      <c r="AX204" s="13" t="s">
        <v>6</v>
      </c>
      <c r="AY204" s="218" t="s">
        <v>165</v>
      </c>
    </row>
    <row r="205" spans="1:65" s="1" customFormat="1" ht="16.5" customHeight="1">
      <c r="A205" s="35"/>
      <c r="B205" s="36"/>
      <c r="C205" s="220" t="s">
        <v>379</v>
      </c>
      <c r="D205" s="220" t="s">
        <v>245</v>
      </c>
      <c r="E205" s="221" t="s">
        <v>380</v>
      </c>
      <c r="F205" s="222" t="s">
        <v>381</v>
      </c>
      <c r="G205" s="223" t="s">
        <v>187</v>
      </c>
      <c r="H205" s="224">
        <v>257.4</v>
      </c>
      <c r="I205" s="225">
        <v>600.08</v>
      </c>
      <c r="J205" s="226">
        <f>ROUND(I205*H205,2)</f>
        <v>154460.59</v>
      </c>
      <c r="K205" s="222" t="s">
        <v>322</v>
      </c>
      <c r="L205" s="227"/>
      <c r="M205" s="228" t="s">
        <v>20</v>
      </c>
      <c r="N205" s="229" t="s">
        <v>41</v>
      </c>
      <c r="O205" s="65"/>
      <c r="P205" s="188">
        <f>O205*H205</f>
        <v>0</v>
      </c>
      <c r="Q205" s="188">
        <v>0.00693</v>
      </c>
      <c r="R205" s="188">
        <f>Q205*H205</f>
        <v>1.783782</v>
      </c>
      <c r="S205" s="188">
        <v>0</v>
      </c>
      <c r="T205" s="18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211</v>
      </c>
      <c r="AT205" s="190" t="s">
        <v>245</v>
      </c>
      <c r="AU205" s="190" t="s">
        <v>79</v>
      </c>
      <c r="AY205" s="18" t="s">
        <v>165</v>
      </c>
      <c r="BE205" s="191">
        <f>IF(N205="základní",J205,0)</f>
        <v>154460.59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" t="s">
        <v>6</v>
      </c>
      <c r="BK205" s="191">
        <f>ROUND(I205*H205,2)</f>
        <v>154460.59</v>
      </c>
      <c r="BL205" s="18" t="s">
        <v>172</v>
      </c>
      <c r="BM205" s="190" t="s">
        <v>382</v>
      </c>
    </row>
    <row r="206" spans="2:51" s="13" customFormat="1" ht="12">
      <c r="B206" s="208"/>
      <c r="C206" s="209"/>
      <c r="D206" s="199" t="s">
        <v>190</v>
      </c>
      <c r="E206" s="209"/>
      <c r="F206" s="211" t="s">
        <v>383</v>
      </c>
      <c r="G206" s="209"/>
      <c r="H206" s="212">
        <v>257.4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190</v>
      </c>
      <c r="AU206" s="218" t="s">
        <v>79</v>
      </c>
      <c r="AV206" s="13" t="s">
        <v>79</v>
      </c>
      <c r="AW206" s="13" t="s">
        <v>4</v>
      </c>
      <c r="AX206" s="13" t="s">
        <v>6</v>
      </c>
      <c r="AY206" s="218" t="s">
        <v>165</v>
      </c>
    </row>
    <row r="207" spans="1:65" s="1" customFormat="1" ht="37.9" customHeight="1">
      <c r="A207" s="35"/>
      <c r="B207" s="36"/>
      <c r="C207" s="179" t="s">
        <v>384</v>
      </c>
      <c r="D207" s="179" t="s">
        <v>167</v>
      </c>
      <c r="E207" s="180" t="s">
        <v>385</v>
      </c>
      <c r="F207" s="181" t="s">
        <v>386</v>
      </c>
      <c r="G207" s="182" t="s">
        <v>187</v>
      </c>
      <c r="H207" s="183">
        <v>70</v>
      </c>
      <c r="I207" s="184">
        <v>462.34</v>
      </c>
      <c r="J207" s="185">
        <f>ROUND(I207*H207,2)</f>
        <v>32363.8</v>
      </c>
      <c r="K207" s="181" t="s">
        <v>171</v>
      </c>
      <c r="L207" s="40"/>
      <c r="M207" s="186" t="s">
        <v>20</v>
      </c>
      <c r="N207" s="187" t="s">
        <v>41</v>
      </c>
      <c r="O207" s="65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0" t="s">
        <v>172</v>
      </c>
      <c r="AT207" s="190" t="s">
        <v>167</v>
      </c>
      <c r="AU207" s="190" t="s">
        <v>79</v>
      </c>
      <c r="AY207" s="18" t="s">
        <v>165</v>
      </c>
      <c r="BE207" s="191">
        <f>IF(N207="základní",J207,0)</f>
        <v>32363.8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" t="s">
        <v>6</v>
      </c>
      <c r="BK207" s="191">
        <f>ROUND(I207*H207,2)</f>
        <v>32363.8</v>
      </c>
      <c r="BL207" s="18" t="s">
        <v>172</v>
      </c>
      <c r="BM207" s="190" t="s">
        <v>387</v>
      </c>
    </row>
    <row r="208" spans="1:47" s="1" customFormat="1" ht="12">
      <c r="A208" s="35"/>
      <c r="B208" s="36"/>
      <c r="C208" s="37"/>
      <c r="D208" s="192" t="s">
        <v>174</v>
      </c>
      <c r="E208" s="37"/>
      <c r="F208" s="193" t="s">
        <v>388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174</v>
      </c>
      <c r="AU208" s="18" t="s">
        <v>79</v>
      </c>
    </row>
    <row r="209" spans="1:47" s="1" customFormat="1" ht="19.5">
      <c r="A209" s="35"/>
      <c r="B209" s="36"/>
      <c r="C209" s="37"/>
      <c r="D209" s="199" t="s">
        <v>241</v>
      </c>
      <c r="E209" s="37"/>
      <c r="F209" s="219" t="s">
        <v>389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241</v>
      </c>
      <c r="AU209" s="18" t="s">
        <v>79</v>
      </c>
    </row>
    <row r="210" spans="2:51" s="12" customFormat="1" ht="12">
      <c r="B210" s="197"/>
      <c r="C210" s="198"/>
      <c r="D210" s="199" t="s">
        <v>190</v>
      </c>
      <c r="E210" s="200" t="s">
        <v>20</v>
      </c>
      <c r="F210" s="201" t="s">
        <v>390</v>
      </c>
      <c r="G210" s="198"/>
      <c r="H210" s="200" t="s">
        <v>20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190</v>
      </c>
      <c r="AU210" s="207" t="s">
        <v>79</v>
      </c>
      <c r="AV210" s="12" t="s">
        <v>6</v>
      </c>
      <c r="AW210" s="12" t="s">
        <v>32</v>
      </c>
      <c r="AX210" s="12" t="s">
        <v>70</v>
      </c>
      <c r="AY210" s="207" t="s">
        <v>165</v>
      </c>
    </row>
    <row r="211" spans="2:51" s="12" customFormat="1" ht="12">
      <c r="B211" s="197"/>
      <c r="C211" s="198"/>
      <c r="D211" s="199" t="s">
        <v>190</v>
      </c>
      <c r="E211" s="200" t="s">
        <v>20</v>
      </c>
      <c r="F211" s="201" t="s">
        <v>365</v>
      </c>
      <c r="G211" s="198"/>
      <c r="H211" s="200" t="s">
        <v>20</v>
      </c>
      <c r="I211" s="202"/>
      <c r="J211" s="198"/>
      <c r="K211" s="198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190</v>
      </c>
      <c r="AU211" s="207" t="s">
        <v>79</v>
      </c>
      <c r="AV211" s="12" t="s">
        <v>6</v>
      </c>
      <c r="AW211" s="12" t="s">
        <v>32</v>
      </c>
      <c r="AX211" s="12" t="s">
        <v>70</v>
      </c>
      <c r="AY211" s="207" t="s">
        <v>165</v>
      </c>
    </row>
    <row r="212" spans="2:51" s="13" customFormat="1" ht="12">
      <c r="B212" s="208"/>
      <c r="C212" s="209"/>
      <c r="D212" s="199" t="s">
        <v>190</v>
      </c>
      <c r="E212" s="210" t="s">
        <v>20</v>
      </c>
      <c r="F212" s="211" t="s">
        <v>391</v>
      </c>
      <c r="G212" s="209"/>
      <c r="H212" s="212">
        <v>70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190</v>
      </c>
      <c r="AU212" s="218" t="s">
        <v>79</v>
      </c>
      <c r="AV212" s="13" t="s">
        <v>79</v>
      </c>
      <c r="AW212" s="13" t="s">
        <v>32</v>
      </c>
      <c r="AX212" s="13" t="s">
        <v>6</v>
      </c>
      <c r="AY212" s="218" t="s">
        <v>165</v>
      </c>
    </row>
    <row r="213" spans="1:65" s="1" customFormat="1" ht="24.2" customHeight="1">
      <c r="A213" s="35"/>
      <c r="B213" s="36"/>
      <c r="C213" s="220" t="s">
        <v>392</v>
      </c>
      <c r="D213" s="220" t="s">
        <v>245</v>
      </c>
      <c r="E213" s="221" t="s">
        <v>393</v>
      </c>
      <c r="F213" s="222" t="s">
        <v>394</v>
      </c>
      <c r="G213" s="223" t="s">
        <v>187</v>
      </c>
      <c r="H213" s="224">
        <v>77</v>
      </c>
      <c r="I213" s="225">
        <v>628.65</v>
      </c>
      <c r="J213" s="226">
        <f>ROUND(I213*H213,2)</f>
        <v>48406.05</v>
      </c>
      <c r="K213" s="222" t="s">
        <v>322</v>
      </c>
      <c r="L213" s="227"/>
      <c r="M213" s="228" t="s">
        <v>20</v>
      </c>
      <c r="N213" s="229" t="s">
        <v>41</v>
      </c>
      <c r="O213" s="65"/>
      <c r="P213" s="188">
        <f>O213*H213</f>
        <v>0</v>
      </c>
      <c r="Q213" s="188">
        <v>0.00165</v>
      </c>
      <c r="R213" s="188">
        <f>Q213*H213</f>
        <v>0.12705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211</v>
      </c>
      <c r="AT213" s="190" t="s">
        <v>245</v>
      </c>
      <c r="AU213" s="190" t="s">
        <v>79</v>
      </c>
      <c r="AY213" s="18" t="s">
        <v>165</v>
      </c>
      <c r="BE213" s="191">
        <f>IF(N213="základní",J213,0)</f>
        <v>48406.05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8" t="s">
        <v>6</v>
      </c>
      <c r="BK213" s="191">
        <f>ROUND(I213*H213,2)</f>
        <v>48406.05</v>
      </c>
      <c r="BL213" s="18" t="s">
        <v>172</v>
      </c>
      <c r="BM213" s="190" t="s">
        <v>395</v>
      </c>
    </row>
    <row r="214" spans="2:51" s="13" customFormat="1" ht="12">
      <c r="B214" s="208"/>
      <c r="C214" s="209"/>
      <c r="D214" s="199" t="s">
        <v>190</v>
      </c>
      <c r="E214" s="209"/>
      <c r="F214" s="211" t="s">
        <v>396</v>
      </c>
      <c r="G214" s="209"/>
      <c r="H214" s="212">
        <v>77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190</v>
      </c>
      <c r="AU214" s="218" t="s">
        <v>79</v>
      </c>
      <c r="AV214" s="13" t="s">
        <v>79</v>
      </c>
      <c r="AW214" s="13" t="s">
        <v>4</v>
      </c>
      <c r="AX214" s="13" t="s">
        <v>6</v>
      </c>
      <c r="AY214" s="218" t="s">
        <v>165</v>
      </c>
    </row>
    <row r="215" spans="1:65" s="1" customFormat="1" ht="24.2" customHeight="1">
      <c r="A215" s="35"/>
      <c r="B215" s="36"/>
      <c r="C215" s="179" t="s">
        <v>397</v>
      </c>
      <c r="D215" s="179" t="s">
        <v>167</v>
      </c>
      <c r="E215" s="180" t="s">
        <v>398</v>
      </c>
      <c r="F215" s="181" t="s">
        <v>399</v>
      </c>
      <c r="G215" s="182" t="s">
        <v>187</v>
      </c>
      <c r="H215" s="183">
        <v>364</v>
      </c>
      <c r="I215" s="184">
        <v>85.73</v>
      </c>
      <c r="J215" s="185">
        <f>ROUND(I215*H215,2)</f>
        <v>31205.72</v>
      </c>
      <c r="K215" s="181" t="s">
        <v>322</v>
      </c>
      <c r="L215" s="40"/>
      <c r="M215" s="186" t="s">
        <v>20</v>
      </c>
      <c r="N215" s="187" t="s">
        <v>41</v>
      </c>
      <c r="O215" s="65"/>
      <c r="P215" s="188">
        <f>O215*H215</f>
        <v>0</v>
      </c>
      <c r="Q215" s="188">
        <v>0</v>
      </c>
      <c r="R215" s="188">
        <f>Q215*H215</f>
        <v>0</v>
      </c>
      <c r="S215" s="188">
        <v>0</v>
      </c>
      <c r="T215" s="18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0" t="s">
        <v>172</v>
      </c>
      <c r="AT215" s="190" t="s">
        <v>167</v>
      </c>
      <c r="AU215" s="190" t="s">
        <v>79</v>
      </c>
      <c r="AY215" s="18" t="s">
        <v>165</v>
      </c>
      <c r="BE215" s="191">
        <f>IF(N215="základní",J215,0)</f>
        <v>31205.72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8" t="s">
        <v>6</v>
      </c>
      <c r="BK215" s="191">
        <f>ROUND(I215*H215,2)</f>
        <v>31205.72</v>
      </c>
      <c r="BL215" s="18" t="s">
        <v>172</v>
      </c>
      <c r="BM215" s="190" t="s">
        <v>400</v>
      </c>
    </row>
    <row r="216" spans="2:51" s="13" customFormat="1" ht="12">
      <c r="B216" s="208"/>
      <c r="C216" s="209"/>
      <c r="D216" s="199" t="s">
        <v>190</v>
      </c>
      <c r="E216" s="210" t="s">
        <v>20</v>
      </c>
      <c r="F216" s="211" t="s">
        <v>401</v>
      </c>
      <c r="G216" s="209"/>
      <c r="H216" s="212">
        <v>364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190</v>
      </c>
      <c r="AU216" s="218" t="s">
        <v>79</v>
      </c>
      <c r="AV216" s="13" t="s">
        <v>79</v>
      </c>
      <c r="AW216" s="13" t="s">
        <v>32</v>
      </c>
      <c r="AX216" s="13" t="s">
        <v>6</v>
      </c>
      <c r="AY216" s="218" t="s">
        <v>165</v>
      </c>
    </row>
    <row r="217" spans="2:63" s="11" customFormat="1" ht="22.9" customHeight="1">
      <c r="B217" s="163"/>
      <c r="C217" s="164"/>
      <c r="D217" s="165" t="s">
        <v>69</v>
      </c>
      <c r="E217" s="177" t="s">
        <v>172</v>
      </c>
      <c r="F217" s="177" t="s">
        <v>402</v>
      </c>
      <c r="G217" s="164"/>
      <c r="H217" s="164"/>
      <c r="I217" s="167"/>
      <c r="J217" s="178">
        <f>BK217</f>
        <v>356729.5</v>
      </c>
      <c r="K217" s="164"/>
      <c r="L217" s="169"/>
      <c r="M217" s="170"/>
      <c r="N217" s="171"/>
      <c r="O217" s="171"/>
      <c r="P217" s="172">
        <f>SUM(P218:P222)</f>
        <v>0</v>
      </c>
      <c r="Q217" s="171"/>
      <c r="R217" s="172">
        <f>SUM(R218:R222)</f>
        <v>3.41055</v>
      </c>
      <c r="S217" s="171"/>
      <c r="T217" s="173">
        <f>SUM(T218:T222)</f>
        <v>0</v>
      </c>
      <c r="AR217" s="174" t="s">
        <v>6</v>
      </c>
      <c r="AT217" s="175" t="s">
        <v>69</v>
      </c>
      <c r="AU217" s="175" t="s">
        <v>6</v>
      </c>
      <c r="AY217" s="174" t="s">
        <v>165</v>
      </c>
      <c r="BK217" s="176">
        <f>SUM(BK218:BK222)</f>
        <v>356729.5</v>
      </c>
    </row>
    <row r="218" spans="1:65" s="1" customFormat="1" ht="33" customHeight="1">
      <c r="A218" s="35"/>
      <c r="B218" s="36"/>
      <c r="C218" s="179" t="s">
        <v>403</v>
      </c>
      <c r="D218" s="179" t="s">
        <v>167</v>
      </c>
      <c r="E218" s="180" t="s">
        <v>404</v>
      </c>
      <c r="F218" s="181" t="s">
        <v>405</v>
      </c>
      <c r="G218" s="182" t="s">
        <v>187</v>
      </c>
      <c r="H218" s="183">
        <v>292.5</v>
      </c>
      <c r="I218" s="184">
        <v>348.04</v>
      </c>
      <c r="J218" s="185">
        <f>ROUND(I218*H218,2)</f>
        <v>101801.7</v>
      </c>
      <c r="K218" s="181" t="s">
        <v>171</v>
      </c>
      <c r="L218" s="40"/>
      <c r="M218" s="186" t="s">
        <v>20</v>
      </c>
      <c r="N218" s="187" t="s">
        <v>41</v>
      </c>
      <c r="O218" s="65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172</v>
      </c>
      <c r="AT218" s="190" t="s">
        <v>167</v>
      </c>
      <c r="AU218" s="190" t="s">
        <v>79</v>
      </c>
      <c r="AY218" s="18" t="s">
        <v>165</v>
      </c>
      <c r="BE218" s="191">
        <f>IF(N218="základní",J218,0)</f>
        <v>101801.7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6</v>
      </c>
      <c r="BK218" s="191">
        <f>ROUND(I218*H218,2)</f>
        <v>101801.7</v>
      </c>
      <c r="BL218" s="18" t="s">
        <v>172</v>
      </c>
      <c r="BM218" s="190" t="s">
        <v>406</v>
      </c>
    </row>
    <row r="219" spans="1:47" s="1" customFormat="1" ht="12">
      <c r="A219" s="35"/>
      <c r="B219" s="36"/>
      <c r="C219" s="37"/>
      <c r="D219" s="192" t="s">
        <v>174</v>
      </c>
      <c r="E219" s="37"/>
      <c r="F219" s="193" t="s">
        <v>407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174</v>
      </c>
      <c r="AU219" s="18" t="s">
        <v>79</v>
      </c>
    </row>
    <row r="220" spans="1:65" s="1" customFormat="1" ht="24.2" customHeight="1">
      <c r="A220" s="35"/>
      <c r="B220" s="36"/>
      <c r="C220" s="220" t="s">
        <v>408</v>
      </c>
      <c r="D220" s="220" t="s">
        <v>245</v>
      </c>
      <c r="E220" s="221" t="s">
        <v>409</v>
      </c>
      <c r="F220" s="222" t="s">
        <v>410</v>
      </c>
      <c r="G220" s="223" t="s">
        <v>187</v>
      </c>
      <c r="H220" s="224">
        <v>321.75</v>
      </c>
      <c r="I220" s="225">
        <v>714.38</v>
      </c>
      <c r="J220" s="226">
        <f>ROUND(I220*H220,2)</f>
        <v>229851.77</v>
      </c>
      <c r="K220" s="222" t="s">
        <v>322</v>
      </c>
      <c r="L220" s="227"/>
      <c r="M220" s="228" t="s">
        <v>20</v>
      </c>
      <c r="N220" s="229" t="s">
        <v>41</v>
      </c>
      <c r="O220" s="65"/>
      <c r="P220" s="188">
        <f>O220*H220</f>
        <v>0</v>
      </c>
      <c r="Q220" s="188">
        <v>0.0106</v>
      </c>
      <c r="R220" s="188">
        <f>Q220*H220</f>
        <v>3.41055</v>
      </c>
      <c r="S220" s="188">
        <v>0</v>
      </c>
      <c r="T220" s="189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211</v>
      </c>
      <c r="AT220" s="190" t="s">
        <v>245</v>
      </c>
      <c r="AU220" s="190" t="s">
        <v>79</v>
      </c>
      <c r="AY220" s="18" t="s">
        <v>165</v>
      </c>
      <c r="BE220" s="191">
        <f>IF(N220="základní",J220,0)</f>
        <v>229851.77</v>
      </c>
      <c r="BF220" s="191">
        <f>IF(N220="snížená",J220,0)</f>
        <v>0</v>
      </c>
      <c r="BG220" s="191">
        <f>IF(N220="zákl. přenesená",J220,0)</f>
        <v>0</v>
      </c>
      <c r="BH220" s="191">
        <f>IF(N220="sníž. přenesená",J220,0)</f>
        <v>0</v>
      </c>
      <c r="BI220" s="191">
        <f>IF(N220="nulová",J220,0)</f>
        <v>0</v>
      </c>
      <c r="BJ220" s="18" t="s">
        <v>6</v>
      </c>
      <c r="BK220" s="191">
        <f>ROUND(I220*H220,2)</f>
        <v>229851.77</v>
      </c>
      <c r="BL220" s="18" t="s">
        <v>172</v>
      </c>
      <c r="BM220" s="190" t="s">
        <v>411</v>
      </c>
    </row>
    <row r="221" spans="2:51" s="13" customFormat="1" ht="12">
      <c r="B221" s="208"/>
      <c r="C221" s="209"/>
      <c r="D221" s="199" t="s">
        <v>190</v>
      </c>
      <c r="E221" s="209"/>
      <c r="F221" s="211" t="s">
        <v>412</v>
      </c>
      <c r="G221" s="209"/>
      <c r="H221" s="212">
        <v>321.75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190</v>
      </c>
      <c r="AU221" s="218" t="s">
        <v>79</v>
      </c>
      <c r="AV221" s="13" t="s">
        <v>79</v>
      </c>
      <c r="AW221" s="13" t="s">
        <v>4</v>
      </c>
      <c r="AX221" s="13" t="s">
        <v>6</v>
      </c>
      <c r="AY221" s="218" t="s">
        <v>165</v>
      </c>
    </row>
    <row r="222" spans="1:65" s="1" customFormat="1" ht="24.2" customHeight="1">
      <c r="A222" s="35"/>
      <c r="B222" s="36"/>
      <c r="C222" s="179" t="s">
        <v>413</v>
      </c>
      <c r="D222" s="179" t="s">
        <v>167</v>
      </c>
      <c r="E222" s="180" t="s">
        <v>414</v>
      </c>
      <c r="F222" s="181" t="s">
        <v>415</v>
      </c>
      <c r="G222" s="182" t="s">
        <v>187</v>
      </c>
      <c r="H222" s="183">
        <v>292.5</v>
      </c>
      <c r="I222" s="184">
        <v>85.73</v>
      </c>
      <c r="J222" s="185">
        <f>ROUND(I222*H222,2)</f>
        <v>25076.03</v>
      </c>
      <c r="K222" s="181" t="s">
        <v>322</v>
      </c>
      <c r="L222" s="40"/>
      <c r="M222" s="186" t="s">
        <v>20</v>
      </c>
      <c r="N222" s="187" t="s">
        <v>41</v>
      </c>
      <c r="O222" s="65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172</v>
      </c>
      <c r="AT222" s="190" t="s">
        <v>167</v>
      </c>
      <c r="AU222" s="190" t="s">
        <v>79</v>
      </c>
      <c r="AY222" s="18" t="s">
        <v>165</v>
      </c>
      <c r="BE222" s="191">
        <f>IF(N222="základní",J222,0)</f>
        <v>25076.03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6</v>
      </c>
      <c r="BK222" s="191">
        <f>ROUND(I222*H222,2)</f>
        <v>25076.03</v>
      </c>
      <c r="BL222" s="18" t="s">
        <v>172</v>
      </c>
      <c r="BM222" s="190" t="s">
        <v>416</v>
      </c>
    </row>
    <row r="223" spans="2:63" s="11" customFormat="1" ht="22.9" customHeight="1">
      <c r="B223" s="163"/>
      <c r="C223" s="164"/>
      <c r="D223" s="165" t="s">
        <v>69</v>
      </c>
      <c r="E223" s="177" t="s">
        <v>193</v>
      </c>
      <c r="F223" s="177" t="s">
        <v>417</v>
      </c>
      <c r="G223" s="164"/>
      <c r="H223" s="164"/>
      <c r="I223" s="167"/>
      <c r="J223" s="178">
        <f>BK223</f>
        <v>2247.06</v>
      </c>
      <c r="K223" s="164"/>
      <c r="L223" s="169"/>
      <c r="M223" s="170"/>
      <c r="N223" s="171"/>
      <c r="O223" s="171"/>
      <c r="P223" s="172">
        <f>SUM(P224:P231)</f>
        <v>0</v>
      </c>
      <c r="Q223" s="171"/>
      <c r="R223" s="172">
        <f>SUM(R224:R231)</f>
        <v>0</v>
      </c>
      <c r="S223" s="171"/>
      <c r="T223" s="173">
        <f>SUM(T224:T231)</f>
        <v>0</v>
      </c>
      <c r="AR223" s="174" t="s">
        <v>6</v>
      </c>
      <c r="AT223" s="175" t="s">
        <v>69</v>
      </c>
      <c r="AU223" s="175" t="s">
        <v>6</v>
      </c>
      <c r="AY223" s="174" t="s">
        <v>165</v>
      </c>
      <c r="BK223" s="176">
        <f>SUM(BK224:BK231)</f>
        <v>2247.06</v>
      </c>
    </row>
    <row r="224" spans="1:65" s="1" customFormat="1" ht="37.9" customHeight="1">
      <c r="A224" s="35"/>
      <c r="B224" s="36"/>
      <c r="C224" s="179" t="s">
        <v>418</v>
      </c>
      <c r="D224" s="179" t="s">
        <v>167</v>
      </c>
      <c r="E224" s="180" t="s">
        <v>419</v>
      </c>
      <c r="F224" s="181" t="s">
        <v>420</v>
      </c>
      <c r="G224" s="182" t="s">
        <v>187</v>
      </c>
      <c r="H224" s="183">
        <v>11.723</v>
      </c>
      <c r="I224" s="184">
        <v>48.05</v>
      </c>
      <c r="J224" s="185">
        <f>ROUND(I224*H224,2)</f>
        <v>563.29</v>
      </c>
      <c r="K224" s="181" t="s">
        <v>171</v>
      </c>
      <c r="L224" s="40"/>
      <c r="M224" s="186" t="s">
        <v>20</v>
      </c>
      <c r="N224" s="187" t="s">
        <v>41</v>
      </c>
      <c r="O224" s="65"/>
      <c r="P224" s="188">
        <f>O224*H224</f>
        <v>0</v>
      </c>
      <c r="Q224" s="188">
        <v>0</v>
      </c>
      <c r="R224" s="188">
        <f>Q224*H224</f>
        <v>0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172</v>
      </c>
      <c r="AT224" s="190" t="s">
        <v>167</v>
      </c>
      <c r="AU224" s="190" t="s">
        <v>79</v>
      </c>
      <c r="AY224" s="18" t="s">
        <v>165</v>
      </c>
      <c r="BE224" s="191">
        <f>IF(N224="základní",J224,0)</f>
        <v>563.29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6</v>
      </c>
      <c r="BK224" s="191">
        <f>ROUND(I224*H224,2)</f>
        <v>563.29</v>
      </c>
      <c r="BL224" s="18" t="s">
        <v>172</v>
      </c>
      <c r="BM224" s="190" t="s">
        <v>421</v>
      </c>
    </row>
    <row r="225" spans="1:47" s="1" customFormat="1" ht="12">
      <c r="A225" s="35"/>
      <c r="B225" s="36"/>
      <c r="C225" s="37"/>
      <c r="D225" s="192" t="s">
        <v>174</v>
      </c>
      <c r="E225" s="37"/>
      <c r="F225" s="193" t="s">
        <v>422</v>
      </c>
      <c r="G225" s="37"/>
      <c r="H225" s="37"/>
      <c r="I225" s="194"/>
      <c r="J225" s="37"/>
      <c r="K225" s="37"/>
      <c r="L225" s="40"/>
      <c r="M225" s="195"/>
      <c r="N225" s="196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8" t="s">
        <v>174</v>
      </c>
      <c r="AU225" s="18" t="s">
        <v>79</v>
      </c>
    </row>
    <row r="226" spans="2:51" s="12" customFormat="1" ht="12">
      <c r="B226" s="197"/>
      <c r="C226" s="198"/>
      <c r="D226" s="199" t="s">
        <v>190</v>
      </c>
      <c r="E226" s="200" t="s">
        <v>20</v>
      </c>
      <c r="F226" s="201" t="s">
        <v>423</v>
      </c>
      <c r="G226" s="198"/>
      <c r="H226" s="200" t="s">
        <v>20</v>
      </c>
      <c r="I226" s="202"/>
      <c r="J226" s="198"/>
      <c r="K226" s="198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190</v>
      </c>
      <c r="AU226" s="207" t="s">
        <v>79</v>
      </c>
      <c r="AV226" s="12" t="s">
        <v>6</v>
      </c>
      <c r="AW226" s="12" t="s">
        <v>32</v>
      </c>
      <c r="AX226" s="12" t="s">
        <v>70</v>
      </c>
      <c r="AY226" s="207" t="s">
        <v>165</v>
      </c>
    </row>
    <row r="227" spans="2:51" s="13" customFormat="1" ht="12">
      <c r="B227" s="208"/>
      <c r="C227" s="209"/>
      <c r="D227" s="199" t="s">
        <v>190</v>
      </c>
      <c r="E227" s="210" t="s">
        <v>20</v>
      </c>
      <c r="F227" s="211" t="s">
        <v>424</v>
      </c>
      <c r="G227" s="209"/>
      <c r="H227" s="212">
        <v>11.723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190</v>
      </c>
      <c r="AU227" s="218" t="s">
        <v>79</v>
      </c>
      <c r="AV227" s="13" t="s">
        <v>79</v>
      </c>
      <c r="AW227" s="13" t="s">
        <v>32</v>
      </c>
      <c r="AX227" s="13" t="s">
        <v>6</v>
      </c>
      <c r="AY227" s="218" t="s">
        <v>165</v>
      </c>
    </row>
    <row r="228" spans="1:65" s="1" customFormat="1" ht="37.9" customHeight="1">
      <c r="A228" s="35"/>
      <c r="B228" s="36"/>
      <c r="C228" s="179" t="s">
        <v>425</v>
      </c>
      <c r="D228" s="179" t="s">
        <v>167</v>
      </c>
      <c r="E228" s="180" t="s">
        <v>426</v>
      </c>
      <c r="F228" s="181" t="s">
        <v>427</v>
      </c>
      <c r="G228" s="182" t="s">
        <v>187</v>
      </c>
      <c r="H228" s="183">
        <v>11.723</v>
      </c>
      <c r="I228" s="184">
        <v>143.63</v>
      </c>
      <c r="J228" s="185">
        <f>ROUND(I228*H228,2)</f>
        <v>1683.77</v>
      </c>
      <c r="K228" s="181" t="s">
        <v>171</v>
      </c>
      <c r="L228" s="40"/>
      <c r="M228" s="186" t="s">
        <v>20</v>
      </c>
      <c r="N228" s="187" t="s">
        <v>41</v>
      </c>
      <c r="O228" s="65"/>
      <c r="P228" s="188">
        <f>O228*H228</f>
        <v>0</v>
      </c>
      <c r="Q228" s="188">
        <v>0</v>
      </c>
      <c r="R228" s="188">
        <f>Q228*H228</f>
        <v>0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172</v>
      </c>
      <c r="AT228" s="190" t="s">
        <v>167</v>
      </c>
      <c r="AU228" s="190" t="s">
        <v>79</v>
      </c>
      <c r="AY228" s="18" t="s">
        <v>165</v>
      </c>
      <c r="BE228" s="191">
        <f>IF(N228="základní",J228,0)</f>
        <v>1683.77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6</v>
      </c>
      <c r="BK228" s="191">
        <f>ROUND(I228*H228,2)</f>
        <v>1683.77</v>
      </c>
      <c r="BL228" s="18" t="s">
        <v>172</v>
      </c>
      <c r="BM228" s="190" t="s">
        <v>428</v>
      </c>
    </row>
    <row r="229" spans="1:47" s="1" customFormat="1" ht="12">
      <c r="A229" s="35"/>
      <c r="B229" s="36"/>
      <c r="C229" s="37"/>
      <c r="D229" s="192" t="s">
        <v>174</v>
      </c>
      <c r="E229" s="37"/>
      <c r="F229" s="193" t="s">
        <v>429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174</v>
      </c>
      <c r="AU229" s="18" t="s">
        <v>79</v>
      </c>
    </row>
    <row r="230" spans="2:51" s="12" customFormat="1" ht="12">
      <c r="B230" s="197"/>
      <c r="C230" s="198"/>
      <c r="D230" s="199" t="s">
        <v>190</v>
      </c>
      <c r="E230" s="200" t="s">
        <v>20</v>
      </c>
      <c r="F230" s="201" t="s">
        <v>423</v>
      </c>
      <c r="G230" s="198"/>
      <c r="H230" s="200" t="s">
        <v>20</v>
      </c>
      <c r="I230" s="202"/>
      <c r="J230" s="198"/>
      <c r="K230" s="198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190</v>
      </c>
      <c r="AU230" s="207" t="s">
        <v>79</v>
      </c>
      <c r="AV230" s="12" t="s">
        <v>6</v>
      </c>
      <c r="AW230" s="12" t="s">
        <v>32</v>
      </c>
      <c r="AX230" s="12" t="s">
        <v>70</v>
      </c>
      <c r="AY230" s="207" t="s">
        <v>165</v>
      </c>
    </row>
    <row r="231" spans="2:51" s="13" customFormat="1" ht="12">
      <c r="B231" s="208"/>
      <c r="C231" s="209"/>
      <c r="D231" s="199" t="s">
        <v>190</v>
      </c>
      <c r="E231" s="210" t="s">
        <v>20</v>
      </c>
      <c r="F231" s="211" t="s">
        <v>424</v>
      </c>
      <c r="G231" s="209"/>
      <c r="H231" s="212">
        <v>11.723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190</v>
      </c>
      <c r="AU231" s="218" t="s">
        <v>79</v>
      </c>
      <c r="AV231" s="13" t="s">
        <v>79</v>
      </c>
      <c r="AW231" s="13" t="s">
        <v>32</v>
      </c>
      <c r="AX231" s="13" t="s">
        <v>6</v>
      </c>
      <c r="AY231" s="218" t="s">
        <v>165</v>
      </c>
    </row>
    <row r="232" spans="2:63" s="11" customFormat="1" ht="22.9" customHeight="1">
      <c r="B232" s="163"/>
      <c r="C232" s="164"/>
      <c r="D232" s="165" t="s">
        <v>69</v>
      </c>
      <c r="E232" s="177" t="s">
        <v>198</v>
      </c>
      <c r="F232" s="177" t="s">
        <v>430</v>
      </c>
      <c r="G232" s="164"/>
      <c r="H232" s="164"/>
      <c r="I232" s="167"/>
      <c r="J232" s="178">
        <f>BK232</f>
        <v>53370.14</v>
      </c>
      <c r="K232" s="164"/>
      <c r="L232" s="169"/>
      <c r="M232" s="170"/>
      <c r="N232" s="171"/>
      <c r="O232" s="171"/>
      <c r="P232" s="172">
        <f>SUM(P233:P241)</f>
        <v>0</v>
      </c>
      <c r="Q232" s="171"/>
      <c r="R232" s="172">
        <f>SUM(R233:R241)</f>
        <v>16.778930645</v>
      </c>
      <c r="S232" s="171"/>
      <c r="T232" s="173">
        <f>SUM(T233:T241)</f>
        <v>0</v>
      </c>
      <c r="AR232" s="174" t="s">
        <v>6</v>
      </c>
      <c r="AT232" s="175" t="s">
        <v>69</v>
      </c>
      <c r="AU232" s="175" t="s">
        <v>6</v>
      </c>
      <c r="AY232" s="174" t="s">
        <v>165</v>
      </c>
      <c r="BK232" s="176">
        <f>SUM(BK233:BK241)</f>
        <v>53370.14</v>
      </c>
    </row>
    <row r="233" spans="1:65" s="1" customFormat="1" ht="37.9" customHeight="1">
      <c r="A233" s="35"/>
      <c r="B233" s="36"/>
      <c r="C233" s="179" t="s">
        <v>431</v>
      </c>
      <c r="D233" s="179" t="s">
        <v>167</v>
      </c>
      <c r="E233" s="180" t="s">
        <v>432</v>
      </c>
      <c r="F233" s="181" t="s">
        <v>433</v>
      </c>
      <c r="G233" s="182" t="s">
        <v>201</v>
      </c>
      <c r="H233" s="183">
        <v>5.6</v>
      </c>
      <c r="I233" s="184">
        <v>4297.94</v>
      </c>
      <c r="J233" s="185">
        <f>ROUND(I233*H233,2)</f>
        <v>24068.46</v>
      </c>
      <c r="K233" s="181" t="s">
        <v>171</v>
      </c>
      <c r="L233" s="40"/>
      <c r="M233" s="186" t="s">
        <v>20</v>
      </c>
      <c r="N233" s="187" t="s">
        <v>41</v>
      </c>
      <c r="O233" s="65"/>
      <c r="P233" s="188">
        <f>O233*H233</f>
        <v>0</v>
      </c>
      <c r="Q233" s="188">
        <v>2.30102</v>
      </c>
      <c r="R233" s="188">
        <f>Q233*H233</f>
        <v>12.885711999999998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172</v>
      </c>
      <c r="AT233" s="190" t="s">
        <v>167</v>
      </c>
      <c r="AU233" s="190" t="s">
        <v>79</v>
      </c>
      <c r="AY233" s="18" t="s">
        <v>165</v>
      </c>
      <c r="BE233" s="191">
        <f>IF(N233="základní",J233,0)</f>
        <v>24068.46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8" t="s">
        <v>6</v>
      </c>
      <c r="BK233" s="191">
        <f>ROUND(I233*H233,2)</f>
        <v>24068.46</v>
      </c>
      <c r="BL233" s="18" t="s">
        <v>172</v>
      </c>
      <c r="BM233" s="190" t="s">
        <v>434</v>
      </c>
    </row>
    <row r="234" spans="1:47" s="1" customFormat="1" ht="12">
      <c r="A234" s="35"/>
      <c r="B234" s="36"/>
      <c r="C234" s="37"/>
      <c r="D234" s="192" t="s">
        <v>174</v>
      </c>
      <c r="E234" s="37"/>
      <c r="F234" s="193" t="s">
        <v>435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174</v>
      </c>
      <c r="AU234" s="18" t="s">
        <v>79</v>
      </c>
    </row>
    <row r="235" spans="2:51" s="12" customFormat="1" ht="12">
      <c r="B235" s="197"/>
      <c r="C235" s="198"/>
      <c r="D235" s="199" t="s">
        <v>190</v>
      </c>
      <c r="E235" s="200" t="s">
        <v>20</v>
      </c>
      <c r="F235" s="201" t="s">
        <v>436</v>
      </c>
      <c r="G235" s="198"/>
      <c r="H235" s="200" t="s">
        <v>20</v>
      </c>
      <c r="I235" s="202"/>
      <c r="J235" s="198"/>
      <c r="K235" s="198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190</v>
      </c>
      <c r="AU235" s="207" t="s">
        <v>79</v>
      </c>
      <c r="AV235" s="12" t="s">
        <v>6</v>
      </c>
      <c r="AW235" s="12" t="s">
        <v>32</v>
      </c>
      <c r="AX235" s="12" t="s">
        <v>70</v>
      </c>
      <c r="AY235" s="207" t="s">
        <v>165</v>
      </c>
    </row>
    <row r="236" spans="2:51" s="13" customFormat="1" ht="12">
      <c r="B236" s="208"/>
      <c r="C236" s="209"/>
      <c r="D236" s="199" t="s">
        <v>190</v>
      </c>
      <c r="E236" s="210" t="s">
        <v>20</v>
      </c>
      <c r="F236" s="211" t="s">
        <v>437</v>
      </c>
      <c r="G236" s="209"/>
      <c r="H236" s="212">
        <v>5.6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190</v>
      </c>
      <c r="AU236" s="218" t="s">
        <v>79</v>
      </c>
      <c r="AV236" s="13" t="s">
        <v>79</v>
      </c>
      <c r="AW236" s="13" t="s">
        <v>32</v>
      </c>
      <c r="AX236" s="13" t="s">
        <v>6</v>
      </c>
      <c r="AY236" s="218" t="s">
        <v>165</v>
      </c>
    </row>
    <row r="237" spans="1:65" s="1" customFormat="1" ht="21.75" customHeight="1">
      <c r="A237" s="35"/>
      <c r="B237" s="36"/>
      <c r="C237" s="179" t="s">
        <v>438</v>
      </c>
      <c r="D237" s="179" t="s">
        <v>167</v>
      </c>
      <c r="E237" s="180" t="s">
        <v>439</v>
      </c>
      <c r="F237" s="181" t="s">
        <v>440</v>
      </c>
      <c r="G237" s="182" t="s">
        <v>187</v>
      </c>
      <c r="H237" s="183">
        <v>280</v>
      </c>
      <c r="I237" s="184">
        <v>80</v>
      </c>
      <c r="J237" s="185">
        <f>ROUND(I237*H237,2)</f>
        <v>22400</v>
      </c>
      <c r="K237" s="181" t="s">
        <v>171</v>
      </c>
      <c r="L237" s="40"/>
      <c r="M237" s="186" t="s">
        <v>20</v>
      </c>
      <c r="N237" s="187" t="s">
        <v>41</v>
      </c>
      <c r="O237" s="65"/>
      <c r="P237" s="188">
        <f>O237*H237</f>
        <v>0</v>
      </c>
      <c r="Q237" s="188">
        <v>0.00203</v>
      </c>
      <c r="R237" s="188">
        <f>Q237*H237</f>
        <v>0.5684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172</v>
      </c>
      <c r="AT237" s="190" t="s">
        <v>167</v>
      </c>
      <c r="AU237" s="190" t="s">
        <v>79</v>
      </c>
      <c r="AY237" s="18" t="s">
        <v>165</v>
      </c>
      <c r="BE237" s="191">
        <f>IF(N237="základní",J237,0)</f>
        <v>22400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8" t="s">
        <v>6</v>
      </c>
      <c r="BK237" s="191">
        <f>ROUND(I237*H237,2)</f>
        <v>22400</v>
      </c>
      <c r="BL237" s="18" t="s">
        <v>172</v>
      </c>
      <c r="BM237" s="190" t="s">
        <v>441</v>
      </c>
    </row>
    <row r="238" spans="1:47" s="1" customFormat="1" ht="12">
      <c r="A238" s="35"/>
      <c r="B238" s="36"/>
      <c r="C238" s="37"/>
      <c r="D238" s="192" t="s">
        <v>174</v>
      </c>
      <c r="E238" s="37"/>
      <c r="F238" s="193" t="s">
        <v>442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174</v>
      </c>
      <c r="AU238" s="18" t="s">
        <v>79</v>
      </c>
    </row>
    <row r="239" spans="1:65" s="1" customFormat="1" ht="33" customHeight="1">
      <c r="A239" s="35"/>
      <c r="B239" s="36"/>
      <c r="C239" s="179" t="s">
        <v>443</v>
      </c>
      <c r="D239" s="179" t="s">
        <v>167</v>
      </c>
      <c r="E239" s="180" t="s">
        <v>444</v>
      </c>
      <c r="F239" s="181" t="s">
        <v>445</v>
      </c>
      <c r="G239" s="182" t="s">
        <v>187</v>
      </c>
      <c r="H239" s="183">
        <v>11.723</v>
      </c>
      <c r="I239" s="184">
        <v>588.73</v>
      </c>
      <c r="J239" s="185">
        <f>ROUND(I239*H239,2)</f>
        <v>6901.68</v>
      </c>
      <c r="K239" s="181" t="s">
        <v>171</v>
      </c>
      <c r="L239" s="40"/>
      <c r="M239" s="186" t="s">
        <v>20</v>
      </c>
      <c r="N239" s="187" t="s">
        <v>41</v>
      </c>
      <c r="O239" s="65"/>
      <c r="P239" s="188">
        <f>O239*H239</f>
        <v>0</v>
      </c>
      <c r="Q239" s="188">
        <v>0.283615</v>
      </c>
      <c r="R239" s="188">
        <f>Q239*H239</f>
        <v>3.324818645</v>
      </c>
      <c r="S239" s="188">
        <v>0</v>
      </c>
      <c r="T239" s="18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172</v>
      </c>
      <c r="AT239" s="190" t="s">
        <v>167</v>
      </c>
      <c r="AU239" s="190" t="s">
        <v>79</v>
      </c>
      <c r="AY239" s="18" t="s">
        <v>165</v>
      </c>
      <c r="BE239" s="191">
        <f>IF(N239="základní",J239,0)</f>
        <v>6901.68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8" t="s">
        <v>6</v>
      </c>
      <c r="BK239" s="191">
        <f>ROUND(I239*H239,2)</f>
        <v>6901.68</v>
      </c>
      <c r="BL239" s="18" t="s">
        <v>172</v>
      </c>
      <c r="BM239" s="190" t="s">
        <v>446</v>
      </c>
    </row>
    <row r="240" spans="1:47" s="1" customFormat="1" ht="12">
      <c r="A240" s="35"/>
      <c r="B240" s="36"/>
      <c r="C240" s="37"/>
      <c r="D240" s="192" t="s">
        <v>174</v>
      </c>
      <c r="E240" s="37"/>
      <c r="F240" s="193" t="s">
        <v>447</v>
      </c>
      <c r="G240" s="37"/>
      <c r="H240" s="37"/>
      <c r="I240" s="194"/>
      <c r="J240" s="37"/>
      <c r="K240" s="37"/>
      <c r="L240" s="40"/>
      <c r="M240" s="195"/>
      <c r="N240" s="19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174</v>
      </c>
      <c r="AU240" s="18" t="s">
        <v>79</v>
      </c>
    </row>
    <row r="241" spans="2:51" s="13" customFormat="1" ht="12">
      <c r="B241" s="208"/>
      <c r="C241" s="209"/>
      <c r="D241" s="199" t="s">
        <v>190</v>
      </c>
      <c r="E241" s="210" t="s">
        <v>20</v>
      </c>
      <c r="F241" s="211" t="s">
        <v>424</v>
      </c>
      <c r="G241" s="209"/>
      <c r="H241" s="212">
        <v>11.723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190</v>
      </c>
      <c r="AU241" s="218" t="s">
        <v>79</v>
      </c>
      <c r="AV241" s="13" t="s">
        <v>79</v>
      </c>
      <c r="AW241" s="13" t="s">
        <v>32</v>
      </c>
      <c r="AX241" s="13" t="s">
        <v>6</v>
      </c>
      <c r="AY241" s="218" t="s">
        <v>165</v>
      </c>
    </row>
    <row r="242" spans="2:63" s="11" customFormat="1" ht="22.9" customHeight="1">
      <c r="B242" s="163"/>
      <c r="C242" s="164"/>
      <c r="D242" s="165" t="s">
        <v>69</v>
      </c>
      <c r="E242" s="177" t="s">
        <v>216</v>
      </c>
      <c r="F242" s="177" t="s">
        <v>448</v>
      </c>
      <c r="G242" s="164"/>
      <c r="H242" s="164"/>
      <c r="I242" s="167"/>
      <c r="J242" s="178">
        <f>BK242</f>
        <v>56562.97</v>
      </c>
      <c r="K242" s="164"/>
      <c r="L242" s="169"/>
      <c r="M242" s="170"/>
      <c r="N242" s="171"/>
      <c r="O242" s="171"/>
      <c r="P242" s="172">
        <f>SUM(P243:P273)</f>
        <v>0</v>
      </c>
      <c r="Q242" s="171"/>
      <c r="R242" s="172">
        <f>SUM(R243:R273)</f>
        <v>0.086</v>
      </c>
      <c r="S242" s="171"/>
      <c r="T242" s="173">
        <f>SUM(T243:T273)</f>
        <v>0.21989999999999998</v>
      </c>
      <c r="AR242" s="174" t="s">
        <v>6</v>
      </c>
      <c r="AT242" s="175" t="s">
        <v>69</v>
      </c>
      <c r="AU242" s="175" t="s">
        <v>6</v>
      </c>
      <c r="AY242" s="174" t="s">
        <v>165</v>
      </c>
      <c r="BK242" s="176">
        <f>SUM(BK243:BK273)</f>
        <v>56562.97</v>
      </c>
    </row>
    <row r="243" spans="1:65" s="1" customFormat="1" ht="49.15" customHeight="1">
      <c r="A243" s="35"/>
      <c r="B243" s="36"/>
      <c r="C243" s="179" t="s">
        <v>449</v>
      </c>
      <c r="D243" s="179" t="s">
        <v>167</v>
      </c>
      <c r="E243" s="180" t="s">
        <v>450</v>
      </c>
      <c r="F243" s="181" t="s">
        <v>451</v>
      </c>
      <c r="G243" s="182" t="s">
        <v>187</v>
      </c>
      <c r="H243" s="183">
        <v>370.83</v>
      </c>
      <c r="I243" s="184">
        <v>40</v>
      </c>
      <c r="J243" s="185">
        <f>ROUND(I243*H243,2)</f>
        <v>14833.2</v>
      </c>
      <c r="K243" s="181" t="s">
        <v>171</v>
      </c>
      <c r="L243" s="40"/>
      <c r="M243" s="186" t="s">
        <v>20</v>
      </c>
      <c r="N243" s="187" t="s">
        <v>41</v>
      </c>
      <c r="O243" s="65"/>
      <c r="P243" s="188">
        <f>O243*H243</f>
        <v>0</v>
      </c>
      <c r="Q243" s="188">
        <v>0</v>
      </c>
      <c r="R243" s="188">
        <f>Q243*H243</f>
        <v>0</v>
      </c>
      <c r="S243" s="188">
        <v>0</v>
      </c>
      <c r="T243" s="18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172</v>
      </c>
      <c r="AT243" s="190" t="s">
        <v>167</v>
      </c>
      <c r="AU243" s="190" t="s">
        <v>79</v>
      </c>
      <c r="AY243" s="18" t="s">
        <v>165</v>
      </c>
      <c r="BE243" s="191">
        <f>IF(N243="základní",J243,0)</f>
        <v>14833.2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8" t="s">
        <v>6</v>
      </c>
      <c r="BK243" s="191">
        <f>ROUND(I243*H243,2)</f>
        <v>14833.2</v>
      </c>
      <c r="BL243" s="18" t="s">
        <v>172</v>
      </c>
      <c r="BM243" s="190" t="s">
        <v>452</v>
      </c>
    </row>
    <row r="244" spans="1:47" s="1" customFormat="1" ht="12">
      <c r="A244" s="35"/>
      <c r="B244" s="36"/>
      <c r="C244" s="37"/>
      <c r="D244" s="192" t="s">
        <v>174</v>
      </c>
      <c r="E244" s="37"/>
      <c r="F244" s="193" t="s">
        <v>453</v>
      </c>
      <c r="G244" s="37"/>
      <c r="H244" s="37"/>
      <c r="I244" s="194"/>
      <c r="J244" s="37"/>
      <c r="K244" s="37"/>
      <c r="L244" s="40"/>
      <c r="M244" s="195"/>
      <c r="N244" s="196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174</v>
      </c>
      <c r="AU244" s="18" t="s">
        <v>79</v>
      </c>
    </row>
    <row r="245" spans="2:51" s="13" customFormat="1" ht="12">
      <c r="B245" s="208"/>
      <c r="C245" s="209"/>
      <c r="D245" s="199" t="s">
        <v>190</v>
      </c>
      <c r="E245" s="210" t="s">
        <v>20</v>
      </c>
      <c r="F245" s="211" t="s">
        <v>454</v>
      </c>
      <c r="G245" s="209"/>
      <c r="H245" s="212">
        <v>370.83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190</v>
      </c>
      <c r="AU245" s="218" t="s">
        <v>79</v>
      </c>
      <c r="AV245" s="13" t="s">
        <v>79</v>
      </c>
      <c r="AW245" s="13" t="s">
        <v>32</v>
      </c>
      <c r="AX245" s="13" t="s">
        <v>6</v>
      </c>
      <c r="AY245" s="218" t="s">
        <v>165</v>
      </c>
    </row>
    <row r="246" spans="1:65" s="1" customFormat="1" ht="55.5" customHeight="1">
      <c r="A246" s="35"/>
      <c r="B246" s="36"/>
      <c r="C246" s="179" t="s">
        <v>455</v>
      </c>
      <c r="D246" s="179" t="s">
        <v>167</v>
      </c>
      <c r="E246" s="180" t="s">
        <v>456</v>
      </c>
      <c r="F246" s="181" t="s">
        <v>457</v>
      </c>
      <c r="G246" s="182" t="s">
        <v>187</v>
      </c>
      <c r="H246" s="183">
        <v>5191.62</v>
      </c>
      <c r="I246" s="184">
        <v>0.8</v>
      </c>
      <c r="J246" s="185">
        <f>ROUND(I246*H246,2)</f>
        <v>4153.3</v>
      </c>
      <c r="K246" s="181" t="s">
        <v>171</v>
      </c>
      <c r="L246" s="40"/>
      <c r="M246" s="186" t="s">
        <v>20</v>
      </c>
      <c r="N246" s="187" t="s">
        <v>41</v>
      </c>
      <c r="O246" s="65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172</v>
      </c>
      <c r="AT246" s="190" t="s">
        <v>167</v>
      </c>
      <c r="AU246" s="190" t="s">
        <v>79</v>
      </c>
      <c r="AY246" s="18" t="s">
        <v>165</v>
      </c>
      <c r="BE246" s="191">
        <f>IF(N246="základní",J246,0)</f>
        <v>4153.3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6</v>
      </c>
      <c r="BK246" s="191">
        <f>ROUND(I246*H246,2)</f>
        <v>4153.3</v>
      </c>
      <c r="BL246" s="18" t="s">
        <v>172</v>
      </c>
      <c r="BM246" s="190" t="s">
        <v>458</v>
      </c>
    </row>
    <row r="247" spans="1:47" s="1" customFormat="1" ht="12">
      <c r="A247" s="35"/>
      <c r="B247" s="36"/>
      <c r="C247" s="37"/>
      <c r="D247" s="192" t="s">
        <v>174</v>
      </c>
      <c r="E247" s="37"/>
      <c r="F247" s="193" t="s">
        <v>459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174</v>
      </c>
      <c r="AU247" s="18" t="s">
        <v>79</v>
      </c>
    </row>
    <row r="248" spans="1:47" s="1" customFormat="1" ht="19.5">
      <c r="A248" s="35"/>
      <c r="B248" s="36"/>
      <c r="C248" s="37"/>
      <c r="D248" s="199" t="s">
        <v>241</v>
      </c>
      <c r="E248" s="37"/>
      <c r="F248" s="219" t="s">
        <v>460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241</v>
      </c>
      <c r="AU248" s="18" t="s">
        <v>79</v>
      </c>
    </row>
    <row r="249" spans="2:51" s="13" customFormat="1" ht="12">
      <c r="B249" s="208"/>
      <c r="C249" s="209"/>
      <c r="D249" s="199" t="s">
        <v>190</v>
      </c>
      <c r="E249" s="209"/>
      <c r="F249" s="211" t="s">
        <v>461</v>
      </c>
      <c r="G249" s="209"/>
      <c r="H249" s="212">
        <v>5191.62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190</v>
      </c>
      <c r="AU249" s="218" t="s">
        <v>79</v>
      </c>
      <c r="AV249" s="13" t="s">
        <v>79</v>
      </c>
      <c r="AW249" s="13" t="s">
        <v>4</v>
      </c>
      <c r="AX249" s="13" t="s">
        <v>6</v>
      </c>
      <c r="AY249" s="218" t="s">
        <v>165</v>
      </c>
    </row>
    <row r="250" spans="1:65" s="1" customFormat="1" ht="44.25" customHeight="1">
      <c r="A250" s="35"/>
      <c r="B250" s="36"/>
      <c r="C250" s="179" t="s">
        <v>462</v>
      </c>
      <c r="D250" s="179" t="s">
        <v>167</v>
      </c>
      <c r="E250" s="180" t="s">
        <v>463</v>
      </c>
      <c r="F250" s="181" t="s">
        <v>464</v>
      </c>
      <c r="G250" s="182" t="s">
        <v>187</v>
      </c>
      <c r="H250" s="183">
        <v>370.83</v>
      </c>
      <c r="I250" s="184">
        <v>31</v>
      </c>
      <c r="J250" s="185">
        <f>ROUND(I250*H250,2)</f>
        <v>11495.73</v>
      </c>
      <c r="K250" s="181" t="s">
        <v>171</v>
      </c>
      <c r="L250" s="40"/>
      <c r="M250" s="186" t="s">
        <v>20</v>
      </c>
      <c r="N250" s="187" t="s">
        <v>41</v>
      </c>
      <c r="O250" s="65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172</v>
      </c>
      <c r="AT250" s="190" t="s">
        <v>167</v>
      </c>
      <c r="AU250" s="190" t="s">
        <v>79</v>
      </c>
      <c r="AY250" s="18" t="s">
        <v>165</v>
      </c>
      <c r="BE250" s="191">
        <f>IF(N250="základní",J250,0)</f>
        <v>11495.73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8" t="s">
        <v>6</v>
      </c>
      <c r="BK250" s="191">
        <f>ROUND(I250*H250,2)</f>
        <v>11495.73</v>
      </c>
      <c r="BL250" s="18" t="s">
        <v>172</v>
      </c>
      <c r="BM250" s="190" t="s">
        <v>465</v>
      </c>
    </row>
    <row r="251" spans="1:47" s="1" customFormat="1" ht="12">
      <c r="A251" s="35"/>
      <c r="B251" s="36"/>
      <c r="C251" s="37"/>
      <c r="D251" s="192" t="s">
        <v>174</v>
      </c>
      <c r="E251" s="37"/>
      <c r="F251" s="193" t="s">
        <v>466</v>
      </c>
      <c r="G251" s="37"/>
      <c r="H251" s="37"/>
      <c r="I251" s="194"/>
      <c r="J251" s="37"/>
      <c r="K251" s="37"/>
      <c r="L251" s="40"/>
      <c r="M251" s="195"/>
      <c r="N251" s="196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174</v>
      </c>
      <c r="AU251" s="18" t="s">
        <v>79</v>
      </c>
    </row>
    <row r="252" spans="1:65" s="1" customFormat="1" ht="37.9" customHeight="1">
      <c r="A252" s="35"/>
      <c r="B252" s="36"/>
      <c r="C252" s="179" t="s">
        <v>467</v>
      </c>
      <c r="D252" s="179" t="s">
        <v>167</v>
      </c>
      <c r="E252" s="180" t="s">
        <v>468</v>
      </c>
      <c r="F252" s="181" t="s">
        <v>469</v>
      </c>
      <c r="G252" s="182" t="s">
        <v>224</v>
      </c>
      <c r="H252" s="183">
        <v>0.086</v>
      </c>
      <c r="I252" s="184">
        <v>32004</v>
      </c>
      <c r="J252" s="185">
        <f>ROUND(I252*H252,2)</f>
        <v>2752.34</v>
      </c>
      <c r="K252" s="181" t="s">
        <v>171</v>
      </c>
      <c r="L252" s="40"/>
      <c r="M252" s="186" t="s">
        <v>20</v>
      </c>
      <c r="N252" s="187" t="s">
        <v>41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172</v>
      </c>
      <c r="AT252" s="190" t="s">
        <v>167</v>
      </c>
      <c r="AU252" s="190" t="s">
        <v>79</v>
      </c>
      <c r="AY252" s="18" t="s">
        <v>165</v>
      </c>
      <c r="BE252" s="191">
        <f>IF(N252="základní",J252,0)</f>
        <v>2752.34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6</v>
      </c>
      <c r="BK252" s="191">
        <f>ROUND(I252*H252,2)</f>
        <v>2752.34</v>
      </c>
      <c r="BL252" s="18" t="s">
        <v>172</v>
      </c>
      <c r="BM252" s="190" t="s">
        <v>470</v>
      </c>
    </row>
    <row r="253" spans="1:47" s="1" customFormat="1" ht="12">
      <c r="A253" s="35"/>
      <c r="B253" s="36"/>
      <c r="C253" s="37"/>
      <c r="D253" s="192" t="s">
        <v>174</v>
      </c>
      <c r="E253" s="37"/>
      <c r="F253" s="193" t="s">
        <v>471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174</v>
      </c>
      <c r="AU253" s="18" t="s">
        <v>79</v>
      </c>
    </row>
    <row r="254" spans="2:51" s="12" customFormat="1" ht="12">
      <c r="B254" s="197"/>
      <c r="C254" s="198"/>
      <c r="D254" s="199" t="s">
        <v>190</v>
      </c>
      <c r="E254" s="200" t="s">
        <v>20</v>
      </c>
      <c r="F254" s="201" t="s">
        <v>472</v>
      </c>
      <c r="G254" s="198"/>
      <c r="H254" s="200" t="s">
        <v>20</v>
      </c>
      <c r="I254" s="202"/>
      <c r="J254" s="198"/>
      <c r="K254" s="198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190</v>
      </c>
      <c r="AU254" s="207" t="s">
        <v>79</v>
      </c>
      <c r="AV254" s="12" t="s">
        <v>6</v>
      </c>
      <c r="AW254" s="12" t="s">
        <v>32</v>
      </c>
      <c r="AX254" s="12" t="s">
        <v>70</v>
      </c>
      <c r="AY254" s="207" t="s">
        <v>165</v>
      </c>
    </row>
    <row r="255" spans="2:51" s="13" customFormat="1" ht="12">
      <c r="B255" s="208"/>
      <c r="C255" s="209"/>
      <c r="D255" s="199" t="s">
        <v>190</v>
      </c>
      <c r="E255" s="210" t="s">
        <v>20</v>
      </c>
      <c r="F255" s="211" t="s">
        <v>473</v>
      </c>
      <c r="G255" s="209"/>
      <c r="H255" s="212">
        <v>0.011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190</v>
      </c>
      <c r="AU255" s="218" t="s">
        <v>79</v>
      </c>
      <c r="AV255" s="13" t="s">
        <v>79</v>
      </c>
      <c r="AW255" s="13" t="s">
        <v>32</v>
      </c>
      <c r="AX255" s="13" t="s">
        <v>70</v>
      </c>
      <c r="AY255" s="218" t="s">
        <v>165</v>
      </c>
    </row>
    <row r="256" spans="2:51" s="12" customFormat="1" ht="12">
      <c r="B256" s="197"/>
      <c r="C256" s="198"/>
      <c r="D256" s="199" t="s">
        <v>190</v>
      </c>
      <c r="E256" s="200" t="s">
        <v>20</v>
      </c>
      <c r="F256" s="201" t="s">
        <v>474</v>
      </c>
      <c r="G256" s="198"/>
      <c r="H256" s="200" t="s">
        <v>20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190</v>
      </c>
      <c r="AU256" s="207" t="s">
        <v>79</v>
      </c>
      <c r="AV256" s="12" t="s">
        <v>6</v>
      </c>
      <c r="AW256" s="12" t="s">
        <v>32</v>
      </c>
      <c r="AX256" s="12" t="s">
        <v>70</v>
      </c>
      <c r="AY256" s="207" t="s">
        <v>165</v>
      </c>
    </row>
    <row r="257" spans="2:51" s="13" customFormat="1" ht="12">
      <c r="B257" s="208"/>
      <c r="C257" s="209"/>
      <c r="D257" s="199" t="s">
        <v>190</v>
      </c>
      <c r="E257" s="210" t="s">
        <v>20</v>
      </c>
      <c r="F257" s="211" t="s">
        <v>475</v>
      </c>
      <c r="G257" s="209"/>
      <c r="H257" s="212">
        <v>0.055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190</v>
      </c>
      <c r="AU257" s="218" t="s">
        <v>79</v>
      </c>
      <c r="AV257" s="13" t="s">
        <v>79</v>
      </c>
      <c r="AW257" s="13" t="s">
        <v>32</v>
      </c>
      <c r="AX257" s="13" t="s">
        <v>70</v>
      </c>
      <c r="AY257" s="218" t="s">
        <v>165</v>
      </c>
    </row>
    <row r="258" spans="2:51" s="12" customFormat="1" ht="12">
      <c r="B258" s="197"/>
      <c r="C258" s="198"/>
      <c r="D258" s="199" t="s">
        <v>190</v>
      </c>
      <c r="E258" s="200" t="s">
        <v>20</v>
      </c>
      <c r="F258" s="201" t="s">
        <v>476</v>
      </c>
      <c r="G258" s="198"/>
      <c r="H258" s="200" t="s">
        <v>20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190</v>
      </c>
      <c r="AU258" s="207" t="s">
        <v>79</v>
      </c>
      <c r="AV258" s="12" t="s">
        <v>6</v>
      </c>
      <c r="AW258" s="12" t="s">
        <v>32</v>
      </c>
      <c r="AX258" s="12" t="s">
        <v>70</v>
      </c>
      <c r="AY258" s="207" t="s">
        <v>165</v>
      </c>
    </row>
    <row r="259" spans="2:51" s="13" customFormat="1" ht="12">
      <c r="B259" s="208"/>
      <c r="C259" s="209"/>
      <c r="D259" s="199" t="s">
        <v>190</v>
      </c>
      <c r="E259" s="210" t="s">
        <v>20</v>
      </c>
      <c r="F259" s="211" t="s">
        <v>477</v>
      </c>
      <c r="G259" s="209"/>
      <c r="H259" s="212">
        <v>0.02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190</v>
      </c>
      <c r="AU259" s="218" t="s">
        <v>79</v>
      </c>
      <c r="AV259" s="13" t="s">
        <v>79</v>
      </c>
      <c r="AW259" s="13" t="s">
        <v>32</v>
      </c>
      <c r="AX259" s="13" t="s">
        <v>70</v>
      </c>
      <c r="AY259" s="218" t="s">
        <v>165</v>
      </c>
    </row>
    <row r="260" spans="2:51" s="14" customFormat="1" ht="12">
      <c r="B260" s="230"/>
      <c r="C260" s="231"/>
      <c r="D260" s="199" t="s">
        <v>190</v>
      </c>
      <c r="E260" s="232" t="s">
        <v>20</v>
      </c>
      <c r="F260" s="233" t="s">
        <v>259</v>
      </c>
      <c r="G260" s="231"/>
      <c r="H260" s="234">
        <v>0.086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190</v>
      </c>
      <c r="AU260" s="240" t="s">
        <v>79</v>
      </c>
      <c r="AV260" s="14" t="s">
        <v>172</v>
      </c>
      <c r="AW260" s="14" t="s">
        <v>32</v>
      </c>
      <c r="AX260" s="14" t="s">
        <v>6</v>
      </c>
      <c r="AY260" s="240" t="s">
        <v>165</v>
      </c>
    </row>
    <row r="261" spans="1:65" s="1" customFormat="1" ht="21.75" customHeight="1">
      <c r="A261" s="35"/>
      <c r="B261" s="36"/>
      <c r="C261" s="220" t="s">
        <v>478</v>
      </c>
      <c r="D261" s="220" t="s">
        <v>245</v>
      </c>
      <c r="E261" s="221" t="s">
        <v>479</v>
      </c>
      <c r="F261" s="222" t="s">
        <v>480</v>
      </c>
      <c r="G261" s="223" t="s">
        <v>224</v>
      </c>
      <c r="H261" s="224">
        <v>0.011</v>
      </c>
      <c r="I261" s="225">
        <v>120015</v>
      </c>
      <c r="J261" s="226">
        <f>ROUND(I261*H261,2)</f>
        <v>1320.17</v>
      </c>
      <c r="K261" s="222" t="s">
        <v>171</v>
      </c>
      <c r="L261" s="227"/>
      <c r="M261" s="228" t="s">
        <v>20</v>
      </c>
      <c r="N261" s="229" t="s">
        <v>41</v>
      </c>
      <c r="O261" s="65"/>
      <c r="P261" s="188">
        <f>O261*H261</f>
        <v>0</v>
      </c>
      <c r="Q261" s="188">
        <v>1</v>
      </c>
      <c r="R261" s="188">
        <f>Q261*H261</f>
        <v>0.011</v>
      </c>
      <c r="S261" s="188">
        <v>0</v>
      </c>
      <c r="T261" s="18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0" t="s">
        <v>211</v>
      </c>
      <c r="AT261" s="190" t="s">
        <v>245</v>
      </c>
      <c r="AU261" s="190" t="s">
        <v>79</v>
      </c>
      <c r="AY261" s="18" t="s">
        <v>165</v>
      </c>
      <c r="BE261" s="191">
        <f>IF(N261="základní",J261,0)</f>
        <v>1320.17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18" t="s">
        <v>6</v>
      </c>
      <c r="BK261" s="191">
        <f>ROUND(I261*H261,2)</f>
        <v>1320.17</v>
      </c>
      <c r="BL261" s="18" t="s">
        <v>172</v>
      </c>
      <c r="BM261" s="190" t="s">
        <v>481</v>
      </c>
    </row>
    <row r="262" spans="2:51" s="12" customFormat="1" ht="12">
      <c r="B262" s="197"/>
      <c r="C262" s="198"/>
      <c r="D262" s="199" t="s">
        <v>190</v>
      </c>
      <c r="E262" s="200" t="s">
        <v>20</v>
      </c>
      <c r="F262" s="201" t="s">
        <v>472</v>
      </c>
      <c r="G262" s="198"/>
      <c r="H262" s="200" t="s">
        <v>20</v>
      </c>
      <c r="I262" s="202"/>
      <c r="J262" s="198"/>
      <c r="K262" s="198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190</v>
      </c>
      <c r="AU262" s="207" t="s">
        <v>79</v>
      </c>
      <c r="AV262" s="12" t="s">
        <v>6</v>
      </c>
      <c r="AW262" s="12" t="s">
        <v>32</v>
      </c>
      <c r="AX262" s="12" t="s">
        <v>70</v>
      </c>
      <c r="AY262" s="207" t="s">
        <v>165</v>
      </c>
    </row>
    <row r="263" spans="2:51" s="13" customFormat="1" ht="12">
      <c r="B263" s="208"/>
      <c r="C263" s="209"/>
      <c r="D263" s="199" t="s">
        <v>190</v>
      </c>
      <c r="E263" s="210" t="s">
        <v>20</v>
      </c>
      <c r="F263" s="211" t="s">
        <v>473</v>
      </c>
      <c r="G263" s="209"/>
      <c r="H263" s="212">
        <v>0.011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190</v>
      </c>
      <c r="AU263" s="218" t="s">
        <v>79</v>
      </c>
      <c r="AV263" s="13" t="s">
        <v>79</v>
      </c>
      <c r="AW263" s="13" t="s">
        <v>32</v>
      </c>
      <c r="AX263" s="13" t="s">
        <v>6</v>
      </c>
      <c r="AY263" s="218" t="s">
        <v>165</v>
      </c>
    </row>
    <row r="264" spans="1:65" s="1" customFormat="1" ht="16.5" customHeight="1">
      <c r="A264" s="35"/>
      <c r="B264" s="36"/>
      <c r="C264" s="220" t="s">
        <v>482</v>
      </c>
      <c r="D264" s="220" t="s">
        <v>245</v>
      </c>
      <c r="E264" s="221" t="s">
        <v>483</v>
      </c>
      <c r="F264" s="222" t="s">
        <v>484</v>
      </c>
      <c r="G264" s="223" t="s">
        <v>224</v>
      </c>
      <c r="H264" s="224">
        <v>0.075</v>
      </c>
      <c r="I264" s="225">
        <v>285750</v>
      </c>
      <c r="J264" s="226">
        <f>ROUND(I264*H264,2)</f>
        <v>21431.25</v>
      </c>
      <c r="K264" s="222" t="s">
        <v>239</v>
      </c>
      <c r="L264" s="227"/>
      <c r="M264" s="228" t="s">
        <v>20</v>
      </c>
      <c r="N264" s="229" t="s">
        <v>41</v>
      </c>
      <c r="O264" s="65"/>
      <c r="P264" s="188">
        <f>O264*H264</f>
        <v>0</v>
      </c>
      <c r="Q264" s="188">
        <v>1</v>
      </c>
      <c r="R264" s="188">
        <f>Q264*H264</f>
        <v>0.075</v>
      </c>
      <c r="S264" s="188">
        <v>0</v>
      </c>
      <c r="T264" s="18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211</v>
      </c>
      <c r="AT264" s="190" t="s">
        <v>245</v>
      </c>
      <c r="AU264" s="190" t="s">
        <v>79</v>
      </c>
      <c r="AY264" s="18" t="s">
        <v>165</v>
      </c>
      <c r="BE264" s="191">
        <f>IF(N264="základní",J264,0)</f>
        <v>21431.25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8" t="s">
        <v>6</v>
      </c>
      <c r="BK264" s="191">
        <f>ROUND(I264*H264,2)</f>
        <v>21431.25</v>
      </c>
      <c r="BL264" s="18" t="s">
        <v>172</v>
      </c>
      <c r="BM264" s="190" t="s">
        <v>485</v>
      </c>
    </row>
    <row r="265" spans="2:51" s="12" customFormat="1" ht="12">
      <c r="B265" s="197"/>
      <c r="C265" s="198"/>
      <c r="D265" s="199" t="s">
        <v>190</v>
      </c>
      <c r="E265" s="200" t="s">
        <v>20</v>
      </c>
      <c r="F265" s="201" t="s">
        <v>474</v>
      </c>
      <c r="G265" s="198"/>
      <c r="H265" s="200" t="s">
        <v>20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190</v>
      </c>
      <c r="AU265" s="207" t="s">
        <v>79</v>
      </c>
      <c r="AV265" s="12" t="s">
        <v>6</v>
      </c>
      <c r="AW265" s="12" t="s">
        <v>32</v>
      </c>
      <c r="AX265" s="12" t="s">
        <v>70</v>
      </c>
      <c r="AY265" s="207" t="s">
        <v>165</v>
      </c>
    </row>
    <row r="266" spans="2:51" s="13" customFormat="1" ht="12">
      <c r="B266" s="208"/>
      <c r="C266" s="209"/>
      <c r="D266" s="199" t="s">
        <v>190</v>
      </c>
      <c r="E266" s="210" t="s">
        <v>20</v>
      </c>
      <c r="F266" s="211" t="s">
        <v>475</v>
      </c>
      <c r="G266" s="209"/>
      <c r="H266" s="212">
        <v>0.055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190</v>
      </c>
      <c r="AU266" s="218" t="s">
        <v>79</v>
      </c>
      <c r="AV266" s="13" t="s">
        <v>79</v>
      </c>
      <c r="AW266" s="13" t="s">
        <v>32</v>
      </c>
      <c r="AX266" s="13" t="s">
        <v>70</v>
      </c>
      <c r="AY266" s="218" t="s">
        <v>165</v>
      </c>
    </row>
    <row r="267" spans="2:51" s="12" customFormat="1" ht="12">
      <c r="B267" s="197"/>
      <c r="C267" s="198"/>
      <c r="D267" s="199" t="s">
        <v>190</v>
      </c>
      <c r="E267" s="200" t="s">
        <v>20</v>
      </c>
      <c r="F267" s="201" t="s">
        <v>476</v>
      </c>
      <c r="G267" s="198"/>
      <c r="H267" s="200" t="s">
        <v>20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190</v>
      </c>
      <c r="AU267" s="207" t="s">
        <v>79</v>
      </c>
      <c r="AV267" s="12" t="s">
        <v>6</v>
      </c>
      <c r="AW267" s="12" t="s">
        <v>32</v>
      </c>
      <c r="AX267" s="12" t="s">
        <v>70</v>
      </c>
      <c r="AY267" s="207" t="s">
        <v>165</v>
      </c>
    </row>
    <row r="268" spans="2:51" s="13" customFormat="1" ht="12">
      <c r="B268" s="208"/>
      <c r="C268" s="209"/>
      <c r="D268" s="199" t="s">
        <v>190</v>
      </c>
      <c r="E268" s="210" t="s">
        <v>20</v>
      </c>
      <c r="F268" s="211" t="s">
        <v>477</v>
      </c>
      <c r="G268" s="209"/>
      <c r="H268" s="212">
        <v>0.02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190</v>
      </c>
      <c r="AU268" s="218" t="s">
        <v>79</v>
      </c>
      <c r="AV268" s="13" t="s">
        <v>79</v>
      </c>
      <c r="AW268" s="13" t="s">
        <v>32</v>
      </c>
      <c r="AX268" s="13" t="s">
        <v>70</v>
      </c>
      <c r="AY268" s="218" t="s">
        <v>165</v>
      </c>
    </row>
    <row r="269" spans="2:51" s="14" customFormat="1" ht="12">
      <c r="B269" s="230"/>
      <c r="C269" s="231"/>
      <c r="D269" s="199" t="s">
        <v>190</v>
      </c>
      <c r="E269" s="232" t="s">
        <v>20</v>
      </c>
      <c r="F269" s="233" t="s">
        <v>259</v>
      </c>
      <c r="G269" s="231"/>
      <c r="H269" s="234">
        <v>0.075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190</v>
      </c>
      <c r="AU269" s="240" t="s">
        <v>79</v>
      </c>
      <c r="AV269" s="14" t="s">
        <v>172</v>
      </c>
      <c r="AW269" s="14" t="s">
        <v>32</v>
      </c>
      <c r="AX269" s="14" t="s">
        <v>6</v>
      </c>
      <c r="AY269" s="240" t="s">
        <v>165</v>
      </c>
    </row>
    <row r="270" spans="1:65" s="1" customFormat="1" ht="24.2" customHeight="1">
      <c r="A270" s="35"/>
      <c r="B270" s="36"/>
      <c r="C270" s="179" t="s">
        <v>486</v>
      </c>
      <c r="D270" s="179" t="s">
        <v>167</v>
      </c>
      <c r="E270" s="180" t="s">
        <v>487</v>
      </c>
      <c r="F270" s="181" t="s">
        <v>488</v>
      </c>
      <c r="G270" s="182" t="s">
        <v>232</v>
      </c>
      <c r="H270" s="183">
        <v>5</v>
      </c>
      <c r="I270" s="184">
        <v>66.76</v>
      </c>
      <c r="J270" s="185">
        <f>ROUND(I270*H270,2)</f>
        <v>333.8</v>
      </c>
      <c r="K270" s="181" t="s">
        <v>171</v>
      </c>
      <c r="L270" s="40"/>
      <c r="M270" s="186" t="s">
        <v>20</v>
      </c>
      <c r="N270" s="187" t="s">
        <v>41</v>
      </c>
      <c r="O270" s="65"/>
      <c r="P270" s="188">
        <f>O270*H270</f>
        <v>0</v>
      </c>
      <c r="Q270" s="188">
        <v>0</v>
      </c>
      <c r="R270" s="188">
        <f>Q270*H270</f>
        <v>0</v>
      </c>
      <c r="S270" s="188">
        <v>0.00198</v>
      </c>
      <c r="T270" s="189">
        <f>S270*H270</f>
        <v>0.009899999999999999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172</v>
      </c>
      <c r="AT270" s="190" t="s">
        <v>167</v>
      </c>
      <c r="AU270" s="190" t="s">
        <v>79</v>
      </c>
      <c r="AY270" s="18" t="s">
        <v>165</v>
      </c>
      <c r="BE270" s="191">
        <f>IF(N270="základní",J270,0)</f>
        <v>333.8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18" t="s">
        <v>6</v>
      </c>
      <c r="BK270" s="191">
        <f>ROUND(I270*H270,2)</f>
        <v>333.8</v>
      </c>
      <c r="BL270" s="18" t="s">
        <v>172</v>
      </c>
      <c r="BM270" s="190" t="s">
        <v>489</v>
      </c>
    </row>
    <row r="271" spans="1:47" s="1" customFormat="1" ht="12">
      <c r="A271" s="35"/>
      <c r="B271" s="36"/>
      <c r="C271" s="37"/>
      <c r="D271" s="192" t="s">
        <v>174</v>
      </c>
      <c r="E271" s="37"/>
      <c r="F271" s="193" t="s">
        <v>490</v>
      </c>
      <c r="G271" s="37"/>
      <c r="H271" s="37"/>
      <c r="I271" s="194"/>
      <c r="J271" s="37"/>
      <c r="K271" s="37"/>
      <c r="L271" s="40"/>
      <c r="M271" s="195"/>
      <c r="N271" s="19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174</v>
      </c>
      <c r="AU271" s="18" t="s">
        <v>79</v>
      </c>
    </row>
    <row r="272" spans="1:65" s="1" customFormat="1" ht="24.2" customHeight="1">
      <c r="A272" s="35"/>
      <c r="B272" s="36"/>
      <c r="C272" s="179" t="s">
        <v>491</v>
      </c>
      <c r="D272" s="179" t="s">
        <v>167</v>
      </c>
      <c r="E272" s="180" t="s">
        <v>492</v>
      </c>
      <c r="F272" s="181" t="s">
        <v>493</v>
      </c>
      <c r="G272" s="182" t="s">
        <v>170</v>
      </c>
      <c r="H272" s="183">
        <v>1</v>
      </c>
      <c r="I272" s="184">
        <v>243.18</v>
      </c>
      <c r="J272" s="185">
        <f>ROUND(I272*H272,2)</f>
        <v>243.18</v>
      </c>
      <c r="K272" s="181" t="s">
        <v>171</v>
      </c>
      <c r="L272" s="40"/>
      <c r="M272" s="186" t="s">
        <v>20</v>
      </c>
      <c r="N272" s="187" t="s">
        <v>41</v>
      </c>
      <c r="O272" s="65"/>
      <c r="P272" s="188">
        <f>O272*H272</f>
        <v>0</v>
      </c>
      <c r="Q272" s="188">
        <v>0</v>
      </c>
      <c r="R272" s="188">
        <f>Q272*H272</f>
        <v>0</v>
      </c>
      <c r="S272" s="188">
        <v>0.21</v>
      </c>
      <c r="T272" s="189">
        <f>S272*H272</f>
        <v>0.21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0" t="s">
        <v>172</v>
      </c>
      <c r="AT272" s="190" t="s">
        <v>167</v>
      </c>
      <c r="AU272" s="190" t="s">
        <v>79</v>
      </c>
      <c r="AY272" s="18" t="s">
        <v>165</v>
      </c>
      <c r="BE272" s="191">
        <f>IF(N272="základní",J272,0)</f>
        <v>243.18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8" t="s">
        <v>6</v>
      </c>
      <c r="BK272" s="191">
        <f>ROUND(I272*H272,2)</f>
        <v>243.18</v>
      </c>
      <c r="BL272" s="18" t="s">
        <v>172</v>
      </c>
      <c r="BM272" s="190" t="s">
        <v>494</v>
      </c>
    </row>
    <row r="273" spans="1:47" s="1" customFormat="1" ht="12">
      <c r="A273" s="35"/>
      <c r="B273" s="36"/>
      <c r="C273" s="37"/>
      <c r="D273" s="192" t="s">
        <v>174</v>
      </c>
      <c r="E273" s="37"/>
      <c r="F273" s="193" t="s">
        <v>495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174</v>
      </c>
      <c r="AU273" s="18" t="s">
        <v>79</v>
      </c>
    </row>
    <row r="274" spans="2:63" s="11" customFormat="1" ht="22.9" customHeight="1">
      <c r="B274" s="163"/>
      <c r="C274" s="164"/>
      <c r="D274" s="165" t="s">
        <v>69</v>
      </c>
      <c r="E274" s="177" t="s">
        <v>496</v>
      </c>
      <c r="F274" s="177" t="s">
        <v>497</v>
      </c>
      <c r="G274" s="164"/>
      <c r="H274" s="164"/>
      <c r="I274" s="167"/>
      <c r="J274" s="178">
        <f>BK274</f>
        <v>5043.79</v>
      </c>
      <c r="K274" s="164"/>
      <c r="L274" s="169"/>
      <c r="M274" s="170"/>
      <c r="N274" s="171"/>
      <c r="O274" s="171"/>
      <c r="P274" s="172">
        <f>SUM(P275:P284)</f>
        <v>0</v>
      </c>
      <c r="Q274" s="171"/>
      <c r="R274" s="172">
        <f>SUM(R275:R284)</f>
        <v>0</v>
      </c>
      <c r="S274" s="171"/>
      <c r="T274" s="173">
        <f>SUM(T275:T284)</f>
        <v>0</v>
      </c>
      <c r="AR274" s="174" t="s">
        <v>6</v>
      </c>
      <c r="AT274" s="175" t="s">
        <v>69</v>
      </c>
      <c r="AU274" s="175" t="s">
        <v>6</v>
      </c>
      <c r="AY274" s="174" t="s">
        <v>165</v>
      </c>
      <c r="BK274" s="176">
        <f>SUM(BK275:BK284)</f>
        <v>5043.79</v>
      </c>
    </row>
    <row r="275" spans="1:65" s="1" customFormat="1" ht="24.2" customHeight="1">
      <c r="A275" s="35"/>
      <c r="B275" s="36"/>
      <c r="C275" s="179" t="s">
        <v>498</v>
      </c>
      <c r="D275" s="179" t="s">
        <v>167</v>
      </c>
      <c r="E275" s="180" t="s">
        <v>499</v>
      </c>
      <c r="F275" s="181" t="s">
        <v>500</v>
      </c>
      <c r="G275" s="182" t="s">
        <v>224</v>
      </c>
      <c r="H275" s="183">
        <v>10.055</v>
      </c>
      <c r="I275" s="184">
        <v>77.77</v>
      </c>
      <c r="J275" s="185">
        <f>ROUND(I275*H275,2)</f>
        <v>781.98</v>
      </c>
      <c r="K275" s="181" t="s">
        <v>171</v>
      </c>
      <c r="L275" s="40"/>
      <c r="M275" s="186" t="s">
        <v>20</v>
      </c>
      <c r="N275" s="187" t="s">
        <v>41</v>
      </c>
      <c r="O275" s="65"/>
      <c r="P275" s="188">
        <f>O275*H275</f>
        <v>0</v>
      </c>
      <c r="Q275" s="188">
        <v>0</v>
      </c>
      <c r="R275" s="188">
        <f>Q275*H275</f>
        <v>0</v>
      </c>
      <c r="S275" s="188">
        <v>0</v>
      </c>
      <c r="T275" s="18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0" t="s">
        <v>172</v>
      </c>
      <c r="AT275" s="190" t="s">
        <v>167</v>
      </c>
      <c r="AU275" s="190" t="s">
        <v>79</v>
      </c>
      <c r="AY275" s="18" t="s">
        <v>165</v>
      </c>
      <c r="BE275" s="191">
        <f>IF(N275="základní",J275,0)</f>
        <v>781.98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18" t="s">
        <v>6</v>
      </c>
      <c r="BK275" s="191">
        <f>ROUND(I275*H275,2)</f>
        <v>781.98</v>
      </c>
      <c r="BL275" s="18" t="s">
        <v>172</v>
      </c>
      <c r="BM275" s="190" t="s">
        <v>501</v>
      </c>
    </row>
    <row r="276" spans="1:47" s="1" customFormat="1" ht="12">
      <c r="A276" s="35"/>
      <c r="B276" s="36"/>
      <c r="C276" s="37"/>
      <c r="D276" s="192" t="s">
        <v>174</v>
      </c>
      <c r="E276" s="37"/>
      <c r="F276" s="193" t="s">
        <v>502</v>
      </c>
      <c r="G276" s="37"/>
      <c r="H276" s="37"/>
      <c r="I276" s="194"/>
      <c r="J276" s="37"/>
      <c r="K276" s="37"/>
      <c r="L276" s="40"/>
      <c r="M276" s="195"/>
      <c r="N276" s="196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174</v>
      </c>
      <c r="AU276" s="18" t="s">
        <v>79</v>
      </c>
    </row>
    <row r="277" spans="1:65" s="1" customFormat="1" ht="33" customHeight="1">
      <c r="A277" s="35"/>
      <c r="B277" s="36"/>
      <c r="C277" s="179" t="s">
        <v>503</v>
      </c>
      <c r="D277" s="179" t="s">
        <v>167</v>
      </c>
      <c r="E277" s="180" t="s">
        <v>504</v>
      </c>
      <c r="F277" s="181" t="s">
        <v>505</v>
      </c>
      <c r="G277" s="182" t="s">
        <v>224</v>
      </c>
      <c r="H277" s="183">
        <v>10.055</v>
      </c>
      <c r="I277" s="184">
        <v>134.79</v>
      </c>
      <c r="J277" s="185">
        <f>ROUND(I277*H277,2)</f>
        <v>1355.31</v>
      </c>
      <c r="K277" s="181" t="s">
        <v>171</v>
      </c>
      <c r="L277" s="40"/>
      <c r="M277" s="186" t="s">
        <v>20</v>
      </c>
      <c r="N277" s="187" t="s">
        <v>41</v>
      </c>
      <c r="O277" s="65"/>
      <c r="P277" s="188">
        <f>O277*H277</f>
        <v>0</v>
      </c>
      <c r="Q277" s="188">
        <v>0</v>
      </c>
      <c r="R277" s="188">
        <f>Q277*H277</f>
        <v>0</v>
      </c>
      <c r="S277" s="188">
        <v>0</v>
      </c>
      <c r="T277" s="18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0" t="s">
        <v>172</v>
      </c>
      <c r="AT277" s="190" t="s">
        <v>167</v>
      </c>
      <c r="AU277" s="190" t="s">
        <v>79</v>
      </c>
      <c r="AY277" s="18" t="s">
        <v>165</v>
      </c>
      <c r="BE277" s="191">
        <f>IF(N277="základní",J277,0)</f>
        <v>1355.31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18" t="s">
        <v>6</v>
      </c>
      <c r="BK277" s="191">
        <f>ROUND(I277*H277,2)</f>
        <v>1355.31</v>
      </c>
      <c r="BL277" s="18" t="s">
        <v>172</v>
      </c>
      <c r="BM277" s="190" t="s">
        <v>506</v>
      </c>
    </row>
    <row r="278" spans="1:47" s="1" customFormat="1" ht="12">
      <c r="A278" s="35"/>
      <c r="B278" s="36"/>
      <c r="C278" s="37"/>
      <c r="D278" s="192" t="s">
        <v>174</v>
      </c>
      <c r="E278" s="37"/>
      <c r="F278" s="193" t="s">
        <v>507</v>
      </c>
      <c r="G278" s="37"/>
      <c r="H278" s="37"/>
      <c r="I278" s="194"/>
      <c r="J278" s="37"/>
      <c r="K278" s="37"/>
      <c r="L278" s="40"/>
      <c r="M278" s="195"/>
      <c r="N278" s="196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174</v>
      </c>
      <c r="AU278" s="18" t="s">
        <v>79</v>
      </c>
    </row>
    <row r="279" spans="1:65" s="1" customFormat="1" ht="24.2" customHeight="1">
      <c r="A279" s="35"/>
      <c r="B279" s="36"/>
      <c r="C279" s="179" t="s">
        <v>508</v>
      </c>
      <c r="D279" s="179" t="s">
        <v>167</v>
      </c>
      <c r="E279" s="180" t="s">
        <v>509</v>
      </c>
      <c r="F279" s="181" t="s">
        <v>510</v>
      </c>
      <c r="G279" s="182" t="s">
        <v>224</v>
      </c>
      <c r="H279" s="183">
        <v>30.165</v>
      </c>
      <c r="I279" s="184">
        <v>13.02</v>
      </c>
      <c r="J279" s="185">
        <f>ROUND(I279*H279,2)</f>
        <v>392.75</v>
      </c>
      <c r="K279" s="181" t="s">
        <v>171</v>
      </c>
      <c r="L279" s="40"/>
      <c r="M279" s="186" t="s">
        <v>20</v>
      </c>
      <c r="N279" s="187" t="s">
        <v>41</v>
      </c>
      <c r="O279" s="65"/>
      <c r="P279" s="188">
        <f>O279*H279</f>
        <v>0</v>
      </c>
      <c r="Q279" s="188">
        <v>0</v>
      </c>
      <c r="R279" s="188">
        <f>Q279*H279</f>
        <v>0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172</v>
      </c>
      <c r="AT279" s="190" t="s">
        <v>167</v>
      </c>
      <c r="AU279" s="190" t="s">
        <v>79</v>
      </c>
      <c r="AY279" s="18" t="s">
        <v>165</v>
      </c>
      <c r="BE279" s="191">
        <f>IF(N279="základní",J279,0)</f>
        <v>392.75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18" t="s">
        <v>6</v>
      </c>
      <c r="BK279" s="191">
        <f>ROUND(I279*H279,2)</f>
        <v>392.75</v>
      </c>
      <c r="BL279" s="18" t="s">
        <v>172</v>
      </c>
      <c r="BM279" s="190" t="s">
        <v>511</v>
      </c>
    </row>
    <row r="280" spans="1:47" s="1" customFormat="1" ht="12">
      <c r="A280" s="35"/>
      <c r="B280" s="36"/>
      <c r="C280" s="37"/>
      <c r="D280" s="192" t="s">
        <v>174</v>
      </c>
      <c r="E280" s="37"/>
      <c r="F280" s="193" t="s">
        <v>512</v>
      </c>
      <c r="G280" s="37"/>
      <c r="H280" s="37"/>
      <c r="I280" s="194"/>
      <c r="J280" s="37"/>
      <c r="K280" s="37"/>
      <c r="L280" s="40"/>
      <c r="M280" s="195"/>
      <c r="N280" s="196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8" t="s">
        <v>174</v>
      </c>
      <c r="AU280" s="18" t="s">
        <v>79</v>
      </c>
    </row>
    <row r="281" spans="1:47" s="1" customFormat="1" ht="19.5">
      <c r="A281" s="35"/>
      <c r="B281" s="36"/>
      <c r="C281" s="37"/>
      <c r="D281" s="199" t="s">
        <v>241</v>
      </c>
      <c r="E281" s="37"/>
      <c r="F281" s="219" t="s">
        <v>513</v>
      </c>
      <c r="G281" s="37"/>
      <c r="H281" s="37"/>
      <c r="I281" s="194"/>
      <c r="J281" s="37"/>
      <c r="K281" s="37"/>
      <c r="L281" s="40"/>
      <c r="M281" s="195"/>
      <c r="N281" s="196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241</v>
      </c>
      <c r="AU281" s="18" t="s">
        <v>79</v>
      </c>
    </row>
    <row r="282" spans="2:51" s="13" customFormat="1" ht="12">
      <c r="B282" s="208"/>
      <c r="C282" s="209"/>
      <c r="D282" s="199" t="s">
        <v>190</v>
      </c>
      <c r="E282" s="209"/>
      <c r="F282" s="211" t="s">
        <v>514</v>
      </c>
      <c r="G282" s="209"/>
      <c r="H282" s="212">
        <v>30.165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190</v>
      </c>
      <c r="AU282" s="218" t="s">
        <v>79</v>
      </c>
      <c r="AV282" s="13" t="s">
        <v>79</v>
      </c>
      <c r="AW282" s="13" t="s">
        <v>4</v>
      </c>
      <c r="AX282" s="13" t="s">
        <v>6</v>
      </c>
      <c r="AY282" s="218" t="s">
        <v>165</v>
      </c>
    </row>
    <row r="283" spans="1:65" s="1" customFormat="1" ht="49.15" customHeight="1">
      <c r="A283" s="35"/>
      <c r="B283" s="36"/>
      <c r="C283" s="179" t="s">
        <v>515</v>
      </c>
      <c r="D283" s="179" t="s">
        <v>167</v>
      </c>
      <c r="E283" s="180" t="s">
        <v>516</v>
      </c>
      <c r="F283" s="181" t="s">
        <v>517</v>
      </c>
      <c r="G283" s="182" t="s">
        <v>224</v>
      </c>
      <c r="H283" s="183">
        <v>10.055</v>
      </c>
      <c r="I283" s="184">
        <v>250</v>
      </c>
      <c r="J283" s="185">
        <f>ROUND(I283*H283,2)</f>
        <v>2513.75</v>
      </c>
      <c r="K283" s="181" t="s">
        <v>171</v>
      </c>
      <c r="L283" s="40"/>
      <c r="M283" s="186" t="s">
        <v>20</v>
      </c>
      <c r="N283" s="187" t="s">
        <v>41</v>
      </c>
      <c r="O283" s="65"/>
      <c r="P283" s="188">
        <f>O283*H283</f>
        <v>0</v>
      </c>
      <c r="Q283" s="188">
        <v>0</v>
      </c>
      <c r="R283" s="188">
        <f>Q283*H283</f>
        <v>0</v>
      </c>
      <c r="S283" s="188">
        <v>0</v>
      </c>
      <c r="T283" s="18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172</v>
      </c>
      <c r="AT283" s="190" t="s">
        <v>167</v>
      </c>
      <c r="AU283" s="190" t="s">
        <v>79</v>
      </c>
      <c r="AY283" s="18" t="s">
        <v>165</v>
      </c>
      <c r="BE283" s="191">
        <f>IF(N283="základní",J283,0)</f>
        <v>2513.75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18" t="s">
        <v>6</v>
      </c>
      <c r="BK283" s="191">
        <f>ROUND(I283*H283,2)</f>
        <v>2513.75</v>
      </c>
      <c r="BL283" s="18" t="s">
        <v>172</v>
      </c>
      <c r="BM283" s="190" t="s">
        <v>518</v>
      </c>
    </row>
    <row r="284" spans="1:47" s="1" customFormat="1" ht="12">
      <c r="A284" s="35"/>
      <c r="B284" s="36"/>
      <c r="C284" s="37"/>
      <c r="D284" s="192" t="s">
        <v>174</v>
      </c>
      <c r="E284" s="37"/>
      <c r="F284" s="193" t="s">
        <v>519</v>
      </c>
      <c r="G284" s="37"/>
      <c r="H284" s="37"/>
      <c r="I284" s="194"/>
      <c r="J284" s="37"/>
      <c r="K284" s="37"/>
      <c r="L284" s="40"/>
      <c r="M284" s="195"/>
      <c r="N284" s="196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174</v>
      </c>
      <c r="AU284" s="18" t="s">
        <v>79</v>
      </c>
    </row>
    <row r="285" spans="2:63" s="11" customFormat="1" ht="22.9" customHeight="1">
      <c r="B285" s="163"/>
      <c r="C285" s="164"/>
      <c r="D285" s="165" t="s">
        <v>69</v>
      </c>
      <c r="E285" s="177" t="s">
        <v>520</v>
      </c>
      <c r="F285" s="177" t="s">
        <v>521</v>
      </c>
      <c r="G285" s="164"/>
      <c r="H285" s="164"/>
      <c r="I285" s="167"/>
      <c r="J285" s="178">
        <f>BK285</f>
        <v>28861.73</v>
      </c>
      <c r="K285" s="164"/>
      <c r="L285" s="169"/>
      <c r="M285" s="170"/>
      <c r="N285" s="171"/>
      <c r="O285" s="171"/>
      <c r="P285" s="172">
        <f>SUM(P286:P287)</f>
        <v>0</v>
      </c>
      <c r="Q285" s="171"/>
      <c r="R285" s="172">
        <f>SUM(R286:R287)</f>
        <v>0</v>
      </c>
      <c r="S285" s="171"/>
      <c r="T285" s="173">
        <f>SUM(T286:T287)</f>
        <v>0</v>
      </c>
      <c r="AR285" s="174" t="s">
        <v>6</v>
      </c>
      <c r="AT285" s="175" t="s">
        <v>69</v>
      </c>
      <c r="AU285" s="175" t="s">
        <v>6</v>
      </c>
      <c r="AY285" s="174" t="s">
        <v>165</v>
      </c>
      <c r="BK285" s="176">
        <f>SUM(BK286:BK287)</f>
        <v>28861.73</v>
      </c>
    </row>
    <row r="286" spans="1:65" s="1" customFormat="1" ht="55.5" customHeight="1">
      <c r="A286" s="35"/>
      <c r="B286" s="36"/>
      <c r="C286" s="179" t="s">
        <v>522</v>
      </c>
      <c r="D286" s="179" t="s">
        <v>167</v>
      </c>
      <c r="E286" s="180" t="s">
        <v>523</v>
      </c>
      <c r="F286" s="181" t="s">
        <v>524</v>
      </c>
      <c r="G286" s="182" t="s">
        <v>224</v>
      </c>
      <c r="H286" s="183">
        <v>270.875</v>
      </c>
      <c r="I286" s="184">
        <v>106.55</v>
      </c>
      <c r="J286" s="185">
        <f>ROUND(I286*H286,2)</f>
        <v>28861.73</v>
      </c>
      <c r="K286" s="181" t="s">
        <v>171</v>
      </c>
      <c r="L286" s="40"/>
      <c r="M286" s="186" t="s">
        <v>20</v>
      </c>
      <c r="N286" s="187" t="s">
        <v>41</v>
      </c>
      <c r="O286" s="65"/>
      <c r="P286" s="188">
        <f>O286*H286</f>
        <v>0</v>
      </c>
      <c r="Q286" s="188">
        <v>0</v>
      </c>
      <c r="R286" s="188">
        <f>Q286*H286</f>
        <v>0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172</v>
      </c>
      <c r="AT286" s="190" t="s">
        <v>167</v>
      </c>
      <c r="AU286" s="190" t="s">
        <v>79</v>
      </c>
      <c r="AY286" s="18" t="s">
        <v>165</v>
      </c>
      <c r="BE286" s="191">
        <f>IF(N286="základní",J286,0)</f>
        <v>28861.73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6</v>
      </c>
      <c r="BK286" s="191">
        <f>ROUND(I286*H286,2)</f>
        <v>28861.73</v>
      </c>
      <c r="BL286" s="18" t="s">
        <v>172</v>
      </c>
      <c r="BM286" s="190" t="s">
        <v>525</v>
      </c>
    </row>
    <row r="287" spans="1:47" s="1" customFormat="1" ht="12">
      <c r="A287" s="35"/>
      <c r="B287" s="36"/>
      <c r="C287" s="37"/>
      <c r="D287" s="192" t="s">
        <v>174</v>
      </c>
      <c r="E287" s="37"/>
      <c r="F287" s="193" t="s">
        <v>526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174</v>
      </c>
      <c r="AU287" s="18" t="s">
        <v>79</v>
      </c>
    </row>
    <row r="288" spans="2:63" s="11" customFormat="1" ht="25.9" customHeight="1">
      <c r="B288" s="163"/>
      <c r="C288" s="164"/>
      <c r="D288" s="165" t="s">
        <v>69</v>
      </c>
      <c r="E288" s="166" t="s">
        <v>527</v>
      </c>
      <c r="F288" s="166" t="s">
        <v>528</v>
      </c>
      <c r="G288" s="164"/>
      <c r="H288" s="164"/>
      <c r="I288" s="167"/>
      <c r="J288" s="168">
        <f>BK288</f>
        <v>701930.4</v>
      </c>
      <c r="K288" s="164"/>
      <c r="L288" s="169"/>
      <c r="M288" s="170"/>
      <c r="N288" s="171"/>
      <c r="O288" s="171"/>
      <c r="P288" s="172">
        <f>P289+P296+P334+P347+P350</f>
        <v>0</v>
      </c>
      <c r="Q288" s="171"/>
      <c r="R288" s="172">
        <f>R289+R296+R334+R347+R350</f>
        <v>1.5743307156</v>
      </c>
      <c r="S288" s="171"/>
      <c r="T288" s="173">
        <f>T289+T296+T334+T347+T350</f>
        <v>0</v>
      </c>
      <c r="AR288" s="174" t="s">
        <v>79</v>
      </c>
      <c r="AT288" s="175" t="s">
        <v>69</v>
      </c>
      <c r="AU288" s="175" t="s">
        <v>70</v>
      </c>
      <c r="AY288" s="174" t="s">
        <v>165</v>
      </c>
      <c r="BK288" s="176">
        <f>BK289+BK296+BK334+BK347+BK350</f>
        <v>701930.4</v>
      </c>
    </row>
    <row r="289" spans="2:63" s="11" customFormat="1" ht="22.9" customHeight="1">
      <c r="B289" s="163"/>
      <c r="C289" s="164"/>
      <c r="D289" s="165" t="s">
        <v>69</v>
      </c>
      <c r="E289" s="177" t="s">
        <v>529</v>
      </c>
      <c r="F289" s="177" t="s">
        <v>530</v>
      </c>
      <c r="G289" s="164"/>
      <c r="H289" s="164"/>
      <c r="I289" s="167"/>
      <c r="J289" s="178">
        <f>BK289</f>
        <v>1354.5</v>
      </c>
      <c r="K289" s="164"/>
      <c r="L289" s="169"/>
      <c r="M289" s="170"/>
      <c r="N289" s="171"/>
      <c r="O289" s="171"/>
      <c r="P289" s="172">
        <f>SUM(P290:P295)</f>
        <v>0</v>
      </c>
      <c r="Q289" s="171"/>
      <c r="R289" s="172">
        <f>SUM(R290:R295)</f>
        <v>0.009735249999999999</v>
      </c>
      <c r="S289" s="171"/>
      <c r="T289" s="173">
        <f>SUM(T290:T295)</f>
        <v>0</v>
      </c>
      <c r="AR289" s="174" t="s">
        <v>79</v>
      </c>
      <c r="AT289" s="175" t="s">
        <v>69</v>
      </c>
      <c r="AU289" s="175" t="s">
        <v>6</v>
      </c>
      <c r="AY289" s="174" t="s">
        <v>165</v>
      </c>
      <c r="BK289" s="176">
        <f>SUM(BK290:BK295)</f>
        <v>1354.5</v>
      </c>
    </row>
    <row r="290" spans="1:65" s="1" customFormat="1" ht="37.9" customHeight="1">
      <c r="A290" s="35"/>
      <c r="B290" s="36"/>
      <c r="C290" s="179" t="s">
        <v>366</v>
      </c>
      <c r="D290" s="179" t="s">
        <v>167</v>
      </c>
      <c r="E290" s="180" t="s">
        <v>531</v>
      </c>
      <c r="F290" s="181" t="s">
        <v>532</v>
      </c>
      <c r="G290" s="182" t="s">
        <v>187</v>
      </c>
      <c r="H290" s="183">
        <v>5.298</v>
      </c>
      <c r="I290" s="184">
        <v>43.77</v>
      </c>
      <c r="J290" s="185">
        <f>ROUND(I290*H290,2)</f>
        <v>231.89</v>
      </c>
      <c r="K290" s="181" t="s">
        <v>171</v>
      </c>
      <c r="L290" s="40"/>
      <c r="M290" s="186" t="s">
        <v>20</v>
      </c>
      <c r="N290" s="187" t="s">
        <v>41</v>
      </c>
      <c r="O290" s="65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267</v>
      </c>
      <c r="AT290" s="190" t="s">
        <v>167</v>
      </c>
      <c r="AU290" s="190" t="s">
        <v>79</v>
      </c>
      <c r="AY290" s="18" t="s">
        <v>165</v>
      </c>
      <c r="BE290" s="191">
        <f>IF(N290="základní",J290,0)</f>
        <v>231.89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6</v>
      </c>
      <c r="BK290" s="191">
        <f>ROUND(I290*H290,2)</f>
        <v>231.89</v>
      </c>
      <c r="BL290" s="18" t="s">
        <v>267</v>
      </c>
      <c r="BM290" s="190" t="s">
        <v>533</v>
      </c>
    </row>
    <row r="291" spans="1:47" s="1" customFormat="1" ht="12">
      <c r="A291" s="35"/>
      <c r="B291" s="36"/>
      <c r="C291" s="37"/>
      <c r="D291" s="192" t="s">
        <v>174</v>
      </c>
      <c r="E291" s="37"/>
      <c r="F291" s="193" t="s">
        <v>534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174</v>
      </c>
      <c r="AU291" s="18" t="s">
        <v>79</v>
      </c>
    </row>
    <row r="292" spans="2:51" s="12" customFormat="1" ht="12">
      <c r="B292" s="197"/>
      <c r="C292" s="198"/>
      <c r="D292" s="199" t="s">
        <v>190</v>
      </c>
      <c r="E292" s="200" t="s">
        <v>20</v>
      </c>
      <c r="F292" s="201" t="s">
        <v>535</v>
      </c>
      <c r="G292" s="198"/>
      <c r="H292" s="200" t="s">
        <v>20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190</v>
      </c>
      <c r="AU292" s="207" t="s">
        <v>79</v>
      </c>
      <c r="AV292" s="12" t="s">
        <v>6</v>
      </c>
      <c r="AW292" s="12" t="s">
        <v>32</v>
      </c>
      <c r="AX292" s="12" t="s">
        <v>70</v>
      </c>
      <c r="AY292" s="207" t="s">
        <v>165</v>
      </c>
    </row>
    <row r="293" spans="2:51" s="13" customFormat="1" ht="12">
      <c r="B293" s="208"/>
      <c r="C293" s="209"/>
      <c r="D293" s="199" t="s">
        <v>190</v>
      </c>
      <c r="E293" s="210" t="s">
        <v>20</v>
      </c>
      <c r="F293" s="211" t="s">
        <v>536</v>
      </c>
      <c r="G293" s="209"/>
      <c r="H293" s="212">
        <v>5.298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190</v>
      </c>
      <c r="AU293" s="218" t="s">
        <v>79</v>
      </c>
      <c r="AV293" s="13" t="s">
        <v>79</v>
      </c>
      <c r="AW293" s="13" t="s">
        <v>32</v>
      </c>
      <c r="AX293" s="13" t="s">
        <v>6</v>
      </c>
      <c r="AY293" s="218" t="s">
        <v>165</v>
      </c>
    </row>
    <row r="294" spans="1:65" s="1" customFormat="1" ht="24.2" customHeight="1">
      <c r="A294" s="35"/>
      <c r="B294" s="36"/>
      <c r="C294" s="220" t="s">
        <v>537</v>
      </c>
      <c r="D294" s="220" t="s">
        <v>245</v>
      </c>
      <c r="E294" s="221" t="s">
        <v>538</v>
      </c>
      <c r="F294" s="222" t="s">
        <v>539</v>
      </c>
      <c r="G294" s="223" t="s">
        <v>187</v>
      </c>
      <c r="H294" s="224">
        <v>5.563</v>
      </c>
      <c r="I294" s="225">
        <v>201.8</v>
      </c>
      <c r="J294" s="226">
        <f>ROUND(I294*H294,2)</f>
        <v>1122.61</v>
      </c>
      <c r="K294" s="222" t="s">
        <v>171</v>
      </c>
      <c r="L294" s="227"/>
      <c r="M294" s="228" t="s">
        <v>20</v>
      </c>
      <c r="N294" s="229" t="s">
        <v>41</v>
      </c>
      <c r="O294" s="65"/>
      <c r="P294" s="188">
        <f>O294*H294</f>
        <v>0</v>
      </c>
      <c r="Q294" s="188">
        <v>0.00175</v>
      </c>
      <c r="R294" s="188">
        <f>Q294*H294</f>
        <v>0.009735249999999999</v>
      </c>
      <c r="S294" s="188">
        <v>0</v>
      </c>
      <c r="T294" s="18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0" t="s">
        <v>359</v>
      </c>
      <c r="AT294" s="190" t="s">
        <v>245</v>
      </c>
      <c r="AU294" s="190" t="s">
        <v>79</v>
      </c>
      <c r="AY294" s="18" t="s">
        <v>165</v>
      </c>
      <c r="BE294" s="191">
        <f>IF(N294="základní",J294,0)</f>
        <v>1122.61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18" t="s">
        <v>6</v>
      </c>
      <c r="BK294" s="191">
        <f>ROUND(I294*H294,2)</f>
        <v>1122.61</v>
      </c>
      <c r="BL294" s="18" t="s">
        <v>267</v>
      </c>
      <c r="BM294" s="190" t="s">
        <v>540</v>
      </c>
    </row>
    <row r="295" spans="2:51" s="13" customFormat="1" ht="12">
      <c r="B295" s="208"/>
      <c r="C295" s="209"/>
      <c r="D295" s="199" t="s">
        <v>190</v>
      </c>
      <c r="E295" s="209"/>
      <c r="F295" s="211" t="s">
        <v>541</v>
      </c>
      <c r="G295" s="209"/>
      <c r="H295" s="212">
        <v>5.563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190</v>
      </c>
      <c r="AU295" s="218" t="s">
        <v>79</v>
      </c>
      <c r="AV295" s="13" t="s">
        <v>79</v>
      </c>
      <c r="AW295" s="13" t="s">
        <v>4</v>
      </c>
      <c r="AX295" s="13" t="s">
        <v>6</v>
      </c>
      <c r="AY295" s="218" t="s">
        <v>165</v>
      </c>
    </row>
    <row r="296" spans="2:63" s="11" customFormat="1" ht="22.9" customHeight="1">
      <c r="B296" s="163"/>
      <c r="C296" s="164"/>
      <c r="D296" s="165" t="s">
        <v>69</v>
      </c>
      <c r="E296" s="177" t="s">
        <v>542</v>
      </c>
      <c r="F296" s="177" t="s">
        <v>543</v>
      </c>
      <c r="G296" s="164"/>
      <c r="H296" s="164"/>
      <c r="I296" s="167"/>
      <c r="J296" s="178">
        <f>BK296</f>
        <v>115692.62000000001</v>
      </c>
      <c r="K296" s="164"/>
      <c r="L296" s="169"/>
      <c r="M296" s="170"/>
      <c r="N296" s="171"/>
      <c r="O296" s="171"/>
      <c r="P296" s="172">
        <f>SUM(P297:P333)</f>
        <v>0</v>
      </c>
      <c r="Q296" s="171"/>
      <c r="R296" s="172">
        <f>SUM(R297:R333)</f>
        <v>0.5155829319999999</v>
      </c>
      <c r="S296" s="171"/>
      <c r="T296" s="173">
        <f>SUM(T297:T333)</f>
        <v>0</v>
      </c>
      <c r="AR296" s="174" t="s">
        <v>79</v>
      </c>
      <c r="AT296" s="175" t="s">
        <v>69</v>
      </c>
      <c r="AU296" s="175" t="s">
        <v>6</v>
      </c>
      <c r="AY296" s="174" t="s">
        <v>165</v>
      </c>
      <c r="BK296" s="176">
        <f>SUM(BK297:BK333)</f>
        <v>115692.62000000001</v>
      </c>
    </row>
    <row r="297" spans="1:65" s="1" customFormat="1" ht="44.25" customHeight="1">
      <c r="A297" s="35"/>
      <c r="B297" s="36"/>
      <c r="C297" s="179" t="s">
        <v>544</v>
      </c>
      <c r="D297" s="179" t="s">
        <v>167</v>
      </c>
      <c r="E297" s="180" t="s">
        <v>545</v>
      </c>
      <c r="F297" s="181" t="s">
        <v>546</v>
      </c>
      <c r="G297" s="182" t="s">
        <v>232</v>
      </c>
      <c r="H297" s="183">
        <v>15.41</v>
      </c>
      <c r="I297" s="184">
        <v>582.93</v>
      </c>
      <c r="J297" s="185">
        <f>ROUND(I297*H297,2)</f>
        <v>8982.95</v>
      </c>
      <c r="K297" s="181" t="s">
        <v>171</v>
      </c>
      <c r="L297" s="40"/>
      <c r="M297" s="186" t="s">
        <v>20</v>
      </c>
      <c r="N297" s="187" t="s">
        <v>41</v>
      </c>
      <c r="O297" s="65"/>
      <c r="P297" s="188">
        <f>O297*H297</f>
        <v>0</v>
      </c>
      <c r="Q297" s="188">
        <v>0.0049225</v>
      </c>
      <c r="R297" s="188">
        <f>Q297*H297</f>
        <v>0.075855725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267</v>
      </c>
      <c r="AT297" s="190" t="s">
        <v>167</v>
      </c>
      <c r="AU297" s="190" t="s">
        <v>79</v>
      </c>
      <c r="AY297" s="18" t="s">
        <v>165</v>
      </c>
      <c r="BE297" s="191">
        <f>IF(N297="základní",J297,0)</f>
        <v>8982.95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18" t="s">
        <v>6</v>
      </c>
      <c r="BK297" s="191">
        <f>ROUND(I297*H297,2)</f>
        <v>8982.95</v>
      </c>
      <c r="BL297" s="18" t="s">
        <v>267</v>
      </c>
      <c r="BM297" s="190" t="s">
        <v>547</v>
      </c>
    </row>
    <row r="298" spans="1:47" s="1" customFormat="1" ht="12">
      <c r="A298" s="35"/>
      <c r="B298" s="36"/>
      <c r="C298" s="37"/>
      <c r="D298" s="192" t="s">
        <v>174</v>
      </c>
      <c r="E298" s="37"/>
      <c r="F298" s="193" t="s">
        <v>548</v>
      </c>
      <c r="G298" s="37"/>
      <c r="H298" s="37"/>
      <c r="I298" s="194"/>
      <c r="J298" s="37"/>
      <c r="K298" s="37"/>
      <c r="L298" s="40"/>
      <c r="M298" s="195"/>
      <c r="N298" s="19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174</v>
      </c>
      <c r="AU298" s="18" t="s">
        <v>79</v>
      </c>
    </row>
    <row r="299" spans="2:51" s="12" customFormat="1" ht="12">
      <c r="B299" s="197"/>
      <c r="C299" s="198"/>
      <c r="D299" s="199" t="s">
        <v>190</v>
      </c>
      <c r="E299" s="200" t="s">
        <v>20</v>
      </c>
      <c r="F299" s="201" t="s">
        <v>549</v>
      </c>
      <c r="G299" s="198"/>
      <c r="H299" s="200" t="s">
        <v>20</v>
      </c>
      <c r="I299" s="202"/>
      <c r="J299" s="198"/>
      <c r="K299" s="198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190</v>
      </c>
      <c r="AU299" s="207" t="s">
        <v>79</v>
      </c>
      <c r="AV299" s="12" t="s">
        <v>6</v>
      </c>
      <c r="AW299" s="12" t="s">
        <v>32</v>
      </c>
      <c r="AX299" s="12" t="s">
        <v>70</v>
      </c>
      <c r="AY299" s="207" t="s">
        <v>165</v>
      </c>
    </row>
    <row r="300" spans="2:51" s="13" customFormat="1" ht="12">
      <c r="B300" s="208"/>
      <c r="C300" s="209"/>
      <c r="D300" s="199" t="s">
        <v>190</v>
      </c>
      <c r="E300" s="210" t="s">
        <v>20</v>
      </c>
      <c r="F300" s="211" t="s">
        <v>550</v>
      </c>
      <c r="G300" s="209"/>
      <c r="H300" s="212">
        <v>15.41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190</v>
      </c>
      <c r="AU300" s="218" t="s">
        <v>79</v>
      </c>
      <c r="AV300" s="13" t="s">
        <v>79</v>
      </c>
      <c r="AW300" s="13" t="s">
        <v>32</v>
      </c>
      <c r="AX300" s="13" t="s">
        <v>6</v>
      </c>
      <c r="AY300" s="218" t="s">
        <v>165</v>
      </c>
    </row>
    <row r="301" spans="1:65" s="1" customFormat="1" ht="37.9" customHeight="1">
      <c r="A301" s="35"/>
      <c r="B301" s="36"/>
      <c r="C301" s="179" t="s">
        <v>551</v>
      </c>
      <c r="D301" s="179" t="s">
        <v>167</v>
      </c>
      <c r="E301" s="180" t="s">
        <v>552</v>
      </c>
      <c r="F301" s="181" t="s">
        <v>553</v>
      </c>
      <c r="G301" s="182" t="s">
        <v>232</v>
      </c>
      <c r="H301" s="183">
        <v>11.7</v>
      </c>
      <c r="I301" s="184">
        <v>582.93</v>
      </c>
      <c r="J301" s="185">
        <f>ROUND(I301*H301,2)</f>
        <v>6820.28</v>
      </c>
      <c r="K301" s="181" t="s">
        <v>171</v>
      </c>
      <c r="L301" s="40"/>
      <c r="M301" s="186" t="s">
        <v>20</v>
      </c>
      <c r="N301" s="187" t="s">
        <v>41</v>
      </c>
      <c r="O301" s="65"/>
      <c r="P301" s="188">
        <f>O301*H301</f>
        <v>0</v>
      </c>
      <c r="Q301" s="188">
        <v>0.0043751</v>
      </c>
      <c r="R301" s="188">
        <f>Q301*H301</f>
        <v>0.05118866999999999</v>
      </c>
      <c r="S301" s="188">
        <v>0</v>
      </c>
      <c r="T301" s="18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267</v>
      </c>
      <c r="AT301" s="190" t="s">
        <v>167</v>
      </c>
      <c r="AU301" s="190" t="s">
        <v>79</v>
      </c>
      <c r="AY301" s="18" t="s">
        <v>165</v>
      </c>
      <c r="BE301" s="191">
        <f>IF(N301="základní",J301,0)</f>
        <v>6820.28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18" t="s">
        <v>6</v>
      </c>
      <c r="BK301" s="191">
        <f>ROUND(I301*H301,2)</f>
        <v>6820.28</v>
      </c>
      <c r="BL301" s="18" t="s">
        <v>267</v>
      </c>
      <c r="BM301" s="190" t="s">
        <v>554</v>
      </c>
    </row>
    <row r="302" spans="1:47" s="1" customFormat="1" ht="12">
      <c r="A302" s="35"/>
      <c r="B302" s="36"/>
      <c r="C302" s="37"/>
      <c r="D302" s="192" t="s">
        <v>174</v>
      </c>
      <c r="E302" s="37"/>
      <c r="F302" s="193" t="s">
        <v>555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174</v>
      </c>
      <c r="AU302" s="18" t="s">
        <v>79</v>
      </c>
    </row>
    <row r="303" spans="2:51" s="12" customFormat="1" ht="12">
      <c r="B303" s="197"/>
      <c r="C303" s="198"/>
      <c r="D303" s="199" t="s">
        <v>190</v>
      </c>
      <c r="E303" s="200" t="s">
        <v>20</v>
      </c>
      <c r="F303" s="201" t="s">
        <v>556</v>
      </c>
      <c r="G303" s="198"/>
      <c r="H303" s="200" t="s">
        <v>20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190</v>
      </c>
      <c r="AU303" s="207" t="s">
        <v>79</v>
      </c>
      <c r="AV303" s="12" t="s">
        <v>6</v>
      </c>
      <c r="AW303" s="12" t="s">
        <v>32</v>
      </c>
      <c r="AX303" s="12" t="s">
        <v>70</v>
      </c>
      <c r="AY303" s="207" t="s">
        <v>165</v>
      </c>
    </row>
    <row r="304" spans="2:51" s="13" customFormat="1" ht="12">
      <c r="B304" s="208"/>
      <c r="C304" s="209"/>
      <c r="D304" s="199" t="s">
        <v>190</v>
      </c>
      <c r="E304" s="210" t="s">
        <v>20</v>
      </c>
      <c r="F304" s="211" t="s">
        <v>557</v>
      </c>
      <c r="G304" s="209"/>
      <c r="H304" s="212">
        <v>11.7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190</v>
      </c>
      <c r="AU304" s="218" t="s">
        <v>79</v>
      </c>
      <c r="AV304" s="13" t="s">
        <v>79</v>
      </c>
      <c r="AW304" s="13" t="s">
        <v>32</v>
      </c>
      <c r="AX304" s="13" t="s">
        <v>6</v>
      </c>
      <c r="AY304" s="218" t="s">
        <v>165</v>
      </c>
    </row>
    <row r="305" spans="1:65" s="1" customFormat="1" ht="44.25" customHeight="1">
      <c r="A305" s="35"/>
      <c r="B305" s="36"/>
      <c r="C305" s="179" t="s">
        <v>558</v>
      </c>
      <c r="D305" s="179" t="s">
        <v>167</v>
      </c>
      <c r="E305" s="180" t="s">
        <v>559</v>
      </c>
      <c r="F305" s="181" t="s">
        <v>560</v>
      </c>
      <c r="G305" s="182" t="s">
        <v>232</v>
      </c>
      <c r="H305" s="183">
        <v>74.36</v>
      </c>
      <c r="I305" s="184">
        <v>291.47</v>
      </c>
      <c r="J305" s="185">
        <f>ROUND(I305*H305,2)</f>
        <v>21673.71</v>
      </c>
      <c r="K305" s="181" t="s">
        <v>171</v>
      </c>
      <c r="L305" s="40"/>
      <c r="M305" s="186" t="s">
        <v>20</v>
      </c>
      <c r="N305" s="187" t="s">
        <v>41</v>
      </c>
      <c r="O305" s="65"/>
      <c r="P305" s="188">
        <f>O305*H305</f>
        <v>0</v>
      </c>
      <c r="Q305" s="188">
        <v>0.00220125</v>
      </c>
      <c r="R305" s="188">
        <f>Q305*H305</f>
        <v>0.16368495</v>
      </c>
      <c r="S305" s="188">
        <v>0</v>
      </c>
      <c r="T305" s="18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0" t="s">
        <v>267</v>
      </c>
      <c r="AT305" s="190" t="s">
        <v>167</v>
      </c>
      <c r="AU305" s="190" t="s">
        <v>79</v>
      </c>
      <c r="AY305" s="18" t="s">
        <v>165</v>
      </c>
      <c r="BE305" s="191">
        <f>IF(N305="základní",J305,0)</f>
        <v>21673.71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18" t="s">
        <v>6</v>
      </c>
      <c r="BK305" s="191">
        <f>ROUND(I305*H305,2)</f>
        <v>21673.71</v>
      </c>
      <c r="BL305" s="18" t="s">
        <v>267</v>
      </c>
      <c r="BM305" s="190" t="s">
        <v>561</v>
      </c>
    </row>
    <row r="306" spans="1:47" s="1" customFormat="1" ht="12">
      <c r="A306" s="35"/>
      <c r="B306" s="36"/>
      <c r="C306" s="37"/>
      <c r="D306" s="192" t="s">
        <v>174</v>
      </c>
      <c r="E306" s="37"/>
      <c r="F306" s="193" t="s">
        <v>562</v>
      </c>
      <c r="G306" s="37"/>
      <c r="H306" s="37"/>
      <c r="I306" s="194"/>
      <c r="J306" s="37"/>
      <c r="K306" s="37"/>
      <c r="L306" s="40"/>
      <c r="M306" s="195"/>
      <c r="N306" s="19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174</v>
      </c>
      <c r="AU306" s="18" t="s">
        <v>79</v>
      </c>
    </row>
    <row r="307" spans="2:51" s="12" customFormat="1" ht="12">
      <c r="B307" s="197"/>
      <c r="C307" s="198"/>
      <c r="D307" s="199" t="s">
        <v>190</v>
      </c>
      <c r="E307" s="200" t="s">
        <v>20</v>
      </c>
      <c r="F307" s="201" t="s">
        <v>563</v>
      </c>
      <c r="G307" s="198"/>
      <c r="H307" s="200" t="s">
        <v>20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190</v>
      </c>
      <c r="AU307" s="207" t="s">
        <v>79</v>
      </c>
      <c r="AV307" s="12" t="s">
        <v>6</v>
      </c>
      <c r="AW307" s="12" t="s">
        <v>32</v>
      </c>
      <c r="AX307" s="12" t="s">
        <v>70</v>
      </c>
      <c r="AY307" s="207" t="s">
        <v>165</v>
      </c>
    </row>
    <row r="308" spans="2:51" s="13" customFormat="1" ht="12">
      <c r="B308" s="208"/>
      <c r="C308" s="209"/>
      <c r="D308" s="199" t="s">
        <v>190</v>
      </c>
      <c r="E308" s="210" t="s">
        <v>20</v>
      </c>
      <c r="F308" s="211" t="s">
        <v>564</v>
      </c>
      <c r="G308" s="209"/>
      <c r="H308" s="212">
        <v>74.36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190</v>
      </c>
      <c r="AU308" s="218" t="s">
        <v>79</v>
      </c>
      <c r="AV308" s="13" t="s">
        <v>79</v>
      </c>
      <c r="AW308" s="13" t="s">
        <v>32</v>
      </c>
      <c r="AX308" s="13" t="s">
        <v>6</v>
      </c>
      <c r="AY308" s="218" t="s">
        <v>165</v>
      </c>
    </row>
    <row r="309" spans="1:65" s="1" customFormat="1" ht="44.25" customHeight="1">
      <c r="A309" s="35"/>
      <c r="B309" s="36"/>
      <c r="C309" s="179" t="s">
        <v>565</v>
      </c>
      <c r="D309" s="179" t="s">
        <v>167</v>
      </c>
      <c r="E309" s="180" t="s">
        <v>566</v>
      </c>
      <c r="F309" s="181" t="s">
        <v>567</v>
      </c>
      <c r="G309" s="182" t="s">
        <v>232</v>
      </c>
      <c r="H309" s="183">
        <v>38.96</v>
      </c>
      <c r="I309" s="184">
        <v>384.73</v>
      </c>
      <c r="J309" s="185">
        <f>ROUND(I309*H309,2)</f>
        <v>14989.08</v>
      </c>
      <c r="K309" s="181" t="s">
        <v>171</v>
      </c>
      <c r="L309" s="40"/>
      <c r="M309" s="186" t="s">
        <v>20</v>
      </c>
      <c r="N309" s="187" t="s">
        <v>41</v>
      </c>
      <c r="O309" s="65"/>
      <c r="P309" s="188">
        <f>O309*H309</f>
        <v>0</v>
      </c>
      <c r="Q309" s="188">
        <v>0.00289125</v>
      </c>
      <c r="R309" s="188">
        <f>Q309*H309</f>
        <v>0.11264310000000001</v>
      </c>
      <c r="S309" s="188">
        <v>0</v>
      </c>
      <c r="T309" s="18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0" t="s">
        <v>267</v>
      </c>
      <c r="AT309" s="190" t="s">
        <v>167</v>
      </c>
      <c r="AU309" s="190" t="s">
        <v>79</v>
      </c>
      <c r="AY309" s="18" t="s">
        <v>165</v>
      </c>
      <c r="BE309" s="191">
        <f>IF(N309="základní",J309,0)</f>
        <v>14989.08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18" t="s">
        <v>6</v>
      </c>
      <c r="BK309" s="191">
        <f>ROUND(I309*H309,2)</f>
        <v>14989.08</v>
      </c>
      <c r="BL309" s="18" t="s">
        <v>267</v>
      </c>
      <c r="BM309" s="190" t="s">
        <v>568</v>
      </c>
    </row>
    <row r="310" spans="1:47" s="1" customFormat="1" ht="12">
      <c r="A310" s="35"/>
      <c r="B310" s="36"/>
      <c r="C310" s="37"/>
      <c r="D310" s="192" t="s">
        <v>174</v>
      </c>
      <c r="E310" s="37"/>
      <c r="F310" s="193" t="s">
        <v>569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174</v>
      </c>
      <c r="AU310" s="18" t="s">
        <v>79</v>
      </c>
    </row>
    <row r="311" spans="2:51" s="12" customFormat="1" ht="12">
      <c r="B311" s="197"/>
      <c r="C311" s="198"/>
      <c r="D311" s="199" t="s">
        <v>190</v>
      </c>
      <c r="E311" s="200" t="s">
        <v>20</v>
      </c>
      <c r="F311" s="201" t="s">
        <v>570</v>
      </c>
      <c r="G311" s="198"/>
      <c r="H311" s="200" t="s">
        <v>20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190</v>
      </c>
      <c r="AU311" s="207" t="s">
        <v>79</v>
      </c>
      <c r="AV311" s="12" t="s">
        <v>6</v>
      </c>
      <c r="AW311" s="12" t="s">
        <v>32</v>
      </c>
      <c r="AX311" s="12" t="s">
        <v>70</v>
      </c>
      <c r="AY311" s="207" t="s">
        <v>165</v>
      </c>
    </row>
    <row r="312" spans="2:51" s="13" customFormat="1" ht="12">
      <c r="B312" s="208"/>
      <c r="C312" s="209"/>
      <c r="D312" s="199" t="s">
        <v>190</v>
      </c>
      <c r="E312" s="210" t="s">
        <v>20</v>
      </c>
      <c r="F312" s="211" t="s">
        <v>571</v>
      </c>
      <c r="G312" s="209"/>
      <c r="H312" s="212">
        <v>27.73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190</v>
      </c>
      <c r="AU312" s="218" t="s">
        <v>79</v>
      </c>
      <c r="AV312" s="13" t="s">
        <v>79</v>
      </c>
      <c r="AW312" s="13" t="s">
        <v>32</v>
      </c>
      <c r="AX312" s="13" t="s">
        <v>70</v>
      </c>
      <c r="AY312" s="218" t="s">
        <v>165</v>
      </c>
    </row>
    <row r="313" spans="2:51" s="12" customFormat="1" ht="12">
      <c r="B313" s="197"/>
      <c r="C313" s="198"/>
      <c r="D313" s="199" t="s">
        <v>190</v>
      </c>
      <c r="E313" s="200" t="s">
        <v>20</v>
      </c>
      <c r="F313" s="201" t="s">
        <v>572</v>
      </c>
      <c r="G313" s="198"/>
      <c r="H313" s="200" t="s">
        <v>20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190</v>
      </c>
      <c r="AU313" s="207" t="s">
        <v>79</v>
      </c>
      <c r="AV313" s="12" t="s">
        <v>6</v>
      </c>
      <c r="AW313" s="12" t="s">
        <v>32</v>
      </c>
      <c r="AX313" s="12" t="s">
        <v>70</v>
      </c>
      <c r="AY313" s="207" t="s">
        <v>165</v>
      </c>
    </row>
    <row r="314" spans="2:51" s="13" customFormat="1" ht="12">
      <c r="B314" s="208"/>
      <c r="C314" s="209"/>
      <c r="D314" s="199" t="s">
        <v>190</v>
      </c>
      <c r="E314" s="210" t="s">
        <v>20</v>
      </c>
      <c r="F314" s="211" t="s">
        <v>573</v>
      </c>
      <c r="G314" s="209"/>
      <c r="H314" s="212">
        <v>11.23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190</v>
      </c>
      <c r="AU314" s="218" t="s">
        <v>79</v>
      </c>
      <c r="AV314" s="13" t="s">
        <v>79</v>
      </c>
      <c r="AW314" s="13" t="s">
        <v>32</v>
      </c>
      <c r="AX314" s="13" t="s">
        <v>70</v>
      </c>
      <c r="AY314" s="218" t="s">
        <v>165</v>
      </c>
    </row>
    <row r="315" spans="2:51" s="14" customFormat="1" ht="12">
      <c r="B315" s="230"/>
      <c r="C315" s="231"/>
      <c r="D315" s="199" t="s">
        <v>190</v>
      </c>
      <c r="E315" s="232" t="s">
        <v>20</v>
      </c>
      <c r="F315" s="233" t="s">
        <v>259</v>
      </c>
      <c r="G315" s="231"/>
      <c r="H315" s="234">
        <v>38.96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190</v>
      </c>
      <c r="AU315" s="240" t="s">
        <v>79</v>
      </c>
      <c r="AV315" s="14" t="s">
        <v>172</v>
      </c>
      <c r="AW315" s="14" t="s">
        <v>32</v>
      </c>
      <c r="AX315" s="14" t="s">
        <v>6</v>
      </c>
      <c r="AY315" s="240" t="s">
        <v>165</v>
      </c>
    </row>
    <row r="316" spans="1:65" s="1" customFormat="1" ht="33" customHeight="1">
      <c r="A316" s="35"/>
      <c r="B316" s="36"/>
      <c r="C316" s="179" t="s">
        <v>574</v>
      </c>
      <c r="D316" s="179" t="s">
        <v>167</v>
      </c>
      <c r="E316" s="180" t="s">
        <v>575</v>
      </c>
      <c r="F316" s="181" t="s">
        <v>576</v>
      </c>
      <c r="G316" s="182" t="s">
        <v>232</v>
      </c>
      <c r="H316" s="183">
        <v>36.99</v>
      </c>
      <c r="I316" s="184">
        <v>857.25</v>
      </c>
      <c r="J316" s="185">
        <f>ROUND(I316*H316,2)</f>
        <v>31709.68</v>
      </c>
      <c r="K316" s="181" t="s">
        <v>171</v>
      </c>
      <c r="L316" s="40"/>
      <c r="M316" s="186" t="s">
        <v>20</v>
      </c>
      <c r="N316" s="187" t="s">
        <v>41</v>
      </c>
      <c r="O316" s="65"/>
      <c r="P316" s="188">
        <f>O316*H316</f>
        <v>0</v>
      </c>
      <c r="Q316" s="188">
        <v>0.0016243</v>
      </c>
      <c r="R316" s="188">
        <f>Q316*H316</f>
        <v>0.060082857</v>
      </c>
      <c r="S316" s="188">
        <v>0</v>
      </c>
      <c r="T316" s="18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0" t="s">
        <v>267</v>
      </c>
      <c r="AT316" s="190" t="s">
        <v>167</v>
      </c>
      <c r="AU316" s="190" t="s">
        <v>79</v>
      </c>
      <c r="AY316" s="18" t="s">
        <v>165</v>
      </c>
      <c r="BE316" s="191">
        <f>IF(N316="základní",J316,0)</f>
        <v>31709.68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18" t="s">
        <v>6</v>
      </c>
      <c r="BK316" s="191">
        <f>ROUND(I316*H316,2)</f>
        <v>31709.68</v>
      </c>
      <c r="BL316" s="18" t="s">
        <v>267</v>
      </c>
      <c r="BM316" s="190" t="s">
        <v>577</v>
      </c>
    </row>
    <row r="317" spans="1:47" s="1" customFormat="1" ht="12">
      <c r="A317" s="35"/>
      <c r="B317" s="36"/>
      <c r="C317" s="37"/>
      <c r="D317" s="192" t="s">
        <v>174</v>
      </c>
      <c r="E317" s="37"/>
      <c r="F317" s="193" t="s">
        <v>578</v>
      </c>
      <c r="G317" s="37"/>
      <c r="H317" s="37"/>
      <c r="I317" s="194"/>
      <c r="J317" s="37"/>
      <c r="K317" s="37"/>
      <c r="L317" s="40"/>
      <c r="M317" s="195"/>
      <c r="N317" s="196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174</v>
      </c>
      <c r="AU317" s="18" t="s">
        <v>79</v>
      </c>
    </row>
    <row r="318" spans="2:51" s="12" customFormat="1" ht="12">
      <c r="B318" s="197"/>
      <c r="C318" s="198"/>
      <c r="D318" s="199" t="s">
        <v>190</v>
      </c>
      <c r="E318" s="200" t="s">
        <v>20</v>
      </c>
      <c r="F318" s="201" t="s">
        <v>579</v>
      </c>
      <c r="G318" s="198"/>
      <c r="H318" s="200" t="s">
        <v>20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190</v>
      </c>
      <c r="AU318" s="207" t="s">
        <v>79</v>
      </c>
      <c r="AV318" s="12" t="s">
        <v>6</v>
      </c>
      <c r="AW318" s="12" t="s">
        <v>32</v>
      </c>
      <c r="AX318" s="12" t="s">
        <v>70</v>
      </c>
      <c r="AY318" s="207" t="s">
        <v>165</v>
      </c>
    </row>
    <row r="319" spans="2:51" s="13" customFormat="1" ht="12">
      <c r="B319" s="208"/>
      <c r="C319" s="209"/>
      <c r="D319" s="199" t="s">
        <v>190</v>
      </c>
      <c r="E319" s="210" t="s">
        <v>20</v>
      </c>
      <c r="F319" s="211" t="s">
        <v>580</v>
      </c>
      <c r="G319" s="209"/>
      <c r="H319" s="212">
        <v>36.99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190</v>
      </c>
      <c r="AU319" s="218" t="s">
        <v>79</v>
      </c>
      <c r="AV319" s="13" t="s">
        <v>79</v>
      </c>
      <c r="AW319" s="13" t="s">
        <v>32</v>
      </c>
      <c r="AX319" s="13" t="s">
        <v>6</v>
      </c>
      <c r="AY319" s="218" t="s">
        <v>165</v>
      </c>
    </row>
    <row r="320" spans="1:65" s="1" customFormat="1" ht="37.9" customHeight="1">
      <c r="A320" s="35"/>
      <c r="B320" s="36"/>
      <c r="C320" s="179" t="s">
        <v>581</v>
      </c>
      <c r="D320" s="179" t="s">
        <v>167</v>
      </c>
      <c r="E320" s="180" t="s">
        <v>582</v>
      </c>
      <c r="F320" s="181" t="s">
        <v>583</v>
      </c>
      <c r="G320" s="182" t="s">
        <v>170</v>
      </c>
      <c r="H320" s="183">
        <v>1</v>
      </c>
      <c r="I320" s="184">
        <v>913.26</v>
      </c>
      <c r="J320" s="185">
        <f>ROUND(I320*H320,2)</f>
        <v>913.26</v>
      </c>
      <c r="K320" s="181" t="s">
        <v>171</v>
      </c>
      <c r="L320" s="40"/>
      <c r="M320" s="186" t="s">
        <v>20</v>
      </c>
      <c r="N320" s="187" t="s">
        <v>41</v>
      </c>
      <c r="O320" s="65"/>
      <c r="P320" s="188">
        <f>O320*H320</f>
        <v>0</v>
      </c>
      <c r="Q320" s="188">
        <v>0.000252</v>
      </c>
      <c r="R320" s="188">
        <f>Q320*H320</f>
        <v>0.000252</v>
      </c>
      <c r="S320" s="188">
        <v>0</v>
      </c>
      <c r="T320" s="18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0" t="s">
        <v>267</v>
      </c>
      <c r="AT320" s="190" t="s">
        <v>167</v>
      </c>
      <c r="AU320" s="190" t="s">
        <v>79</v>
      </c>
      <c r="AY320" s="18" t="s">
        <v>165</v>
      </c>
      <c r="BE320" s="191">
        <f>IF(N320="základní",J320,0)</f>
        <v>913.26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18" t="s">
        <v>6</v>
      </c>
      <c r="BK320" s="191">
        <f>ROUND(I320*H320,2)</f>
        <v>913.26</v>
      </c>
      <c r="BL320" s="18" t="s">
        <v>267</v>
      </c>
      <c r="BM320" s="190" t="s">
        <v>584</v>
      </c>
    </row>
    <row r="321" spans="1:47" s="1" customFormat="1" ht="12">
      <c r="A321" s="35"/>
      <c r="B321" s="36"/>
      <c r="C321" s="37"/>
      <c r="D321" s="192" t="s">
        <v>174</v>
      </c>
      <c r="E321" s="37"/>
      <c r="F321" s="193" t="s">
        <v>585</v>
      </c>
      <c r="G321" s="37"/>
      <c r="H321" s="37"/>
      <c r="I321" s="194"/>
      <c r="J321" s="37"/>
      <c r="K321" s="37"/>
      <c r="L321" s="40"/>
      <c r="M321" s="195"/>
      <c r="N321" s="196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174</v>
      </c>
      <c r="AU321" s="18" t="s">
        <v>79</v>
      </c>
    </row>
    <row r="322" spans="2:51" s="12" customFormat="1" ht="12">
      <c r="B322" s="197"/>
      <c r="C322" s="198"/>
      <c r="D322" s="199" t="s">
        <v>190</v>
      </c>
      <c r="E322" s="200" t="s">
        <v>20</v>
      </c>
      <c r="F322" s="201" t="s">
        <v>586</v>
      </c>
      <c r="G322" s="198"/>
      <c r="H322" s="200" t="s">
        <v>20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190</v>
      </c>
      <c r="AU322" s="207" t="s">
        <v>79</v>
      </c>
      <c r="AV322" s="12" t="s">
        <v>6</v>
      </c>
      <c r="AW322" s="12" t="s">
        <v>32</v>
      </c>
      <c r="AX322" s="12" t="s">
        <v>70</v>
      </c>
      <c r="AY322" s="207" t="s">
        <v>165</v>
      </c>
    </row>
    <row r="323" spans="2:51" s="13" customFormat="1" ht="12">
      <c r="B323" s="208"/>
      <c r="C323" s="209"/>
      <c r="D323" s="199" t="s">
        <v>190</v>
      </c>
      <c r="E323" s="210" t="s">
        <v>20</v>
      </c>
      <c r="F323" s="211" t="s">
        <v>6</v>
      </c>
      <c r="G323" s="209"/>
      <c r="H323" s="212">
        <v>1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190</v>
      </c>
      <c r="AU323" s="218" t="s">
        <v>79</v>
      </c>
      <c r="AV323" s="13" t="s">
        <v>79</v>
      </c>
      <c r="AW323" s="13" t="s">
        <v>32</v>
      </c>
      <c r="AX323" s="13" t="s">
        <v>6</v>
      </c>
      <c r="AY323" s="218" t="s">
        <v>165</v>
      </c>
    </row>
    <row r="324" spans="1:65" s="1" customFormat="1" ht="44.25" customHeight="1">
      <c r="A324" s="35"/>
      <c r="B324" s="36"/>
      <c r="C324" s="179" t="s">
        <v>587</v>
      </c>
      <c r="D324" s="179" t="s">
        <v>167</v>
      </c>
      <c r="E324" s="180" t="s">
        <v>588</v>
      </c>
      <c r="F324" s="181" t="s">
        <v>589</v>
      </c>
      <c r="G324" s="182" t="s">
        <v>170</v>
      </c>
      <c r="H324" s="183">
        <v>5</v>
      </c>
      <c r="I324" s="184">
        <v>1120.14</v>
      </c>
      <c r="J324" s="185">
        <f>ROUND(I324*H324,2)</f>
        <v>5600.7</v>
      </c>
      <c r="K324" s="181" t="s">
        <v>171</v>
      </c>
      <c r="L324" s="40"/>
      <c r="M324" s="186" t="s">
        <v>20</v>
      </c>
      <c r="N324" s="187" t="s">
        <v>41</v>
      </c>
      <c r="O324" s="65"/>
      <c r="P324" s="188">
        <f>O324*H324</f>
        <v>0</v>
      </c>
      <c r="Q324" s="188">
        <v>0.000252</v>
      </c>
      <c r="R324" s="188">
        <f>Q324*H324</f>
        <v>0.00126</v>
      </c>
      <c r="S324" s="188">
        <v>0</v>
      </c>
      <c r="T324" s="18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0" t="s">
        <v>267</v>
      </c>
      <c r="AT324" s="190" t="s">
        <v>167</v>
      </c>
      <c r="AU324" s="190" t="s">
        <v>79</v>
      </c>
      <c r="AY324" s="18" t="s">
        <v>165</v>
      </c>
      <c r="BE324" s="191">
        <f>IF(N324="základní",J324,0)</f>
        <v>5600.7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18" t="s">
        <v>6</v>
      </c>
      <c r="BK324" s="191">
        <f>ROUND(I324*H324,2)</f>
        <v>5600.7</v>
      </c>
      <c r="BL324" s="18" t="s">
        <v>267</v>
      </c>
      <c r="BM324" s="190" t="s">
        <v>590</v>
      </c>
    </row>
    <row r="325" spans="1:47" s="1" customFormat="1" ht="12">
      <c r="A325" s="35"/>
      <c r="B325" s="36"/>
      <c r="C325" s="37"/>
      <c r="D325" s="192" t="s">
        <v>174</v>
      </c>
      <c r="E325" s="37"/>
      <c r="F325" s="193" t="s">
        <v>591</v>
      </c>
      <c r="G325" s="37"/>
      <c r="H325" s="37"/>
      <c r="I325" s="194"/>
      <c r="J325" s="37"/>
      <c r="K325" s="37"/>
      <c r="L325" s="40"/>
      <c r="M325" s="195"/>
      <c r="N325" s="196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174</v>
      </c>
      <c r="AU325" s="18" t="s">
        <v>79</v>
      </c>
    </row>
    <row r="326" spans="2:51" s="12" customFormat="1" ht="12">
      <c r="B326" s="197"/>
      <c r="C326" s="198"/>
      <c r="D326" s="199" t="s">
        <v>190</v>
      </c>
      <c r="E326" s="200" t="s">
        <v>20</v>
      </c>
      <c r="F326" s="201" t="s">
        <v>592</v>
      </c>
      <c r="G326" s="198"/>
      <c r="H326" s="200" t="s">
        <v>20</v>
      </c>
      <c r="I326" s="202"/>
      <c r="J326" s="198"/>
      <c r="K326" s="198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190</v>
      </c>
      <c r="AU326" s="207" t="s">
        <v>79</v>
      </c>
      <c r="AV326" s="12" t="s">
        <v>6</v>
      </c>
      <c r="AW326" s="12" t="s">
        <v>32</v>
      </c>
      <c r="AX326" s="12" t="s">
        <v>70</v>
      </c>
      <c r="AY326" s="207" t="s">
        <v>165</v>
      </c>
    </row>
    <row r="327" spans="2:51" s="13" customFormat="1" ht="12">
      <c r="B327" s="208"/>
      <c r="C327" s="209"/>
      <c r="D327" s="199" t="s">
        <v>190</v>
      </c>
      <c r="E327" s="210" t="s">
        <v>20</v>
      </c>
      <c r="F327" s="211" t="s">
        <v>193</v>
      </c>
      <c r="G327" s="209"/>
      <c r="H327" s="212">
        <v>5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190</v>
      </c>
      <c r="AU327" s="218" t="s">
        <v>79</v>
      </c>
      <c r="AV327" s="13" t="s">
        <v>79</v>
      </c>
      <c r="AW327" s="13" t="s">
        <v>32</v>
      </c>
      <c r="AX327" s="13" t="s">
        <v>6</v>
      </c>
      <c r="AY327" s="218" t="s">
        <v>165</v>
      </c>
    </row>
    <row r="328" spans="1:65" s="1" customFormat="1" ht="37.9" customHeight="1">
      <c r="A328" s="35"/>
      <c r="B328" s="36"/>
      <c r="C328" s="179" t="s">
        <v>593</v>
      </c>
      <c r="D328" s="179" t="s">
        <v>167</v>
      </c>
      <c r="E328" s="180" t="s">
        <v>594</v>
      </c>
      <c r="F328" s="181" t="s">
        <v>595</v>
      </c>
      <c r="G328" s="182" t="s">
        <v>232</v>
      </c>
      <c r="H328" s="183">
        <v>24.05</v>
      </c>
      <c r="I328" s="184">
        <v>794.39</v>
      </c>
      <c r="J328" s="185">
        <f>ROUND(I328*H328,2)</f>
        <v>19105.08</v>
      </c>
      <c r="K328" s="181" t="s">
        <v>171</v>
      </c>
      <c r="L328" s="40"/>
      <c r="M328" s="186" t="s">
        <v>20</v>
      </c>
      <c r="N328" s="187" t="s">
        <v>41</v>
      </c>
      <c r="O328" s="65"/>
      <c r="P328" s="188">
        <f>O328*H328</f>
        <v>0</v>
      </c>
      <c r="Q328" s="188">
        <v>0.0021046</v>
      </c>
      <c r="R328" s="188">
        <f>Q328*H328</f>
        <v>0.05061563</v>
      </c>
      <c r="S328" s="188">
        <v>0</v>
      </c>
      <c r="T328" s="18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0" t="s">
        <v>267</v>
      </c>
      <c r="AT328" s="190" t="s">
        <v>167</v>
      </c>
      <c r="AU328" s="190" t="s">
        <v>79</v>
      </c>
      <c r="AY328" s="18" t="s">
        <v>165</v>
      </c>
      <c r="BE328" s="191">
        <f>IF(N328="základní",J328,0)</f>
        <v>19105.08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18" t="s">
        <v>6</v>
      </c>
      <c r="BK328" s="191">
        <f>ROUND(I328*H328,2)</f>
        <v>19105.08</v>
      </c>
      <c r="BL328" s="18" t="s">
        <v>267</v>
      </c>
      <c r="BM328" s="190" t="s">
        <v>596</v>
      </c>
    </row>
    <row r="329" spans="1:47" s="1" customFormat="1" ht="12">
      <c r="A329" s="35"/>
      <c r="B329" s="36"/>
      <c r="C329" s="37"/>
      <c r="D329" s="192" t="s">
        <v>174</v>
      </c>
      <c r="E329" s="37"/>
      <c r="F329" s="193" t="s">
        <v>597</v>
      </c>
      <c r="G329" s="37"/>
      <c r="H329" s="37"/>
      <c r="I329" s="194"/>
      <c r="J329" s="37"/>
      <c r="K329" s="37"/>
      <c r="L329" s="40"/>
      <c r="M329" s="195"/>
      <c r="N329" s="196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174</v>
      </c>
      <c r="AU329" s="18" t="s">
        <v>79</v>
      </c>
    </row>
    <row r="330" spans="2:51" s="12" customFormat="1" ht="12">
      <c r="B330" s="197"/>
      <c r="C330" s="198"/>
      <c r="D330" s="199" t="s">
        <v>190</v>
      </c>
      <c r="E330" s="200" t="s">
        <v>20</v>
      </c>
      <c r="F330" s="201" t="s">
        <v>598</v>
      </c>
      <c r="G330" s="198"/>
      <c r="H330" s="200" t="s">
        <v>20</v>
      </c>
      <c r="I330" s="202"/>
      <c r="J330" s="198"/>
      <c r="K330" s="198"/>
      <c r="L330" s="203"/>
      <c r="M330" s="204"/>
      <c r="N330" s="205"/>
      <c r="O330" s="205"/>
      <c r="P330" s="205"/>
      <c r="Q330" s="205"/>
      <c r="R330" s="205"/>
      <c r="S330" s="205"/>
      <c r="T330" s="206"/>
      <c r="AT330" s="207" t="s">
        <v>190</v>
      </c>
      <c r="AU330" s="207" t="s">
        <v>79</v>
      </c>
      <c r="AV330" s="12" t="s">
        <v>6</v>
      </c>
      <c r="AW330" s="12" t="s">
        <v>32</v>
      </c>
      <c r="AX330" s="12" t="s">
        <v>70</v>
      </c>
      <c r="AY330" s="207" t="s">
        <v>165</v>
      </c>
    </row>
    <row r="331" spans="2:51" s="13" customFormat="1" ht="12">
      <c r="B331" s="208"/>
      <c r="C331" s="209"/>
      <c r="D331" s="199" t="s">
        <v>190</v>
      </c>
      <c r="E331" s="210" t="s">
        <v>20</v>
      </c>
      <c r="F331" s="211" t="s">
        <v>599</v>
      </c>
      <c r="G331" s="209"/>
      <c r="H331" s="212">
        <v>24.05</v>
      </c>
      <c r="I331" s="213"/>
      <c r="J331" s="209"/>
      <c r="K331" s="209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190</v>
      </c>
      <c r="AU331" s="218" t="s">
        <v>79</v>
      </c>
      <c r="AV331" s="13" t="s">
        <v>79</v>
      </c>
      <c r="AW331" s="13" t="s">
        <v>32</v>
      </c>
      <c r="AX331" s="13" t="s">
        <v>6</v>
      </c>
      <c r="AY331" s="218" t="s">
        <v>165</v>
      </c>
    </row>
    <row r="332" spans="1:65" s="1" customFormat="1" ht="44.25" customHeight="1">
      <c r="A332" s="35"/>
      <c r="B332" s="36"/>
      <c r="C332" s="179" t="s">
        <v>600</v>
      </c>
      <c r="D332" s="179" t="s">
        <v>167</v>
      </c>
      <c r="E332" s="180" t="s">
        <v>601</v>
      </c>
      <c r="F332" s="181" t="s">
        <v>602</v>
      </c>
      <c r="G332" s="182" t="s">
        <v>224</v>
      </c>
      <c r="H332" s="183">
        <v>0.516</v>
      </c>
      <c r="I332" s="184">
        <v>11430</v>
      </c>
      <c r="J332" s="185">
        <f>ROUND(I332*H332,2)</f>
        <v>5897.88</v>
      </c>
      <c r="K332" s="181" t="s">
        <v>171</v>
      </c>
      <c r="L332" s="40"/>
      <c r="M332" s="186" t="s">
        <v>20</v>
      </c>
      <c r="N332" s="187" t="s">
        <v>41</v>
      </c>
      <c r="O332" s="65"/>
      <c r="P332" s="188">
        <f>O332*H332</f>
        <v>0</v>
      </c>
      <c r="Q332" s="188">
        <v>0</v>
      </c>
      <c r="R332" s="188">
        <f>Q332*H332</f>
        <v>0</v>
      </c>
      <c r="S332" s="188">
        <v>0</v>
      </c>
      <c r="T332" s="18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267</v>
      </c>
      <c r="AT332" s="190" t="s">
        <v>167</v>
      </c>
      <c r="AU332" s="190" t="s">
        <v>79</v>
      </c>
      <c r="AY332" s="18" t="s">
        <v>165</v>
      </c>
      <c r="BE332" s="191">
        <f>IF(N332="základní",J332,0)</f>
        <v>5897.88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18" t="s">
        <v>6</v>
      </c>
      <c r="BK332" s="191">
        <f>ROUND(I332*H332,2)</f>
        <v>5897.88</v>
      </c>
      <c r="BL332" s="18" t="s">
        <v>267</v>
      </c>
      <c r="BM332" s="190" t="s">
        <v>603</v>
      </c>
    </row>
    <row r="333" spans="1:47" s="1" customFormat="1" ht="12">
      <c r="A333" s="35"/>
      <c r="B333" s="36"/>
      <c r="C333" s="37"/>
      <c r="D333" s="192" t="s">
        <v>174</v>
      </c>
      <c r="E333" s="37"/>
      <c r="F333" s="193" t="s">
        <v>604</v>
      </c>
      <c r="G333" s="37"/>
      <c r="H333" s="37"/>
      <c r="I333" s="194"/>
      <c r="J333" s="37"/>
      <c r="K333" s="37"/>
      <c r="L333" s="40"/>
      <c r="M333" s="195"/>
      <c r="N333" s="19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174</v>
      </c>
      <c r="AU333" s="18" t="s">
        <v>79</v>
      </c>
    </row>
    <row r="334" spans="2:63" s="11" customFormat="1" ht="22.9" customHeight="1">
      <c r="B334" s="163"/>
      <c r="C334" s="164"/>
      <c r="D334" s="165" t="s">
        <v>69</v>
      </c>
      <c r="E334" s="177" t="s">
        <v>605</v>
      </c>
      <c r="F334" s="177" t="s">
        <v>606</v>
      </c>
      <c r="G334" s="164"/>
      <c r="H334" s="164"/>
      <c r="I334" s="167"/>
      <c r="J334" s="178">
        <f>BK334</f>
        <v>162517.64</v>
      </c>
      <c r="K334" s="164"/>
      <c r="L334" s="169"/>
      <c r="M334" s="170"/>
      <c r="N334" s="171"/>
      <c r="O334" s="171"/>
      <c r="P334" s="172">
        <f>SUM(P335:P346)</f>
        <v>0</v>
      </c>
      <c r="Q334" s="171"/>
      <c r="R334" s="172">
        <f>SUM(R335:R346)</f>
        <v>0.517692</v>
      </c>
      <c r="S334" s="171"/>
      <c r="T334" s="173">
        <f>SUM(T335:T346)</f>
        <v>0</v>
      </c>
      <c r="AR334" s="174" t="s">
        <v>79</v>
      </c>
      <c r="AT334" s="175" t="s">
        <v>69</v>
      </c>
      <c r="AU334" s="175" t="s">
        <v>6</v>
      </c>
      <c r="AY334" s="174" t="s">
        <v>165</v>
      </c>
      <c r="BK334" s="176">
        <f>SUM(BK335:BK346)</f>
        <v>162517.64</v>
      </c>
    </row>
    <row r="335" spans="1:65" s="1" customFormat="1" ht="24.2" customHeight="1">
      <c r="A335" s="35"/>
      <c r="B335" s="36"/>
      <c r="C335" s="179" t="s">
        <v>607</v>
      </c>
      <c r="D335" s="179" t="s">
        <v>167</v>
      </c>
      <c r="E335" s="180" t="s">
        <v>608</v>
      </c>
      <c r="F335" s="181" t="s">
        <v>609</v>
      </c>
      <c r="G335" s="182" t="s">
        <v>170</v>
      </c>
      <c r="H335" s="183">
        <v>1</v>
      </c>
      <c r="I335" s="184">
        <v>2000</v>
      </c>
      <c r="J335" s="185">
        <f>ROUND(I335*H335,2)</f>
        <v>2000</v>
      </c>
      <c r="K335" s="181" t="s">
        <v>171</v>
      </c>
      <c r="L335" s="40"/>
      <c r="M335" s="186" t="s">
        <v>20</v>
      </c>
      <c r="N335" s="187" t="s">
        <v>41</v>
      </c>
      <c r="O335" s="65"/>
      <c r="P335" s="188">
        <f>O335*H335</f>
        <v>0</v>
      </c>
      <c r="Q335" s="188">
        <v>0</v>
      </c>
      <c r="R335" s="188">
        <f>Q335*H335</f>
        <v>0</v>
      </c>
      <c r="S335" s="188">
        <v>0</v>
      </c>
      <c r="T335" s="18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0" t="s">
        <v>267</v>
      </c>
      <c r="AT335" s="190" t="s">
        <v>167</v>
      </c>
      <c r="AU335" s="190" t="s">
        <v>79</v>
      </c>
      <c r="AY335" s="18" t="s">
        <v>165</v>
      </c>
      <c r="BE335" s="191">
        <f>IF(N335="základní",J335,0)</f>
        <v>2000</v>
      </c>
      <c r="BF335" s="191">
        <f>IF(N335="snížená",J335,0)</f>
        <v>0</v>
      </c>
      <c r="BG335" s="191">
        <f>IF(N335="zákl. přenesená",J335,0)</f>
        <v>0</v>
      </c>
      <c r="BH335" s="191">
        <f>IF(N335="sníž. přenesená",J335,0)</f>
        <v>0</v>
      </c>
      <c r="BI335" s="191">
        <f>IF(N335="nulová",J335,0)</f>
        <v>0</v>
      </c>
      <c r="BJ335" s="18" t="s">
        <v>6</v>
      </c>
      <c r="BK335" s="191">
        <f>ROUND(I335*H335,2)</f>
        <v>2000</v>
      </c>
      <c r="BL335" s="18" t="s">
        <v>267</v>
      </c>
      <c r="BM335" s="190" t="s">
        <v>610</v>
      </c>
    </row>
    <row r="336" spans="1:47" s="1" customFormat="1" ht="12">
      <c r="A336" s="35"/>
      <c r="B336" s="36"/>
      <c r="C336" s="37"/>
      <c r="D336" s="192" t="s">
        <v>174</v>
      </c>
      <c r="E336" s="37"/>
      <c r="F336" s="193" t="s">
        <v>611</v>
      </c>
      <c r="G336" s="37"/>
      <c r="H336" s="37"/>
      <c r="I336" s="194"/>
      <c r="J336" s="37"/>
      <c r="K336" s="37"/>
      <c r="L336" s="40"/>
      <c r="M336" s="195"/>
      <c r="N336" s="196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174</v>
      </c>
      <c r="AU336" s="18" t="s">
        <v>79</v>
      </c>
    </row>
    <row r="337" spans="2:51" s="12" customFormat="1" ht="12">
      <c r="B337" s="197"/>
      <c r="C337" s="198"/>
      <c r="D337" s="199" t="s">
        <v>190</v>
      </c>
      <c r="E337" s="200" t="s">
        <v>20</v>
      </c>
      <c r="F337" s="201" t="s">
        <v>612</v>
      </c>
      <c r="G337" s="198"/>
      <c r="H337" s="200" t="s">
        <v>20</v>
      </c>
      <c r="I337" s="202"/>
      <c r="J337" s="198"/>
      <c r="K337" s="198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190</v>
      </c>
      <c r="AU337" s="207" t="s">
        <v>79</v>
      </c>
      <c r="AV337" s="12" t="s">
        <v>6</v>
      </c>
      <c r="AW337" s="12" t="s">
        <v>32</v>
      </c>
      <c r="AX337" s="12" t="s">
        <v>70</v>
      </c>
      <c r="AY337" s="207" t="s">
        <v>165</v>
      </c>
    </row>
    <row r="338" spans="2:51" s="13" customFormat="1" ht="12">
      <c r="B338" s="208"/>
      <c r="C338" s="209"/>
      <c r="D338" s="199" t="s">
        <v>190</v>
      </c>
      <c r="E338" s="210" t="s">
        <v>20</v>
      </c>
      <c r="F338" s="211" t="s">
        <v>6</v>
      </c>
      <c r="G338" s="209"/>
      <c r="H338" s="212">
        <v>1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190</v>
      </c>
      <c r="AU338" s="218" t="s">
        <v>79</v>
      </c>
      <c r="AV338" s="13" t="s">
        <v>79</v>
      </c>
      <c r="AW338" s="13" t="s">
        <v>32</v>
      </c>
      <c r="AX338" s="13" t="s">
        <v>6</v>
      </c>
      <c r="AY338" s="218" t="s">
        <v>165</v>
      </c>
    </row>
    <row r="339" spans="1:65" s="1" customFormat="1" ht="16.5" customHeight="1">
      <c r="A339" s="35"/>
      <c r="B339" s="36"/>
      <c r="C339" s="220" t="s">
        <v>613</v>
      </c>
      <c r="D339" s="220" t="s">
        <v>245</v>
      </c>
      <c r="E339" s="221" t="s">
        <v>614</v>
      </c>
      <c r="F339" s="222" t="s">
        <v>615</v>
      </c>
      <c r="G339" s="223" t="s">
        <v>170</v>
      </c>
      <c r="H339" s="224">
        <v>1</v>
      </c>
      <c r="I339" s="225">
        <v>9600</v>
      </c>
      <c r="J339" s="226">
        <f>ROUND(I339*H339,2)</f>
        <v>9600</v>
      </c>
      <c r="K339" s="222" t="s">
        <v>239</v>
      </c>
      <c r="L339" s="227"/>
      <c r="M339" s="228" t="s">
        <v>20</v>
      </c>
      <c r="N339" s="229" t="s">
        <v>41</v>
      </c>
      <c r="O339" s="65"/>
      <c r="P339" s="188">
        <f>O339*H339</f>
        <v>0</v>
      </c>
      <c r="Q339" s="188">
        <v>0.098</v>
      </c>
      <c r="R339" s="188">
        <f>Q339*H339</f>
        <v>0.098</v>
      </c>
      <c r="S339" s="188">
        <v>0</v>
      </c>
      <c r="T339" s="189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0" t="s">
        <v>359</v>
      </c>
      <c r="AT339" s="190" t="s">
        <v>245</v>
      </c>
      <c r="AU339" s="190" t="s">
        <v>79</v>
      </c>
      <c r="AY339" s="18" t="s">
        <v>165</v>
      </c>
      <c r="BE339" s="191">
        <f>IF(N339="základní",J339,0)</f>
        <v>9600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18" t="s">
        <v>6</v>
      </c>
      <c r="BK339" s="191">
        <f>ROUND(I339*H339,2)</f>
        <v>9600</v>
      </c>
      <c r="BL339" s="18" t="s">
        <v>267</v>
      </c>
      <c r="BM339" s="190" t="s">
        <v>616</v>
      </c>
    </row>
    <row r="340" spans="1:65" s="1" customFormat="1" ht="33" customHeight="1">
      <c r="A340" s="35"/>
      <c r="B340" s="36"/>
      <c r="C340" s="179" t="s">
        <v>617</v>
      </c>
      <c r="D340" s="179" t="s">
        <v>167</v>
      </c>
      <c r="E340" s="180" t="s">
        <v>618</v>
      </c>
      <c r="F340" s="181" t="s">
        <v>619</v>
      </c>
      <c r="G340" s="182" t="s">
        <v>170</v>
      </c>
      <c r="H340" s="183">
        <v>2</v>
      </c>
      <c r="I340" s="184">
        <v>8000</v>
      </c>
      <c r="J340" s="185">
        <f>ROUND(I340*H340,2)</f>
        <v>16000</v>
      </c>
      <c r="K340" s="181" t="s">
        <v>171</v>
      </c>
      <c r="L340" s="40"/>
      <c r="M340" s="186" t="s">
        <v>20</v>
      </c>
      <c r="N340" s="187" t="s">
        <v>41</v>
      </c>
      <c r="O340" s="65"/>
      <c r="P340" s="188">
        <f>O340*H340</f>
        <v>0</v>
      </c>
      <c r="Q340" s="188">
        <v>0.000846</v>
      </c>
      <c r="R340" s="188">
        <f>Q340*H340</f>
        <v>0.001692</v>
      </c>
      <c r="S340" s="188">
        <v>0</v>
      </c>
      <c r="T340" s="18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0" t="s">
        <v>267</v>
      </c>
      <c r="AT340" s="190" t="s">
        <v>167</v>
      </c>
      <c r="AU340" s="190" t="s">
        <v>79</v>
      </c>
      <c r="AY340" s="18" t="s">
        <v>165</v>
      </c>
      <c r="BE340" s="191">
        <f>IF(N340="základní",J340,0)</f>
        <v>16000</v>
      </c>
      <c r="BF340" s="191">
        <f>IF(N340="snížená",J340,0)</f>
        <v>0</v>
      </c>
      <c r="BG340" s="191">
        <f>IF(N340="zákl. přenesená",J340,0)</f>
        <v>0</v>
      </c>
      <c r="BH340" s="191">
        <f>IF(N340="sníž. přenesená",J340,0)</f>
        <v>0</v>
      </c>
      <c r="BI340" s="191">
        <f>IF(N340="nulová",J340,0)</f>
        <v>0</v>
      </c>
      <c r="BJ340" s="18" t="s">
        <v>6</v>
      </c>
      <c r="BK340" s="191">
        <f>ROUND(I340*H340,2)</f>
        <v>16000</v>
      </c>
      <c r="BL340" s="18" t="s">
        <v>267</v>
      </c>
      <c r="BM340" s="190" t="s">
        <v>620</v>
      </c>
    </row>
    <row r="341" spans="1:47" s="1" customFormat="1" ht="12">
      <c r="A341" s="35"/>
      <c r="B341" s="36"/>
      <c r="C341" s="37"/>
      <c r="D341" s="192" t="s">
        <v>174</v>
      </c>
      <c r="E341" s="37"/>
      <c r="F341" s="193" t="s">
        <v>621</v>
      </c>
      <c r="G341" s="37"/>
      <c r="H341" s="37"/>
      <c r="I341" s="194"/>
      <c r="J341" s="37"/>
      <c r="K341" s="37"/>
      <c r="L341" s="40"/>
      <c r="M341" s="195"/>
      <c r="N341" s="19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174</v>
      </c>
      <c r="AU341" s="18" t="s">
        <v>79</v>
      </c>
    </row>
    <row r="342" spans="2:51" s="12" customFormat="1" ht="12">
      <c r="B342" s="197"/>
      <c r="C342" s="198"/>
      <c r="D342" s="199" t="s">
        <v>190</v>
      </c>
      <c r="E342" s="200" t="s">
        <v>20</v>
      </c>
      <c r="F342" s="201" t="s">
        <v>622</v>
      </c>
      <c r="G342" s="198"/>
      <c r="H342" s="200" t="s">
        <v>20</v>
      </c>
      <c r="I342" s="202"/>
      <c r="J342" s="198"/>
      <c r="K342" s="198"/>
      <c r="L342" s="203"/>
      <c r="M342" s="204"/>
      <c r="N342" s="205"/>
      <c r="O342" s="205"/>
      <c r="P342" s="205"/>
      <c r="Q342" s="205"/>
      <c r="R342" s="205"/>
      <c r="S342" s="205"/>
      <c r="T342" s="206"/>
      <c r="AT342" s="207" t="s">
        <v>190</v>
      </c>
      <c r="AU342" s="207" t="s">
        <v>79</v>
      </c>
      <c r="AV342" s="12" t="s">
        <v>6</v>
      </c>
      <c r="AW342" s="12" t="s">
        <v>32</v>
      </c>
      <c r="AX342" s="12" t="s">
        <v>70</v>
      </c>
      <c r="AY342" s="207" t="s">
        <v>165</v>
      </c>
    </row>
    <row r="343" spans="2:51" s="13" customFormat="1" ht="12">
      <c r="B343" s="208"/>
      <c r="C343" s="209"/>
      <c r="D343" s="199" t="s">
        <v>190</v>
      </c>
      <c r="E343" s="210" t="s">
        <v>20</v>
      </c>
      <c r="F343" s="211" t="s">
        <v>79</v>
      </c>
      <c r="G343" s="209"/>
      <c r="H343" s="212">
        <v>2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190</v>
      </c>
      <c r="AU343" s="218" t="s">
        <v>79</v>
      </c>
      <c r="AV343" s="13" t="s">
        <v>79</v>
      </c>
      <c r="AW343" s="13" t="s">
        <v>32</v>
      </c>
      <c r="AX343" s="13" t="s">
        <v>6</v>
      </c>
      <c r="AY343" s="218" t="s">
        <v>165</v>
      </c>
    </row>
    <row r="344" spans="1:65" s="1" customFormat="1" ht="24.2" customHeight="1">
      <c r="A344" s="35"/>
      <c r="B344" s="36"/>
      <c r="C344" s="220" t="s">
        <v>623</v>
      </c>
      <c r="D344" s="220" t="s">
        <v>245</v>
      </c>
      <c r="E344" s="221" t="s">
        <v>624</v>
      </c>
      <c r="F344" s="222" t="s">
        <v>625</v>
      </c>
      <c r="G344" s="223" t="s">
        <v>170</v>
      </c>
      <c r="H344" s="224">
        <v>2</v>
      </c>
      <c r="I344" s="225">
        <v>67200</v>
      </c>
      <c r="J344" s="226">
        <f>ROUND(I344*H344,2)</f>
        <v>134400</v>
      </c>
      <c r="K344" s="222" t="s">
        <v>239</v>
      </c>
      <c r="L344" s="227"/>
      <c r="M344" s="228" t="s">
        <v>20</v>
      </c>
      <c r="N344" s="229" t="s">
        <v>41</v>
      </c>
      <c r="O344" s="65"/>
      <c r="P344" s="188">
        <f>O344*H344</f>
        <v>0</v>
      </c>
      <c r="Q344" s="188">
        <v>0.209</v>
      </c>
      <c r="R344" s="188">
        <f>Q344*H344</f>
        <v>0.418</v>
      </c>
      <c r="S344" s="188">
        <v>0</v>
      </c>
      <c r="T344" s="18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359</v>
      </c>
      <c r="AT344" s="190" t="s">
        <v>245</v>
      </c>
      <c r="AU344" s="190" t="s">
        <v>79</v>
      </c>
      <c r="AY344" s="18" t="s">
        <v>165</v>
      </c>
      <c r="BE344" s="191">
        <f>IF(N344="základní",J344,0)</f>
        <v>134400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18" t="s">
        <v>6</v>
      </c>
      <c r="BK344" s="191">
        <f>ROUND(I344*H344,2)</f>
        <v>134400</v>
      </c>
      <c r="BL344" s="18" t="s">
        <v>267</v>
      </c>
      <c r="BM344" s="190" t="s">
        <v>626</v>
      </c>
    </row>
    <row r="345" spans="1:65" s="1" customFormat="1" ht="44.25" customHeight="1">
      <c r="A345" s="35"/>
      <c r="B345" s="36"/>
      <c r="C345" s="179" t="s">
        <v>627</v>
      </c>
      <c r="D345" s="179" t="s">
        <v>167</v>
      </c>
      <c r="E345" s="180" t="s">
        <v>628</v>
      </c>
      <c r="F345" s="181" t="s">
        <v>629</v>
      </c>
      <c r="G345" s="182" t="s">
        <v>224</v>
      </c>
      <c r="H345" s="183">
        <v>0.518</v>
      </c>
      <c r="I345" s="184">
        <v>999.3</v>
      </c>
      <c r="J345" s="185">
        <f>ROUND(I345*H345,2)</f>
        <v>517.64</v>
      </c>
      <c r="K345" s="181" t="s">
        <v>171</v>
      </c>
      <c r="L345" s="40"/>
      <c r="M345" s="186" t="s">
        <v>20</v>
      </c>
      <c r="N345" s="187" t="s">
        <v>41</v>
      </c>
      <c r="O345" s="65"/>
      <c r="P345" s="188">
        <f>O345*H345</f>
        <v>0</v>
      </c>
      <c r="Q345" s="188">
        <v>0</v>
      </c>
      <c r="R345" s="188">
        <f>Q345*H345</f>
        <v>0</v>
      </c>
      <c r="S345" s="188">
        <v>0</v>
      </c>
      <c r="T345" s="18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0" t="s">
        <v>267</v>
      </c>
      <c r="AT345" s="190" t="s">
        <v>167</v>
      </c>
      <c r="AU345" s="190" t="s">
        <v>79</v>
      </c>
      <c r="AY345" s="18" t="s">
        <v>165</v>
      </c>
      <c r="BE345" s="191">
        <f>IF(N345="základní",J345,0)</f>
        <v>517.64</v>
      </c>
      <c r="BF345" s="191">
        <f>IF(N345="snížená",J345,0)</f>
        <v>0</v>
      </c>
      <c r="BG345" s="191">
        <f>IF(N345="zákl. přenesená",J345,0)</f>
        <v>0</v>
      </c>
      <c r="BH345" s="191">
        <f>IF(N345="sníž. přenesená",J345,0)</f>
        <v>0</v>
      </c>
      <c r="BI345" s="191">
        <f>IF(N345="nulová",J345,0)</f>
        <v>0</v>
      </c>
      <c r="BJ345" s="18" t="s">
        <v>6</v>
      </c>
      <c r="BK345" s="191">
        <f>ROUND(I345*H345,2)</f>
        <v>517.64</v>
      </c>
      <c r="BL345" s="18" t="s">
        <v>267</v>
      </c>
      <c r="BM345" s="190" t="s">
        <v>630</v>
      </c>
    </row>
    <row r="346" spans="1:47" s="1" customFormat="1" ht="12">
      <c r="A346" s="35"/>
      <c r="B346" s="36"/>
      <c r="C346" s="37"/>
      <c r="D346" s="192" t="s">
        <v>174</v>
      </c>
      <c r="E346" s="37"/>
      <c r="F346" s="193" t="s">
        <v>631</v>
      </c>
      <c r="G346" s="37"/>
      <c r="H346" s="37"/>
      <c r="I346" s="194"/>
      <c r="J346" s="37"/>
      <c r="K346" s="37"/>
      <c r="L346" s="40"/>
      <c r="M346" s="195"/>
      <c r="N346" s="19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174</v>
      </c>
      <c r="AU346" s="18" t="s">
        <v>79</v>
      </c>
    </row>
    <row r="347" spans="2:63" s="11" customFormat="1" ht="22.9" customHeight="1">
      <c r="B347" s="163"/>
      <c r="C347" s="164"/>
      <c r="D347" s="165" t="s">
        <v>69</v>
      </c>
      <c r="E347" s="177" t="s">
        <v>632</v>
      </c>
      <c r="F347" s="177" t="s">
        <v>633</v>
      </c>
      <c r="G347" s="164"/>
      <c r="H347" s="164"/>
      <c r="I347" s="167"/>
      <c r="J347" s="178">
        <f>BK347</f>
        <v>165200</v>
      </c>
      <c r="K347" s="164"/>
      <c r="L347" s="169"/>
      <c r="M347" s="170"/>
      <c r="N347" s="171"/>
      <c r="O347" s="171"/>
      <c r="P347" s="172">
        <f>SUM(P348:P349)</f>
        <v>0</v>
      </c>
      <c r="Q347" s="171"/>
      <c r="R347" s="172">
        <f>SUM(R348:R349)</f>
        <v>0.0672</v>
      </c>
      <c r="S347" s="171"/>
      <c r="T347" s="173">
        <f>SUM(T348:T349)</f>
        <v>0</v>
      </c>
      <c r="AR347" s="174" t="s">
        <v>79</v>
      </c>
      <c r="AT347" s="175" t="s">
        <v>69</v>
      </c>
      <c r="AU347" s="175" t="s">
        <v>6</v>
      </c>
      <c r="AY347" s="174" t="s">
        <v>165</v>
      </c>
      <c r="BK347" s="176">
        <f>SUM(BK348:BK349)</f>
        <v>165200</v>
      </c>
    </row>
    <row r="348" spans="1:65" s="1" customFormat="1" ht="16.5" customHeight="1">
      <c r="A348" s="35"/>
      <c r="B348" s="36"/>
      <c r="C348" s="179" t="s">
        <v>634</v>
      </c>
      <c r="D348" s="179" t="s">
        <v>167</v>
      </c>
      <c r="E348" s="180" t="s">
        <v>635</v>
      </c>
      <c r="F348" s="181" t="s">
        <v>636</v>
      </c>
      <c r="G348" s="182" t="s">
        <v>187</v>
      </c>
      <c r="H348" s="183">
        <v>280</v>
      </c>
      <c r="I348" s="184">
        <v>590</v>
      </c>
      <c r="J348" s="185">
        <f>ROUND(I348*H348,2)</f>
        <v>165200</v>
      </c>
      <c r="K348" s="181" t="s">
        <v>171</v>
      </c>
      <c r="L348" s="40"/>
      <c r="M348" s="186" t="s">
        <v>20</v>
      </c>
      <c r="N348" s="187" t="s">
        <v>41</v>
      </c>
      <c r="O348" s="65"/>
      <c r="P348" s="188">
        <f>O348*H348</f>
        <v>0</v>
      </c>
      <c r="Q348" s="188">
        <v>0.00024</v>
      </c>
      <c r="R348" s="188">
        <f>Q348*H348</f>
        <v>0.0672</v>
      </c>
      <c r="S348" s="188">
        <v>0</v>
      </c>
      <c r="T348" s="18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0" t="s">
        <v>267</v>
      </c>
      <c r="AT348" s="190" t="s">
        <v>167</v>
      </c>
      <c r="AU348" s="190" t="s">
        <v>79</v>
      </c>
      <c r="AY348" s="18" t="s">
        <v>165</v>
      </c>
      <c r="BE348" s="191">
        <f>IF(N348="základní",J348,0)</f>
        <v>165200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18" t="s">
        <v>6</v>
      </c>
      <c r="BK348" s="191">
        <f>ROUND(I348*H348,2)</f>
        <v>165200</v>
      </c>
      <c r="BL348" s="18" t="s">
        <v>267</v>
      </c>
      <c r="BM348" s="190" t="s">
        <v>637</v>
      </c>
    </row>
    <row r="349" spans="1:47" s="1" customFormat="1" ht="12">
      <c r="A349" s="35"/>
      <c r="B349" s="36"/>
      <c r="C349" s="37"/>
      <c r="D349" s="192" t="s">
        <v>174</v>
      </c>
      <c r="E349" s="37"/>
      <c r="F349" s="193" t="s">
        <v>638</v>
      </c>
      <c r="G349" s="37"/>
      <c r="H349" s="37"/>
      <c r="I349" s="194"/>
      <c r="J349" s="37"/>
      <c r="K349" s="37"/>
      <c r="L349" s="40"/>
      <c r="M349" s="195"/>
      <c r="N349" s="196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174</v>
      </c>
      <c r="AU349" s="18" t="s">
        <v>79</v>
      </c>
    </row>
    <row r="350" spans="2:63" s="11" customFormat="1" ht="22.9" customHeight="1">
      <c r="B350" s="163"/>
      <c r="C350" s="164"/>
      <c r="D350" s="165" t="s">
        <v>69</v>
      </c>
      <c r="E350" s="177" t="s">
        <v>639</v>
      </c>
      <c r="F350" s="177" t="s">
        <v>640</v>
      </c>
      <c r="G350" s="164"/>
      <c r="H350" s="164"/>
      <c r="I350" s="167"/>
      <c r="J350" s="178">
        <f>BK350</f>
        <v>257165.64</v>
      </c>
      <c r="K350" s="164"/>
      <c r="L350" s="169"/>
      <c r="M350" s="170"/>
      <c r="N350" s="171"/>
      <c r="O350" s="171"/>
      <c r="P350" s="172">
        <f>SUM(P351:P358)</f>
        <v>0</v>
      </c>
      <c r="Q350" s="171"/>
      <c r="R350" s="172">
        <f>SUM(R351:R358)</f>
        <v>0.4641205336</v>
      </c>
      <c r="S350" s="171"/>
      <c r="T350" s="173">
        <f>SUM(T351:T358)</f>
        <v>0</v>
      </c>
      <c r="AR350" s="174" t="s">
        <v>79</v>
      </c>
      <c r="AT350" s="175" t="s">
        <v>69</v>
      </c>
      <c r="AU350" s="175" t="s">
        <v>6</v>
      </c>
      <c r="AY350" s="174" t="s">
        <v>165</v>
      </c>
      <c r="BK350" s="176">
        <f>SUM(BK351:BK358)</f>
        <v>257165.64</v>
      </c>
    </row>
    <row r="351" spans="1:65" s="1" customFormat="1" ht="37.9" customHeight="1">
      <c r="A351" s="35"/>
      <c r="B351" s="36"/>
      <c r="C351" s="179" t="s">
        <v>641</v>
      </c>
      <c r="D351" s="179" t="s">
        <v>167</v>
      </c>
      <c r="E351" s="180" t="s">
        <v>642</v>
      </c>
      <c r="F351" s="181" t="s">
        <v>643</v>
      </c>
      <c r="G351" s="182" t="s">
        <v>187</v>
      </c>
      <c r="H351" s="183">
        <v>692.18</v>
      </c>
      <c r="I351" s="184">
        <v>61.93</v>
      </c>
      <c r="J351" s="185">
        <f>ROUND(I351*H351,2)</f>
        <v>42866.71</v>
      </c>
      <c r="K351" s="181" t="s">
        <v>171</v>
      </c>
      <c r="L351" s="40"/>
      <c r="M351" s="186" t="s">
        <v>20</v>
      </c>
      <c r="N351" s="187" t="s">
        <v>41</v>
      </c>
      <c r="O351" s="65"/>
      <c r="P351" s="188">
        <f>O351*H351</f>
        <v>0</v>
      </c>
      <c r="Q351" s="188">
        <v>6.7E-05</v>
      </c>
      <c r="R351" s="188">
        <f>Q351*H351</f>
        <v>0.04637606</v>
      </c>
      <c r="S351" s="188">
        <v>0</v>
      </c>
      <c r="T351" s="18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0" t="s">
        <v>267</v>
      </c>
      <c r="AT351" s="190" t="s">
        <v>167</v>
      </c>
      <c r="AU351" s="190" t="s">
        <v>79</v>
      </c>
      <c r="AY351" s="18" t="s">
        <v>165</v>
      </c>
      <c r="BE351" s="191">
        <f>IF(N351="základní",J351,0)</f>
        <v>42866.71</v>
      </c>
      <c r="BF351" s="191">
        <f>IF(N351="snížená",J351,0)</f>
        <v>0</v>
      </c>
      <c r="BG351" s="191">
        <f>IF(N351="zákl. přenesená",J351,0)</f>
        <v>0</v>
      </c>
      <c r="BH351" s="191">
        <f>IF(N351="sníž. přenesená",J351,0)</f>
        <v>0</v>
      </c>
      <c r="BI351" s="191">
        <f>IF(N351="nulová",J351,0)</f>
        <v>0</v>
      </c>
      <c r="BJ351" s="18" t="s">
        <v>6</v>
      </c>
      <c r="BK351" s="191">
        <f>ROUND(I351*H351,2)</f>
        <v>42866.71</v>
      </c>
      <c r="BL351" s="18" t="s">
        <v>267</v>
      </c>
      <c r="BM351" s="190" t="s">
        <v>644</v>
      </c>
    </row>
    <row r="352" spans="1:47" s="1" customFormat="1" ht="12">
      <c r="A352" s="35"/>
      <c r="B352" s="36"/>
      <c r="C352" s="37"/>
      <c r="D352" s="192" t="s">
        <v>174</v>
      </c>
      <c r="E352" s="37"/>
      <c r="F352" s="193" t="s">
        <v>645</v>
      </c>
      <c r="G352" s="37"/>
      <c r="H352" s="37"/>
      <c r="I352" s="194"/>
      <c r="J352" s="37"/>
      <c r="K352" s="37"/>
      <c r="L352" s="40"/>
      <c r="M352" s="195"/>
      <c r="N352" s="196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174</v>
      </c>
      <c r="AU352" s="18" t="s">
        <v>79</v>
      </c>
    </row>
    <row r="353" spans="1:65" s="1" customFormat="1" ht="24.2" customHeight="1">
      <c r="A353" s="35"/>
      <c r="B353" s="36"/>
      <c r="C353" s="179" t="s">
        <v>646</v>
      </c>
      <c r="D353" s="179" t="s">
        <v>167</v>
      </c>
      <c r="E353" s="180" t="s">
        <v>647</v>
      </c>
      <c r="F353" s="181" t="s">
        <v>648</v>
      </c>
      <c r="G353" s="182" t="s">
        <v>187</v>
      </c>
      <c r="H353" s="183">
        <v>692.18</v>
      </c>
      <c r="I353" s="184">
        <v>92.88</v>
      </c>
      <c r="J353" s="185">
        <f>ROUND(I353*H353,2)</f>
        <v>64289.68</v>
      </c>
      <c r="K353" s="181" t="s">
        <v>171</v>
      </c>
      <c r="L353" s="40"/>
      <c r="M353" s="186" t="s">
        <v>20</v>
      </c>
      <c r="N353" s="187" t="s">
        <v>41</v>
      </c>
      <c r="O353" s="65"/>
      <c r="P353" s="188">
        <f>O353*H353</f>
        <v>0</v>
      </c>
      <c r="Q353" s="188">
        <v>0.00014352</v>
      </c>
      <c r="R353" s="188">
        <f>Q353*H353</f>
        <v>0.0993416736</v>
      </c>
      <c r="S353" s="188">
        <v>0</v>
      </c>
      <c r="T353" s="18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0" t="s">
        <v>267</v>
      </c>
      <c r="AT353" s="190" t="s">
        <v>167</v>
      </c>
      <c r="AU353" s="190" t="s">
        <v>79</v>
      </c>
      <c r="AY353" s="18" t="s">
        <v>165</v>
      </c>
      <c r="BE353" s="191">
        <f>IF(N353="základní",J353,0)</f>
        <v>64289.68</v>
      </c>
      <c r="BF353" s="191">
        <f>IF(N353="snížená",J353,0)</f>
        <v>0</v>
      </c>
      <c r="BG353" s="191">
        <f>IF(N353="zákl. přenesená",J353,0)</f>
        <v>0</v>
      </c>
      <c r="BH353" s="191">
        <f>IF(N353="sníž. přenesená",J353,0)</f>
        <v>0</v>
      </c>
      <c r="BI353" s="191">
        <f>IF(N353="nulová",J353,0)</f>
        <v>0</v>
      </c>
      <c r="BJ353" s="18" t="s">
        <v>6</v>
      </c>
      <c r="BK353" s="191">
        <f>ROUND(I353*H353,2)</f>
        <v>64289.68</v>
      </c>
      <c r="BL353" s="18" t="s">
        <v>267</v>
      </c>
      <c r="BM353" s="190" t="s">
        <v>649</v>
      </c>
    </row>
    <row r="354" spans="1:47" s="1" customFormat="1" ht="12">
      <c r="A354" s="35"/>
      <c r="B354" s="36"/>
      <c r="C354" s="37"/>
      <c r="D354" s="192" t="s">
        <v>174</v>
      </c>
      <c r="E354" s="37"/>
      <c r="F354" s="193" t="s">
        <v>650</v>
      </c>
      <c r="G354" s="37"/>
      <c r="H354" s="37"/>
      <c r="I354" s="194"/>
      <c r="J354" s="37"/>
      <c r="K354" s="37"/>
      <c r="L354" s="40"/>
      <c r="M354" s="195"/>
      <c r="N354" s="19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174</v>
      </c>
      <c r="AU354" s="18" t="s">
        <v>79</v>
      </c>
    </row>
    <row r="355" spans="1:65" s="1" customFormat="1" ht="24.2" customHeight="1">
      <c r="A355" s="35"/>
      <c r="B355" s="36"/>
      <c r="C355" s="179" t="s">
        <v>651</v>
      </c>
      <c r="D355" s="179" t="s">
        <v>167</v>
      </c>
      <c r="E355" s="180" t="s">
        <v>652</v>
      </c>
      <c r="F355" s="181" t="s">
        <v>653</v>
      </c>
      <c r="G355" s="182" t="s">
        <v>187</v>
      </c>
      <c r="H355" s="183">
        <v>692.18</v>
      </c>
      <c r="I355" s="184">
        <v>103.2</v>
      </c>
      <c r="J355" s="185">
        <f>ROUND(I355*H355,2)</f>
        <v>71432.98</v>
      </c>
      <c r="K355" s="181" t="s">
        <v>171</v>
      </c>
      <c r="L355" s="40"/>
      <c r="M355" s="186" t="s">
        <v>20</v>
      </c>
      <c r="N355" s="187" t="s">
        <v>41</v>
      </c>
      <c r="O355" s="65"/>
      <c r="P355" s="188">
        <f>O355*H355</f>
        <v>0</v>
      </c>
      <c r="Q355" s="188">
        <v>0.00023</v>
      </c>
      <c r="R355" s="188">
        <f>Q355*H355</f>
        <v>0.1592014</v>
      </c>
      <c r="S355" s="188">
        <v>0</v>
      </c>
      <c r="T355" s="189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0" t="s">
        <v>267</v>
      </c>
      <c r="AT355" s="190" t="s">
        <v>167</v>
      </c>
      <c r="AU355" s="190" t="s">
        <v>79</v>
      </c>
      <c r="AY355" s="18" t="s">
        <v>165</v>
      </c>
      <c r="BE355" s="191">
        <f>IF(N355="základní",J355,0)</f>
        <v>71432.98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18" t="s">
        <v>6</v>
      </c>
      <c r="BK355" s="191">
        <f>ROUND(I355*H355,2)</f>
        <v>71432.98</v>
      </c>
      <c r="BL355" s="18" t="s">
        <v>267</v>
      </c>
      <c r="BM355" s="190" t="s">
        <v>654</v>
      </c>
    </row>
    <row r="356" spans="1:47" s="1" customFormat="1" ht="12">
      <c r="A356" s="35"/>
      <c r="B356" s="36"/>
      <c r="C356" s="37"/>
      <c r="D356" s="192" t="s">
        <v>174</v>
      </c>
      <c r="E356" s="37"/>
      <c r="F356" s="193" t="s">
        <v>655</v>
      </c>
      <c r="G356" s="37"/>
      <c r="H356" s="37"/>
      <c r="I356" s="194"/>
      <c r="J356" s="37"/>
      <c r="K356" s="37"/>
      <c r="L356" s="40"/>
      <c r="M356" s="195"/>
      <c r="N356" s="196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174</v>
      </c>
      <c r="AU356" s="18" t="s">
        <v>79</v>
      </c>
    </row>
    <row r="357" spans="1:65" s="1" customFormat="1" ht="24.2" customHeight="1">
      <c r="A357" s="35"/>
      <c r="B357" s="36"/>
      <c r="C357" s="179" t="s">
        <v>656</v>
      </c>
      <c r="D357" s="179" t="s">
        <v>167</v>
      </c>
      <c r="E357" s="180" t="s">
        <v>657</v>
      </c>
      <c r="F357" s="181" t="s">
        <v>658</v>
      </c>
      <c r="G357" s="182" t="s">
        <v>187</v>
      </c>
      <c r="H357" s="183">
        <v>692.18</v>
      </c>
      <c r="I357" s="184">
        <v>113.52</v>
      </c>
      <c r="J357" s="185">
        <f>ROUND(I357*H357,2)</f>
        <v>78576.27</v>
      </c>
      <c r="K357" s="181" t="s">
        <v>171</v>
      </c>
      <c r="L357" s="40"/>
      <c r="M357" s="186" t="s">
        <v>20</v>
      </c>
      <c r="N357" s="187" t="s">
        <v>41</v>
      </c>
      <c r="O357" s="65"/>
      <c r="P357" s="188">
        <f>O357*H357</f>
        <v>0</v>
      </c>
      <c r="Q357" s="188">
        <v>0.00023</v>
      </c>
      <c r="R357" s="188">
        <f>Q357*H357</f>
        <v>0.1592014</v>
      </c>
      <c r="S357" s="188">
        <v>0</v>
      </c>
      <c r="T357" s="189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0" t="s">
        <v>267</v>
      </c>
      <c r="AT357" s="190" t="s">
        <v>167</v>
      </c>
      <c r="AU357" s="190" t="s">
        <v>79</v>
      </c>
      <c r="AY357" s="18" t="s">
        <v>165</v>
      </c>
      <c r="BE357" s="191">
        <f>IF(N357="základní",J357,0)</f>
        <v>78576.27</v>
      </c>
      <c r="BF357" s="191">
        <f>IF(N357="snížená",J357,0)</f>
        <v>0</v>
      </c>
      <c r="BG357" s="191">
        <f>IF(N357="zákl. přenesená",J357,0)</f>
        <v>0</v>
      </c>
      <c r="BH357" s="191">
        <f>IF(N357="sníž. přenesená",J357,0)</f>
        <v>0</v>
      </c>
      <c r="BI357" s="191">
        <f>IF(N357="nulová",J357,0)</f>
        <v>0</v>
      </c>
      <c r="BJ357" s="18" t="s">
        <v>6</v>
      </c>
      <c r="BK357" s="191">
        <f>ROUND(I357*H357,2)</f>
        <v>78576.27</v>
      </c>
      <c r="BL357" s="18" t="s">
        <v>267</v>
      </c>
      <c r="BM357" s="190" t="s">
        <v>659</v>
      </c>
    </row>
    <row r="358" spans="1:47" s="1" customFormat="1" ht="12">
      <c r="A358" s="35"/>
      <c r="B358" s="36"/>
      <c r="C358" s="37"/>
      <c r="D358" s="192" t="s">
        <v>174</v>
      </c>
      <c r="E358" s="37"/>
      <c r="F358" s="193" t="s">
        <v>660</v>
      </c>
      <c r="G358" s="37"/>
      <c r="H358" s="37"/>
      <c r="I358" s="194"/>
      <c r="J358" s="37"/>
      <c r="K358" s="37"/>
      <c r="L358" s="40"/>
      <c r="M358" s="195"/>
      <c r="N358" s="196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174</v>
      </c>
      <c r="AU358" s="18" t="s">
        <v>79</v>
      </c>
    </row>
    <row r="359" spans="2:63" s="11" customFormat="1" ht="25.9" customHeight="1">
      <c r="B359" s="163"/>
      <c r="C359" s="164"/>
      <c r="D359" s="165" t="s">
        <v>69</v>
      </c>
      <c r="E359" s="166" t="s">
        <v>245</v>
      </c>
      <c r="F359" s="166" t="s">
        <v>661</v>
      </c>
      <c r="G359" s="164"/>
      <c r="H359" s="164"/>
      <c r="I359" s="167"/>
      <c r="J359" s="168">
        <f>BK359</f>
        <v>18960.32</v>
      </c>
      <c r="K359" s="164"/>
      <c r="L359" s="169"/>
      <c r="M359" s="170"/>
      <c r="N359" s="171"/>
      <c r="O359" s="171"/>
      <c r="P359" s="172">
        <f>P360</f>
        <v>0</v>
      </c>
      <c r="Q359" s="171"/>
      <c r="R359" s="172">
        <f>R360</f>
        <v>0.0048650544</v>
      </c>
      <c r="S359" s="171"/>
      <c r="T359" s="173">
        <f>T360</f>
        <v>0</v>
      </c>
      <c r="AR359" s="174" t="s">
        <v>180</v>
      </c>
      <c r="AT359" s="175" t="s">
        <v>69</v>
      </c>
      <c r="AU359" s="175" t="s">
        <v>70</v>
      </c>
      <c r="AY359" s="174" t="s">
        <v>165</v>
      </c>
      <c r="BK359" s="176">
        <f>BK360</f>
        <v>18960.32</v>
      </c>
    </row>
    <row r="360" spans="2:63" s="11" customFormat="1" ht="22.9" customHeight="1">
      <c r="B360" s="163"/>
      <c r="C360" s="164"/>
      <c r="D360" s="165" t="s">
        <v>69</v>
      </c>
      <c r="E360" s="177" t="s">
        <v>662</v>
      </c>
      <c r="F360" s="177" t="s">
        <v>663</v>
      </c>
      <c r="G360" s="164"/>
      <c r="H360" s="164"/>
      <c r="I360" s="167"/>
      <c r="J360" s="178">
        <f>BK360</f>
        <v>18960.32</v>
      </c>
      <c r="K360" s="164"/>
      <c r="L360" s="169"/>
      <c r="M360" s="170"/>
      <c r="N360" s="171"/>
      <c r="O360" s="171"/>
      <c r="P360" s="172">
        <f>SUM(P361:P364)</f>
        <v>0</v>
      </c>
      <c r="Q360" s="171"/>
      <c r="R360" s="172">
        <f>SUM(R361:R364)</f>
        <v>0.0048650544</v>
      </c>
      <c r="S360" s="171"/>
      <c r="T360" s="173">
        <f>SUM(T361:T364)</f>
        <v>0</v>
      </c>
      <c r="AR360" s="174" t="s">
        <v>180</v>
      </c>
      <c r="AT360" s="175" t="s">
        <v>69</v>
      </c>
      <c r="AU360" s="175" t="s">
        <v>6</v>
      </c>
      <c r="AY360" s="174" t="s">
        <v>165</v>
      </c>
      <c r="BK360" s="176">
        <f>SUM(BK361:BK364)</f>
        <v>18960.32</v>
      </c>
    </row>
    <row r="361" spans="1:65" s="1" customFormat="1" ht="24.2" customHeight="1">
      <c r="A361" s="35"/>
      <c r="B361" s="36"/>
      <c r="C361" s="179" t="s">
        <v>664</v>
      </c>
      <c r="D361" s="179" t="s">
        <v>167</v>
      </c>
      <c r="E361" s="180" t="s">
        <v>665</v>
      </c>
      <c r="F361" s="181" t="s">
        <v>666</v>
      </c>
      <c r="G361" s="182" t="s">
        <v>232</v>
      </c>
      <c r="H361" s="183">
        <v>62.565</v>
      </c>
      <c r="I361" s="184">
        <v>303.05</v>
      </c>
      <c r="J361" s="185">
        <f>ROUND(I361*H361,2)</f>
        <v>18960.32</v>
      </c>
      <c r="K361" s="181" t="s">
        <v>171</v>
      </c>
      <c r="L361" s="40"/>
      <c r="M361" s="186" t="s">
        <v>20</v>
      </c>
      <c r="N361" s="187" t="s">
        <v>41</v>
      </c>
      <c r="O361" s="65"/>
      <c r="P361" s="188">
        <f>O361*H361</f>
        <v>0</v>
      </c>
      <c r="Q361" s="188">
        <v>7.776E-05</v>
      </c>
      <c r="R361" s="188">
        <f>Q361*H361</f>
        <v>0.0048650544</v>
      </c>
      <c r="S361" s="188">
        <v>0</v>
      </c>
      <c r="T361" s="18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0" t="s">
        <v>558</v>
      </c>
      <c r="AT361" s="190" t="s">
        <v>167</v>
      </c>
      <c r="AU361" s="190" t="s">
        <v>79</v>
      </c>
      <c r="AY361" s="18" t="s">
        <v>165</v>
      </c>
      <c r="BE361" s="191">
        <f>IF(N361="základní",J361,0)</f>
        <v>18960.32</v>
      </c>
      <c r="BF361" s="191">
        <f>IF(N361="snížená",J361,0)</f>
        <v>0</v>
      </c>
      <c r="BG361" s="191">
        <f>IF(N361="zákl. přenesená",J361,0)</f>
        <v>0</v>
      </c>
      <c r="BH361" s="191">
        <f>IF(N361="sníž. přenesená",J361,0)</f>
        <v>0</v>
      </c>
      <c r="BI361" s="191">
        <f>IF(N361="nulová",J361,0)</f>
        <v>0</v>
      </c>
      <c r="BJ361" s="18" t="s">
        <v>6</v>
      </c>
      <c r="BK361" s="191">
        <f>ROUND(I361*H361,2)</f>
        <v>18960.32</v>
      </c>
      <c r="BL361" s="18" t="s">
        <v>558</v>
      </c>
      <c r="BM361" s="190" t="s">
        <v>667</v>
      </c>
    </row>
    <row r="362" spans="1:47" s="1" customFormat="1" ht="12">
      <c r="A362" s="35"/>
      <c r="B362" s="36"/>
      <c r="C362" s="37"/>
      <c r="D362" s="192" t="s">
        <v>174</v>
      </c>
      <c r="E362" s="37"/>
      <c r="F362" s="193" t="s">
        <v>668</v>
      </c>
      <c r="G362" s="37"/>
      <c r="H362" s="37"/>
      <c r="I362" s="194"/>
      <c r="J362" s="37"/>
      <c r="K362" s="37"/>
      <c r="L362" s="40"/>
      <c r="M362" s="195"/>
      <c r="N362" s="196"/>
      <c r="O362" s="65"/>
      <c r="P362" s="65"/>
      <c r="Q362" s="65"/>
      <c r="R362" s="65"/>
      <c r="S362" s="65"/>
      <c r="T362" s="66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T362" s="18" t="s">
        <v>174</v>
      </c>
      <c r="AU362" s="18" t="s">
        <v>79</v>
      </c>
    </row>
    <row r="363" spans="2:51" s="12" customFormat="1" ht="12">
      <c r="B363" s="197"/>
      <c r="C363" s="198"/>
      <c r="D363" s="199" t="s">
        <v>190</v>
      </c>
      <c r="E363" s="200" t="s">
        <v>20</v>
      </c>
      <c r="F363" s="201" t="s">
        <v>669</v>
      </c>
      <c r="G363" s="198"/>
      <c r="H363" s="200" t="s">
        <v>20</v>
      </c>
      <c r="I363" s="202"/>
      <c r="J363" s="198"/>
      <c r="K363" s="198"/>
      <c r="L363" s="203"/>
      <c r="M363" s="204"/>
      <c r="N363" s="205"/>
      <c r="O363" s="205"/>
      <c r="P363" s="205"/>
      <c r="Q363" s="205"/>
      <c r="R363" s="205"/>
      <c r="S363" s="205"/>
      <c r="T363" s="206"/>
      <c r="AT363" s="207" t="s">
        <v>190</v>
      </c>
      <c r="AU363" s="207" t="s">
        <v>79</v>
      </c>
      <c r="AV363" s="12" t="s">
        <v>6</v>
      </c>
      <c r="AW363" s="12" t="s">
        <v>32</v>
      </c>
      <c r="AX363" s="12" t="s">
        <v>70</v>
      </c>
      <c r="AY363" s="207" t="s">
        <v>165</v>
      </c>
    </row>
    <row r="364" spans="2:51" s="13" customFormat="1" ht="12">
      <c r="B364" s="208"/>
      <c r="C364" s="209"/>
      <c r="D364" s="199" t="s">
        <v>190</v>
      </c>
      <c r="E364" s="210" t="s">
        <v>20</v>
      </c>
      <c r="F364" s="211" t="s">
        <v>670</v>
      </c>
      <c r="G364" s="209"/>
      <c r="H364" s="212">
        <v>62.565</v>
      </c>
      <c r="I364" s="213"/>
      <c r="J364" s="209"/>
      <c r="K364" s="209"/>
      <c r="L364" s="214"/>
      <c r="M364" s="241"/>
      <c r="N364" s="242"/>
      <c r="O364" s="242"/>
      <c r="P364" s="242"/>
      <c r="Q364" s="242"/>
      <c r="R364" s="242"/>
      <c r="S364" s="242"/>
      <c r="T364" s="243"/>
      <c r="AT364" s="218" t="s">
        <v>190</v>
      </c>
      <c r="AU364" s="218" t="s">
        <v>79</v>
      </c>
      <c r="AV364" s="13" t="s">
        <v>79</v>
      </c>
      <c r="AW364" s="13" t="s">
        <v>32</v>
      </c>
      <c r="AX364" s="13" t="s">
        <v>6</v>
      </c>
      <c r="AY364" s="218" t="s">
        <v>165</v>
      </c>
    </row>
    <row r="365" spans="1:31" s="1" customFormat="1" ht="6.95" customHeight="1">
      <c r="A365" s="35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0"/>
      <c r="M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</row>
  </sheetData>
  <sheetProtection formatColumns="0" formatRows="0" autoFilter="0"/>
  <autoFilter ref="C96:K364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2_02/112101101"/>
    <hyperlink ref="F103" r:id="rId2" display="https://podminky.urs.cz/item/CS_URS_2022_02/112101121"/>
    <hyperlink ref="F105" r:id="rId3" display="https://podminky.urs.cz/item/CS_URS_2022_02/112251101"/>
    <hyperlink ref="F107" r:id="rId4" display="https://podminky.urs.cz/item/CS_URS_2022_02/113107311"/>
    <hyperlink ref="F111" r:id="rId5" display="https://podminky.urs.cz/item/CS_URS_2022_02/113154111"/>
    <hyperlink ref="F115" r:id="rId6" display="https://podminky.urs.cz/item/CS_URS_2022_02/132154102"/>
    <hyperlink ref="F119" r:id="rId7" display="https://podminky.urs.cz/item/CS_URS_2022_02/162651111"/>
    <hyperlink ref="F121" r:id="rId8" display="https://podminky.urs.cz/item/CS_URS_2022_02/167151101"/>
    <hyperlink ref="F123" r:id="rId9" display="https://podminky.urs.cz/item/CS_URS_2022_02/171201201"/>
    <hyperlink ref="F125" r:id="rId10" display="https://podminky.urs.cz/item/CS_URS_2022_02/171201231"/>
    <hyperlink ref="F129" r:id="rId11" display="https://podminky.urs.cz/item/CS_URS_2022_02/239111111"/>
    <hyperlink ref="F137" r:id="rId12" display="https://podminky.urs.cz/item/CS_URS_2022_02/271562211"/>
    <hyperlink ref="F144" r:id="rId13" display="https://podminky.urs.cz/item/CS_URS_2022_02/273322511"/>
    <hyperlink ref="F152" r:id="rId14" display="https://podminky.urs.cz/item/CS_URS_2022_02/274322511"/>
    <hyperlink ref="F160" r:id="rId15" display="https://podminky.urs.cz/item/CS_URS_2022_02/274351121"/>
    <hyperlink ref="F163" r:id="rId16" display="https://podminky.urs.cz/item/CS_URS_2022_02/274351122"/>
    <hyperlink ref="F169" r:id="rId17" display="https://podminky.urs.cz/item/CS_URS_2022_02/274362021"/>
    <hyperlink ref="F174" r:id="rId18" display="https://podminky.urs.cz/item/CS_URS_2022_02/337171410"/>
    <hyperlink ref="F194" r:id="rId19" display="https://podminky.urs.cz/item/CS_URS_2022_02/342151111"/>
    <hyperlink ref="F201" r:id="rId20" display="https://podminky.urs.cz/item/CS_URS_2022_02/342171111"/>
    <hyperlink ref="F208" r:id="rId21" display="https://podminky.urs.cz/item/CS_URS_2022_02/342191111"/>
    <hyperlink ref="F219" r:id="rId22" display="https://podminky.urs.cz/item/CS_URS_2022_02/444171111"/>
    <hyperlink ref="F225" r:id="rId23" display="https://podminky.urs.cz/item/CS_URS_2022_02/564201111"/>
    <hyperlink ref="F229" r:id="rId24" display="https://podminky.urs.cz/item/CS_URS_2022_02/564251111"/>
    <hyperlink ref="F234" r:id="rId25" display="https://podminky.urs.cz/item/CS_URS_2022_02/631311121"/>
    <hyperlink ref="F238" r:id="rId26" display="https://podminky.urs.cz/item/CS_URS_2022_02/633992111"/>
    <hyperlink ref="F240" r:id="rId27" display="https://podminky.urs.cz/item/CS_URS_2022_02/637211122"/>
    <hyperlink ref="F244" r:id="rId28" display="https://podminky.urs.cz/item/CS_URS_2022_02/941311111"/>
    <hyperlink ref="F247" r:id="rId29" display="https://podminky.urs.cz/item/CS_URS_2022_02/941311211"/>
    <hyperlink ref="F251" r:id="rId30" display="https://podminky.urs.cz/item/CS_URS_2022_02/941311811"/>
    <hyperlink ref="F253" r:id="rId31" display="https://podminky.urs.cz/item/CS_URS_2022_02/953946111"/>
    <hyperlink ref="F271" r:id="rId32" display="https://podminky.urs.cz/item/CS_URS_2022_02/966071821"/>
    <hyperlink ref="F273" r:id="rId33" display="https://podminky.urs.cz/item/CS_URS_2022_02/966073811"/>
    <hyperlink ref="F276" r:id="rId34" display="https://podminky.urs.cz/item/CS_URS_2022_02/997002611"/>
    <hyperlink ref="F278" r:id="rId35" display="https://podminky.urs.cz/item/CS_URS_2022_02/997006512"/>
    <hyperlink ref="F280" r:id="rId36" display="https://podminky.urs.cz/item/CS_URS_2022_02/997006519"/>
    <hyperlink ref="F284" r:id="rId37" display="https://podminky.urs.cz/item/CS_URS_2022_02/997013871"/>
    <hyperlink ref="F287" r:id="rId38" display="https://podminky.urs.cz/item/CS_URS_2022_02/998014211"/>
    <hyperlink ref="F291" r:id="rId39" display="https://podminky.urs.cz/item/CS_URS_2022_02/713131151"/>
    <hyperlink ref="F298" r:id="rId40" display="https://podminky.urs.cz/item/CS_URS_2022_02/764211626"/>
    <hyperlink ref="F302" r:id="rId41" display="https://podminky.urs.cz/item/CS_URS_2022_02/764214606"/>
    <hyperlink ref="F306" r:id="rId42" display="https://podminky.urs.cz/item/CS_URS_2022_02/764311603"/>
    <hyperlink ref="F310" r:id="rId43" display="https://podminky.urs.cz/item/CS_URS_2022_02/764311604"/>
    <hyperlink ref="F317" r:id="rId44" display="https://podminky.urs.cz/item/CS_URS_2022_02/764511603"/>
    <hyperlink ref="F321" r:id="rId45" display="https://podminky.urs.cz/item/CS_URS_2022_02/764511623"/>
    <hyperlink ref="F325" r:id="rId46" display="https://podminky.urs.cz/item/CS_URS_2022_02/764511644"/>
    <hyperlink ref="F329" r:id="rId47" display="https://podminky.urs.cz/item/CS_URS_2022_02/764518623"/>
    <hyperlink ref="F333" r:id="rId48" display="https://podminky.urs.cz/item/CS_URS_2022_02/998764101"/>
    <hyperlink ref="F336" r:id="rId49" display="https://podminky.urs.cz/item/CS_URS_2022_02/767640111"/>
    <hyperlink ref="F341" r:id="rId50" display="https://podminky.urs.cz/item/CS_URS_2022_02/767652240"/>
    <hyperlink ref="F346" r:id="rId51" display="https://podminky.urs.cz/item/CS_URS_2022_02/998767101"/>
    <hyperlink ref="F349" r:id="rId52" display="https://podminky.urs.cz/item/CS_URS_2022_02/777611121"/>
    <hyperlink ref="F352" r:id="rId53" display="https://podminky.urs.cz/item/CS_URS_2022_02/783301303"/>
    <hyperlink ref="F354" r:id="rId54" display="https://podminky.urs.cz/item/CS_URS_2022_02/783334201"/>
    <hyperlink ref="F356" r:id="rId55" display="https://podminky.urs.cz/item/CS_URS_2022_02/783335101"/>
    <hyperlink ref="F358" r:id="rId56" display="https://podminky.urs.cz/item/CS_URS_2022_02/783337101"/>
    <hyperlink ref="F362" r:id="rId57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59"/>
  <headerFooter>
    <oddFooter>&amp;CStrana &amp;P z &amp;N</oddFooter>
  </headerFooter>
  <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 topLeftCell="A22">
      <selection activeCell="K33" sqref="K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82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671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ROUND(J95,2)</f>
        <v>3918096.02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ROUND((SUM(BE95:BE297)),0)</f>
        <v>3918096</v>
      </c>
      <c r="G33" s="35"/>
      <c r="H33" s="35"/>
      <c r="I33" s="125">
        <v>0.21</v>
      </c>
      <c r="J33" s="124">
        <f>ROUND(((SUM(BE95:BE297))*I33),2)</f>
        <v>822800.16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ROUND((SUM(BF95:BF297)),0)</f>
        <v>0</v>
      </c>
      <c r="G34" s="35"/>
      <c r="H34" s="35"/>
      <c r="I34" s="125">
        <v>0.15</v>
      </c>
      <c r="J34" s="124">
        <f>ROUND(((SUM(BF95:BF297))*I34),0)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ROUND((SUM(BG95:BG297)),0)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ROUND((SUM(BH95:BH297)),0)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ROUND((SUM(BI95:BI297)),0)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4740896.18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SO 02 - Skladovací hala otevřená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J95</f>
        <v>3918096.0199999996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132</v>
      </c>
      <c r="E60" s="144"/>
      <c r="F60" s="144"/>
      <c r="G60" s="144"/>
      <c r="H60" s="144"/>
      <c r="I60" s="144"/>
      <c r="J60" s="145">
        <f>J96</f>
        <v>3446230.6499999994</v>
      </c>
      <c r="K60" s="142"/>
      <c r="L60" s="146"/>
    </row>
    <row r="61" spans="2:12" s="9" customFormat="1" ht="19.9" customHeight="1">
      <c r="B61" s="147"/>
      <c r="C61" s="98"/>
      <c r="D61" s="148" t="s">
        <v>133</v>
      </c>
      <c r="E61" s="149"/>
      <c r="F61" s="149"/>
      <c r="G61" s="149"/>
      <c r="H61" s="149"/>
      <c r="I61" s="149"/>
      <c r="J61" s="150">
        <f>J97</f>
        <v>50740.780000000006</v>
      </c>
      <c r="K61" s="98"/>
      <c r="L61" s="151"/>
    </row>
    <row r="62" spans="2:12" s="9" customFormat="1" ht="19.9" customHeight="1">
      <c r="B62" s="147"/>
      <c r="C62" s="98"/>
      <c r="D62" s="148" t="s">
        <v>134</v>
      </c>
      <c r="E62" s="149"/>
      <c r="F62" s="149"/>
      <c r="G62" s="149"/>
      <c r="H62" s="149"/>
      <c r="I62" s="149"/>
      <c r="J62" s="150">
        <f>J114</f>
        <v>614592.5</v>
      </c>
      <c r="K62" s="98"/>
      <c r="L62" s="151"/>
    </row>
    <row r="63" spans="2:12" s="9" customFormat="1" ht="19.9" customHeight="1">
      <c r="B63" s="147"/>
      <c r="C63" s="98"/>
      <c r="D63" s="148" t="s">
        <v>135</v>
      </c>
      <c r="E63" s="149"/>
      <c r="F63" s="149"/>
      <c r="G63" s="149"/>
      <c r="H63" s="149"/>
      <c r="I63" s="149"/>
      <c r="J63" s="150">
        <f>J167</f>
        <v>2245137.9599999995</v>
      </c>
      <c r="K63" s="98"/>
      <c r="L63" s="151"/>
    </row>
    <row r="64" spans="2:12" s="9" customFormat="1" ht="19.9" customHeight="1">
      <c r="B64" s="147"/>
      <c r="C64" s="98"/>
      <c r="D64" s="148" t="s">
        <v>136</v>
      </c>
      <c r="E64" s="149"/>
      <c r="F64" s="149"/>
      <c r="G64" s="149"/>
      <c r="H64" s="149"/>
      <c r="I64" s="149"/>
      <c r="J64" s="150">
        <f>J196</f>
        <v>398561.35000000003</v>
      </c>
      <c r="K64" s="98"/>
      <c r="L64" s="151"/>
    </row>
    <row r="65" spans="2:12" s="9" customFormat="1" ht="19.9" customHeight="1">
      <c r="B65" s="147"/>
      <c r="C65" s="98"/>
      <c r="D65" s="148" t="s">
        <v>137</v>
      </c>
      <c r="E65" s="149"/>
      <c r="F65" s="149"/>
      <c r="G65" s="149"/>
      <c r="H65" s="149"/>
      <c r="I65" s="149"/>
      <c r="J65" s="150">
        <f>J202</f>
        <v>3840.31</v>
      </c>
      <c r="K65" s="98"/>
      <c r="L65" s="151"/>
    </row>
    <row r="66" spans="2:12" s="9" customFormat="1" ht="19.9" customHeight="1">
      <c r="B66" s="147"/>
      <c r="C66" s="98"/>
      <c r="D66" s="148" t="s">
        <v>138</v>
      </c>
      <c r="E66" s="149"/>
      <c r="F66" s="149"/>
      <c r="G66" s="149"/>
      <c r="H66" s="149"/>
      <c r="I66" s="149"/>
      <c r="J66" s="150">
        <f>J211</f>
        <v>56604.090000000004</v>
      </c>
      <c r="K66" s="98"/>
      <c r="L66" s="151"/>
    </row>
    <row r="67" spans="2:12" s="9" customFormat="1" ht="19.9" customHeight="1">
      <c r="B67" s="147"/>
      <c r="C67" s="98"/>
      <c r="D67" s="148" t="s">
        <v>139</v>
      </c>
      <c r="E67" s="149"/>
      <c r="F67" s="149"/>
      <c r="G67" s="149"/>
      <c r="H67" s="149"/>
      <c r="I67" s="149"/>
      <c r="J67" s="150">
        <f>J221</f>
        <v>52234.22</v>
      </c>
      <c r="K67" s="98"/>
      <c r="L67" s="151"/>
    </row>
    <row r="68" spans="2:12" s="9" customFormat="1" ht="19.9" customHeight="1">
      <c r="B68" s="147"/>
      <c r="C68" s="98"/>
      <c r="D68" s="148" t="s">
        <v>140</v>
      </c>
      <c r="E68" s="149"/>
      <c r="F68" s="149"/>
      <c r="G68" s="149"/>
      <c r="H68" s="149"/>
      <c r="I68" s="149"/>
      <c r="J68" s="150">
        <f>J238</f>
        <v>1743.6299999999999</v>
      </c>
      <c r="K68" s="98"/>
      <c r="L68" s="151"/>
    </row>
    <row r="69" spans="2:12" s="9" customFormat="1" ht="19.9" customHeight="1">
      <c r="B69" s="147"/>
      <c r="C69" s="98"/>
      <c r="D69" s="148" t="s">
        <v>141</v>
      </c>
      <c r="E69" s="149"/>
      <c r="F69" s="149"/>
      <c r="G69" s="149"/>
      <c r="H69" s="149"/>
      <c r="I69" s="149"/>
      <c r="J69" s="150">
        <f>J249</f>
        <v>22775.81</v>
      </c>
      <c r="K69" s="98"/>
      <c r="L69" s="151"/>
    </row>
    <row r="70" spans="2:12" s="8" customFormat="1" ht="24.95" customHeight="1">
      <c r="B70" s="141"/>
      <c r="C70" s="142"/>
      <c r="D70" s="143" t="s">
        <v>142</v>
      </c>
      <c r="E70" s="144"/>
      <c r="F70" s="144"/>
      <c r="G70" s="144"/>
      <c r="H70" s="144"/>
      <c r="I70" s="144"/>
      <c r="J70" s="145">
        <f>J252</f>
        <v>446100.06000000006</v>
      </c>
      <c r="K70" s="142"/>
      <c r="L70" s="146"/>
    </row>
    <row r="71" spans="2:12" s="9" customFormat="1" ht="19.9" customHeight="1">
      <c r="B71" s="147"/>
      <c r="C71" s="98"/>
      <c r="D71" s="148" t="s">
        <v>144</v>
      </c>
      <c r="E71" s="149"/>
      <c r="F71" s="149"/>
      <c r="G71" s="149"/>
      <c r="H71" s="149"/>
      <c r="I71" s="149"/>
      <c r="J71" s="150">
        <f>J253</f>
        <v>63005.25000000001</v>
      </c>
      <c r="K71" s="98"/>
      <c r="L71" s="151"/>
    </row>
    <row r="72" spans="2:12" s="9" customFormat="1" ht="19.9" customHeight="1">
      <c r="B72" s="147"/>
      <c r="C72" s="98"/>
      <c r="D72" s="148" t="s">
        <v>146</v>
      </c>
      <c r="E72" s="149"/>
      <c r="F72" s="149"/>
      <c r="G72" s="149"/>
      <c r="H72" s="149"/>
      <c r="I72" s="149"/>
      <c r="J72" s="150">
        <f>J280</f>
        <v>159300</v>
      </c>
      <c r="K72" s="98"/>
      <c r="L72" s="151"/>
    </row>
    <row r="73" spans="2:12" s="9" customFormat="1" ht="19.9" customHeight="1">
      <c r="B73" s="147"/>
      <c r="C73" s="98"/>
      <c r="D73" s="148" t="s">
        <v>147</v>
      </c>
      <c r="E73" s="149"/>
      <c r="F73" s="149"/>
      <c r="G73" s="149"/>
      <c r="H73" s="149"/>
      <c r="I73" s="149"/>
      <c r="J73" s="150">
        <f>J283</f>
        <v>223794.81000000003</v>
      </c>
      <c r="K73" s="98"/>
      <c r="L73" s="151"/>
    </row>
    <row r="74" spans="2:12" s="8" customFormat="1" ht="24.95" customHeight="1">
      <c r="B74" s="141"/>
      <c r="C74" s="142"/>
      <c r="D74" s="143" t="s">
        <v>148</v>
      </c>
      <c r="E74" s="144"/>
      <c r="F74" s="144"/>
      <c r="G74" s="144"/>
      <c r="H74" s="144"/>
      <c r="I74" s="144"/>
      <c r="J74" s="145">
        <f>J292</f>
        <v>25765.31</v>
      </c>
      <c r="K74" s="142"/>
      <c r="L74" s="146"/>
    </row>
    <row r="75" spans="2:12" s="9" customFormat="1" ht="19.9" customHeight="1">
      <c r="B75" s="147"/>
      <c r="C75" s="98"/>
      <c r="D75" s="148" t="s">
        <v>149</v>
      </c>
      <c r="E75" s="149"/>
      <c r="F75" s="149"/>
      <c r="G75" s="149"/>
      <c r="H75" s="149"/>
      <c r="I75" s="149"/>
      <c r="J75" s="150">
        <f>J293</f>
        <v>25765.31</v>
      </c>
      <c r="K75" s="98"/>
      <c r="L75" s="151"/>
    </row>
    <row r="76" spans="1:31" s="1" customFormat="1" ht="21.7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6.95" customHeight="1">
      <c r="A77" s="35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1" customFormat="1" ht="6.95" customHeight="1">
      <c r="A81" s="35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24.95" customHeight="1">
      <c r="A82" s="35"/>
      <c r="B82" s="36"/>
      <c r="C82" s="24" t="s">
        <v>150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26.25" customHeight="1">
      <c r="A85" s="35"/>
      <c r="B85" s="36"/>
      <c r="C85" s="37"/>
      <c r="D85" s="37"/>
      <c r="E85" s="390" t="str">
        <f>E7</f>
        <v>Projektová dokumentace revitalizace střediska Veřejná zeleň na ul. Palackého 29, Nový Jičín</v>
      </c>
      <c r="F85" s="391"/>
      <c r="G85" s="391"/>
      <c r="H85" s="391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A86" s="35"/>
      <c r="B86" s="36"/>
      <c r="C86" s="30" t="s">
        <v>126</v>
      </c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6.5" customHeight="1">
      <c r="A87" s="35"/>
      <c r="B87" s="36"/>
      <c r="C87" s="37"/>
      <c r="D87" s="37"/>
      <c r="E87" s="386" t="str">
        <f>E9</f>
        <v>SO 02 - Skladovací hala otevřená</v>
      </c>
      <c r="F87" s="389"/>
      <c r="G87" s="389"/>
      <c r="H87" s="389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2" customHeight="1">
      <c r="A89" s="35"/>
      <c r="B89" s="36"/>
      <c r="C89" s="30" t="s">
        <v>22</v>
      </c>
      <c r="D89" s="37"/>
      <c r="E89" s="37"/>
      <c r="F89" s="28" t="str">
        <f>F12</f>
        <v>par. č. 589/3 v k.ú. Nový Jičín-Horní Předměstí</v>
      </c>
      <c r="G89" s="37"/>
      <c r="H89" s="37"/>
      <c r="I89" s="30" t="s">
        <v>24</v>
      </c>
      <c r="J89" s="60">
        <f>IF(J12="","",J12)</f>
        <v>44855</v>
      </c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15.2" customHeight="1">
      <c r="A91" s="35"/>
      <c r="B91" s="36"/>
      <c r="C91" s="30" t="s">
        <v>25</v>
      </c>
      <c r="D91" s="37"/>
      <c r="E91" s="37"/>
      <c r="F91" s="28" t="str">
        <f>E15</f>
        <v>Technické služby města Nového Jičína, p. o.</v>
      </c>
      <c r="G91" s="37"/>
      <c r="H91" s="37"/>
      <c r="I91" s="30" t="s">
        <v>30</v>
      </c>
      <c r="J91" s="33" t="str">
        <f>E21</f>
        <v>BENEPRO, a.s.</v>
      </c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15.2" customHeight="1">
      <c r="A92" s="35"/>
      <c r="B92" s="36"/>
      <c r="C92" s="30" t="s">
        <v>29</v>
      </c>
      <c r="D92" s="37"/>
      <c r="E92" s="37"/>
      <c r="F92" s="28" t="str">
        <f>IF(E18="","",E18)</f>
        <v>NOSTA s.r.o. Nový Jičín</v>
      </c>
      <c r="G92" s="37"/>
      <c r="H92" s="37"/>
      <c r="I92" s="30" t="s">
        <v>33</v>
      </c>
      <c r="J92" s="33" t="str">
        <f>E24</f>
        <v>BENEPRO, a.s.</v>
      </c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0" customFormat="1" ht="29.25" customHeight="1">
      <c r="A94" s="152"/>
      <c r="B94" s="153"/>
      <c r="C94" s="154" t="s">
        <v>151</v>
      </c>
      <c r="D94" s="155" t="s">
        <v>55</v>
      </c>
      <c r="E94" s="155" t="s">
        <v>51</v>
      </c>
      <c r="F94" s="155" t="s">
        <v>52</v>
      </c>
      <c r="G94" s="155" t="s">
        <v>152</v>
      </c>
      <c r="H94" s="155" t="s">
        <v>153</v>
      </c>
      <c r="I94" s="155" t="s">
        <v>154</v>
      </c>
      <c r="J94" s="155" t="s">
        <v>130</v>
      </c>
      <c r="K94" s="156" t="s">
        <v>155</v>
      </c>
      <c r="L94" s="157"/>
      <c r="M94" s="69" t="s">
        <v>20</v>
      </c>
      <c r="N94" s="70" t="s">
        <v>40</v>
      </c>
      <c r="O94" s="70" t="s">
        <v>156</v>
      </c>
      <c r="P94" s="70" t="s">
        <v>157</v>
      </c>
      <c r="Q94" s="70" t="s">
        <v>158</v>
      </c>
      <c r="R94" s="70" t="s">
        <v>159</v>
      </c>
      <c r="S94" s="70" t="s">
        <v>160</v>
      </c>
      <c r="T94" s="71" t="s">
        <v>161</v>
      </c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</row>
    <row r="95" spans="1:63" s="1" customFormat="1" ht="22.9" customHeight="1">
      <c r="A95" s="35"/>
      <c r="B95" s="36"/>
      <c r="C95" s="76" t="s">
        <v>162</v>
      </c>
      <c r="D95" s="37"/>
      <c r="E95" s="37"/>
      <c r="F95" s="37"/>
      <c r="G95" s="37"/>
      <c r="H95" s="37"/>
      <c r="I95" s="37"/>
      <c r="J95" s="158">
        <f>BK95</f>
        <v>3918096.0199999996</v>
      </c>
      <c r="K95" s="37"/>
      <c r="L95" s="40"/>
      <c r="M95" s="72"/>
      <c r="N95" s="159"/>
      <c r="O95" s="73"/>
      <c r="P95" s="160">
        <f>P96+P252+P292</f>
        <v>0</v>
      </c>
      <c r="Q95" s="73"/>
      <c r="R95" s="160">
        <f>R96+R252+R292</f>
        <v>214.46219375659112</v>
      </c>
      <c r="S95" s="73"/>
      <c r="T95" s="161">
        <f>T96+T252+T292</f>
        <v>3.4762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69</v>
      </c>
      <c r="AU95" s="18" t="s">
        <v>131</v>
      </c>
      <c r="BK95" s="162">
        <f>BK96+BK252+BK292</f>
        <v>3918096.0199999996</v>
      </c>
    </row>
    <row r="96" spans="2:63" s="11" customFormat="1" ht="25.9" customHeight="1">
      <c r="B96" s="163"/>
      <c r="C96" s="164"/>
      <c r="D96" s="165" t="s">
        <v>69</v>
      </c>
      <c r="E96" s="166" t="s">
        <v>163</v>
      </c>
      <c r="F96" s="166" t="s">
        <v>164</v>
      </c>
      <c r="G96" s="164"/>
      <c r="H96" s="164"/>
      <c r="I96" s="167"/>
      <c r="J96" s="168">
        <f>BK96</f>
        <v>3446230.6499999994</v>
      </c>
      <c r="K96" s="164"/>
      <c r="L96" s="169"/>
      <c r="M96" s="170"/>
      <c r="N96" s="171"/>
      <c r="O96" s="171"/>
      <c r="P96" s="172">
        <f>P97+P114+P167+P196+P202+P211+P221+P238+P249</f>
        <v>0</v>
      </c>
      <c r="Q96" s="171"/>
      <c r="R96" s="172">
        <f>R97+R114+R167+R196+R202+R211+R221+R238+R249</f>
        <v>213.7569282946911</v>
      </c>
      <c r="S96" s="171"/>
      <c r="T96" s="173">
        <f>T97+T114+T167+T196+T202+T211+T221+T238+T249</f>
        <v>3.4762</v>
      </c>
      <c r="AR96" s="174" t="s">
        <v>6</v>
      </c>
      <c r="AT96" s="175" t="s">
        <v>69</v>
      </c>
      <c r="AU96" s="175" t="s">
        <v>70</v>
      </c>
      <c r="AY96" s="174" t="s">
        <v>165</v>
      </c>
      <c r="BK96" s="176">
        <f>BK97+BK114+BK167+BK196+BK202+BK211+BK221+BK238+BK249</f>
        <v>3446230.6499999994</v>
      </c>
    </row>
    <row r="97" spans="2:63" s="11" customFormat="1" ht="22.9" customHeight="1">
      <c r="B97" s="163"/>
      <c r="C97" s="164"/>
      <c r="D97" s="165" t="s">
        <v>69</v>
      </c>
      <c r="E97" s="177" t="s">
        <v>6</v>
      </c>
      <c r="F97" s="177" t="s">
        <v>166</v>
      </c>
      <c r="G97" s="164"/>
      <c r="H97" s="164"/>
      <c r="I97" s="167"/>
      <c r="J97" s="178">
        <f>BK97</f>
        <v>50740.780000000006</v>
      </c>
      <c r="K97" s="164"/>
      <c r="L97" s="169"/>
      <c r="M97" s="170"/>
      <c r="N97" s="171"/>
      <c r="O97" s="171"/>
      <c r="P97" s="172">
        <f>SUM(P98:P113)</f>
        <v>0</v>
      </c>
      <c r="Q97" s="171"/>
      <c r="R97" s="172">
        <f>SUM(R98:R113)</f>
        <v>0</v>
      </c>
      <c r="S97" s="171"/>
      <c r="T97" s="173">
        <f>SUM(T98:T113)</f>
        <v>0</v>
      </c>
      <c r="AR97" s="174" t="s">
        <v>6</v>
      </c>
      <c r="AT97" s="175" t="s">
        <v>69</v>
      </c>
      <c r="AU97" s="175" t="s">
        <v>6</v>
      </c>
      <c r="AY97" s="174" t="s">
        <v>165</v>
      </c>
      <c r="BK97" s="176">
        <f>SUM(BK98:BK113)</f>
        <v>50740.780000000006</v>
      </c>
    </row>
    <row r="98" spans="1:65" s="1" customFormat="1" ht="49.15" customHeight="1">
      <c r="A98" s="35"/>
      <c r="B98" s="36"/>
      <c r="C98" s="179" t="s">
        <v>6</v>
      </c>
      <c r="D98" s="179" t="s">
        <v>167</v>
      </c>
      <c r="E98" s="180" t="s">
        <v>199</v>
      </c>
      <c r="F98" s="181" t="s">
        <v>200</v>
      </c>
      <c r="G98" s="182" t="s">
        <v>201</v>
      </c>
      <c r="H98" s="183">
        <v>37.226</v>
      </c>
      <c r="I98" s="184">
        <v>468.39</v>
      </c>
      <c r="J98" s="185">
        <f>ROUND(I98*H98,2)</f>
        <v>17436.29</v>
      </c>
      <c r="K98" s="181" t="s">
        <v>171</v>
      </c>
      <c r="L98" s="40"/>
      <c r="M98" s="186" t="s">
        <v>20</v>
      </c>
      <c r="N98" s="187" t="s">
        <v>41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172</v>
      </c>
      <c r="AT98" s="190" t="s">
        <v>167</v>
      </c>
      <c r="AU98" s="190" t="s">
        <v>79</v>
      </c>
      <c r="AY98" s="18" t="s">
        <v>165</v>
      </c>
      <c r="BE98" s="191">
        <f>IF(N98="základní",J98,0)</f>
        <v>17436.29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17436.29</v>
      </c>
      <c r="BL98" s="18" t="s">
        <v>172</v>
      </c>
      <c r="BM98" s="190" t="s">
        <v>672</v>
      </c>
    </row>
    <row r="99" spans="1:47" s="1" customFormat="1" ht="12">
      <c r="A99" s="35"/>
      <c r="B99" s="36"/>
      <c r="C99" s="37"/>
      <c r="D99" s="192" t="s">
        <v>174</v>
      </c>
      <c r="E99" s="37"/>
      <c r="F99" s="193" t="s">
        <v>203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174</v>
      </c>
      <c r="AU99" s="18" t="s">
        <v>79</v>
      </c>
    </row>
    <row r="100" spans="2:51" s="12" customFormat="1" ht="12">
      <c r="B100" s="197"/>
      <c r="C100" s="198"/>
      <c r="D100" s="199" t="s">
        <v>190</v>
      </c>
      <c r="E100" s="200" t="s">
        <v>20</v>
      </c>
      <c r="F100" s="201" t="s">
        <v>204</v>
      </c>
      <c r="G100" s="198"/>
      <c r="H100" s="200" t="s">
        <v>20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190</v>
      </c>
      <c r="AU100" s="207" t="s">
        <v>79</v>
      </c>
      <c r="AV100" s="12" t="s">
        <v>6</v>
      </c>
      <c r="AW100" s="12" t="s">
        <v>32</v>
      </c>
      <c r="AX100" s="12" t="s">
        <v>70</v>
      </c>
      <c r="AY100" s="207" t="s">
        <v>165</v>
      </c>
    </row>
    <row r="101" spans="2:51" s="13" customFormat="1" ht="12">
      <c r="B101" s="208"/>
      <c r="C101" s="209"/>
      <c r="D101" s="199" t="s">
        <v>190</v>
      </c>
      <c r="E101" s="210" t="s">
        <v>20</v>
      </c>
      <c r="F101" s="211" t="s">
        <v>673</v>
      </c>
      <c r="G101" s="209"/>
      <c r="H101" s="212">
        <v>4.235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190</v>
      </c>
      <c r="AU101" s="218" t="s">
        <v>79</v>
      </c>
      <c r="AV101" s="13" t="s">
        <v>79</v>
      </c>
      <c r="AW101" s="13" t="s">
        <v>32</v>
      </c>
      <c r="AX101" s="13" t="s">
        <v>70</v>
      </c>
      <c r="AY101" s="218" t="s">
        <v>165</v>
      </c>
    </row>
    <row r="102" spans="2:51" s="13" customFormat="1" ht="12">
      <c r="B102" s="208"/>
      <c r="C102" s="209"/>
      <c r="D102" s="199" t="s">
        <v>190</v>
      </c>
      <c r="E102" s="210" t="s">
        <v>20</v>
      </c>
      <c r="F102" s="211" t="s">
        <v>674</v>
      </c>
      <c r="G102" s="209"/>
      <c r="H102" s="212">
        <v>25.599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190</v>
      </c>
      <c r="AU102" s="218" t="s">
        <v>79</v>
      </c>
      <c r="AV102" s="13" t="s">
        <v>79</v>
      </c>
      <c r="AW102" s="13" t="s">
        <v>32</v>
      </c>
      <c r="AX102" s="13" t="s">
        <v>70</v>
      </c>
      <c r="AY102" s="218" t="s">
        <v>165</v>
      </c>
    </row>
    <row r="103" spans="2:51" s="13" customFormat="1" ht="12">
      <c r="B103" s="208"/>
      <c r="C103" s="209"/>
      <c r="D103" s="199" t="s">
        <v>190</v>
      </c>
      <c r="E103" s="210" t="s">
        <v>20</v>
      </c>
      <c r="F103" s="211" t="s">
        <v>675</v>
      </c>
      <c r="G103" s="209"/>
      <c r="H103" s="212">
        <v>7.392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190</v>
      </c>
      <c r="AU103" s="218" t="s">
        <v>79</v>
      </c>
      <c r="AV103" s="13" t="s">
        <v>79</v>
      </c>
      <c r="AW103" s="13" t="s">
        <v>32</v>
      </c>
      <c r="AX103" s="13" t="s">
        <v>70</v>
      </c>
      <c r="AY103" s="218" t="s">
        <v>165</v>
      </c>
    </row>
    <row r="104" spans="2:51" s="14" customFormat="1" ht="12">
      <c r="B104" s="230"/>
      <c r="C104" s="231"/>
      <c r="D104" s="199" t="s">
        <v>190</v>
      </c>
      <c r="E104" s="232" t="s">
        <v>20</v>
      </c>
      <c r="F104" s="233" t="s">
        <v>259</v>
      </c>
      <c r="G104" s="231"/>
      <c r="H104" s="234">
        <v>37.226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190</v>
      </c>
      <c r="AU104" s="240" t="s">
        <v>79</v>
      </c>
      <c r="AV104" s="14" t="s">
        <v>172</v>
      </c>
      <c r="AW104" s="14" t="s">
        <v>32</v>
      </c>
      <c r="AX104" s="14" t="s">
        <v>6</v>
      </c>
      <c r="AY104" s="240" t="s">
        <v>165</v>
      </c>
    </row>
    <row r="105" spans="1:65" s="1" customFormat="1" ht="62.65" customHeight="1">
      <c r="A105" s="35"/>
      <c r="B105" s="36"/>
      <c r="C105" s="179" t="s">
        <v>79</v>
      </c>
      <c r="D105" s="179" t="s">
        <v>167</v>
      </c>
      <c r="E105" s="180" t="s">
        <v>207</v>
      </c>
      <c r="F105" s="181" t="s">
        <v>208</v>
      </c>
      <c r="G105" s="182" t="s">
        <v>201</v>
      </c>
      <c r="H105" s="183">
        <v>37.226</v>
      </c>
      <c r="I105" s="184">
        <v>337.81</v>
      </c>
      <c r="J105" s="185">
        <f>ROUND(I105*H105,2)</f>
        <v>12575.32</v>
      </c>
      <c r="K105" s="181" t="s">
        <v>171</v>
      </c>
      <c r="L105" s="40"/>
      <c r="M105" s="186" t="s">
        <v>20</v>
      </c>
      <c r="N105" s="187" t="s">
        <v>41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172</v>
      </c>
      <c r="AT105" s="190" t="s">
        <v>167</v>
      </c>
      <c r="AU105" s="190" t="s">
        <v>79</v>
      </c>
      <c r="AY105" s="18" t="s">
        <v>165</v>
      </c>
      <c r="BE105" s="191">
        <f>IF(N105="základní",J105,0)</f>
        <v>12575.32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12575.32</v>
      </c>
      <c r="BL105" s="18" t="s">
        <v>172</v>
      </c>
      <c r="BM105" s="190" t="s">
        <v>676</v>
      </c>
    </row>
    <row r="106" spans="1:47" s="1" customFormat="1" ht="12">
      <c r="A106" s="35"/>
      <c r="B106" s="36"/>
      <c r="C106" s="37"/>
      <c r="D106" s="192" t="s">
        <v>174</v>
      </c>
      <c r="E106" s="37"/>
      <c r="F106" s="193" t="s">
        <v>210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174</v>
      </c>
      <c r="AU106" s="18" t="s">
        <v>79</v>
      </c>
    </row>
    <row r="107" spans="1:65" s="1" customFormat="1" ht="44.25" customHeight="1">
      <c r="A107" s="35"/>
      <c r="B107" s="36"/>
      <c r="C107" s="179" t="s">
        <v>180</v>
      </c>
      <c r="D107" s="179" t="s">
        <v>167</v>
      </c>
      <c r="E107" s="180" t="s">
        <v>212</v>
      </c>
      <c r="F107" s="181" t="s">
        <v>213</v>
      </c>
      <c r="G107" s="182" t="s">
        <v>201</v>
      </c>
      <c r="H107" s="183">
        <v>37.226</v>
      </c>
      <c r="I107" s="184">
        <v>132.05</v>
      </c>
      <c r="J107" s="185">
        <f>ROUND(I107*H107,2)</f>
        <v>4915.69</v>
      </c>
      <c r="K107" s="181" t="s">
        <v>171</v>
      </c>
      <c r="L107" s="40"/>
      <c r="M107" s="186" t="s">
        <v>20</v>
      </c>
      <c r="N107" s="187" t="s">
        <v>41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172</v>
      </c>
      <c r="AT107" s="190" t="s">
        <v>167</v>
      </c>
      <c r="AU107" s="190" t="s">
        <v>79</v>
      </c>
      <c r="AY107" s="18" t="s">
        <v>165</v>
      </c>
      <c r="BE107" s="191">
        <f>IF(N107="základní",J107,0)</f>
        <v>4915.69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6</v>
      </c>
      <c r="BK107" s="191">
        <f>ROUND(I107*H107,2)</f>
        <v>4915.69</v>
      </c>
      <c r="BL107" s="18" t="s">
        <v>172</v>
      </c>
      <c r="BM107" s="190" t="s">
        <v>677</v>
      </c>
    </row>
    <row r="108" spans="1:47" s="1" customFormat="1" ht="12">
      <c r="A108" s="35"/>
      <c r="B108" s="36"/>
      <c r="C108" s="37"/>
      <c r="D108" s="192" t="s">
        <v>174</v>
      </c>
      <c r="E108" s="37"/>
      <c r="F108" s="193" t="s">
        <v>215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174</v>
      </c>
      <c r="AU108" s="18" t="s">
        <v>79</v>
      </c>
    </row>
    <row r="109" spans="1:65" s="1" customFormat="1" ht="37.9" customHeight="1">
      <c r="A109" s="35"/>
      <c r="B109" s="36"/>
      <c r="C109" s="179" t="s">
        <v>172</v>
      </c>
      <c r="D109" s="179" t="s">
        <v>167</v>
      </c>
      <c r="E109" s="180" t="s">
        <v>217</v>
      </c>
      <c r="F109" s="181" t="s">
        <v>218</v>
      </c>
      <c r="G109" s="182" t="s">
        <v>201</v>
      </c>
      <c r="H109" s="183">
        <v>37.226</v>
      </c>
      <c r="I109" s="184">
        <v>18.22</v>
      </c>
      <c r="J109" s="185">
        <f>ROUND(I109*H109,2)</f>
        <v>678.26</v>
      </c>
      <c r="K109" s="181" t="s">
        <v>171</v>
      </c>
      <c r="L109" s="40"/>
      <c r="M109" s="186" t="s">
        <v>20</v>
      </c>
      <c r="N109" s="187" t="s">
        <v>41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172</v>
      </c>
      <c r="AT109" s="190" t="s">
        <v>167</v>
      </c>
      <c r="AU109" s="190" t="s">
        <v>79</v>
      </c>
      <c r="AY109" s="18" t="s">
        <v>165</v>
      </c>
      <c r="BE109" s="191">
        <f>IF(N109="základní",J109,0)</f>
        <v>678.26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6</v>
      </c>
      <c r="BK109" s="191">
        <f>ROUND(I109*H109,2)</f>
        <v>678.26</v>
      </c>
      <c r="BL109" s="18" t="s">
        <v>172</v>
      </c>
      <c r="BM109" s="190" t="s">
        <v>678</v>
      </c>
    </row>
    <row r="110" spans="1:47" s="1" customFormat="1" ht="12">
      <c r="A110" s="35"/>
      <c r="B110" s="36"/>
      <c r="C110" s="37"/>
      <c r="D110" s="192" t="s">
        <v>174</v>
      </c>
      <c r="E110" s="37"/>
      <c r="F110" s="193" t="s">
        <v>220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174</v>
      </c>
      <c r="AU110" s="18" t="s">
        <v>79</v>
      </c>
    </row>
    <row r="111" spans="1:65" s="1" customFormat="1" ht="44.25" customHeight="1">
      <c r="A111" s="35"/>
      <c r="B111" s="36"/>
      <c r="C111" s="179" t="s">
        <v>193</v>
      </c>
      <c r="D111" s="179" t="s">
        <v>167</v>
      </c>
      <c r="E111" s="180" t="s">
        <v>222</v>
      </c>
      <c r="F111" s="181" t="s">
        <v>223</v>
      </c>
      <c r="G111" s="182" t="s">
        <v>224</v>
      </c>
      <c r="H111" s="183">
        <v>72.591</v>
      </c>
      <c r="I111" s="184">
        <v>208.5</v>
      </c>
      <c r="J111" s="185">
        <f>ROUND(I111*H111,2)</f>
        <v>15135.22</v>
      </c>
      <c r="K111" s="181" t="s">
        <v>171</v>
      </c>
      <c r="L111" s="40"/>
      <c r="M111" s="186" t="s">
        <v>20</v>
      </c>
      <c r="N111" s="187" t="s">
        <v>41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172</v>
      </c>
      <c r="AT111" s="190" t="s">
        <v>167</v>
      </c>
      <c r="AU111" s="190" t="s">
        <v>79</v>
      </c>
      <c r="AY111" s="18" t="s">
        <v>165</v>
      </c>
      <c r="BE111" s="191">
        <f>IF(N111="základní",J111,0)</f>
        <v>15135.22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6</v>
      </c>
      <c r="BK111" s="191">
        <f>ROUND(I111*H111,2)</f>
        <v>15135.22</v>
      </c>
      <c r="BL111" s="18" t="s">
        <v>172</v>
      </c>
      <c r="BM111" s="190" t="s">
        <v>679</v>
      </c>
    </row>
    <row r="112" spans="1:47" s="1" customFormat="1" ht="12">
      <c r="A112" s="35"/>
      <c r="B112" s="36"/>
      <c r="C112" s="37"/>
      <c r="D112" s="192" t="s">
        <v>174</v>
      </c>
      <c r="E112" s="37"/>
      <c r="F112" s="193" t="s">
        <v>226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174</v>
      </c>
      <c r="AU112" s="18" t="s">
        <v>79</v>
      </c>
    </row>
    <row r="113" spans="2:51" s="13" customFormat="1" ht="12">
      <c r="B113" s="208"/>
      <c r="C113" s="209"/>
      <c r="D113" s="199" t="s">
        <v>190</v>
      </c>
      <c r="E113" s="210" t="s">
        <v>20</v>
      </c>
      <c r="F113" s="211" t="s">
        <v>680</v>
      </c>
      <c r="G113" s="209"/>
      <c r="H113" s="212">
        <v>72.591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190</v>
      </c>
      <c r="AU113" s="218" t="s">
        <v>79</v>
      </c>
      <c r="AV113" s="13" t="s">
        <v>79</v>
      </c>
      <c r="AW113" s="13" t="s">
        <v>32</v>
      </c>
      <c r="AX113" s="13" t="s">
        <v>6</v>
      </c>
      <c r="AY113" s="218" t="s">
        <v>165</v>
      </c>
    </row>
    <row r="114" spans="2:63" s="11" customFormat="1" ht="22.9" customHeight="1">
      <c r="B114" s="163"/>
      <c r="C114" s="164"/>
      <c r="D114" s="165" t="s">
        <v>69</v>
      </c>
      <c r="E114" s="177" t="s">
        <v>79</v>
      </c>
      <c r="F114" s="177" t="s">
        <v>228</v>
      </c>
      <c r="G114" s="164"/>
      <c r="H114" s="164"/>
      <c r="I114" s="167"/>
      <c r="J114" s="178">
        <f>BK114</f>
        <v>614592.5</v>
      </c>
      <c r="K114" s="164"/>
      <c r="L114" s="169"/>
      <c r="M114" s="170"/>
      <c r="N114" s="171"/>
      <c r="O114" s="171"/>
      <c r="P114" s="172">
        <f>SUM(P115:P166)</f>
        <v>0</v>
      </c>
      <c r="Q114" s="171"/>
      <c r="R114" s="172">
        <f>SUM(R115:R166)</f>
        <v>167.39015274969114</v>
      </c>
      <c r="S114" s="171"/>
      <c r="T114" s="173">
        <f>SUM(T115:T166)</f>
        <v>3.4762</v>
      </c>
      <c r="AR114" s="174" t="s">
        <v>6</v>
      </c>
      <c r="AT114" s="175" t="s">
        <v>69</v>
      </c>
      <c r="AU114" s="175" t="s">
        <v>6</v>
      </c>
      <c r="AY114" s="174" t="s">
        <v>165</v>
      </c>
      <c r="BK114" s="176">
        <f>SUM(BK115:BK166)</f>
        <v>614592.5</v>
      </c>
    </row>
    <row r="115" spans="1:65" s="1" customFormat="1" ht="37.9" customHeight="1">
      <c r="A115" s="35"/>
      <c r="B115" s="36"/>
      <c r="C115" s="179" t="s">
        <v>198</v>
      </c>
      <c r="D115" s="179" t="s">
        <v>167</v>
      </c>
      <c r="E115" s="180" t="s">
        <v>230</v>
      </c>
      <c r="F115" s="181" t="s">
        <v>231</v>
      </c>
      <c r="G115" s="182" t="s">
        <v>232</v>
      </c>
      <c r="H115" s="183">
        <v>9.1</v>
      </c>
      <c r="I115" s="184">
        <v>899.56</v>
      </c>
      <c r="J115" s="185">
        <f>ROUND(I115*H115,2)</f>
        <v>8186</v>
      </c>
      <c r="K115" s="181" t="s">
        <v>171</v>
      </c>
      <c r="L115" s="40"/>
      <c r="M115" s="186" t="s">
        <v>20</v>
      </c>
      <c r="N115" s="187" t="s">
        <v>41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0.382</v>
      </c>
      <c r="T115" s="189">
        <f>S115*H115</f>
        <v>3.4762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172</v>
      </c>
      <c r="AT115" s="190" t="s">
        <v>167</v>
      </c>
      <c r="AU115" s="190" t="s">
        <v>79</v>
      </c>
      <c r="AY115" s="18" t="s">
        <v>165</v>
      </c>
      <c r="BE115" s="191">
        <f>IF(N115="základní",J115,0)</f>
        <v>8186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6</v>
      </c>
      <c r="BK115" s="191">
        <f>ROUND(I115*H115,2)</f>
        <v>8186</v>
      </c>
      <c r="BL115" s="18" t="s">
        <v>172</v>
      </c>
      <c r="BM115" s="190" t="s">
        <v>681</v>
      </c>
    </row>
    <row r="116" spans="1:47" s="1" customFormat="1" ht="12">
      <c r="A116" s="35"/>
      <c r="B116" s="36"/>
      <c r="C116" s="37"/>
      <c r="D116" s="192" t="s">
        <v>174</v>
      </c>
      <c r="E116" s="37"/>
      <c r="F116" s="193" t="s">
        <v>234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174</v>
      </c>
      <c r="AU116" s="18" t="s">
        <v>79</v>
      </c>
    </row>
    <row r="117" spans="2:51" s="13" customFormat="1" ht="12">
      <c r="B117" s="208"/>
      <c r="C117" s="209"/>
      <c r="D117" s="199" t="s">
        <v>190</v>
      </c>
      <c r="E117" s="210" t="s">
        <v>20</v>
      </c>
      <c r="F117" s="211" t="s">
        <v>682</v>
      </c>
      <c r="G117" s="209"/>
      <c r="H117" s="212">
        <v>9.1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190</v>
      </c>
      <c r="AU117" s="218" t="s">
        <v>79</v>
      </c>
      <c r="AV117" s="13" t="s">
        <v>79</v>
      </c>
      <c r="AW117" s="13" t="s">
        <v>32</v>
      </c>
      <c r="AX117" s="13" t="s">
        <v>6</v>
      </c>
      <c r="AY117" s="218" t="s">
        <v>165</v>
      </c>
    </row>
    <row r="118" spans="1:65" s="1" customFormat="1" ht="24.2" customHeight="1">
      <c r="A118" s="35"/>
      <c r="B118" s="36"/>
      <c r="C118" s="179" t="s">
        <v>206</v>
      </c>
      <c r="D118" s="179" t="s">
        <v>167</v>
      </c>
      <c r="E118" s="180" t="s">
        <v>237</v>
      </c>
      <c r="F118" s="181" t="s">
        <v>238</v>
      </c>
      <c r="G118" s="182" t="s">
        <v>232</v>
      </c>
      <c r="H118" s="183">
        <v>156</v>
      </c>
      <c r="I118" s="184">
        <v>784.7</v>
      </c>
      <c r="J118" s="185">
        <f>ROUND(I118*H118,2)</f>
        <v>122413.2</v>
      </c>
      <c r="K118" s="181" t="s">
        <v>239</v>
      </c>
      <c r="L118" s="40"/>
      <c r="M118" s="186" t="s">
        <v>20</v>
      </c>
      <c r="N118" s="187" t="s">
        <v>41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172</v>
      </c>
      <c r="AT118" s="190" t="s">
        <v>167</v>
      </c>
      <c r="AU118" s="190" t="s">
        <v>79</v>
      </c>
      <c r="AY118" s="18" t="s">
        <v>165</v>
      </c>
      <c r="BE118" s="191">
        <f>IF(N118="základní",J118,0)</f>
        <v>122413.2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122413.2</v>
      </c>
      <c r="BL118" s="18" t="s">
        <v>172</v>
      </c>
      <c r="BM118" s="190" t="s">
        <v>683</v>
      </c>
    </row>
    <row r="119" spans="1:47" s="1" customFormat="1" ht="19.5">
      <c r="A119" s="35"/>
      <c r="B119" s="36"/>
      <c r="C119" s="37"/>
      <c r="D119" s="199" t="s">
        <v>241</v>
      </c>
      <c r="E119" s="37"/>
      <c r="F119" s="219" t="s">
        <v>242</v>
      </c>
      <c r="G119" s="37"/>
      <c r="H119" s="37"/>
      <c r="I119" s="194"/>
      <c r="J119" s="37"/>
      <c r="K119" s="37"/>
      <c r="L119" s="40"/>
      <c r="M119" s="195"/>
      <c r="N119" s="19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241</v>
      </c>
      <c r="AU119" s="18" t="s">
        <v>79</v>
      </c>
    </row>
    <row r="120" spans="2:51" s="13" customFormat="1" ht="12">
      <c r="B120" s="208"/>
      <c r="C120" s="209"/>
      <c r="D120" s="199" t="s">
        <v>190</v>
      </c>
      <c r="E120" s="210" t="s">
        <v>20</v>
      </c>
      <c r="F120" s="211" t="s">
        <v>684</v>
      </c>
      <c r="G120" s="209"/>
      <c r="H120" s="212">
        <v>156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190</v>
      </c>
      <c r="AU120" s="218" t="s">
        <v>79</v>
      </c>
      <c r="AV120" s="13" t="s">
        <v>79</v>
      </c>
      <c r="AW120" s="13" t="s">
        <v>32</v>
      </c>
      <c r="AX120" s="13" t="s">
        <v>6</v>
      </c>
      <c r="AY120" s="218" t="s">
        <v>165</v>
      </c>
    </row>
    <row r="121" spans="1:65" s="1" customFormat="1" ht="21.75" customHeight="1">
      <c r="A121" s="35"/>
      <c r="B121" s="36"/>
      <c r="C121" s="220" t="s">
        <v>211</v>
      </c>
      <c r="D121" s="220" t="s">
        <v>245</v>
      </c>
      <c r="E121" s="221" t="s">
        <v>246</v>
      </c>
      <c r="F121" s="222" t="s">
        <v>247</v>
      </c>
      <c r="G121" s="223" t="s">
        <v>232</v>
      </c>
      <c r="H121" s="224">
        <v>156</v>
      </c>
      <c r="I121" s="225">
        <v>665.81</v>
      </c>
      <c r="J121" s="226">
        <f>ROUND(I121*H121,2)</f>
        <v>103866.36</v>
      </c>
      <c r="K121" s="222" t="s">
        <v>239</v>
      </c>
      <c r="L121" s="227"/>
      <c r="M121" s="228" t="s">
        <v>20</v>
      </c>
      <c r="N121" s="229" t="s">
        <v>41</v>
      </c>
      <c r="O121" s="65"/>
      <c r="P121" s="188">
        <f>O121*H121</f>
        <v>0</v>
      </c>
      <c r="Q121" s="188">
        <v>0.2</v>
      </c>
      <c r="R121" s="188">
        <f>Q121*H121</f>
        <v>31.200000000000003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211</v>
      </c>
      <c r="AT121" s="190" t="s">
        <v>245</v>
      </c>
      <c r="AU121" s="190" t="s">
        <v>79</v>
      </c>
      <c r="AY121" s="18" t="s">
        <v>165</v>
      </c>
      <c r="BE121" s="191">
        <f>IF(N121="základní",J121,0)</f>
        <v>103866.36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6</v>
      </c>
      <c r="BK121" s="191">
        <f>ROUND(I121*H121,2)</f>
        <v>103866.36</v>
      </c>
      <c r="BL121" s="18" t="s">
        <v>172</v>
      </c>
      <c r="BM121" s="190" t="s">
        <v>685</v>
      </c>
    </row>
    <row r="122" spans="1:47" s="1" customFormat="1" ht="19.5">
      <c r="A122" s="35"/>
      <c r="B122" s="36"/>
      <c r="C122" s="37"/>
      <c r="D122" s="199" t="s">
        <v>241</v>
      </c>
      <c r="E122" s="37"/>
      <c r="F122" s="219" t="s">
        <v>249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241</v>
      </c>
      <c r="AU122" s="18" t="s">
        <v>79</v>
      </c>
    </row>
    <row r="123" spans="1:65" s="1" customFormat="1" ht="37.9" customHeight="1">
      <c r="A123" s="35"/>
      <c r="B123" s="36"/>
      <c r="C123" s="179" t="s">
        <v>216</v>
      </c>
      <c r="D123" s="179" t="s">
        <v>167</v>
      </c>
      <c r="E123" s="180" t="s">
        <v>251</v>
      </c>
      <c r="F123" s="181" t="s">
        <v>252</v>
      </c>
      <c r="G123" s="182" t="s">
        <v>201</v>
      </c>
      <c r="H123" s="183">
        <v>22.025</v>
      </c>
      <c r="I123" s="184">
        <v>1215.12</v>
      </c>
      <c r="J123" s="185">
        <f>ROUND(I123*H123,2)</f>
        <v>26763.02</v>
      </c>
      <c r="K123" s="181" t="s">
        <v>171</v>
      </c>
      <c r="L123" s="40"/>
      <c r="M123" s="186" t="s">
        <v>20</v>
      </c>
      <c r="N123" s="187" t="s">
        <v>41</v>
      </c>
      <c r="O123" s="65"/>
      <c r="P123" s="188">
        <f>O123*H123</f>
        <v>0</v>
      </c>
      <c r="Q123" s="188">
        <v>1.98</v>
      </c>
      <c r="R123" s="188">
        <f>Q123*H123</f>
        <v>43.6095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172</v>
      </c>
      <c r="AT123" s="190" t="s">
        <v>167</v>
      </c>
      <c r="AU123" s="190" t="s">
        <v>79</v>
      </c>
      <c r="AY123" s="18" t="s">
        <v>165</v>
      </c>
      <c r="BE123" s="191">
        <f>IF(N123="základní",J123,0)</f>
        <v>26763.02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26763.02</v>
      </c>
      <c r="BL123" s="18" t="s">
        <v>172</v>
      </c>
      <c r="BM123" s="190" t="s">
        <v>686</v>
      </c>
    </row>
    <row r="124" spans="1:47" s="1" customFormat="1" ht="12">
      <c r="A124" s="35"/>
      <c r="B124" s="36"/>
      <c r="C124" s="37"/>
      <c r="D124" s="192" t="s">
        <v>174</v>
      </c>
      <c r="E124" s="37"/>
      <c r="F124" s="193" t="s">
        <v>254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174</v>
      </c>
      <c r="AU124" s="18" t="s">
        <v>79</v>
      </c>
    </row>
    <row r="125" spans="2:51" s="12" customFormat="1" ht="12">
      <c r="B125" s="197"/>
      <c r="C125" s="198"/>
      <c r="D125" s="199" t="s">
        <v>190</v>
      </c>
      <c r="E125" s="200" t="s">
        <v>20</v>
      </c>
      <c r="F125" s="201" t="s">
        <v>255</v>
      </c>
      <c r="G125" s="198"/>
      <c r="H125" s="200" t="s">
        <v>20</v>
      </c>
      <c r="I125" s="202"/>
      <c r="J125" s="198"/>
      <c r="K125" s="198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190</v>
      </c>
      <c r="AU125" s="207" t="s">
        <v>79</v>
      </c>
      <c r="AV125" s="12" t="s">
        <v>6</v>
      </c>
      <c r="AW125" s="12" t="s">
        <v>32</v>
      </c>
      <c r="AX125" s="12" t="s">
        <v>70</v>
      </c>
      <c r="AY125" s="207" t="s">
        <v>165</v>
      </c>
    </row>
    <row r="126" spans="2:51" s="13" customFormat="1" ht="12">
      <c r="B126" s="208"/>
      <c r="C126" s="209"/>
      <c r="D126" s="199" t="s">
        <v>190</v>
      </c>
      <c r="E126" s="210" t="s">
        <v>20</v>
      </c>
      <c r="F126" s="211" t="s">
        <v>687</v>
      </c>
      <c r="G126" s="209"/>
      <c r="H126" s="212">
        <v>13.62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190</v>
      </c>
      <c r="AU126" s="218" t="s">
        <v>79</v>
      </c>
      <c r="AV126" s="13" t="s">
        <v>79</v>
      </c>
      <c r="AW126" s="13" t="s">
        <v>32</v>
      </c>
      <c r="AX126" s="13" t="s">
        <v>70</v>
      </c>
      <c r="AY126" s="218" t="s">
        <v>165</v>
      </c>
    </row>
    <row r="127" spans="2:51" s="12" customFormat="1" ht="12">
      <c r="B127" s="197"/>
      <c r="C127" s="198"/>
      <c r="D127" s="199" t="s">
        <v>190</v>
      </c>
      <c r="E127" s="200" t="s">
        <v>20</v>
      </c>
      <c r="F127" s="201" t="s">
        <v>257</v>
      </c>
      <c r="G127" s="198"/>
      <c r="H127" s="200" t="s">
        <v>20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190</v>
      </c>
      <c r="AU127" s="207" t="s">
        <v>79</v>
      </c>
      <c r="AV127" s="12" t="s">
        <v>6</v>
      </c>
      <c r="AW127" s="12" t="s">
        <v>32</v>
      </c>
      <c r="AX127" s="12" t="s">
        <v>70</v>
      </c>
      <c r="AY127" s="207" t="s">
        <v>165</v>
      </c>
    </row>
    <row r="128" spans="2:51" s="13" customFormat="1" ht="12">
      <c r="B128" s="208"/>
      <c r="C128" s="209"/>
      <c r="D128" s="199" t="s">
        <v>190</v>
      </c>
      <c r="E128" s="210" t="s">
        <v>20</v>
      </c>
      <c r="F128" s="211" t="s">
        <v>688</v>
      </c>
      <c r="G128" s="209"/>
      <c r="H128" s="212">
        <v>0.55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190</v>
      </c>
      <c r="AU128" s="218" t="s">
        <v>79</v>
      </c>
      <c r="AV128" s="13" t="s">
        <v>79</v>
      </c>
      <c r="AW128" s="13" t="s">
        <v>32</v>
      </c>
      <c r="AX128" s="13" t="s">
        <v>70</v>
      </c>
      <c r="AY128" s="218" t="s">
        <v>165</v>
      </c>
    </row>
    <row r="129" spans="2:51" s="13" customFormat="1" ht="12">
      <c r="B129" s="208"/>
      <c r="C129" s="209"/>
      <c r="D129" s="199" t="s">
        <v>190</v>
      </c>
      <c r="E129" s="210" t="s">
        <v>20</v>
      </c>
      <c r="F129" s="211" t="s">
        <v>689</v>
      </c>
      <c r="G129" s="209"/>
      <c r="H129" s="212">
        <v>6.095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190</v>
      </c>
      <c r="AU129" s="218" t="s">
        <v>79</v>
      </c>
      <c r="AV129" s="13" t="s">
        <v>79</v>
      </c>
      <c r="AW129" s="13" t="s">
        <v>32</v>
      </c>
      <c r="AX129" s="13" t="s">
        <v>70</v>
      </c>
      <c r="AY129" s="218" t="s">
        <v>165</v>
      </c>
    </row>
    <row r="130" spans="2:51" s="13" customFormat="1" ht="12">
      <c r="B130" s="208"/>
      <c r="C130" s="209"/>
      <c r="D130" s="199" t="s">
        <v>190</v>
      </c>
      <c r="E130" s="210" t="s">
        <v>20</v>
      </c>
      <c r="F130" s="211" t="s">
        <v>690</v>
      </c>
      <c r="G130" s="209"/>
      <c r="H130" s="212">
        <v>1.76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190</v>
      </c>
      <c r="AU130" s="218" t="s">
        <v>79</v>
      </c>
      <c r="AV130" s="13" t="s">
        <v>79</v>
      </c>
      <c r="AW130" s="13" t="s">
        <v>32</v>
      </c>
      <c r="AX130" s="13" t="s">
        <v>70</v>
      </c>
      <c r="AY130" s="218" t="s">
        <v>165</v>
      </c>
    </row>
    <row r="131" spans="2:51" s="14" customFormat="1" ht="12">
      <c r="B131" s="230"/>
      <c r="C131" s="231"/>
      <c r="D131" s="199" t="s">
        <v>190</v>
      </c>
      <c r="E131" s="232" t="s">
        <v>20</v>
      </c>
      <c r="F131" s="233" t="s">
        <v>259</v>
      </c>
      <c r="G131" s="231"/>
      <c r="H131" s="234">
        <v>22.025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190</v>
      </c>
      <c r="AU131" s="240" t="s">
        <v>79</v>
      </c>
      <c r="AV131" s="14" t="s">
        <v>172</v>
      </c>
      <c r="AW131" s="14" t="s">
        <v>32</v>
      </c>
      <c r="AX131" s="14" t="s">
        <v>6</v>
      </c>
      <c r="AY131" s="240" t="s">
        <v>165</v>
      </c>
    </row>
    <row r="132" spans="1:65" s="1" customFormat="1" ht="33" customHeight="1">
      <c r="A132" s="35"/>
      <c r="B132" s="36"/>
      <c r="C132" s="179" t="s">
        <v>221</v>
      </c>
      <c r="D132" s="179" t="s">
        <v>167</v>
      </c>
      <c r="E132" s="180" t="s">
        <v>260</v>
      </c>
      <c r="F132" s="181" t="s">
        <v>261</v>
      </c>
      <c r="G132" s="182" t="s">
        <v>201</v>
      </c>
      <c r="H132" s="183">
        <v>9.08</v>
      </c>
      <c r="I132" s="184">
        <v>3687.7</v>
      </c>
      <c r="J132" s="185">
        <f>ROUND(I132*H132,2)</f>
        <v>33484.32</v>
      </c>
      <c r="K132" s="181" t="s">
        <v>171</v>
      </c>
      <c r="L132" s="40"/>
      <c r="M132" s="186" t="s">
        <v>20</v>
      </c>
      <c r="N132" s="187" t="s">
        <v>41</v>
      </c>
      <c r="O132" s="65"/>
      <c r="P132" s="188">
        <f>O132*H132</f>
        <v>0</v>
      </c>
      <c r="Q132" s="188">
        <v>2.501872204</v>
      </c>
      <c r="R132" s="188">
        <f>Q132*H132</f>
        <v>22.716999612320002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172</v>
      </c>
      <c r="AT132" s="190" t="s">
        <v>167</v>
      </c>
      <c r="AU132" s="190" t="s">
        <v>79</v>
      </c>
      <c r="AY132" s="18" t="s">
        <v>165</v>
      </c>
      <c r="BE132" s="191">
        <f>IF(N132="základní",J132,0)</f>
        <v>33484.32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6</v>
      </c>
      <c r="BK132" s="191">
        <f>ROUND(I132*H132,2)</f>
        <v>33484.32</v>
      </c>
      <c r="BL132" s="18" t="s">
        <v>172</v>
      </c>
      <c r="BM132" s="190" t="s">
        <v>691</v>
      </c>
    </row>
    <row r="133" spans="1:47" s="1" customFormat="1" ht="12">
      <c r="A133" s="35"/>
      <c r="B133" s="36"/>
      <c r="C133" s="37"/>
      <c r="D133" s="192" t="s">
        <v>174</v>
      </c>
      <c r="E133" s="37"/>
      <c r="F133" s="193" t="s">
        <v>263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174</v>
      </c>
      <c r="AU133" s="18" t="s">
        <v>79</v>
      </c>
    </row>
    <row r="134" spans="1:47" s="1" customFormat="1" ht="19.5">
      <c r="A134" s="35"/>
      <c r="B134" s="36"/>
      <c r="C134" s="37"/>
      <c r="D134" s="199" t="s">
        <v>241</v>
      </c>
      <c r="E134" s="37"/>
      <c r="F134" s="219" t="s">
        <v>264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241</v>
      </c>
      <c r="AU134" s="18" t="s">
        <v>79</v>
      </c>
    </row>
    <row r="135" spans="2:51" s="13" customFormat="1" ht="12">
      <c r="B135" s="208"/>
      <c r="C135" s="209"/>
      <c r="D135" s="199" t="s">
        <v>190</v>
      </c>
      <c r="E135" s="210" t="s">
        <v>20</v>
      </c>
      <c r="F135" s="211" t="s">
        <v>692</v>
      </c>
      <c r="G135" s="209"/>
      <c r="H135" s="212">
        <v>9.08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190</v>
      </c>
      <c r="AU135" s="218" t="s">
        <v>79</v>
      </c>
      <c r="AV135" s="13" t="s">
        <v>79</v>
      </c>
      <c r="AW135" s="13" t="s">
        <v>32</v>
      </c>
      <c r="AX135" s="13" t="s">
        <v>6</v>
      </c>
      <c r="AY135" s="218" t="s">
        <v>165</v>
      </c>
    </row>
    <row r="136" spans="1:65" s="1" customFormat="1" ht="24.2" customHeight="1">
      <c r="A136" s="35"/>
      <c r="B136" s="36"/>
      <c r="C136" s="179" t="s">
        <v>229</v>
      </c>
      <c r="D136" s="179" t="s">
        <v>167</v>
      </c>
      <c r="E136" s="180" t="s">
        <v>268</v>
      </c>
      <c r="F136" s="181" t="s">
        <v>269</v>
      </c>
      <c r="G136" s="182" t="s">
        <v>201</v>
      </c>
      <c r="H136" s="183">
        <v>5.024</v>
      </c>
      <c r="I136" s="184">
        <v>3134.84</v>
      </c>
      <c r="J136" s="185">
        <f>ROUND(I136*H136,2)</f>
        <v>15749.44</v>
      </c>
      <c r="K136" s="181" t="s">
        <v>239</v>
      </c>
      <c r="L136" s="40"/>
      <c r="M136" s="186" t="s">
        <v>20</v>
      </c>
      <c r="N136" s="187" t="s">
        <v>41</v>
      </c>
      <c r="O136" s="65"/>
      <c r="P136" s="188">
        <f>O136*H136</f>
        <v>0</v>
      </c>
      <c r="Q136" s="188">
        <v>2.25634</v>
      </c>
      <c r="R136" s="188">
        <f>Q136*H136</f>
        <v>11.335852159999998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172</v>
      </c>
      <c r="AT136" s="190" t="s">
        <v>167</v>
      </c>
      <c r="AU136" s="190" t="s">
        <v>79</v>
      </c>
      <c r="AY136" s="18" t="s">
        <v>165</v>
      </c>
      <c r="BE136" s="191">
        <f>IF(N136="základní",J136,0)</f>
        <v>15749.44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6</v>
      </c>
      <c r="BK136" s="191">
        <f>ROUND(I136*H136,2)</f>
        <v>15749.44</v>
      </c>
      <c r="BL136" s="18" t="s">
        <v>172</v>
      </c>
      <c r="BM136" s="190" t="s">
        <v>693</v>
      </c>
    </row>
    <row r="137" spans="2:51" s="12" customFormat="1" ht="12">
      <c r="B137" s="197"/>
      <c r="C137" s="198"/>
      <c r="D137" s="199" t="s">
        <v>190</v>
      </c>
      <c r="E137" s="200" t="s">
        <v>20</v>
      </c>
      <c r="F137" s="201" t="s">
        <v>271</v>
      </c>
      <c r="G137" s="198"/>
      <c r="H137" s="200" t="s">
        <v>20</v>
      </c>
      <c r="I137" s="202"/>
      <c r="J137" s="198"/>
      <c r="K137" s="198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190</v>
      </c>
      <c r="AU137" s="207" t="s">
        <v>79</v>
      </c>
      <c r="AV137" s="12" t="s">
        <v>6</v>
      </c>
      <c r="AW137" s="12" t="s">
        <v>32</v>
      </c>
      <c r="AX137" s="12" t="s">
        <v>70</v>
      </c>
      <c r="AY137" s="207" t="s">
        <v>165</v>
      </c>
    </row>
    <row r="138" spans="2:51" s="13" customFormat="1" ht="22.5">
      <c r="B138" s="208"/>
      <c r="C138" s="209"/>
      <c r="D138" s="199" t="s">
        <v>190</v>
      </c>
      <c r="E138" s="210" t="s">
        <v>20</v>
      </c>
      <c r="F138" s="211" t="s">
        <v>272</v>
      </c>
      <c r="G138" s="209"/>
      <c r="H138" s="212">
        <v>5.024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190</v>
      </c>
      <c r="AU138" s="218" t="s">
        <v>79</v>
      </c>
      <c r="AV138" s="13" t="s">
        <v>79</v>
      </c>
      <c r="AW138" s="13" t="s">
        <v>32</v>
      </c>
      <c r="AX138" s="13" t="s">
        <v>6</v>
      </c>
      <c r="AY138" s="218" t="s">
        <v>165</v>
      </c>
    </row>
    <row r="139" spans="1:65" s="1" customFormat="1" ht="33" customHeight="1">
      <c r="A139" s="35"/>
      <c r="B139" s="36"/>
      <c r="C139" s="179" t="s">
        <v>236</v>
      </c>
      <c r="D139" s="179" t="s">
        <v>167</v>
      </c>
      <c r="E139" s="180" t="s">
        <v>274</v>
      </c>
      <c r="F139" s="181" t="s">
        <v>275</v>
      </c>
      <c r="G139" s="182" t="s">
        <v>201</v>
      </c>
      <c r="H139" s="183">
        <v>22.388</v>
      </c>
      <c r="I139" s="184">
        <v>3687.7</v>
      </c>
      <c r="J139" s="185">
        <f>ROUND(I139*H139,2)</f>
        <v>82560.23</v>
      </c>
      <c r="K139" s="181" t="s">
        <v>171</v>
      </c>
      <c r="L139" s="40"/>
      <c r="M139" s="186" t="s">
        <v>20</v>
      </c>
      <c r="N139" s="187" t="s">
        <v>41</v>
      </c>
      <c r="O139" s="65"/>
      <c r="P139" s="188">
        <f>O139*H139</f>
        <v>0</v>
      </c>
      <c r="Q139" s="188">
        <v>2.501872204</v>
      </c>
      <c r="R139" s="188">
        <f>Q139*H139</f>
        <v>56.011914903152004</v>
      </c>
      <c r="S139" s="188">
        <v>0</v>
      </c>
      <c r="T139" s="18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172</v>
      </c>
      <c r="AT139" s="190" t="s">
        <v>167</v>
      </c>
      <c r="AU139" s="190" t="s">
        <v>79</v>
      </c>
      <c r="AY139" s="18" t="s">
        <v>165</v>
      </c>
      <c r="BE139" s="191">
        <f>IF(N139="základní",J139,0)</f>
        <v>82560.23</v>
      </c>
      <c r="BF139" s="191">
        <f>IF(N139="snížená",J139,0)</f>
        <v>0</v>
      </c>
      <c r="BG139" s="191">
        <f>IF(N139="zákl. přenesená",J139,0)</f>
        <v>0</v>
      </c>
      <c r="BH139" s="191">
        <f>IF(N139="sníž. přenesená",J139,0)</f>
        <v>0</v>
      </c>
      <c r="BI139" s="191">
        <f>IF(N139="nulová",J139,0)</f>
        <v>0</v>
      </c>
      <c r="BJ139" s="18" t="s">
        <v>6</v>
      </c>
      <c r="BK139" s="191">
        <f>ROUND(I139*H139,2)</f>
        <v>82560.23</v>
      </c>
      <c r="BL139" s="18" t="s">
        <v>172</v>
      </c>
      <c r="BM139" s="190" t="s">
        <v>694</v>
      </c>
    </row>
    <row r="140" spans="1:47" s="1" customFormat="1" ht="12">
      <c r="A140" s="35"/>
      <c r="B140" s="36"/>
      <c r="C140" s="37"/>
      <c r="D140" s="192" t="s">
        <v>174</v>
      </c>
      <c r="E140" s="37"/>
      <c r="F140" s="193" t="s">
        <v>277</v>
      </c>
      <c r="G140" s="37"/>
      <c r="H140" s="37"/>
      <c r="I140" s="194"/>
      <c r="J140" s="37"/>
      <c r="K140" s="37"/>
      <c r="L140" s="40"/>
      <c r="M140" s="195"/>
      <c r="N140" s="19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174</v>
      </c>
      <c r="AU140" s="18" t="s">
        <v>79</v>
      </c>
    </row>
    <row r="141" spans="1:47" s="1" customFormat="1" ht="19.5">
      <c r="A141" s="35"/>
      <c r="B141" s="36"/>
      <c r="C141" s="37"/>
      <c r="D141" s="199" t="s">
        <v>241</v>
      </c>
      <c r="E141" s="37"/>
      <c r="F141" s="219" t="s">
        <v>278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241</v>
      </c>
      <c r="AU141" s="18" t="s">
        <v>79</v>
      </c>
    </row>
    <row r="142" spans="2:51" s="12" customFormat="1" ht="12">
      <c r="B142" s="197"/>
      <c r="C142" s="198"/>
      <c r="D142" s="199" t="s">
        <v>190</v>
      </c>
      <c r="E142" s="200" t="s">
        <v>20</v>
      </c>
      <c r="F142" s="201" t="s">
        <v>204</v>
      </c>
      <c r="G142" s="198"/>
      <c r="H142" s="200" t="s">
        <v>20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190</v>
      </c>
      <c r="AU142" s="207" t="s">
        <v>79</v>
      </c>
      <c r="AV142" s="12" t="s">
        <v>6</v>
      </c>
      <c r="AW142" s="12" t="s">
        <v>32</v>
      </c>
      <c r="AX142" s="12" t="s">
        <v>70</v>
      </c>
      <c r="AY142" s="207" t="s">
        <v>165</v>
      </c>
    </row>
    <row r="143" spans="2:51" s="13" customFormat="1" ht="12">
      <c r="B143" s="208"/>
      <c r="C143" s="209"/>
      <c r="D143" s="199" t="s">
        <v>190</v>
      </c>
      <c r="E143" s="210" t="s">
        <v>20</v>
      </c>
      <c r="F143" s="211" t="s">
        <v>695</v>
      </c>
      <c r="G143" s="209"/>
      <c r="H143" s="212">
        <v>2.75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190</v>
      </c>
      <c r="AU143" s="218" t="s">
        <v>79</v>
      </c>
      <c r="AV143" s="13" t="s">
        <v>79</v>
      </c>
      <c r="AW143" s="13" t="s">
        <v>32</v>
      </c>
      <c r="AX143" s="13" t="s">
        <v>70</v>
      </c>
      <c r="AY143" s="218" t="s">
        <v>165</v>
      </c>
    </row>
    <row r="144" spans="2:51" s="13" customFormat="1" ht="12">
      <c r="B144" s="208"/>
      <c r="C144" s="209"/>
      <c r="D144" s="199" t="s">
        <v>190</v>
      </c>
      <c r="E144" s="210" t="s">
        <v>20</v>
      </c>
      <c r="F144" s="211" t="s">
        <v>696</v>
      </c>
      <c r="G144" s="209"/>
      <c r="H144" s="212">
        <v>15.238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190</v>
      </c>
      <c r="AU144" s="218" t="s">
        <v>79</v>
      </c>
      <c r="AV144" s="13" t="s">
        <v>79</v>
      </c>
      <c r="AW144" s="13" t="s">
        <v>32</v>
      </c>
      <c r="AX144" s="13" t="s">
        <v>70</v>
      </c>
      <c r="AY144" s="218" t="s">
        <v>165</v>
      </c>
    </row>
    <row r="145" spans="2:51" s="13" customFormat="1" ht="12">
      <c r="B145" s="208"/>
      <c r="C145" s="209"/>
      <c r="D145" s="199" t="s">
        <v>190</v>
      </c>
      <c r="E145" s="210" t="s">
        <v>20</v>
      </c>
      <c r="F145" s="211" t="s">
        <v>697</v>
      </c>
      <c r="G145" s="209"/>
      <c r="H145" s="212">
        <v>4.4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190</v>
      </c>
      <c r="AU145" s="218" t="s">
        <v>79</v>
      </c>
      <c r="AV145" s="13" t="s">
        <v>79</v>
      </c>
      <c r="AW145" s="13" t="s">
        <v>32</v>
      </c>
      <c r="AX145" s="13" t="s">
        <v>70</v>
      </c>
      <c r="AY145" s="218" t="s">
        <v>165</v>
      </c>
    </row>
    <row r="146" spans="2:51" s="14" customFormat="1" ht="12">
      <c r="B146" s="230"/>
      <c r="C146" s="231"/>
      <c r="D146" s="199" t="s">
        <v>190</v>
      </c>
      <c r="E146" s="232" t="s">
        <v>20</v>
      </c>
      <c r="F146" s="233" t="s">
        <v>259</v>
      </c>
      <c r="G146" s="231"/>
      <c r="H146" s="234">
        <v>22.388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190</v>
      </c>
      <c r="AU146" s="240" t="s">
        <v>79</v>
      </c>
      <c r="AV146" s="14" t="s">
        <v>172</v>
      </c>
      <c r="AW146" s="14" t="s">
        <v>32</v>
      </c>
      <c r="AX146" s="14" t="s">
        <v>6</v>
      </c>
      <c r="AY146" s="240" t="s">
        <v>165</v>
      </c>
    </row>
    <row r="147" spans="1:65" s="1" customFormat="1" ht="16.5" customHeight="1">
      <c r="A147" s="35"/>
      <c r="B147" s="36"/>
      <c r="C147" s="220" t="s">
        <v>244</v>
      </c>
      <c r="D147" s="220" t="s">
        <v>245</v>
      </c>
      <c r="E147" s="221" t="s">
        <v>281</v>
      </c>
      <c r="F147" s="222" t="s">
        <v>282</v>
      </c>
      <c r="G147" s="223" t="s">
        <v>283</v>
      </c>
      <c r="H147" s="224">
        <v>85.195</v>
      </c>
      <c r="I147" s="225">
        <v>45</v>
      </c>
      <c r="J147" s="226">
        <f>ROUND(I147*H147,2)</f>
        <v>3833.78</v>
      </c>
      <c r="K147" s="222" t="s">
        <v>171</v>
      </c>
      <c r="L147" s="227"/>
      <c r="M147" s="228" t="s">
        <v>20</v>
      </c>
      <c r="N147" s="229" t="s">
        <v>41</v>
      </c>
      <c r="O147" s="65"/>
      <c r="P147" s="188">
        <f>O147*H147</f>
        <v>0</v>
      </c>
      <c r="Q147" s="188">
        <v>0.001</v>
      </c>
      <c r="R147" s="188">
        <f>Q147*H147</f>
        <v>0.08519499999999999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211</v>
      </c>
      <c r="AT147" s="190" t="s">
        <v>245</v>
      </c>
      <c r="AU147" s="190" t="s">
        <v>79</v>
      </c>
      <c r="AY147" s="18" t="s">
        <v>165</v>
      </c>
      <c r="BE147" s="191">
        <f>IF(N147="základní",J147,0)</f>
        <v>3833.78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3833.78</v>
      </c>
      <c r="BL147" s="18" t="s">
        <v>172</v>
      </c>
      <c r="BM147" s="190" t="s">
        <v>698</v>
      </c>
    </row>
    <row r="148" spans="1:47" s="1" customFormat="1" ht="19.5">
      <c r="A148" s="35"/>
      <c r="B148" s="36"/>
      <c r="C148" s="37"/>
      <c r="D148" s="199" t="s">
        <v>241</v>
      </c>
      <c r="E148" s="37"/>
      <c r="F148" s="219" t="s">
        <v>285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241</v>
      </c>
      <c r="AU148" s="18" t="s">
        <v>79</v>
      </c>
    </row>
    <row r="149" spans="2:51" s="13" customFormat="1" ht="12">
      <c r="B149" s="208"/>
      <c r="C149" s="209"/>
      <c r="D149" s="199" t="s">
        <v>190</v>
      </c>
      <c r="E149" s="210" t="s">
        <v>20</v>
      </c>
      <c r="F149" s="211" t="s">
        <v>699</v>
      </c>
      <c r="G149" s="209"/>
      <c r="H149" s="212">
        <v>85.195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190</v>
      </c>
      <c r="AU149" s="218" t="s">
        <v>79</v>
      </c>
      <c r="AV149" s="13" t="s">
        <v>79</v>
      </c>
      <c r="AW149" s="13" t="s">
        <v>32</v>
      </c>
      <c r="AX149" s="13" t="s">
        <v>6</v>
      </c>
      <c r="AY149" s="218" t="s">
        <v>165</v>
      </c>
    </row>
    <row r="150" spans="1:65" s="1" customFormat="1" ht="16.5" customHeight="1">
      <c r="A150" s="35"/>
      <c r="B150" s="36"/>
      <c r="C150" s="179" t="s">
        <v>250</v>
      </c>
      <c r="D150" s="179" t="s">
        <v>167</v>
      </c>
      <c r="E150" s="180" t="s">
        <v>288</v>
      </c>
      <c r="F150" s="181" t="s">
        <v>289</v>
      </c>
      <c r="G150" s="182" t="s">
        <v>187</v>
      </c>
      <c r="H150" s="183">
        <v>106.36</v>
      </c>
      <c r="I150" s="184">
        <v>649.5</v>
      </c>
      <c r="J150" s="185">
        <f>ROUND(I150*H150,2)</f>
        <v>69080.82</v>
      </c>
      <c r="K150" s="181" t="s">
        <v>171</v>
      </c>
      <c r="L150" s="40"/>
      <c r="M150" s="186" t="s">
        <v>20</v>
      </c>
      <c r="N150" s="187" t="s">
        <v>41</v>
      </c>
      <c r="O150" s="65"/>
      <c r="P150" s="188">
        <f>O150*H150</f>
        <v>0</v>
      </c>
      <c r="Q150" s="188">
        <v>0.0026919</v>
      </c>
      <c r="R150" s="188">
        <f>Q150*H150</f>
        <v>0.28631048400000003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172</v>
      </c>
      <c r="AT150" s="190" t="s">
        <v>167</v>
      </c>
      <c r="AU150" s="190" t="s">
        <v>79</v>
      </c>
      <c r="AY150" s="18" t="s">
        <v>165</v>
      </c>
      <c r="BE150" s="191">
        <f>IF(N150="základní",J150,0)</f>
        <v>69080.82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6</v>
      </c>
      <c r="BK150" s="191">
        <f>ROUND(I150*H150,2)</f>
        <v>69080.82</v>
      </c>
      <c r="BL150" s="18" t="s">
        <v>172</v>
      </c>
      <c r="BM150" s="190" t="s">
        <v>700</v>
      </c>
    </row>
    <row r="151" spans="1:47" s="1" customFormat="1" ht="12">
      <c r="A151" s="35"/>
      <c r="B151" s="36"/>
      <c r="C151" s="37"/>
      <c r="D151" s="192" t="s">
        <v>174</v>
      </c>
      <c r="E151" s="37"/>
      <c r="F151" s="193" t="s">
        <v>291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174</v>
      </c>
      <c r="AU151" s="18" t="s">
        <v>79</v>
      </c>
    </row>
    <row r="152" spans="2:51" s="12" customFormat="1" ht="12">
      <c r="B152" s="197"/>
      <c r="C152" s="198"/>
      <c r="D152" s="199" t="s">
        <v>190</v>
      </c>
      <c r="E152" s="200" t="s">
        <v>20</v>
      </c>
      <c r="F152" s="201" t="s">
        <v>204</v>
      </c>
      <c r="G152" s="198"/>
      <c r="H152" s="200" t="s">
        <v>20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190</v>
      </c>
      <c r="AU152" s="207" t="s">
        <v>79</v>
      </c>
      <c r="AV152" s="12" t="s">
        <v>6</v>
      </c>
      <c r="AW152" s="12" t="s">
        <v>32</v>
      </c>
      <c r="AX152" s="12" t="s">
        <v>70</v>
      </c>
      <c r="AY152" s="207" t="s">
        <v>165</v>
      </c>
    </row>
    <row r="153" spans="2:51" s="13" customFormat="1" ht="12">
      <c r="B153" s="208"/>
      <c r="C153" s="209"/>
      <c r="D153" s="199" t="s">
        <v>190</v>
      </c>
      <c r="E153" s="210" t="s">
        <v>20</v>
      </c>
      <c r="F153" s="211" t="s">
        <v>701</v>
      </c>
      <c r="G153" s="209"/>
      <c r="H153" s="212">
        <v>12.1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190</v>
      </c>
      <c r="AU153" s="218" t="s">
        <v>79</v>
      </c>
      <c r="AV153" s="13" t="s">
        <v>79</v>
      </c>
      <c r="AW153" s="13" t="s">
        <v>32</v>
      </c>
      <c r="AX153" s="13" t="s">
        <v>70</v>
      </c>
      <c r="AY153" s="218" t="s">
        <v>165</v>
      </c>
    </row>
    <row r="154" spans="2:51" s="13" customFormat="1" ht="12">
      <c r="B154" s="208"/>
      <c r="C154" s="209"/>
      <c r="D154" s="199" t="s">
        <v>190</v>
      </c>
      <c r="E154" s="210" t="s">
        <v>20</v>
      </c>
      <c r="F154" s="211" t="s">
        <v>702</v>
      </c>
      <c r="G154" s="209"/>
      <c r="H154" s="212">
        <v>73.14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190</v>
      </c>
      <c r="AU154" s="218" t="s">
        <v>79</v>
      </c>
      <c r="AV154" s="13" t="s">
        <v>79</v>
      </c>
      <c r="AW154" s="13" t="s">
        <v>32</v>
      </c>
      <c r="AX154" s="13" t="s">
        <v>70</v>
      </c>
      <c r="AY154" s="218" t="s">
        <v>165</v>
      </c>
    </row>
    <row r="155" spans="2:51" s="13" customFormat="1" ht="12">
      <c r="B155" s="208"/>
      <c r="C155" s="209"/>
      <c r="D155" s="199" t="s">
        <v>190</v>
      </c>
      <c r="E155" s="210" t="s">
        <v>20</v>
      </c>
      <c r="F155" s="211" t="s">
        <v>703</v>
      </c>
      <c r="G155" s="209"/>
      <c r="H155" s="212">
        <v>21.12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190</v>
      </c>
      <c r="AU155" s="218" t="s">
        <v>79</v>
      </c>
      <c r="AV155" s="13" t="s">
        <v>79</v>
      </c>
      <c r="AW155" s="13" t="s">
        <v>32</v>
      </c>
      <c r="AX155" s="13" t="s">
        <v>70</v>
      </c>
      <c r="AY155" s="218" t="s">
        <v>165</v>
      </c>
    </row>
    <row r="156" spans="2:51" s="14" customFormat="1" ht="12">
      <c r="B156" s="230"/>
      <c r="C156" s="231"/>
      <c r="D156" s="199" t="s">
        <v>190</v>
      </c>
      <c r="E156" s="232" t="s">
        <v>20</v>
      </c>
      <c r="F156" s="233" t="s">
        <v>259</v>
      </c>
      <c r="G156" s="231"/>
      <c r="H156" s="234">
        <v>106.36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190</v>
      </c>
      <c r="AU156" s="240" t="s">
        <v>79</v>
      </c>
      <c r="AV156" s="14" t="s">
        <v>172</v>
      </c>
      <c r="AW156" s="14" t="s">
        <v>32</v>
      </c>
      <c r="AX156" s="14" t="s">
        <v>6</v>
      </c>
      <c r="AY156" s="240" t="s">
        <v>165</v>
      </c>
    </row>
    <row r="157" spans="1:65" s="1" customFormat="1" ht="16.5" customHeight="1">
      <c r="A157" s="35"/>
      <c r="B157" s="36"/>
      <c r="C157" s="179" t="s">
        <v>9</v>
      </c>
      <c r="D157" s="179" t="s">
        <v>167</v>
      </c>
      <c r="E157" s="180" t="s">
        <v>294</v>
      </c>
      <c r="F157" s="181" t="s">
        <v>295</v>
      </c>
      <c r="G157" s="182" t="s">
        <v>187</v>
      </c>
      <c r="H157" s="183">
        <v>106.36</v>
      </c>
      <c r="I157" s="184">
        <v>126.48</v>
      </c>
      <c r="J157" s="185">
        <f>ROUND(I157*H157,2)</f>
        <v>13452.41</v>
      </c>
      <c r="K157" s="181" t="s">
        <v>171</v>
      </c>
      <c r="L157" s="40"/>
      <c r="M157" s="186" t="s">
        <v>20</v>
      </c>
      <c r="N157" s="187" t="s">
        <v>41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172</v>
      </c>
      <c r="AT157" s="190" t="s">
        <v>167</v>
      </c>
      <c r="AU157" s="190" t="s">
        <v>79</v>
      </c>
      <c r="AY157" s="18" t="s">
        <v>165</v>
      </c>
      <c r="BE157" s="191">
        <f>IF(N157="základní",J157,0)</f>
        <v>13452.41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6</v>
      </c>
      <c r="BK157" s="191">
        <f>ROUND(I157*H157,2)</f>
        <v>13452.41</v>
      </c>
      <c r="BL157" s="18" t="s">
        <v>172</v>
      </c>
      <c r="BM157" s="190" t="s">
        <v>704</v>
      </c>
    </row>
    <row r="158" spans="1:47" s="1" customFormat="1" ht="12">
      <c r="A158" s="35"/>
      <c r="B158" s="36"/>
      <c r="C158" s="37"/>
      <c r="D158" s="192" t="s">
        <v>174</v>
      </c>
      <c r="E158" s="37"/>
      <c r="F158" s="193" t="s">
        <v>297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174</v>
      </c>
      <c r="AU158" s="18" t="s">
        <v>79</v>
      </c>
    </row>
    <row r="159" spans="1:65" s="1" customFormat="1" ht="16.5" customHeight="1">
      <c r="A159" s="35"/>
      <c r="B159" s="36"/>
      <c r="C159" s="179" t="s">
        <v>267</v>
      </c>
      <c r="D159" s="179" t="s">
        <v>167</v>
      </c>
      <c r="E159" s="180" t="s">
        <v>298</v>
      </c>
      <c r="F159" s="181" t="s">
        <v>299</v>
      </c>
      <c r="G159" s="182" t="s">
        <v>224</v>
      </c>
      <c r="H159" s="183">
        <v>1.618</v>
      </c>
      <c r="I159" s="184">
        <v>66262.89</v>
      </c>
      <c r="J159" s="185">
        <f>ROUND(I159*H159,2)</f>
        <v>107213.36</v>
      </c>
      <c r="K159" s="181" t="s">
        <v>239</v>
      </c>
      <c r="L159" s="40"/>
      <c r="M159" s="186" t="s">
        <v>20</v>
      </c>
      <c r="N159" s="187" t="s">
        <v>41</v>
      </c>
      <c r="O159" s="65"/>
      <c r="P159" s="188">
        <f>O159*H159</f>
        <v>0</v>
      </c>
      <c r="Q159" s="188">
        <v>1.06062</v>
      </c>
      <c r="R159" s="188">
        <f>Q159*H159</f>
        <v>1.71608316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172</v>
      </c>
      <c r="AT159" s="190" t="s">
        <v>167</v>
      </c>
      <c r="AU159" s="190" t="s">
        <v>79</v>
      </c>
      <c r="AY159" s="18" t="s">
        <v>165</v>
      </c>
      <c r="BE159" s="191">
        <f>IF(N159="základní",J159,0)</f>
        <v>107213.36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6</v>
      </c>
      <c r="BK159" s="191">
        <f>ROUND(I159*H159,2)</f>
        <v>107213.36</v>
      </c>
      <c r="BL159" s="18" t="s">
        <v>172</v>
      </c>
      <c r="BM159" s="190" t="s">
        <v>705</v>
      </c>
    </row>
    <row r="160" spans="2:51" s="12" customFormat="1" ht="12">
      <c r="B160" s="197"/>
      <c r="C160" s="198"/>
      <c r="D160" s="199" t="s">
        <v>190</v>
      </c>
      <c r="E160" s="200" t="s">
        <v>20</v>
      </c>
      <c r="F160" s="201" t="s">
        <v>706</v>
      </c>
      <c r="G160" s="198"/>
      <c r="H160" s="200" t="s">
        <v>20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190</v>
      </c>
      <c r="AU160" s="207" t="s">
        <v>79</v>
      </c>
      <c r="AV160" s="12" t="s">
        <v>6</v>
      </c>
      <c r="AW160" s="12" t="s">
        <v>32</v>
      </c>
      <c r="AX160" s="12" t="s">
        <v>70</v>
      </c>
      <c r="AY160" s="207" t="s">
        <v>165</v>
      </c>
    </row>
    <row r="161" spans="2:51" s="13" customFormat="1" ht="12">
      <c r="B161" s="208"/>
      <c r="C161" s="209"/>
      <c r="D161" s="199" t="s">
        <v>190</v>
      </c>
      <c r="E161" s="210" t="s">
        <v>20</v>
      </c>
      <c r="F161" s="211" t="s">
        <v>707</v>
      </c>
      <c r="G161" s="209"/>
      <c r="H161" s="212">
        <v>1601.61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190</v>
      </c>
      <c r="AU161" s="218" t="s">
        <v>79</v>
      </c>
      <c r="AV161" s="13" t="s">
        <v>79</v>
      </c>
      <c r="AW161" s="13" t="s">
        <v>32</v>
      </c>
      <c r="AX161" s="13" t="s">
        <v>6</v>
      </c>
      <c r="AY161" s="218" t="s">
        <v>165</v>
      </c>
    </row>
    <row r="162" spans="2:51" s="13" customFormat="1" ht="12">
      <c r="B162" s="208"/>
      <c r="C162" s="209"/>
      <c r="D162" s="199" t="s">
        <v>190</v>
      </c>
      <c r="E162" s="209"/>
      <c r="F162" s="211" t="s">
        <v>708</v>
      </c>
      <c r="G162" s="209"/>
      <c r="H162" s="212">
        <v>1.618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190</v>
      </c>
      <c r="AU162" s="218" t="s">
        <v>79</v>
      </c>
      <c r="AV162" s="13" t="s">
        <v>79</v>
      </c>
      <c r="AW162" s="13" t="s">
        <v>4</v>
      </c>
      <c r="AX162" s="13" t="s">
        <v>6</v>
      </c>
      <c r="AY162" s="218" t="s">
        <v>165</v>
      </c>
    </row>
    <row r="163" spans="1:65" s="1" customFormat="1" ht="24.2" customHeight="1">
      <c r="A163" s="35"/>
      <c r="B163" s="36"/>
      <c r="C163" s="179" t="s">
        <v>273</v>
      </c>
      <c r="D163" s="179" t="s">
        <v>167</v>
      </c>
      <c r="E163" s="180" t="s">
        <v>305</v>
      </c>
      <c r="F163" s="181" t="s">
        <v>306</v>
      </c>
      <c r="G163" s="182" t="s">
        <v>224</v>
      </c>
      <c r="H163" s="183">
        <v>0.403</v>
      </c>
      <c r="I163" s="184">
        <v>69453.01</v>
      </c>
      <c r="J163" s="185">
        <f>ROUND(I163*H163,2)</f>
        <v>27989.56</v>
      </c>
      <c r="K163" s="181" t="s">
        <v>171</v>
      </c>
      <c r="L163" s="40"/>
      <c r="M163" s="186" t="s">
        <v>20</v>
      </c>
      <c r="N163" s="187" t="s">
        <v>41</v>
      </c>
      <c r="O163" s="65"/>
      <c r="P163" s="188">
        <f>O163*H163</f>
        <v>0</v>
      </c>
      <c r="Q163" s="188">
        <v>1.0627727797</v>
      </c>
      <c r="R163" s="188">
        <f>Q163*H163</f>
        <v>0.4282974302191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172</v>
      </c>
      <c r="AT163" s="190" t="s">
        <v>167</v>
      </c>
      <c r="AU163" s="190" t="s">
        <v>79</v>
      </c>
      <c r="AY163" s="18" t="s">
        <v>165</v>
      </c>
      <c r="BE163" s="191">
        <f>IF(N163="základní",J163,0)</f>
        <v>27989.56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6</v>
      </c>
      <c r="BK163" s="191">
        <f>ROUND(I163*H163,2)</f>
        <v>27989.56</v>
      </c>
      <c r="BL163" s="18" t="s">
        <v>172</v>
      </c>
      <c r="BM163" s="190" t="s">
        <v>709</v>
      </c>
    </row>
    <row r="164" spans="1:47" s="1" customFormat="1" ht="12">
      <c r="A164" s="35"/>
      <c r="B164" s="36"/>
      <c r="C164" s="37"/>
      <c r="D164" s="192" t="s">
        <v>174</v>
      </c>
      <c r="E164" s="37"/>
      <c r="F164" s="193" t="s">
        <v>308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174</v>
      </c>
      <c r="AU164" s="18" t="s">
        <v>79</v>
      </c>
    </row>
    <row r="165" spans="1:47" s="1" customFormat="1" ht="19.5">
      <c r="A165" s="35"/>
      <c r="B165" s="36"/>
      <c r="C165" s="37"/>
      <c r="D165" s="199" t="s">
        <v>241</v>
      </c>
      <c r="E165" s="37"/>
      <c r="F165" s="219" t="s">
        <v>309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241</v>
      </c>
      <c r="AU165" s="18" t="s">
        <v>79</v>
      </c>
    </row>
    <row r="166" spans="2:51" s="13" customFormat="1" ht="12">
      <c r="B166" s="208"/>
      <c r="C166" s="209"/>
      <c r="D166" s="199" t="s">
        <v>190</v>
      </c>
      <c r="E166" s="210" t="s">
        <v>20</v>
      </c>
      <c r="F166" s="211" t="s">
        <v>710</v>
      </c>
      <c r="G166" s="209"/>
      <c r="H166" s="212">
        <v>0.403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190</v>
      </c>
      <c r="AU166" s="218" t="s">
        <v>79</v>
      </c>
      <c r="AV166" s="13" t="s">
        <v>79</v>
      </c>
      <c r="AW166" s="13" t="s">
        <v>32</v>
      </c>
      <c r="AX166" s="13" t="s">
        <v>6</v>
      </c>
      <c r="AY166" s="218" t="s">
        <v>165</v>
      </c>
    </row>
    <row r="167" spans="2:63" s="11" customFormat="1" ht="22.9" customHeight="1">
      <c r="B167" s="163"/>
      <c r="C167" s="164"/>
      <c r="D167" s="165" t="s">
        <v>69</v>
      </c>
      <c r="E167" s="177" t="s">
        <v>180</v>
      </c>
      <c r="F167" s="177" t="s">
        <v>311</v>
      </c>
      <c r="G167" s="164"/>
      <c r="H167" s="164"/>
      <c r="I167" s="167"/>
      <c r="J167" s="178">
        <f>BK167</f>
        <v>2245137.9599999995</v>
      </c>
      <c r="K167" s="164"/>
      <c r="L167" s="169"/>
      <c r="M167" s="170"/>
      <c r="N167" s="171"/>
      <c r="O167" s="171"/>
      <c r="P167" s="172">
        <f>SUM(P168:P195)</f>
        <v>0</v>
      </c>
      <c r="Q167" s="171"/>
      <c r="R167" s="172">
        <f>SUM(R168:R195)</f>
        <v>23.860453019999998</v>
      </c>
      <c r="S167" s="171"/>
      <c r="T167" s="173">
        <f>SUM(T168:T195)</f>
        <v>0</v>
      </c>
      <c r="AR167" s="174" t="s">
        <v>6</v>
      </c>
      <c r="AT167" s="175" t="s">
        <v>69</v>
      </c>
      <c r="AU167" s="175" t="s">
        <v>6</v>
      </c>
      <c r="AY167" s="174" t="s">
        <v>165</v>
      </c>
      <c r="BK167" s="176">
        <f>SUM(BK168:BK195)</f>
        <v>2245137.9599999995</v>
      </c>
    </row>
    <row r="168" spans="1:65" s="1" customFormat="1" ht="33" customHeight="1">
      <c r="A168" s="35"/>
      <c r="B168" s="36"/>
      <c r="C168" s="179" t="s">
        <v>280</v>
      </c>
      <c r="D168" s="179" t="s">
        <v>167</v>
      </c>
      <c r="E168" s="180" t="s">
        <v>313</v>
      </c>
      <c r="F168" s="181" t="s">
        <v>314</v>
      </c>
      <c r="G168" s="182" t="s">
        <v>224</v>
      </c>
      <c r="H168" s="183">
        <v>21.461</v>
      </c>
      <c r="I168" s="184">
        <v>22631.4</v>
      </c>
      <c r="J168" s="185">
        <f>ROUND(I168*H168,2)</f>
        <v>485692.48</v>
      </c>
      <c r="K168" s="181" t="s">
        <v>171</v>
      </c>
      <c r="L168" s="40"/>
      <c r="M168" s="186" t="s">
        <v>20</v>
      </c>
      <c r="N168" s="187" t="s">
        <v>41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172</v>
      </c>
      <c r="AT168" s="190" t="s">
        <v>167</v>
      </c>
      <c r="AU168" s="190" t="s">
        <v>79</v>
      </c>
      <c r="AY168" s="18" t="s">
        <v>165</v>
      </c>
      <c r="BE168" s="191">
        <f>IF(N168="základní",J168,0)</f>
        <v>485692.48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6</v>
      </c>
      <c r="BK168" s="191">
        <f>ROUND(I168*H168,2)</f>
        <v>485692.48</v>
      </c>
      <c r="BL168" s="18" t="s">
        <v>172</v>
      </c>
      <c r="BM168" s="190" t="s">
        <v>711</v>
      </c>
    </row>
    <row r="169" spans="1:47" s="1" customFormat="1" ht="12">
      <c r="A169" s="35"/>
      <c r="B169" s="36"/>
      <c r="C169" s="37"/>
      <c r="D169" s="192" t="s">
        <v>174</v>
      </c>
      <c r="E169" s="37"/>
      <c r="F169" s="193" t="s">
        <v>316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174</v>
      </c>
      <c r="AU169" s="18" t="s">
        <v>79</v>
      </c>
    </row>
    <row r="170" spans="2:51" s="12" customFormat="1" ht="12">
      <c r="B170" s="197"/>
      <c r="C170" s="198"/>
      <c r="D170" s="199" t="s">
        <v>190</v>
      </c>
      <c r="E170" s="200" t="s">
        <v>20</v>
      </c>
      <c r="F170" s="201" t="s">
        <v>712</v>
      </c>
      <c r="G170" s="198"/>
      <c r="H170" s="200" t="s">
        <v>20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190</v>
      </c>
      <c r="AU170" s="207" t="s">
        <v>79</v>
      </c>
      <c r="AV170" s="12" t="s">
        <v>6</v>
      </c>
      <c r="AW170" s="12" t="s">
        <v>32</v>
      </c>
      <c r="AX170" s="12" t="s">
        <v>70</v>
      </c>
      <c r="AY170" s="207" t="s">
        <v>165</v>
      </c>
    </row>
    <row r="171" spans="2:51" s="13" customFormat="1" ht="12">
      <c r="B171" s="208"/>
      <c r="C171" s="209"/>
      <c r="D171" s="199" t="s">
        <v>190</v>
      </c>
      <c r="E171" s="210" t="s">
        <v>20</v>
      </c>
      <c r="F171" s="211" t="s">
        <v>713</v>
      </c>
      <c r="G171" s="209"/>
      <c r="H171" s="212">
        <v>21.461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190</v>
      </c>
      <c r="AU171" s="218" t="s">
        <v>79</v>
      </c>
      <c r="AV171" s="13" t="s">
        <v>79</v>
      </c>
      <c r="AW171" s="13" t="s">
        <v>32</v>
      </c>
      <c r="AX171" s="13" t="s">
        <v>6</v>
      </c>
      <c r="AY171" s="218" t="s">
        <v>165</v>
      </c>
    </row>
    <row r="172" spans="1:65" s="1" customFormat="1" ht="16.5" customHeight="1">
      <c r="A172" s="35"/>
      <c r="B172" s="36"/>
      <c r="C172" s="220" t="s">
        <v>287</v>
      </c>
      <c r="D172" s="220" t="s">
        <v>245</v>
      </c>
      <c r="E172" s="221" t="s">
        <v>320</v>
      </c>
      <c r="F172" s="222" t="s">
        <v>321</v>
      </c>
      <c r="G172" s="223" t="s">
        <v>224</v>
      </c>
      <c r="H172" s="224">
        <v>5.949</v>
      </c>
      <c r="I172" s="225">
        <v>68008.5</v>
      </c>
      <c r="J172" s="226">
        <f>ROUND(I172*H172,2)</f>
        <v>404582.57</v>
      </c>
      <c r="K172" s="222" t="s">
        <v>322</v>
      </c>
      <c r="L172" s="227"/>
      <c r="M172" s="228" t="s">
        <v>20</v>
      </c>
      <c r="N172" s="229" t="s">
        <v>41</v>
      </c>
      <c r="O172" s="65"/>
      <c r="P172" s="188">
        <f>O172*H172</f>
        <v>0</v>
      </c>
      <c r="Q172" s="188">
        <v>1</v>
      </c>
      <c r="R172" s="188">
        <f>Q172*H172</f>
        <v>5.949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211</v>
      </c>
      <c r="AT172" s="190" t="s">
        <v>245</v>
      </c>
      <c r="AU172" s="190" t="s">
        <v>79</v>
      </c>
      <c r="AY172" s="18" t="s">
        <v>165</v>
      </c>
      <c r="BE172" s="191">
        <f>IF(N172="základní",J172,0)</f>
        <v>404582.57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6</v>
      </c>
      <c r="BK172" s="191">
        <f>ROUND(I172*H172,2)</f>
        <v>404582.57</v>
      </c>
      <c r="BL172" s="18" t="s">
        <v>172</v>
      </c>
      <c r="BM172" s="190" t="s">
        <v>714</v>
      </c>
    </row>
    <row r="173" spans="2:51" s="13" customFormat="1" ht="12">
      <c r="B173" s="208"/>
      <c r="C173" s="209"/>
      <c r="D173" s="199" t="s">
        <v>190</v>
      </c>
      <c r="E173" s="209"/>
      <c r="F173" s="211" t="s">
        <v>715</v>
      </c>
      <c r="G173" s="209"/>
      <c r="H173" s="212">
        <v>5.949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190</v>
      </c>
      <c r="AU173" s="218" t="s">
        <v>79</v>
      </c>
      <c r="AV173" s="13" t="s">
        <v>79</v>
      </c>
      <c r="AW173" s="13" t="s">
        <v>4</v>
      </c>
      <c r="AX173" s="13" t="s">
        <v>6</v>
      </c>
      <c r="AY173" s="218" t="s">
        <v>165</v>
      </c>
    </row>
    <row r="174" spans="1:65" s="1" customFormat="1" ht="16.5" customHeight="1">
      <c r="A174" s="35"/>
      <c r="B174" s="36"/>
      <c r="C174" s="220" t="s">
        <v>293</v>
      </c>
      <c r="D174" s="220" t="s">
        <v>245</v>
      </c>
      <c r="E174" s="221" t="s">
        <v>325</v>
      </c>
      <c r="F174" s="222" t="s">
        <v>326</v>
      </c>
      <c r="G174" s="223" t="s">
        <v>224</v>
      </c>
      <c r="H174" s="224">
        <v>7.286</v>
      </c>
      <c r="I174" s="225">
        <v>68580</v>
      </c>
      <c r="J174" s="226">
        <f>ROUND(I174*H174,2)</f>
        <v>499673.88</v>
      </c>
      <c r="K174" s="222" t="s">
        <v>322</v>
      </c>
      <c r="L174" s="227"/>
      <c r="M174" s="228" t="s">
        <v>20</v>
      </c>
      <c r="N174" s="229" t="s">
        <v>41</v>
      </c>
      <c r="O174" s="65"/>
      <c r="P174" s="188">
        <f>O174*H174</f>
        <v>0</v>
      </c>
      <c r="Q174" s="188">
        <v>1</v>
      </c>
      <c r="R174" s="188">
        <f>Q174*H174</f>
        <v>7.286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211</v>
      </c>
      <c r="AT174" s="190" t="s">
        <v>245</v>
      </c>
      <c r="AU174" s="190" t="s">
        <v>79</v>
      </c>
      <c r="AY174" s="18" t="s">
        <v>165</v>
      </c>
      <c r="BE174" s="191">
        <f>IF(N174="základní",J174,0)</f>
        <v>499673.88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6</v>
      </c>
      <c r="BK174" s="191">
        <f>ROUND(I174*H174,2)</f>
        <v>499673.88</v>
      </c>
      <c r="BL174" s="18" t="s">
        <v>172</v>
      </c>
      <c r="BM174" s="190" t="s">
        <v>716</v>
      </c>
    </row>
    <row r="175" spans="2:51" s="13" customFormat="1" ht="12">
      <c r="B175" s="208"/>
      <c r="C175" s="209"/>
      <c r="D175" s="199" t="s">
        <v>190</v>
      </c>
      <c r="E175" s="209"/>
      <c r="F175" s="211" t="s">
        <v>717</v>
      </c>
      <c r="G175" s="209"/>
      <c r="H175" s="212">
        <v>7.286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190</v>
      </c>
      <c r="AU175" s="218" t="s">
        <v>79</v>
      </c>
      <c r="AV175" s="13" t="s">
        <v>79</v>
      </c>
      <c r="AW175" s="13" t="s">
        <v>4</v>
      </c>
      <c r="AX175" s="13" t="s">
        <v>6</v>
      </c>
      <c r="AY175" s="218" t="s">
        <v>165</v>
      </c>
    </row>
    <row r="176" spans="1:65" s="1" customFormat="1" ht="16.5" customHeight="1">
      <c r="A176" s="35"/>
      <c r="B176" s="36"/>
      <c r="C176" s="220" t="s">
        <v>7</v>
      </c>
      <c r="D176" s="220" t="s">
        <v>245</v>
      </c>
      <c r="E176" s="221" t="s">
        <v>330</v>
      </c>
      <c r="F176" s="222" t="s">
        <v>331</v>
      </c>
      <c r="G176" s="223" t="s">
        <v>224</v>
      </c>
      <c r="H176" s="224">
        <v>0.96</v>
      </c>
      <c r="I176" s="225">
        <v>69151.5</v>
      </c>
      <c r="J176" s="226">
        <f>ROUND(I176*H176,2)</f>
        <v>66385.44</v>
      </c>
      <c r="K176" s="222" t="s">
        <v>322</v>
      </c>
      <c r="L176" s="227"/>
      <c r="M176" s="228" t="s">
        <v>20</v>
      </c>
      <c r="N176" s="229" t="s">
        <v>41</v>
      </c>
      <c r="O176" s="65"/>
      <c r="P176" s="188">
        <f>O176*H176</f>
        <v>0</v>
      </c>
      <c r="Q176" s="188">
        <v>1</v>
      </c>
      <c r="R176" s="188">
        <f>Q176*H176</f>
        <v>0.96</v>
      </c>
      <c r="S176" s="188">
        <v>0</v>
      </c>
      <c r="T176" s="18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211</v>
      </c>
      <c r="AT176" s="190" t="s">
        <v>245</v>
      </c>
      <c r="AU176" s="190" t="s">
        <v>79</v>
      </c>
      <c r="AY176" s="18" t="s">
        <v>165</v>
      </c>
      <c r="BE176" s="191">
        <f>IF(N176="základní",J176,0)</f>
        <v>66385.44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8" t="s">
        <v>6</v>
      </c>
      <c r="BK176" s="191">
        <f>ROUND(I176*H176,2)</f>
        <v>66385.44</v>
      </c>
      <c r="BL176" s="18" t="s">
        <v>172</v>
      </c>
      <c r="BM176" s="190" t="s">
        <v>718</v>
      </c>
    </row>
    <row r="177" spans="2:51" s="13" customFormat="1" ht="12">
      <c r="B177" s="208"/>
      <c r="C177" s="209"/>
      <c r="D177" s="199" t="s">
        <v>190</v>
      </c>
      <c r="E177" s="209"/>
      <c r="F177" s="211" t="s">
        <v>719</v>
      </c>
      <c r="G177" s="209"/>
      <c r="H177" s="212">
        <v>0.96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190</v>
      </c>
      <c r="AU177" s="218" t="s">
        <v>79</v>
      </c>
      <c r="AV177" s="13" t="s">
        <v>79</v>
      </c>
      <c r="AW177" s="13" t="s">
        <v>4</v>
      </c>
      <c r="AX177" s="13" t="s">
        <v>6</v>
      </c>
      <c r="AY177" s="218" t="s">
        <v>165</v>
      </c>
    </row>
    <row r="178" spans="1:65" s="1" customFormat="1" ht="16.5" customHeight="1">
      <c r="A178" s="35"/>
      <c r="B178" s="36"/>
      <c r="C178" s="220" t="s">
        <v>304</v>
      </c>
      <c r="D178" s="220" t="s">
        <v>245</v>
      </c>
      <c r="E178" s="221" t="s">
        <v>335</v>
      </c>
      <c r="F178" s="222" t="s">
        <v>336</v>
      </c>
      <c r="G178" s="223" t="s">
        <v>224</v>
      </c>
      <c r="H178" s="224">
        <v>4.072</v>
      </c>
      <c r="I178" s="225">
        <v>69151.5</v>
      </c>
      <c r="J178" s="226">
        <f>ROUND(I178*H178,2)</f>
        <v>281584.91</v>
      </c>
      <c r="K178" s="222" t="s">
        <v>322</v>
      </c>
      <c r="L178" s="227"/>
      <c r="M178" s="228" t="s">
        <v>20</v>
      </c>
      <c r="N178" s="229" t="s">
        <v>41</v>
      </c>
      <c r="O178" s="65"/>
      <c r="P178" s="188">
        <f>O178*H178</f>
        <v>0</v>
      </c>
      <c r="Q178" s="188">
        <v>1</v>
      </c>
      <c r="R178" s="188">
        <f>Q178*H178</f>
        <v>4.072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211</v>
      </c>
      <c r="AT178" s="190" t="s">
        <v>245</v>
      </c>
      <c r="AU178" s="190" t="s">
        <v>79</v>
      </c>
      <c r="AY178" s="18" t="s">
        <v>165</v>
      </c>
      <c r="BE178" s="191">
        <f>IF(N178="základní",J178,0)</f>
        <v>281584.91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6</v>
      </c>
      <c r="BK178" s="191">
        <f>ROUND(I178*H178,2)</f>
        <v>281584.91</v>
      </c>
      <c r="BL178" s="18" t="s">
        <v>172</v>
      </c>
      <c r="BM178" s="190" t="s">
        <v>720</v>
      </c>
    </row>
    <row r="179" spans="2:51" s="13" customFormat="1" ht="12">
      <c r="B179" s="208"/>
      <c r="C179" s="209"/>
      <c r="D179" s="199" t="s">
        <v>190</v>
      </c>
      <c r="E179" s="209"/>
      <c r="F179" s="211" t="s">
        <v>721</v>
      </c>
      <c r="G179" s="209"/>
      <c r="H179" s="212">
        <v>4.072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190</v>
      </c>
      <c r="AU179" s="218" t="s">
        <v>79</v>
      </c>
      <c r="AV179" s="13" t="s">
        <v>79</v>
      </c>
      <c r="AW179" s="13" t="s">
        <v>4</v>
      </c>
      <c r="AX179" s="13" t="s">
        <v>6</v>
      </c>
      <c r="AY179" s="218" t="s">
        <v>165</v>
      </c>
    </row>
    <row r="180" spans="1:65" s="1" customFormat="1" ht="21.75" customHeight="1">
      <c r="A180" s="35"/>
      <c r="B180" s="36"/>
      <c r="C180" s="220" t="s">
        <v>312</v>
      </c>
      <c r="D180" s="220" t="s">
        <v>245</v>
      </c>
      <c r="E180" s="221" t="s">
        <v>340</v>
      </c>
      <c r="F180" s="222" t="s">
        <v>341</v>
      </c>
      <c r="G180" s="223" t="s">
        <v>224</v>
      </c>
      <c r="H180" s="224">
        <v>0.718</v>
      </c>
      <c r="I180" s="225">
        <v>66865.5</v>
      </c>
      <c r="J180" s="226">
        <f>ROUND(I180*H180,2)</f>
        <v>48009.43</v>
      </c>
      <c r="K180" s="222" t="s">
        <v>322</v>
      </c>
      <c r="L180" s="227"/>
      <c r="M180" s="228" t="s">
        <v>20</v>
      </c>
      <c r="N180" s="229" t="s">
        <v>41</v>
      </c>
      <c r="O180" s="65"/>
      <c r="P180" s="188">
        <f>O180*H180</f>
        <v>0</v>
      </c>
      <c r="Q180" s="188">
        <v>1</v>
      </c>
      <c r="R180" s="188">
        <f>Q180*H180</f>
        <v>0.718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211</v>
      </c>
      <c r="AT180" s="190" t="s">
        <v>245</v>
      </c>
      <c r="AU180" s="190" t="s">
        <v>79</v>
      </c>
      <c r="AY180" s="18" t="s">
        <v>165</v>
      </c>
      <c r="BE180" s="191">
        <f>IF(N180="základní",J180,0)</f>
        <v>48009.43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6</v>
      </c>
      <c r="BK180" s="191">
        <f>ROUND(I180*H180,2)</f>
        <v>48009.43</v>
      </c>
      <c r="BL180" s="18" t="s">
        <v>172</v>
      </c>
      <c r="BM180" s="190" t="s">
        <v>722</v>
      </c>
    </row>
    <row r="181" spans="2:51" s="13" customFormat="1" ht="12">
      <c r="B181" s="208"/>
      <c r="C181" s="209"/>
      <c r="D181" s="199" t="s">
        <v>190</v>
      </c>
      <c r="E181" s="209"/>
      <c r="F181" s="211" t="s">
        <v>723</v>
      </c>
      <c r="G181" s="209"/>
      <c r="H181" s="212">
        <v>0.718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190</v>
      </c>
      <c r="AU181" s="218" t="s">
        <v>79</v>
      </c>
      <c r="AV181" s="13" t="s">
        <v>79</v>
      </c>
      <c r="AW181" s="13" t="s">
        <v>4</v>
      </c>
      <c r="AX181" s="13" t="s">
        <v>6</v>
      </c>
      <c r="AY181" s="218" t="s">
        <v>165</v>
      </c>
    </row>
    <row r="182" spans="1:65" s="1" customFormat="1" ht="16.5" customHeight="1">
      <c r="A182" s="35"/>
      <c r="B182" s="36"/>
      <c r="C182" s="220" t="s">
        <v>319</v>
      </c>
      <c r="D182" s="220" t="s">
        <v>245</v>
      </c>
      <c r="E182" s="221" t="s">
        <v>345</v>
      </c>
      <c r="F182" s="222" t="s">
        <v>346</v>
      </c>
      <c r="G182" s="223" t="s">
        <v>232</v>
      </c>
      <c r="H182" s="224">
        <v>234.497</v>
      </c>
      <c r="I182" s="225">
        <v>725.81</v>
      </c>
      <c r="J182" s="226">
        <f>ROUND(I182*H182,2)</f>
        <v>170200.27</v>
      </c>
      <c r="K182" s="222" t="s">
        <v>322</v>
      </c>
      <c r="L182" s="227"/>
      <c r="M182" s="228" t="s">
        <v>20</v>
      </c>
      <c r="N182" s="229" t="s">
        <v>41</v>
      </c>
      <c r="O182" s="65"/>
      <c r="P182" s="188">
        <f>O182*H182</f>
        <v>0</v>
      </c>
      <c r="Q182" s="188">
        <v>0.01066</v>
      </c>
      <c r="R182" s="188">
        <f>Q182*H182</f>
        <v>2.49973802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211</v>
      </c>
      <c r="AT182" s="190" t="s">
        <v>245</v>
      </c>
      <c r="AU182" s="190" t="s">
        <v>79</v>
      </c>
      <c r="AY182" s="18" t="s">
        <v>165</v>
      </c>
      <c r="BE182" s="191">
        <f>IF(N182="základní",J182,0)</f>
        <v>170200.27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6</v>
      </c>
      <c r="BK182" s="191">
        <f>ROUND(I182*H182,2)</f>
        <v>170200.27</v>
      </c>
      <c r="BL182" s="18" t="s">
        <v>172</v>
      </c>
      <c r="BM182" s="190" t="s">
        <v>724</v>
      </c>
    </row>
    <row r="183" spans="2:51" s="13" customFormat="1" ht="12">
      <c r="B183" s="208"/>
      <c r="C183" s="209"/>
      <c r="D183" s="199" t="s">
        <v>190</v>
      </c>
      <c r="E183" s="209"/>
      <c r="F183" s="211" t="s">
        <v>725</v>
      </c>
      <c r="G183" s="209"/>
      <c r="H183" s="212">
        <v>234.497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190</v>
      </c>
      <c r="AU183" s="218" t="s">
        <v>79</v>
      </c>
      <c r="AV183" s="13" t="s">
        <v>79</v>
      </c>
      <c r="AW183" s="13" t="s">
        <v>4</v>
      </c>
      <c r="AX183" s="13" t="s">
        <v>6</v>
      </c>
      <c r="AY183" s="218" t="s">
        <v>165</v>
      </c>
    </row>
    <row r="184" spans="1:65" s="1" customFormat="1" ht="16.5" customHeight="1">
      <c r="A184" s="35"/>
      <c r="B184" s="36"/>
      <c r="C184" s="220" t="s">
        <v>192</v>
      </c>
      <c r="D184" s="220" t="s">
        <v>245</v>
      </c>
      <c r="E184" s="221" t="s">
        <v>350</v>
      </c>
      <c r="F184" s="222" t="s">
        <v>351</v>
      </c>
      <c r="G184" s="223" t="s">
        <v>224</v>
      </c>
      <c r="H184" s="224">
        <v>0.813</v>
      </c>
      <c r="I184" s="225">
        <v>64579.5</v>
      </c>
      <c r="J184" s="226">
        <f>ROUND(I184*H184,2)</f>
        <v>52503.13</v>
      </c>
      <c r="K184" s="222" t="s">
        <v>322</v>
      </c>
      <c r="L184" s="227"/>
      <c r="M184" s="228" t="s">
        <v>20</v>
      </c>
      <c r="N184" s="229" t="s">
        <v>41</v>
      </c>
      <c r="O184" s="65"/>
      <c r="P184" s="188">
        <f>O184*H184</f>
        <v>0</v>
      </c>
      <c r="Q184" s="188">
        <v>1</v>
      </c>
      <c r="R184" s="188">
        <f>Q184*H184</f>
        <v>0.813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211</v>
      </c>
      <c r="AT184" s="190" t="s">
        <v>245</v>
      </c>
      <c r="AU184" s="190" t="s">
        <v>79</v>
      </c>
      <c r="AY184" s="18" t="s">
        <v>165</v>
      </c>
      <c r="BE184" s="191">
        <f>IF(N184="základní",J184,0)</f>
        <v>52503.13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6</v>
      </c>
      <c r="BK184" s="191">
        <f>ROUND(I184*H184,2)</f>
        <v>52503.13</v>
      </c>
      <c r="BL184" s="18" t="s">
        <v>172</v>
      </c>
      <c r="BM184" s="190" t="s">
        <v>726</v>
      </c>
    </row>
    <row r="185" spans="2:51" s="13" customFormat="1" ht="12">
      <c r="B185" s="208"/>
      <c r="C185" s="209"/>
      <c r="D185" s="199" t="s">
        <v>190</v>
      </c>
      <c r="E185" s="210" t="s">
        <v>20</v>
      </c>
      <c r="F185" s="211" t="s">
        <v>727</v>
      </c>
      <c r="G185" s="209"/>
      <c r="H185" s="212">
        <v>0.774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190</v>
      </c>
      <c r="AU185" s="218" t="s">
        <v>79</v>
      </c>
      <c r="AV185" s="13" t="s">
        <v>79</v>
      </c>
      <c r="AW185" s="13" t="s">
        <v>32</v>
      </c>
      <c r="AX185" s="13" t="s">
        <v>6</v>
      </c>
      <c r="AY185" s="218" t="s">
        <v>165</v>
      </c>
    </row>
    <row r="186" spans="2:51" s="13" customFormat="1" ht="12">
      <c r="B186" s="208"/>
      <c r="C186" s="209"/>
      <c r="D186" s="199" t="s">
        <v>190</v>
      </c>
      <c r="E186" s="209"/>
      <c r="F186" s="211" t="s">
        <v>728</v>
      </c>
      <c r="G186" s="209"/>
      <c r="H186" s="212">
        <v>0.813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190</v>
      </c>
      <c r="AU186" s="218" t="s">
        <v>79</v>
      </c>
      <c r="AV186" s="13" t="s">
        <v>79</v>
      </c>
      <c r="AW186" s="13" t="s">
        <v>4</v>
      </c>
      <c r="AX186" s="13" t="s">
        <v>6</v>
      </c>
      <c r="AY186" s="218" t="s">
        <v>165</v>
      </c>
    </row>
    <row r="187" spans="1:65" s="1" customFormat="1" ht="24.2" customHeight="1">
      <c r="A187" s="35"/>
      <c r="B187" s="36"/>
      <c r="C187" s="179" t="s">
        <v>329</v>
      </c>
      <c r="D187" s="179" t="s">
        <v>167</v>
      </c>
      <c r="E187" s="180" t="s">
        <v>356</v>
      </c>
      <c r="F187" s="181" t="s">
        <v>357</v>
      </c>
      <c r="G187" s="182" t="s">
        <v>224</v>
      </c>
      <c r="H187" s="183">
        <v>21.461</v>
      </c>
      <c r="I187" s="184">
        <v>571.5</v>
      </c>
      <c r="J187" s="185">
        <f>ROUND(I187*H187,2)</f>
        <v>12264.96</v>
      </c>
      <c r="K187" s="181" t="s">
        <v>322</v>
      </c>
      <c r="L187" s="40"/>
      <c r="M187" s="186" t="s">
        <v>20</v>
      </c>
      <c r="N187" s="187" t="s">
        <v>41</v>
      </c>
      <c r="O187" s="65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172</v>
      </c>
      <c r="AT187" s="190" t="s">
        <v>167</v>
      </c>
      <c r="AU187" s="190" t="s">
        <v>79</v>
      </c>
      <c r="AY187" s="18" t="s">
        <v>165</v>
      </c>
      <c r="BE187" s="191">
        <f>IF(N187="základní",J187,0)</f>
        <v>12264.96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18" t="s">
        <v>6</v>
      </c>
      <c r="BK187" s="191">
        <f>ROUND(I187*H187,2)</f>
        <v>12264.96</v>
      </c>
      <c r="BL187" s="18" t="s">
        <v>172</v>
      </c>
      <c r="BM187" s="190" t="s">
        <v>729</v>
      </c>
    </row>
    <row r="188" spans="1:65" s="1" customFormat="1" ht="33" customHeight="1">
      <c r="A188" s="35"/>
      <c r="B188" s="36"/>
      <c r="C188" s="179" t="s">
        <v>334</v>
      </c>
      <c r="D188" s="179" t="s">
        <v>167</v>
      </c>
      <c r="E188" s="180" t="s">
        <v>373</v>
      </c>
      <c r="F188" s="181" t="s">
        <v>374</v>
      </c>
      <c r="G188" s="182" t="s">
        <v>187</v>
      </c>
      <c r="H188" s="183">
        <v>205</v>
      </c>
      <c r="I188" s="184">
        <v>348.04</v>
      </c>
      <c r="J188" s="185">
        <f>ROUND(I188*H188,2)</f>
        <v>71348.2</v>
      </c>
      <c r="K188" s="181" t="s">
        <v>171</v>
      </c>
      <c r="L188" s="40"/>
      <c r="M188" s="186" t="s">
        <v>20</v>
      </c>
      <c r="N188" s="187" t="s">
        <v>41</v>
      </c>
      <c r="O188" s="65"/>
      <c r="P188" s="188">
        <f>O188*H188</f>
        <v>0</v>
      </c>
      <c r="Q188" s="188">
        <v>0</v>
      </c>
      <c r="R188" s="188">
        <f>Q188*H188</f>
        <v>0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172</v>
      </c>
      <c r="AT188" s="190" t="s">
        <v>167</v>
      </c>
      <c r="AU188" s="190" t="s">
        <v>79</v>
      </c>
      <c r="AY188" s="18" t="s">
        <v>165</v>
      </c>
      <c r="BE188" s="191">
        <f>IF(N188="základní",J188,0)</f>
        <v>71348.2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6</v>
      </c>
      <c r="BK188" s="191">
        <f>ROUND(I188*H188,2)</f>
        <v>71348.2</v>
      </c>
      <c r="BL188" s="18" t="s">
        <v>172</v>
      </c>
      <c r="BM188" s="190" t="s">
        <v>730</v>
      </c>
    </row>
    <row r="189" spans="1:47" s="1" customFormat="1" ht="12">
      <c r="A189" s="35"/>
      <c r="B189" s="36"/>
      <c r="C189" s="37"/>
      <c r="D189" s="192" t="s">
        <v>174</v>
      </c>
      <c r="E189" s="37"/>
      <c r="F189" s="193" t="s">
        <v>376</v>
      </c>
      <c r="G189" s="37"/>
      <c r="H189" s="37"/>
      <c r="I189" s="194"/>
      <c r="J189" s="37"/>
      <c r="K189" s="37"/>
      <c r="L189" s="40"/>
      <c r="M189" s="195"/>
      <c r="N189" s="196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174</v>
      </c>
      <c r="AU189" s="18" t="s">
        <v>79</v>
      </c>
    </row>
    <row r="190" spans="2:51" s="12" customFormat="1" ht="12">
      <c r="B190" s="197"/>
      <c r="C190" s="198"/>
      <c r="D190" s="199" t="s">
        <v>190</v>
      </c>
      <c r="E190" s="200" t="s">
        <v>20</v>
      </c>
      <c r="F190" s="201" t="s">
        <v>377</v>
      </c>
      <c r="G190" s="198"/>
      <c r="H190" s="200" t="s">
        <v>20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190</v>
      </c>
      <c r="AU190" s="207" t="s">
        <v>79</v>
      </c>
      <c r="AV190" s="12" t="s">
        <v>6</v>
      </c>
      <c r="AW190" s="12" t="s">
        <v>32</v>
      </c>
      <c r="AX190" s="12" t="s">
        <v>70</v>
      </c>
      <c r="AY190" s="207" t="s">
        <v>165</v>
      </c>
    </row>
    <row r="191" spans="2:51" s="12" customFormat="1" ht="12">
      <c r="B191" s="197"/>
      <c r="C191" s="198"/>
      <c r="D191" s="199" t="s">
        <v>190</v>
      </c>
      <c r="E191" s="200" t="s">
        <v>20</v>
      </c>
      <c r="F191" s="201" t="s">
        <v>365</v>
      </c>
      <c r="G191" s="198"/>
      <c r="H191" s="200" t="s">
        <v>20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190</v>
      </c>
      <c r="AU191" s="207" t="s">
        <v>79</v>
      </c>
      <c r="AV191" s="12" t="s">
        <v>6</v>
      </c>
      <c r="AW191" s="12" t="s">
        <v>32</v>
      </c>
      <c r="AX191" s="12" t="s">
        <v>70</v>
      </c>
      <c r="AY191" s="207" t="s">
        <v>165</v>
      </c>
    </row>
    <row r="192" spans="2:51" s="13" customFormat="1" ht="12">
      <c r="B192" s="208"/>
      <c r="C192" s="209"/>
      <c r="D192" s="199" t="s">
        <v>190</v>
      </c>
      <c r="E192" s="210" t="s">
        <v>20</v>
      </c>
      <c r="F192" s="211" t="s">
        <v>731</v>
      </c>
      <c r="G192" s="209"/>
      <c r="H192" s="212">
        <v>205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190</v>
      </c>
      <c r="AU192" s="218" t="s">
        <v>79</v>
      </c>
      <c r="AV192" s="13" t="s">
        <v>79</v>
      </c>
      <c r="AW192" s="13" t="s">
        <v>32</v>
      </c>
      <c r="AX192" s="13" t="s">
        <v>6</v>
      </c>
      <c r="AY192" s="218" t="s">
        <v>165</v>
      </c>
    </row>
    <row r="193" spans="1:65" s="1" customFormat="1" ht="16.5" customHeight="1">
      <c r="A193" s="35"/>
      <c r="B193" s="36"/>
      <c r="C193" s="220" t="s">
        <v>339</v>
      </c>
      <c r="D193" s="220" t="s">
        <v>245</v>
      </c>
      <c r="E193" s="221" t="s">
        <v>380</v>
      </c>
      <c r="F193" s="222" t="s">
        <v>381</v>
      </c>
      <c r="G193" s="223" t="s">
        <v>187</v>
      </c>
      <c r="H193" s="224">
        <v>225.5</v>
      </c>
      <c r="I193" s="225">
        <v>600.08</v>
      </c>
      <c r="J193" s="226">
        <f>ROUND(I193*H193,2)</f>
        <v>135318.04</v>
      </c>
      <c r="K193" s="222" t="s">
        <v>322</v>
      </c>
      <c r="L193" s="227"/>
      <c r="M193" s="228" t="s">
        <v>20</v>
      </c>
      <c r="N193" s="229" t="s">
        <v>41</v>
      </c>
      <c r="O193" s="65"/>
      <c r="P193" s="188">
        <f>O193*H193</f>
        <v>0</v>
      </c>
      <c r="Q193" s="188">
        <v>0.00693</v>
      </c>
      <c r="R193" s="188">
        <f>Q193*H193</f>
        <v>1.562715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211</v>
      </c>
      <c r="AT193" s="190" t="s">
        <v>245</v>
      </c>
      <c r="AU193" s="190" t="s">
        <v>79</v>
      </c>
      <c r="AY193" s="18" t="s">
        <v>165</v>
      </c>
      <c r="BE193" s="191">
        <f>IF(N193="základní",J193,0)</f>
        <v>135318.04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" t="s">
        <v>6</v>
      </c>
      <c r="BK193" s="191">
        <f>ROUND(I193*H193,2)</f>
        <v>135318.04</v>
      </c>
      <c r="BL193" s="18" t="s">
        <v>172</v>
      </c>
      <c r="BM193" s="190" t="s">
        <v>732</v>
      </c>
    </row>
    <row r="194" spans="2:51" s="13" customFormat="1" ht="12">
      <c r="B194" s="208"/>
      <c r="C194" s="209"/>
      <c r="D194" s="199" t="s">
        <v>190</v>
      </c>
      <c r="E194" s="209"/>
      <c r="F194" s="211" t="s">
        <v>733</v>
      </c>
      <c r="G194" s="209"/>
      <c r="H194" s="212">
        <v>225.5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190</v>
      </c>
      <c r="AU194" s="218" t="s">
        <v>79</v>
      </c>
      <c r="AV194" s="13" t="s">
        <v>79</v>
      </c>
      <c r="AW194" s="13" t="s">
        <v>4</v>
      </c>
      <c r="AX194" s="13" t="s">
        <v>6</v>
      </c>
      <c r="AY194" s="218" t="s">
        <v>165</v>
      </c>
    </row>
    <row r="195" spans="1:65" s="1" customFormat="1" ht="24.2" customHeight="1">
      <c r="A195" s="35"/>
      <c r="B195" s="36"/>
      <c r="C195" s="179" t="s">
        <v>344</v>
      </c>
      <c r="D195" s="179" t="s">
        <v>167</v>
      </c>
      <c r="E195" s="180" t="s">
        <v>398</v>
      </c>
      <c r="F195" s="181" t="s">
        <v>399</v>
      </c>
      <c r="G195" s="182" t="s">
        <v>187</v>
      </c>
      <c r="H195" s="183">
        <v>205</v>
      </c>
      <c r="I195" s="184">
        <v>85.73</v>
      </c>
      <c r="J195" s="185">
        <f>ROUND(I195*H195,2)</f>
        <v>17574.65</v>
      </c>
      <c r="K195" s="181" t="s">
        <v>322</v>
      </c>
      <c r="L195" s="40"/>
      <c r="M195" s="186" t="s">
        <v>20</v>
      </c>
      <c r="N195" s="187" t="s">
        <v>41</v>
      </c>
      <c r="O195" s="65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172</v>
      </c>
      <c r="AT195" s="190" t="s">
        <v>167</v>
      </c>
      <c r="AU195" s="190" t="s">
        <v>79</v>
      </c>
      <c r="AY195" s="18" t="s">
        <v>165</v>
      </c>
      <c r="BE195" s="191">
        <f>IF(N195="základní",J195,0)</f>
        <v>17574.65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6</v>
      </c>
      <c r="BK195" s="191">
        <f>ROUND(I195*H195,2)</f>
        <v>17574.65</v>
      </c>
      <c r="BL195" s="18" t="s">
        <v>172</v>
      </c>
      <c r="BM195" s="190" t="s">
        <v>734</v>
      </c>
    </row>
    <row r="196" spans="2:63" s="11" customFormat="1" ht="22.9" customHeight="1">
      <c r="B196" s="163"/>
      <c r="C196" s="164"/>
      <c r="D196" s="165" t="s">
        <v>69</v>
      </c>
      <c r="E196" s="177" t="s">
        <v>172</v>
      </c>
      <c r="F196" s="177" t="s">
        <v>402</v>
      </c>
      <c r="G196" s="164"/>
      <c r="H196" s="164"/>
      <c r="I196" s="167"/>
      <c r="J196" s="178">
        <f>BK196</f>
        <v>398561.35000000003</v>
      </c>
      <c r="K196" s="164"/>
      <c r="L196" s="169"/>
      <c r="M196" s="170"/>
      <c r="N196" s="171"/>
      <c r="O196" s="171"/>
      <c r="P196" s="172">
        <f>SUM(P197:P201)</f>
        <v>0</v>
      </c>
      <c r="Q196" s="171"/>
      <c r="R196" s="172">
        <f>SUM(R197:R201)</f>
        <v>3.8104880000000003</v>
      </c>
      <c r="S196" s="171"/>
      <c r="T196" s="173">
        <f>SUM(T197:T201)</f>
        <v>0</v>
      </c>
      <c r="AR196" s="174" t="s">
        <v>6</v>
      </c>
      <c r="AT196" s="175" t="s">
        <v>69</v>
      </c>
      <c r="AU196" s="175" t="s">
        <v>6</v>
      </c>
      <c r="AY196" s="174" t="s">
        <v>165</v>
      </c>
      <c r="BK196" s="176">
        <f>SUM(BK197:BK201)</f>
        <v>398561.35000000003</v>
      </c>
    </row>
    <row r="197" spans="1:65" s="1" customFormat="1" ht="33" customHeight="1">
      <c r="A197" s="35"/>
      <c r="B197" s="36"/>
      <c r="C197" s="179" t="s">
        <v>349</v>
      </c>
      <c r="D197" s="179" t="s">
        <v>167</v>
      </c>
      <c r="E197" s="180" t="s">
        <v>404</v>
      </c>
      <c r="F197" s="181" t="s">
        <v>405</v>
      </c>
      <c r="G197" s="182" t="s">
        <v>187</v>
      </c>
      <c r="H197" s="183">
        <v>326.8</v>
      </c>
      <c r="I197" s="184">
        <v>348.04</v>
      </c>
      <c r="J197" s="185">
        <f>ROUND(I197*H197,2)</f>
        <v>113739.47</v>
      </c>
      <c r="K197" s="181" t="s">
        <v>171</v>
      </c>
      <c r="L197" s="40"/>
      <c r="M197" s="186" t="s">
        <v>20</v>
      </c>
      <c r="N197" s="187" t="s">
        <v>41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172</v>
      </c>
      <c r="AT197" s="190" t="s">
        <v>167</v>
      </c>
      <c r="AU197" s="190" t="s">
        <v>79</v>
      </c>
      <c r="AY197" s="18" t="s">
        <v>165</v>
      </c>
      <c r="BE197" s="191">
        <f>IF(N197="základní",J197,0)</f>
        <v>113739.47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6</v>
      </c>
      <c r="BK197" s="191">
        <f>ROUND(I197*H197,2)</f>
        <v>113739.47</v>
      </c>
      <c r="BL197" s="18" t="s">
        <v>172</v>
      </c>
      <c r="BM197" s="190" t="s">
        <v>735</v>
      </c>
    </row>
    <row r="198" spans="1:47" s="1" customFormat="1" ht="12">
      <c r="A198" s="35"/>
      <c r="B198" s="36"/>
      <c r="C198" s="37"/>
      <c r="D198" s="192" t="s">
        <v>174</v>
      </c>
      <c r="E198" s="37"/>
      <c r="F198" s="193" t="s">
        <v>407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174</v>
      </c>
      <c r="AU198" s="18" t="s">
        <v>79</v>
      </c>
    </row>
    <row r="199" spans="1:65" s="1" customFormat="1" ht="24.2" customHeight="1">
      <c r="A199" s="35"/>
      <c r="B199" s="36"/>
      <c r="C199" s="220" t="s">
        <v>355</v>
      </c>
      <c r="D199" s="220" t="s">
        <v>245</v>
      </c>
      <c r="E199" s="221" t="s">
        <v>409</v>
      </c>
      <c r="F199" s="222" t="s">
        <v>410</v>
      </c>
      <c r="G199" s="223" t="s">
        <v>187</v>
      </c>
      <c r="H199" s="224">
        <v>359.48</v>
      </c>
      <c r="I199" s="225">
        <v>714.38</v>
      </c>
      <c r="J199" s="226">
        <f>ROUND(I199*H199,2)</f>
        <v>256805.32</v>
      </c>
      <c r="K199" s="222" t="s">
        <v>322</v>
      </c>
      <c r="L199" s="227"/>
      <c r="M199" s="228" t="s">
        <v>20</v>
      </c>
      <c r="N199" s="229" t="s">
        <v>41</v>
      </c>
      <c r="O199" s="65"/>
      <c r="P199" s="188">
        <f>O199*H199</f>
        <v>0</v>
      </c>
      <c r="Q199" s="188">
        <v>0.0106</v>
      </c>
      <c r="R199" s="188">
        <f>Q199*H199</f>
        <v>3.8104880000000003</v>
      </c>
      <c r="S199" s="188">
        <v>0</v>
      </c>
      <c r="T199" s="18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0" t="s">
        <v>211</v>
      </c>
      <c r="AT199" s="190" t="s">
        <v>245</v>
      </c>
      <c r="AU199" s="190" t="s">
        <v>79</v>
      </c>
      <c r="AY199" s="18" t="s">
        <v>165</v>
      </c>
      <c r="BE199" s="191">
        <f>IF(N199="základní",J199,0)</f>
        <v>256805.32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8" t="s">
        <v>6</v>
      </c>
      <c r="BK199" s="191">
        <f>ROUND(I199*H199,2)</f>
        <v>256805.32</v>
      </c>
      <c r="BL199" s="18" t="s">
        <v>172</v>
      </c>
      <c r="BM199" s="190" t="s">
        <v>736</v>
      </c>
    </row>
    <row r="200" spans="2:51" s="13" customFormat="1" ht="12">
      <c r="B200" s="208"/>
      <c r="C200" s="209"/>
      <c r="D200" s="199" t="s">
        <v>190</v>
      </c>
      <c r="E200" s="209"/>
      <c r="F200" s="211" t="s">
        <v>737</v>
      </c>
      <c r="G200" s="209"/>
      <c r="H200" s="212">
        <v>359.48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190</v>
      </c>
      <c r="AU200" s="218" t="s">
        <v>79</v>
      </c>
      <c r="AV200" s="13" t="s">
        <v>79</v>
      </c>
      <c r="AW200" s="13" t="s">
        <v>4</v>
      </c>
      <c r="AX200" s="13" t="s">
        <v>6</v>
      </c>
      <c r="AY200" s="218" t="s">
        <v>165</v>
      </c>
    </row>
    <row r="201" spans="1:65" s="1" customFormat="1" ht="24.2" customHeight="1">
      <c r="A201" s="35"/>
      <c r="B201" s="36"/>
      <c r="C201" s="179" t="s">
        <v>359</v>
      </c>
      <c r="D201" s="179" t="s">
        <v>167</v>
      </c>
      <c r="E201" s="180" t="s">
        <v>414</v>
      </c>
      <c r="F201" s="181" t="s">
        <v>415</v>
      </c>
      <c r="G201" s="182" t="s">
        <v>187</v>
      </c>
      <c r="H201" s="183">
        <v>326.8</v>
      </c>
      <c r="I201" s="184">
        <v>85.73</v>
      </c>
      <c r="J201" s="185">
        <f>ROUND(I201*H201,2)</f>
        <v>28016.56</v>
      </c>
      <c r="K201" s="181" t="s">
        <v>322</v>
      </c>
      <c r="L201" s="40"/>
      <c r="M201" s="186" t="s">
        <v>20</v>
      </c>
      <c r="N201" s="187" t="s">
        <v>41</v>
      </c>
      <c r="O201" s="65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0" t="s">
        <v>172</v>
      </c>
      <c r="AT201" s="190" t="s">
        <v>167</v>
      </c>
      <c r="AU201" s="190" t="s">
        <v>79</v>
      </c>
      <c r="AY201" s="18" t="s">
        <v>165</v>
      </c>
      <c r="BE201" s="191">
        <f>IF(N201="základní",J201,0)</f>
        <v>28016.56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18" t="s">
        <v>6</v>
      </c>
      <c r="BK201" s="191">
        <f>ROUND(I201*H201,2)</f>
        <v>28016.56</v>
      </c>
      <c r="BL201" s="18" t="s">
        <v>172</v>
      </c>
      <c r="BM201" s="190" t="s">
        <v>738</v>
      </c>
    </row>
    <row r="202" spans="2:63" s="11" customFormat="1" ht="22.9" customHeight="1">
      <c r="B202" s="163"/>
      <c r="C202" s="164"/>
      <c r="D202" s="165" t="s">
        <v>69</v>
      </c>
      <c r="E202" s="177" t="s">
        <v>193</v>
      </c>
      <c r="F202" s="177" t="s">
        <v>417</v>
      </c>
      <c r="G202" s="164"/>
      <c r="H202" s="164"/>
      <c r="I202" s="167"/>
      <c r="J202" s="178">
        <f>BK202</f>
        <v>3840.31</v>
      </c>
      <c r="K202" s="164"/>
      <c r="L202" s="169"/>
      <c r="M202" s="170"/>
      <c r="N202" s="171"/>
      <c r="O202" s="171"/>
      <c r="P202" s="172">
        <f>SUM(P203:P210)</f>
        <v>0</v>
      </c>
      <c r="Q202" s="171"/>
      <c r="R202" s="172">
        <f>SUM(R203:R210)</f>
        <v>0</v>
      </c>
      <c r="S202" s="171"/>
      <c r="T202" s="173">
        <f>SUM(T203:T210)</f>
        <v>0</v>
      </c>
      <c r="AR202" s="174" t="s">
        <v>6</v>
      </c>
      <c r="AT202" s="175" t="s">
        <v>69</v>
      </c>
      <c r="AU202" s="175" t="s">
        <v>6</v>
      </c>
      <c r="AY202" s="174" t="s">
        <v>165</v>
      </c>
      <c r="BK202" s="176">
        <f>SUM(BK203:BK210)</f>
        <v>3840.31</v>
      </c>
    </row>
    <row r="203" spans="1:65" s="1" customFormat="1" ht="37.9" customHeight="1">
      <c r="A203" s="35"/>
      <c r="B203" s="36"/>
      <c r="C203" s="179" t="s">
        <v>367</v>
      </c>
      <c r="D203" s="179" t="s">
        <v>167</v>
      </c>
      <c r="E203" s="180" t="s">
        <v>419</v>
      </c>
      <c r="F203" s="181" t="s">
        <v>420</v>
      </c>
      <c r="G203" s="182" t="s">
        <v>187</v>
      </c>
      <c r="H203" s="183">
        <v>20.035</v>
      </c>
      <c r="I203" s="184">
        <v>48.05</v>
      </c>
      <c r="J203" s="185">
        <f>ROUND(I203*H203,2)</f>
        <v>962.68</v>
      </c>
      <c r="K203" s="181" t="s">
        <v>171</v>
      </c>
      <c r="L203" s="40"/>
      <c r="M203" s="186" t="s">
        <v>20</v>
      </c>
      <c r="N203" s="187" t="s">
        <v>41</v>
      </c>
      <c r="O203" s="6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172</v>
      </c>
      <c r="AT203" s="190" t="s">
        <v>167</v>
      </c>
      <c r="AU203" s="190" t="s">
        <v>79</v>
      </c>
      <c r="AY203" s="18" t="s">
        <v>165</v>
      </c>
      <c r="BE203" s="191">
        <f>IF(N203="základní",J203,0)</f>
        <v>962.68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8" t="s">
        <v>6</v>
      </c>
      <c r="BK203" s="191">
        <f>ROUND(I203*H203,2)</f>
        <v>962.68</v>
      </c>
      <c r="BL203" s="18" t="s">
        <v>172</v>
      </c>
      <c r="BM203" s="190" t="s">
        <v>739</v>
      </c>
    </row>
    <row r="204" spans="1:47" s="1" customFormat="1" ht="12">
      <c r="A204" s="35"/>
      <c r="B204" s="36"/>
      <c r="C204" s="37"/>
      <c r="D204" s="192" t="s">
        <v>174</v>
      </c>
      <c r="E204" s="37"/>
      <c r="F204" s="193" t="s">
        <v>422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174</v>
      </c>
      <c r="AU204" s="18" t="s">
        <v>79</v>
      </c>
    </row>
    <row r="205" spans="2:51" s="12" customFormat="1" ht="12">
      <c r="B205" s="197"/>
      <c r="C205" s="198"/>
      <c r="D205" s="199" t="s">
        <v>190</v>
      </c>
      <c r="E205" s="200" t="s">
        <v>20</v>
      </c>
      <c r="F205" s="201" t="s">
        <v>423</v>
      </c>
      <c r="G205" s="198"/>
      <c r="H205" s="200" t="s">
        <v>20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190</v>
      </c>
      <c r="AU205" s="207" t="s">
        <v>79</v>
      </c>
      <c r="AV205" s="12" t="s">
        <v>6</v>
      </c>
      <c r="AW205" s="12" t="s">
        <v>32</v>
      </c>
      <c r="AX205" s="12" t="s">
        <v>70</v>
      </c>
      <c r="AY205" s="207" t="s">
        <v>165</v>
      </c>
    </row>
    <row r="206" spans="2:51" s="13" customFormat="1" ht="12">
      <c r="B206" s="208"/>
      <c r="C206" s="209"/>
      <c r="D206" s="199" t="s">
        <v>190</v>
      </c>
      <c r="E206" s="210" t="s">
        <v>20</v>
      </c>
      <c r="F206" s="211" t="s">
        <v>740</v>
      </c>
      <c r="G206" s="209"/>
      <c r="H206" s="212">
        <v>20.035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190</v>
      </c>
      <c r="AU206" s="218" t="s">
        <v>79</v>
      </c>
      <c r="AV206" s="13" t="s">
        <v>79</v>
      </c>
      <c r="AW206" s="13" t="s">
        <v>32</v>
      </c>
      <c r="AX206" s="13" t="s">
        <v>6</v>
      </c>
      <c r="AY206" s="218" t="s">
        <v>165</v>
      </c>
    </row>
    <row r="207" spans="1:65" s="1" customFormat="1" ht="37.9" customHeight="1">
      <c r="A207" s="35"/>
      <c r="B207" s="36"/>
      <c r="C207" s="179" t="s">
        <v>372</v>
      </c>
      <c r="D207" s="179" t="s">
        <v>167</v>
      </c>
      <c r="E207" s="180" t="s">
        <v>426</v>
      </c>
      <c r="F207" s="181" t="s">
        <v>427</v>
      </c>
      <c r="G207" s="182" t="s">
        <v>187</v>
      </c>
      <c r="H207" s="183">
        <v>20.035</v>
      </c>
      <c r="I207" s="184">
        <v>143.63</v>
      </c>
      <c r="J207" s="185">
        <f>ROUND(I207*H207,2)</f>
        <v>2877.63</v>
      </c>
      <c r="K207" s="181" t="s">
        <v>171</v>
      </c>
      <c r="L207" s="40"/>
      <c r="M207" s="186" t="s">
        <v>20</v>
      </c>
      <c r="N207" s="187" t="s">
        <v>41</v>
      </c>
      <c r="O207" s="65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0" t="s">
        <v>172</v>
      </c>
      <c r="AT207" s="190" t="s">
        <v>167</v>
      </c>
      <c r="AU207" s="190" t="s">
        <v>79</v>
      </c>
      <c r="AY207" s="18" t="s">
        <v>165</v>
      </c>
      <c r="BE207" s="191">
        <f>IF(N207="základní",J207,0)</f>
        <v>2877.63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" t="s">
        <v>6</v>
      </c>
      <c r="BK207" s="191">
        <f>ROUND(I207*H207,2)</f>
        <v>2877.63</v>
      </c>
      <c r="BL207" s="18" t="s">
        <v>172</v>
      </c>
      <c r="BM207" s="190" t="s">
        <v>741</v>
      </c>
    </row>
    <row r="208" spans="1:47" s="1" customFormat="1" ht="12">
      <c r="A208" s="35"/>
      <c r="B208" s="36"/>
      <c r="C208" s="37"/>
      <c r="D208" s="192" t="s">
        <v>174</v>
      </c>
      <c r="E208" s="37"/>
      <c r="F208" s="193" t="s">
        <v>429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174</v>
      </c>
      <c r="AU208" s="18" t="s">
        <v>79</v>
      </c>
    </row>
    <row r="209" spans="2:51" s="12" customFormat="1" ht="12">
      <c r="B209" s="197"/>
      <c r="C209" s="198"/>
      <c r="D209" s="199" t="s">
        <v>190</v>
      </c>
      <c r="E209" s="200" t="s">
        <v>20</v>
      </c>
      <c r="F209" s="201" t="s">
        <v>423</v>
      </c>
      <c r="G209" s="198"/>
      <c r="H209" s="200" t="s">
        <v>20</v>
      </c>
      <c r="I209" s="202"/>
      <c r="J209" s="198"/>
      <c r="K209" s="198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190</v>
      </c>
      <c r="AU209" s="207" t="s">
        <v>79</v>
      </c>
      <c r="AV209" s="12" t="s">
        <v>6</v>
      </c>
      <c r="AW209" s="12" t="s">
        <v>32</v>
      </c>
      <c r="AX209" s="12" t="s">
        <v>70</v>
      </c>
      <c r="AY209" s="207" t="s">
        <v>165</v>
      </c>
    </row>
    <row r="210" spans="2:51" s="13" customFormat="1" ht="12">
      <c r="B210" s="208"/>
      <c r="C210" s="209"/>
      <c r="D210" s="199" t="s">
        <v>190</v>
      </c>
      <c r="E210" s="210" t="s">
        <v>20</v>
      </c>
      <c r="F210" s="211" t="s">
        <v>740</v>
      </c>
      <c r="G210" s="209"/>
      <c r="H210" s="212">
        <v>20.035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190</v>
      </c>
      <c r="AU210" s="218" t="s">
        <v>79</v>
      </c>
      <c r="AV210" s="13" t="s">
        <v>79</v>
      </c>
      <c r="AW210" s="13" t="s">
        <v>32</v>
      </c>
      <c r="AX210" s="13" t="s">
        <v>6</v>
      </c>
      <c r="AY210" s="218" t="s">
        <v>165</v>
      </c>
    </row>
    <row r="211" spans="2:63" s="11" customFormat="1" ht="22.9" customHeight="1">
      <c r="B211" s="163"/>
      <c r="C211" s="164"/>
      <c r="D211" s="165" t="s">
        <v>69</v>
      </c>
      <c r="E211" s="177" t="s">
        <v>198</v>
      </c>
      <c r="F211" s="177" t="s">
        <v>430</v>
      </c>
      <c r="G211" s="164"/>
      <c r="H211" s="164"/>
      <c r="I211" s="167"/>
      <c r="J211" s="178">
        <f>BK211</f>
        <v>56604.090000000004</v>
      </c>
      <c r="K211" s="164"/>
      <c r="L211" s="169"/>
      <c r="M211" s="170"/>
      <c r="N211" s="171"/>
      <c r="O211" s="171"/>
      <c r="P211" s="172">
        <f>SUM(P212:P220)</f>
        <v>0</v>
      </c>
      <c r="Q211" s="171"/>
      <c r="R211" s="172">
        <f>SUM(R212:R220)</f>
        <v>18.655834525</v>
      </c>
      <c r="S211" s="171"/>
      <c r="T211" s="173">
        <f>SUM(T212:T220)</f>
        <v>0</v>
      </c>
      <c r="AR211" s="174" t="s">
        <v>6</v>
      </c>
      <c r="AT211" s="175" t="s">
        <v>69</v>
      </c>
      <c r="AU211" s="175" t="s">
        <v>6</v>
      </c>
      <c r="AY211" s="174" t="s">
        <v>165</v>
      </c>
      <c r="BK211" s="176">
        <f>SUM(BK212:BK220)</f>
        <v>56604.090000000004</v>
      </c>
    </row>
    <row r="212" spans="1:65" s="1" customFormat="1" ht="37.9" customHeight="1">
      <c r="A212" s="35"/>
      <c r="B212" s="36"/>
      <c r="C212" s="179" t="s">
        <v>379</v>
      </c>
      <c r="D212" s="179" t="s">
        <v>167</v>
      </c>
      <c r="E212" s="180" t="s">
        <v>432</v>
      </c>
      <c r="F212" s="181" t="s">
        <v>433</v>
      </c>
      <c r="G212" s="182" t="s">
        <v>201</v>
      </c>
      <c r="H212" s="183">
        <v>5.4</v>
      </c>
      <c r="I212" s="184">
        <v>4297.94</v>
      </c>
      <c r="J212" s="185">
        <f>ROUND(I212*H212,2)</f>
        <v>23208.88</v>
      </c>
      <c r="K212" s="181" t="s">
        <v>171</v>
      </c>
      <c r="L212" s="40"/>
      <c r="M212" s="186" t="s">
        <v>20</v>
      </c>
      <c r="N212" s="187" t="s">
        <v>41</v>
      </c>
      <c r="O212" s="65"/>
      <c r="P212" s="188">
        <f>O212*H212</f>
        <v>0</v>
      </c>
      <c r="Q212" s="188">
        <v>2.30102</v>
      </c>
      <c r="R212" s="188">
        <f>Q212*H212</f>
        <v>12.425508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172</v>
      </c>
      <c r="AT212" s="190" t="s">
        <v>167</v>
      </c>
      <c r="AU212" s="190" t="s">
        <v>79</v>
      </c>
      <c r="AY212" s="18" t="s">
        <v>165</v>
      </c>
      <c r="BE212" s="191">
        <f>IF(N212="základní",J212,0)</f>
        <v>23208.88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6</v>
      </c>
      <c r="BK212" s="191">
        <f>ROUND(I212*H212,2)</f>
        <v>23208.88</v>
      </c>
      <c r="BL212" s="18" t="s">
        <v>172</v>
      </c>
      <c r="BM212" s="190" t="s">
        <v>742</v>
      </c>
    </row>
    <row r="213" spans="1:47" s="1" customFormat="1" ht="12">
      <c r="A213" s="35"/>
      <c r="B213" s="36"/>
      <c r="C213" s="37"/>
      <c r="D213" s="192" t="s">
        <v>174</v>
      </c>
      <c r="E213" s="37"/>
      <c r="F213" s="193" t="s">
        <v>435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174</v>
      </c>
      <c r="AU213" s="18" t="s">
        <v>79</v>
      </c>
    </row>
    <row r="214" spans="2:51" s="12" customFormat="1" ht="12">
      <c r="B214" s="197"/>
      <c r="C214" s="198"/>
      <c r="D214" s="199" t="s">
        <v>190</v>
      </c>
      <c r="E214" s="200" t="s">
        <v>20</v>
      </c>
      <c r="F214" s="201" t="s">
        <v>436</v>
      </c>
      <c r="G214" s="198"/>
      <c r="H214" s="200" t="s">
        <v>20</v>
      </c>
      <c r="I214" s="202"/>
      <c r="J214" s="198"/>
      <c r="K214" s="198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190</v>
      </c>
      <c r="AU214" s="207" t="s">
        <v>79</v>
      </c>
      <c r="AV214" s="12" t="s">
        <v>6</v>
      </c>
      <c r="AW214" s="12" t="s">
        <v>32</v>
      </c>
      <c r="AX214" s="12" t="s">
        <v>70</v>
      </c>
      <c r="AY214" s="207" t="s">
        <v>165</v>
      </c>
    </row>
    <row r="215" spans="2:51" s="13" customFormat="1" ht="12">
      <c r="B215" s="208"/>
      <c r="C215" s="209"/>
      <c r="D215" s="199" t="s">
        <v>190</v>
      </c>
      <c r="E215" s="210" t="s">
        <v>20</v>
      </c>
      <c r="F215" s="211" t="s">
        <v>743</v>
      </c>
      <c r="G215" s="209"/>
      <c r="H215" s="212">
        <v>5.4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190</v>
      </c>
      <c r="AU215" s="218" t="s">
        <v>79</v>
      </c>
      <c r="AV215" s="13" t="s">
        <v>79</v>
      </c>
      <c r="AW215" s="13" t="s">
        <v>32</v>
      </c>
      <c r="AX215" s="13" t="s">
        <v>6</v>
      </c>
      <c r="AY215" s="218" t="s">
        <v>165</v>
      </c>
    </row>
    <row r="216" spans="1:65" s="1" customFormat="1" ht="21.75" customHeight="1">
      <c r="A216" s="35"/>
      <c r="B216" s="36"/>
      <c r="C216" s="179" t="s">
        <v>384</v>
      </c>
      <c r="D216" s="179" t="s">
        <v>167</v>
      </c>
      <c r="E216" s="180" t="s">
        <v>439</v>
      </c>
      <c r="F216" s="181" t="s">
        <v>440</v>
      </c>
      <c r="G216" s="182" t="s">
        <v>187</v>
      </c>
      <c r="H216" s="183">
        <v>270</v>
      </c>
      <c r="I216" s="184">
        <v>80</v>
      </c>
      <c r="J216" s="185">
        <f>ROUND(I216*H216,2)</f>
        <v>21600</v>
      </c>
      <c r="K216" s="181" t="s">
        <v>171</v>
      </c>
      <c r="L216" s="40"/>
      <c r="M216" s="186" t="s">
        <v>20</v>
      </c>
      <c r="N216" s="187" t="s">
        <v>41</v>
      </c>
      <c r="O216" s="65"/>
      <c r="P216" s="188">
        <f>O216*H216</f>
        <v>0</v>
      </c>
      <c r="Q216" s="188">
        <v>0.00203</v>
      </c>
      <c r="R216" s="188">
        <f>Q216*H216</f>
        <v>0.5481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172</v>
      </c>
      <c r="AT216" s="190" t="s">
        <v>167</v>
      </c>
      <c r="AU216" s="190" t="s">
        <v>79</v>
      </c>
      <c r="AY216" s="18" t="s">
        <v>165</v>
      </c>
      <c r="BE216" s="191">
        <f>IF(N216="základní",J216,0)</f>
        <v>21600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6</v>
      </c>
      <c r="BK216" s="191">
        <f>ROUND(I216*H216,2)</f>
        <v>21600</v>
      </c>
      <c r="BL216" s="18" t="s">
        <v>172</v>
      </c>
      <c r="BM216" s="190" t="s">
        <v>744</v>
      </c>
    </row>
    <row r="217" spans="1:47" s="1" customFormat="1" ht="12">
      <c r="A217" s="35"/>
      <c r="B217" s="36"/>
      <c r="C217" s="37"/>
      <c r="D217" s="192" t="s">
        <v>174</v>
      </c>
      <c r="E217" s="37"/>
      <c r="F217" s="193" t="s">
        <v>442</v>
      </c>
      <c r="G217" s="37"/>
      <c r="H217" s="37"/>
      <c r="I217" s="194"/>
      <c r="J217" s="37"/>
      <c r="K217" s="37"/>
      <c r="L217" s="40"/>
      <c r="M217" s="195"/>
      <c r="N217" s="196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174</v>
      </c>
      <c r="AU217" s="18" t="s">
        <v>79</v>
      </c>
    </row>
    <row r="218" spans="1:65" s="1" customFormat="1" ht="33" customHeight="1">
      <c r="A218" s="35"/>
      <c r="B218" s="36"/>
      <c r="C218" s="179" t="s">
        <v>392</v>
      </c>
      <c r="D218" s="179" t="s">
        <v>167</v>
      </c>
      <c r="E218" s="180" t="s">
        <v>444</v>
      </c>
      <c r="F218" s="181" t="s">
        <v>445</v>
      </c>
      <c r="G218" s="182" t="s">
        <v>187</v>
      </c>
      <c r="H218" s="183">
        <v>20.035</v>
      </c>
      <c r="I218" s="184">
        <v>588.73</v>
      </c>
      <c r="J218" s="185">
        <f>ROUND(I218*H218,2)</f>
        <v>11795.21</v>
      </c>
      <c r="K218" s="181" t="s">
        <v>171</v>
      </c>
      <c r="L218" s="40"/>
      <c r="M218" s="186" t="s">
        <v>20</v>
      </c>
      <c r="N218" s="187" t="s">
        <v>41</v>
      </c>
      <c r="O218" s="65"/>
      <c r="P218" s="188">
        <f>O218*H218</f>
        <v>0</v>
      </c>
      <c r="Q218" s="188">
        <v>0.283615</v>
      </c>
      <c r="R218" s="188">
        <f>Q218*H218</f>
        <v>5.682226525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172</v>
      </c>
      <c r="AT218" s="190" t="s">
        <v>167</v>
      </c>
      <c r="AU218" s="190" t="s">
        <v>79</v>
      </c>
      <c r="AY218" s="18" t="s">
        <v>165</v>
      </c>
      <c r="BE218" s="191">
        <f>IF(N218="základní",J218,0)</f>
        <v>11795.21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6</v>
      </c>
      <c r="BK218" s="191">
        <f>ROUND(I218*H218,2)</f>
        <v>11795.21</v>
      </c>
      <c r="BL218" s="18" t="s">
        <v>172</v>
      </c>
      <c r="BM218" s="190" t="s">
        <v>745</v>
      </c>
    </row>
    <row r="219" spans="1:47" s="1" customFormat="1" ht="12">
      <c r="A219" s="35"/>
      <c r="B219" s="36"/>
      <c r="C219" s="37"/>
      <c r="D219" s="192" t="s">
        <v>174</v>
      </c>
      <c r="E219" s="37"/>
      <c r="F219" s="193" t="s">
        <v>447</v>
      </c>
      <c r="G219" s="37"/>
      <c r="H219" s="37"/>
      <c r="I219" s="194"/>
      <c r="J219" s="37"/>
      <c r="K219" s="37"/>
      <c r="L219" s="40"/>
      <c r="M219" s="195"/>
      <c r="N219" s="196"/>
      <c r="O219" s="65"/>
      <c r="P219" s="65"/>
      <c r="Q219" s="65"/>
      <c r="R219" s="65"/>
      <c r="S219" s="65"/>
      <c r="T219" s="6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174</v>
      </c>
      <c r="AU219" s="18" t="s">
        <v>79</v>
      </c>
    </row>
    <row r="220" spans="2:51" s="13" customFormat="1" ht="12">
      <c r="B220" s="208"/>
      <c r="C220" s="209"/>
      <c r="D220" s="199" t="s">
        <v>190</v>
      </c>
      <c r="E220" s="210" t="s">
        <v>20</v>
      </c>
      <c r="F220" s="211" t="s">
        <v>740</v>
      </c>
      <c r="G220" s="209"/>
      <c r="H220" s="212">
        <v>20.035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190</v>
      </c>
      <c r="AU220" s="218" t="s">
        <v>79</v>
      </c>
      <c r="AV220" s="13" t="s">
        <v>79</v>
      </c>
      <c r="AW220" s="13" t="s">
        <v>32</v>
      </c>
      <c r="AX220" s="13" t="s">
        <v>6</v>
      </c>
      <c r="AY220" s="218" t="s">
        <v>165</v>
      </c>
    </row>
    <row r="221" spans="2:63" s="11" customFormat="1" ht="22.9" customHeight="1">
      <c r="B221" s="163"/>
      <c r="C221" s="164"/>
      <c r="D221" s="165" t="s">
        <v>69</v>
      </c>
      <c r="E221" s="177" t="s">
        <v>216</v>
      </c>
      <c r="F221" s="177" t="s">
        <v>448</v>
      </c>
      <c r="G221" s="164"/>
      <c r="H221" s="164"/>
      <c r="I221" s="167"/>
      <c r="J221" s="178">
        <f>BK221</f>
        <v>52234.22</v>
      </c>
      <c r="K221" s="164"/>
      <c r="L221" s="169"/>
      <c r="M221" s="170"/>
      <c r="N221" s="171"/>
      <c r="O221" s="171"/>
      <c r="P221" s="172">
        <f>SUM(P222:P237)</f>
        <v>0</v>
      </c>
      <c r="Q221" s="171"/>
      <c r="R221" s="172">
        <f>SUM(R222:R237)</f>
        <v>0.04</v>
      </c>
      <c r="S221" s="171"/>
      <c r="T221" s="173">
        <f>SUM(T222:T237)</f>
        <v>0</v>
      </c>
      <c r="AR221" s="174" t="s">
        <v>6</v>
      </c>
      <c r="AT221" s="175" t="s">
        <v>69</v>
      </c>
      <c r="AU221" s="175" t="s">
        <v>6</v>
      </c>
      <c r="AY221" s="174" t="s">
        <v>165</v>
      </c>
      <c r="BK221" s="176">
        <f>SUM(BK222:BK237)</f>
        <v>52234.22</v>
      </c>
    </row>
    <row r="222" spans="1:65" s="1" customFormat="1" ht="49.15" customHeight="1">
      <c r="A222" s="35"/>
      <c r="B222" s="36"/>
      <c r="C222" s="179" t="s">
        <v>397</v>
      </c>
      <c r="D222" s="179" t="s">
        <v>167</v>
      </c>
      <c r="E222" s="180" t="s">
        <v>450</v>
      </c>
      <c r="F222" s="181" t="s">
        <v>451</v>
      </c>
      <c r="G222" s="182" t="s">
        <v>187</v>
      </c>
      <c r="H222" s="183">
        <v>480.828</v>
      </c>
      <c r="I222" s="184">
        <v>40</v>
      </c>
      <c r="J222" s="185">
        <f>ROUND(I222*H222,2)</f>
        <v>19233.12</v>
      </c>
      <c r="K222" s="181" t="s">
        <v>171</v>
      </c>
      <c r="L222" s="40"/>
      <c r="M222" s="186" t="s">
        <v>20</v>
      </c>
      <c r="N222" s="187" t="s">
        <v>41</v>
      </c>
      <c r="O222" s="65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172</v>
      </c>
      <c r="AT222" s="190" t="s">
        <v>167</v>
      </c>
      <c r="AU222" s="190" t="s">
        <v>79</v>
      </c>
      <c r="AY222" s="18" t="s">
        <v>165</v>
      </c>
      <c r="BE222" s="191">
        <f>IF(N222="základní",J222,0)</f>
        <v>19233.12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6</v>
      </c>
      <c r="BK222" s="191">
        <f>ROUND(I222*H222,2)</f>
        <v>19233.12</v>
      </c>
      <c r="BL222" s="18" t="s">
        <v>172</v>
      </c>
      <c r="BM222" s="190" t="s">
        <v>746</v>
      </c>
    </row>
    <row r="223" spans="1:47" s="1" customFormat="1" ht="12">
      <c r="A223" s="35"/>
      <c r="B223" s="36"/>
      <c r="C223" s="37"/>
      <c r="D223" s="192" t="s">
        <v>174</v>
      </c>
      <c r="E223" s="37"/>
      <c r="F223" s="193" t="s">
        <v>453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174</v>
      </c>
      <c r="AU223" s="18" t="s">
        <v>79</v>
      </c>
    </row>
    <row r="224" spans="2:51" s="13" customFormat="1" ht="12">
      <c r="B224" s="208"/>
      <c r="C224" s="209"/>
      <c r="D224" s="199" t="s">
        <v>190</v>
      </c>
      <c r="E224" s="210" t="s">
        <v>20</v>
      </c>
      <c r="F224" s="211" t="s">
        <v>747</v>
      </c>
      <c r="G224" s="209"/>
      <c r="H224" s="212">
        <v>480.828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190</v>
      </c>
      <c r="AU224" s="218" t="s">
        <v>79</v>
      </c>
      <c r="AV224" s="13" t="s">
        <v>79</v>
      </c>
      <c r="AW224" s="13" t="s">
        <v>32</v>
      </c>
      <c r="AX224" s="13" t="s">
        <v>6</v>
      </c>
      <c r="AY224" s="218" t="s">
        <v>165</v>
      </c>
    </row>
    <row r="225" spans="1:65" s="1" customFormat="1" ht="55.5" customHeight="1">
      <c r="A225" s="35"/>
      <c r="B225" s="36"/>
      <c r="C225" s="179" t="s">
        <v>403</v>
      </c>
      <c r="D225" s="179" t="s">
        <v>167</v>
      </c>
      <c r="E225" s="180" t="s">
        <v>456</v>
      </c>
      <c r="F225" s="181" t="s">
        <v>457</v>
      </c>
      <c r="G225" s="182" t="s">
        <v>187</v>
      </c>
      <c r="H225" s="183">
        <v>6731.592</v>
      </c>
      <c r="I225" s="184">
        <v>0.8</v>
      </c>
      <c r="J225" s="185">
        <f>ROUND(I225*H225,2)</f>
        <v>5385.27</v>
      </c>
      <c r="K225" s="181" t="s">
        <v>171</v>
      </c>
      <c r="L225" s="40"/>
      <c r="M225" s="186" t="s">
        <v>20</v>
      </c>
      <c r="N225" s="187" t="s">
        <v>41</v>
      </c>
      <c r="O225" s="65"/>
      <c r="P225" s="188">
        <f>O225*H225</f>
        <v>0</v>
      </c>
      <c r="Q225" s="188">
        <v>0</v>
      </c>
      <c r="R225" s="188">
        <f>Q225*H225</f>
        <v>0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172</v>
      </c>
      <c r="AT225" s="190" t="s">
        <v>167</v>
      </c>
      <c r="AU225" s="190" t="s">
        <v>79</v>
      </c>
      <c r="AY225" s="18" t="s">
        <v>165</v>
      </c>
      <c r="BE225" s="191">
        <f>IF(N225="základní",J225,0)</f>
        <v>5385.27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8" t="s">
        <v>6</v>
      </c>
      <c r="BK225" s="191">
        <f>ROUND(I225*H225,2)</f>
        <v>5385.27</v>
      </c>
      <c r="BL225" s="18" t="s">
        <v>172</v>
      </c>
      <c r="BM225" s="190" t="s">
        <v>748</v>
      </c>
    </row>
    <row r="226" spans="1:47" s="1" customFormat="1" ht="12">
      <c r="A226" s="35"/>
      <c r="B226" s="36"/>
      <c r="C226" s="37"/>
      <c r="D226" s="192" t="s">
        <v>174</v>
      </c>
      <c r="E226" s="37"/>
      <c r="F226" s="193" t="s">
        <v>459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174</v>
      </c>
      <c r="AU226" s="18" t="s">
        <v>79</v>
      </c>
    </row>
    <row r="227" spans="1:47" s="1" customFormat="1" ht="19.5">
      <c r="A227" s="35"/>
      <c r="B227" s="36"/>
      <c r="C227" s="37"/>
      <c r="D227" s="199" t="s">
        <v>241</v>
      </c>
      <c r="E227" s="37"/>
      <c r="F227" s="219" t="s">
        <v>460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241</v>
      </c>
      <c r="AU227" s="18" t="s">
        <v>79</v>
      </c>
    </row>
    <row r="228" spans="2:51" s="13" customFormat="1" ht="12">
      <c r="B228" s="208"/>
      <c r="C228" s="209"/>
      <c r="D228" s="199" t="s">
        <v>190</v>
      </c>
      <c r="E228" s="209"/>
      <c r="F228" s="211" t="s">
        <v>749</v>
      </c>
      <c r="G228" s="209"/>
      <c r="H228" s="212">
        <v>6731.592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190</v>
      </c>
      <c r="AU228" s="218" t="s">
        <v>79</v>
      </c>
      <c r="AV228" s="13" t="s">
        <v>79</v>
      </c>
      <c r="AW228" s="13" t="s">
        <v>4</v>
      </c>
      <c r="AX228" s="13" t="s">
        <v>6</v>
      </c>
      <c r="AY228" s="218" t="s">
        <v>165</v>
      </c>
    </row>
    <row r="229" spans="1:65" s="1" customFormat="1" ht="44.25" customHeight="1">
      <c r="A229" s="35"/>
      <c r="B229" s="36"/>
      <c r="C229" s="179" t="s">
        <v>408</v>
      </c>
      <c r="D229" s="179" t="s">
        <v>167</v>
      </c>
      <c r="E229" s="180" t="s">
        <v>463</v>
      </c>
      <c r="F229" s="181" t="s">
        <v>464</v>
      </c>
      <c r="G229" s="182" t="s">
        <v>187</v>
      </c>
      <c r="H229" s="183">
        <v>480.828</v>
      </c>
      <c r="I229" s="184">
        <v>31</v>
      </c>
      <c r="J229" s="185">
        <f>ROUND(I229*H229,2)</f>
        <v>14905.67</v>
      </c>
      <c r="K229" s="181" t="s">
        <v>171</v>
      </c>
      <c r="L229" s="40"/>
      <c r="M229" s="186" t="s">
        <v>20</v>
      </c>
      <c r="N229" s="187" t="s">
        <v>41</v>
      </c>
      <c r="O229" s="65"/>
      <c r="P229" s="188">
        <f>O229*H229</f>
        <v>0</v>
      </c>
      <c r="Q229" s="188">
        <v>0</v>
      </c>
      <c r="R229" s="188">
        <f>Q229*H229</f>
        <v>0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172</v>
      </c>
      <c r="AT229" s="190" t="s">
        <v>167</v>
      </c>
      <c r="AU229" s="190" t="s">
        <v>79</v>
      </c>
      <c r="AY229" s="18" t="s">
        <v>165</v>
      </c>
      <c r="BE229" s="191">
        <f>IF(N229="základní",J229,0)</f>
        <v>14905.67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8" t="s">
        <v>6</v>
      </c>
      <c r="BK229" s="191">
        <f>ROUND(I229*H229,2)</f>
        <v>14905.67</v>
      </c>
      <c r="BL229" s="18" t="s">
        <v>172</v>
      </c>
      <c r="BM229" s="190" t="s">
        <v>750</v>
      </c>
    </row>
    <row r="230" spans="1:47" s="1" customFormat="1" ht="12">
      <c r="A230" s="35"/>
      <c r="B230" s="36"/>
      <c r="C230" s="37"/>
      <c r="D230" s="192" t="s">
        <v>174</v>
      </c>
      <c r="E230" s="37"/>
      <c r="F230" s="193" t="s">
        <v>466</v>
      </c>
      <c r="G230" s="37"/>
      <c r="H230" s="37"/>
      <c r="I230" s="194"/>
      <c r="J230" s="37"/>
      <c r="K230" s="37"/>
      <c r="L230" s="40"/>
      <c r="M230" s="195"/>
      <c r="N230" s="196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174</v>
      </c>
      <c r="AU230" s="18" t="s">
        <v>79</v>
      </c>
    </row>
    <row r="231" spans="1:65" s="1" customFormat="1" ht="37.9" customHeight="1">
      <c r="A231" s="35"/>
      <c r="B231" s="36"/>
      <c r="C231" s="179" t="s">
        <v>413</v>
      </c>
      <c r="D231" s="179" t="s">
        <v>167</v>
      </c>
      <c r="E231" s="180" t="s">
        <v>468</v>
      </c>
      <c r="F231" s="181" t="s">
        <v>469</v>
      </c>
      <c r="G231" s="182" t="s">
        <v>224</v>
      </c>
      <c r="H231" s="183">
        <v>0.04</v>
      </c>
      <c r="I231" s="184">
        <v>32004</v>
      </c>
      <c r="J231" s="185">
        <f>ROUND(I231*H231,2)</f>
        <v>1280.16</v>
      </c>
      <c r="K231" s="181" t="s">
        <v>171</v>
      </c>
      <c r="L231" s="40"/>
      <c r="M231" s="186" t="s">
        <v>20</v>
      </c>
      <c r="N231" s="187" t="s">
        <v>41</v>
      </c>
      <c r="O231" s="65"/>
      <c r="P231" s="188">
        <f>O231*H231</f>
        <v>0</v>
      </c>
      <c r="Q231" s="188">
        <v>0</v>
      </c>
      <c r="R231" s="188">
        <f>Q231*H231</f>
        <v>0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172</v>
      </c>
      <c r="AT231" s="190" t="s">
        <v>167</v>
      </c>
      <c r="AU231" s="190" t="s">
        <v>79</v>
      </c>
      <c r="AY231" s="18" t="s">
        <v>165</v>
      </c>
      <c r="BE231" s="191">
        <f>IF(N231="základní",J231,0)</f>
        <v>1280.16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8" t="s">
        <v>6</v>
      </c>
      <c r="BK231" s="191">
        <f>ROUND(I231*H231,2)</f>
        <v>1280.16</v>
      </c>
      <c r="BL231" s="18" t="s">
        <v>172</v>
      </c>
      <c r="BM231" s="190" t="s">
        <v>751</v>
      </c>
    </row>
    <row r="232" spans="1:47" s="1" customFormat="1" ht="12">
      <c r="A232" s="35"/>
      <c r="B232" s="36"/>
      <c r="C232" s="37"/>
      <c r="D232" s="192" t="s">
        <v>174</v>
      </c>
      <c r="E232" s="37"/>
      <c r="F232" s="193" t="s">
        <v>471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174</v>
      </c>
      <c r="AU232" s="18" t="s">
        <v>79</v>
      </c>
    </row>
    <row r="233" spans="2:51" s="12" customFormat="1" ht="12">
      <c r="B233" s="197"/>
      <c r="C233" s="198"/>
      <c r="D233" s="199" t="s">
        <v>190</v>
      </c>
      <c r="E233" s="200" t="s">
        <v>20</v>
      </c>
      <c r="F233" s="201" t="s">
        <v>474</v>
      </c>
      <c r="G233" s="198"/>
      <c r="H233" s="200" t="s">
        <v>20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190</v>
      </c>
      <c r="AU233" s="207" t="s">
        <v>79</v>
      </c>
      <c r="AV233" s="12" t="s">
        <v>6</v>
      </c>
      <c r="AW233" s="12" t="s">
        <v>32</v>
      </c>
      <c r="AX233" s="12" t="s">
        <v>70</v>
      </c>
      <c r="AY233" s="207" t="s">
        <v>165</v>
      </c>
    </row>
    <row r="234" spans="2:51" s="13" customFormat="1" ht="12">
      <c r="B234" s="208"/>
      <c r="C234" s="209"/>
      <c r="D234" s="199" t="s">
        <v>190</v>
      </c>
      <c r="E234" s="210" t="s">
        <v>20</v>
      </c>
      <c r="F234" s="211" t="s">
        <v>752</v>
      </c>
      <c r="G234" s="209"/>
      <c r="H234" s="212">
        <v>0.04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190</v>
      </c>
      <c r="AU234" s="218" t="s">
        <v>79</v>
      </c>
      <c r="AV234" s="13" t="s">
        <v>79</v>
      </c>
      <c r="AW234" s="13" t="s">
        <v>32</v>
      </c>
      <c r="AX234" s="13" t="s">
        <v>6</v>
      </c>
      <c r="AY234" s="218" t="s">
        <v>165</v>
      </c>
    </row>
    <row r="235" spans="1:65" s="1" customFormat="1" ht="16.5" customHeight="1">
      <c r="A235" s="35"/>
      <c r="B235" s="36"/>
      <c r="C235" s="220" t="s">
        <v>418</v>
      </c>
      <c r="D235" s="220" t="s">
        <v>245</v>
      </c>
      <c r="E235" s="221" t="s">
        <v>483</v>
      </c>
      <c r="F235" s="222" t="s">
        <v>484</v>
      </c>
      <c r="G235" s="223" t="s">
        <v>224</v>
      </c>
      <c r="H235" s="224">
        <v>0.04</v>
      </c>
      <c r="I235" s="225">
        <v>285750</v>
      </c>
      <c r="J235" s="226">
        <f>ROUND(I235*H235,2)</f>
        <v>11430</v>
      </c>
      <c r="K235" s="222" t="s">
        <v>239</v>
      </c>
      <c r="L235" s="227"/>
      <c r="M235" s="228" t="s">
        <v>20</v>
      </c>
      <c r="N235" s="229" t="s">
        <v>41</v>
      </c>
      <c r="O235" s="65"/>
      <c r="P235" s="188">
        <f>O235*H235</f>
        <v>0</v>
      </c>
      <c r="Q235" s="188">
        <v>1</v>
      </c>
      <c r="R235" s="188">
        <f>Q235*H235</f>
        <v>0.04</v>
      </c>
      <c r="S235" s="188">
        <v>0</v>
      </c>
      <c r="T235" s="18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211</v>
      </c>
      <c r="AT235" s="190" t="s">
        <v>245</v>
      </c>
      <c r="AU235" s="190" t="s">
        <v>79</v>
      </c>
      <c r="AY235" s="18" t="s">
        <v>165</v>
      </c>
      <c r="BE235" s="191">
        <f>IF(N235="základní",J235,0)</f>
        <v>11430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8" t="s">
        <v>6</v>
      </c>
      <c r="BK235" s="191">
        <f>ROUND(I235*H235,2)</f>
        <v>11430</v>
      </c>
      <c r="BL235" s="18" t="s">
        <v>172</v>
      </c>
      <c r="BM235" s="190" t="s">
        <v>753</v>
      </c>
    </row>
    <row r="236" spans="2:51" s="12" customFormat="1" ht="12">
      <c r="B236" s="197"/>
      <c r="C236" s="198"/>
      <c r="D236" s="199" t="s">
        <v>190</v>
      </c>
      <c r="E236" s="200" t="s">
        <v>20</v>
      </c>
      <c r="F236" s="201" t="s">
        <v>474</v>
      </c>
      <c r="G236" s="198"/>
      <c r="H236" s="200" t="s">
        <v>20</v>
      </c>
      <c r="I236" s="202"/>
      <c r="J236" s="198"/>
      <c r="K236" s="198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190</v>
      </c>
      <c r="AU236" s="207" t="s">
        <v>79</v>
      </c>
      <c r="AV236" s="12" t="s">
        <v>6</v>
      </c>
      <c r="AW236" s="12" t="s">
        <v>32</v>
      </c>
      <c r="AX236" s="12" t="s">
        <v>70</v>
      </c>
      <c r="AY236" s="207" t="s">
        <v>165</v>
      </c>
    </row>
    <row r="237" spans="2:51" s="13" customFormat="1" ht="12">
      <c r="B237" s="208"/>
      <c r="C237" s="209"/>
      <c r="D237" s="199" t="s">
        <v>190</v>
      </c>
      <c r="E237" s="210" t="s">
        <v>20</v>
      </c>
      <c r="F237" s="211" t="s">
        <v>752</v>
      </c>
      <c r="G237" s="209"/>
      <c r="H237" s="212">
        <v>0.04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190</v>
      </c>
      <c r="AU237" s="218" t="s">
        <v>79</v>
      </c>
      <c r="AV237" s="13" t="s">
        <v>79</v>
      </c>
      <c r="AW237" s="13" t="s">
        <v>32</v>
      </c>
      <c r="AX237" s="13" t="s">
        <v>6</v>
      </c>
      <c r="AY237" s="218" t="s">
        <v>165</v>
      </c>
    </row>
    <row r="238" spans="2:63" s="11" customFormat="1" ht="22.9" customHeight="1">
      <c r="B238" s="163"/>
      <c r="C238" s="164"/>
      <c r="D238" s="165" t="s">
        <v>69</v>
      </c>
      <c r="E238" s="177" t="s">
        <v>496</v>
      </c>
      <c r="F238" s="177" t="s">
        <v>497</v>
      </c>
      <c r="G238" s="164"/>
      <c r="H238" s="164"/>
      <c r="I238" s="167"/>
      <c r="J238" s="178">
        <f>BK238</f>
        <v>1743.6299999999999</v>
      </c>
      <c r="K238" s="164"/>
      <c r="L238" s="169"/>
      <c r="M238" s="170"/>
      <c r="N238" s="171"/>
      <c r="O238" s="171"/>
      <c r="P238" s="172">
        <f>SUM(P239:P248)</f>
        <v>0</v>
      </c>
      <c r="Q238" s="171"/>
      <c r="R238" s="172">
        <f>SUM(R239:R248)</f>
        <v>0</v>
      </c>
      <c r="S238" s="171"/>
      <c r="T238" s="173">
        <f>SUM(T239:T248)</f>
        <v>0</v>
      </c>
      <c r="AR238" s="174" t="s">
        <v>6</v>
      </c>
      <c r="AT238" s="175" t="s">
        <v>69</v>
      </c>
      <c r="AU238" s="175" t="s">
        <v>6</v>
      </c>
      <c r="AY238" s="174" t="s">
        <v>165</v>
      </c>
      <c r="BK238" s="176">
        <f>SUM(BK239:BK248)</f>
        <v>1743.6299999999999</v>
      </c>
    </row>
    <row r="239" spans="1:65" s="1" customFormat="1" ht="24.2" customHeight="1">
      <c r="A239" s="35"/>
      <c r="B239" s="36"/>
      <c r="C239" s="179" t="s">
        <v>425</v>
      </c>
      <c r="D239" s="179" t="s">
        <v>167</v>
      </c>
      <c r="E239" s="180" t="s">
        <v>499</v>
      </c>
      <c r="F239" s="181" t="s">
        <v>500</v>
      </c>
      <c r="G239" s="182" t="s">
        <v>224</v>
      </c>
      <c r="H239" s="183">
        <v>3.476</v>
      </c>
      <c r="I239" s="184">
        <v>77.77</v>
      </c>
      <c r="J239" s="185">
        <f>ROUND(I239*H239,2)</f>
        <v>270.33</v>
      </c>
      <c r="K239" s="181" t="s">
        <v>171</v>
      </c>
      <c r="L239" s="40"/>
      <c r="M239" s="186" t="s">
        <v>20</v>
      </c>
      <c r="N239" s="187" t="s">
        <v>41</v>
      </c>
      <c r="O239" s="65"/>
      <c r="P239" s="188">
        <f>O239*H239</f>
        <v>0</v>
      </c>
      <c r="Q239" s="188">
        <v>0</v>
      </c>
      <c r="R239" s="188">
        <f>Q239*H239</f>
        <v>0</v>
      </c>
      <c r="S239" s="188">
        <v>0</v>
      </c>
      <c r="T239" s="18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172</v>
      </c>
      <c r="AT239" s="190" t="s">
        <v>167</v>
      </c>
      <c r="AU239" s="190" t="s">
        <v>79</v>
      </c>
      <c r="AY239" s="18" t="s">
        <v>165</v>
      </c>
      <c r="BE239" s="191">
        <f>IF(N239="základní",J239,0)</f>
        <v>270.33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8" t="s">
        <v>6</v>
      </c>
      <c r="BK239" s="191">
        <f>ROUND(I239*H239,2)</f>
        <v>270.33</v>
      </c>
      <c r="BL239" s="18" t="s">
        <v>172</v>
      </c>
      <c r="BM239" s="190" t="s">
        <v>754</v>
      </c>
    </row>
    <row r="240" spans="1:47" s="1" customFormat="1" ht="12">
      <c r="A240" s="35"/>
      <c r="B240" s="36"/>
      <c r="C240" s="37"/>
      <c r="D240" s="192" t="s">
        <v>174</v>
      </c>
      <c r="E240" s="37"/>
      <c r="F240" s="193" t="s">
        <v>502</v>
      </c>
      <c r="G240" s="37"/>
      <c r="H240" s="37"/>
      <c r="I240" s="194"/>
      <c r="J240" s="37"/>
      <c r="K240" s="37"/>
      <c r="L240" s="40"/>
      <c r="M240" s="195"/>
      <c r="N240" s="19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174</v>
      </c>
      <c r="AU240" s="18" t="s">
        <v>79</v>
      </c>
    </row>
    <row r="241" spans="1:65" s="1" customFormat="1" ht="33" customHeight="1">
      <c r="A241" s="35"/>
      <c r="B241" s="36"/>
      <c r="C241" s="179" t="s">
        <v>431</v>
      </c>
      <c r="D241" s="179" t="s">
        <v>167</v>
      </c>
      <c r="E241" s="180" t="s">
        <v>504</v>
      </c>
      <c r="F241" s="181" t="s">
        <v>505</v>
      </c>
      <c r="G241" s="182" t="s">
        <v>224</v>
      </c>
      <c r="H241" s="183">
        <v>3.476</v>
      </c>
      <c r="I241" s="184">
        <v>134.79</v>
      </c>
      <c r="J241" s="185">
        <f>ROUND(I241*H241,2)</f>
        <v>468.53</v>
      </c>
      <c r="K241" s="181" t="s">
        <v>171</v>
      </c>
      <c r="L241" s="40"/>
      <c r="M241" s="186" t="s">
        <v>20</v>
      </c>
      <c r="N241" s="187" t="s">
        <v>41</v>
      </c>
      <c r="O241" s="65"/>
      <c r="P241" s="188">
        <f>O241*H241</f>
        <v>0</v>
      </c>
      <c r="Q241" s="188">
        <v>0</v>
      </c>
      <c r="R241" s="188">
        <f>Q241*H241</f>
        <v>0</v>
      </c>
      <c r="S241" s="188">
        <v>0</v>
      </c>
      <c r="T241" s="18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172</v>
      </c>
      <c r="AT241" s="190" t="s">
        <v>167</v>
      </c>
      <c r="AU241" s="190" t="s">
        <v>79</v>
      </c>
      <c r="AY241" s="18" t="s">
        <v>165</v>
      </c>
      <c r="BE241" s="191">
        <f>IF(N241="základní",J241,0)</f>
        <v>468.53</v>
      </c>
      <c r="BF241" s="191">
        <f>IF(N241="snížená",J241,0)</f>
        <v>0</v>
      </c>
      <c r="BG241" s="191">
        <f>IF(N241="zákl. přenesená",J241,0)</f>
        <v>0</v>
      </c>
      <c r="BH241" s="191">
        <f>IF(N241="sníž. přenesená",J241,0)</f>
        <v>0</v>
      </c>
      <c r="BI241" s="191">
        <f>IF(N241="nulová",J241,0)</f>
        <v>0</v>
      </c>
      <c r="BJ241" s="18" t="s">
        <v>6</v>
      </c>
      <c r="BK241" s="191">
        <f>ROUND(I241*H241,2)</f>
        <v>468.53</v>
      </c>
      <c r="BL241" s="18" t="s">
        <v>172</v>
      </c>
      <c r="BM241" s="190" t="s">
        <v>755</v>
      </c>
    </row>
    <row r="242" spans="1:47" s="1" customFormat="1" ht="12">
      <c r="A242" s="35"/>
      <c r="B242" s="36"/>
      <c r="C242" s="37"/>
      <c r="D242" s="192" t="s">
        <v>174</v>
      </c>
      <c r="E242" s="37"/>
      <c r="F242" s="193" t="s">
        <v>507</v>
      </c>
      <c r="G242" s="37"/>
      <c r="H242" s="37"/>
      <c r="I242" s="194"/>
      <c r="J242" s="37"/>
      <c r="K242" s="37"/>
      <c r="L242" s="40"/>
      <c r="M242" s="195"/>
      <c r="N242" s="196"/>
      <c r="O242" s="65"/>
      <c r="P242" s="65"/>
      <c r="Q242" s="65"/>
      <c r="R242" s="65"/>
      <c r="S242" s="65"/>
      <c r="T242" s="6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174</v>
      </c>
      <c r="AU242" s="18" t="s">
        <v>79</v>
      </c>
    </row>
    <row r="243" spans="1:65" s="1" customFormat="1" ht="24.2" customHeight="1">
      <c r="A243" s="35"/>
      <c r="B243" s="36"/>
      <c r="C243" s="179" t="s">
        <v>438</v>
      </c>
      <c r="D243" s="179" t="s">
        <v>167</v>
      </c>
      <c r="E243" s="180" t="s">
        <v>509</v>
      </c>
      <c r="F243" s="181" t="s">
        <v>510</v>
      </c>
      <c r="G243" s="182" t="s">
        <v>224</v>
      </c>
      <c r="H243" s="183">
        <v>10.428</v>
      </c>
      <c r="I243" s="184">
        <v>13.02</v>
      </c>
      <c r="J243" s="185">
        <f>ROUND(I243*H243,2)</f>
        <v>135.77</v>
      </c>
      <c r="K243" s="181" t="s">
        <v>171</v>
      </c>
      <c r="L243" s="40"/>
      <c r="M243" s="186" t="s">
        <v>20</v>
      </c>
      <c r="N243" s="187" t="s">
        <v>41</v>
      </c>
      <c r="O243" s="65"/>
      <c r="P243" s="188">
        <f>O243*H243</f>
        <v>0</v>
      </c>
      <c r="Q243" s="188">
        <v>0</v>
      </c>
      <c r="R243" s="188">
        <f>Q243*H243</f>
        <v>0</v>
      </c>
      <c r="S243" s="188">
        <v>0</v>
      </c>
      <c r="T243" s="18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172</v>
      </c>
      <c r="AT243" s="190" t="s">
        <v>167</v>
      </c>
      <c r="AU243" s="190" t="s">
        <v>79</v>
      </c>
      <c r="AY243" s="18" t="s">
        <v>165</v>
      </c>
      <c r="BE243" s="191">
        <f>IF(N243="základní",J243,0)</f>
        <v>135.77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8" t="s">
        <v>6</v>
      </c>
      <c r="BK243" s="191">
        <f>ROUND(I243*H243,2)</f>
        <v>135.77</v>
      </c>
      <c r="BL243" s="18" t="s">
        <v>172</v>
      </c>
      <c r="BM243" s="190" t="s">
        <v>756</v>
      </c>
    </row>
    <row r="244" spans="1:47" s="1" customFormat="1" ht="12">
      <c r="A244" s="35"/>
      <c r="B244" s="36"/>
      <c r="C244" s="37"/>
      <c r="D244" s="192" t="s">
        <v>174</v>
      </c>
      <c r="E244" s="37"/>
      <c r="F244" s="193" t="s">
        <v>512</v>
      </c>
      <c r="G244" s="37"/>
      <c r="H244" s="37"/>
      <c r="I244" s="194"/>
      <c r="J244" s="37"/>
      <c r="K244" s="37"/>
      <c r="L244" s="40"/>
      <c r="M244" s="195"/>
      <c r="N244" s="196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174</v>
      </c>
      <c r="AU244" s="18" t="s">
        <v>79</v>
      </c>
    </row>
    <row r="245" spans="1:47" s="1" customFormat="1" ht="19.5">
      <c r="A245" s="35"/>
      <c r="B245" s="36"/>
      <c r="C245" s="37"/>
      <c r="D245" s="199" t="s">
        <v>241</v>
      </c>
      <c r="E245" s="37"/>
      <c r="F245" s="219" t="s">
        <v>513</v>
      </c>
      <c r="G245" s="37"/>
      <c r="H245" s="37"/>
      <c r="I245" s="194"/>
      <c r="J245" s="37"/>
      <c r="K245" s="37"/>
      <c r="L245" s="40"/>
      <c r="M245" s="195"/>
      <c r="N245" s="196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241</v>
      </c>
      <c r="AU245" s="18" t="s">
        <v>79</v>
      </c>
    </row>
    <row r="246" spans="2:51" s="13" customFormat="1" ht="12">
      <c r="B246" s="208"/>
      <c r="C246" s="209"/>
      <c r="D246" s="199" t="s">
        <v>190</v>
      </c>
      <c r="E246" s="209"/>
      <c r="F246" s="211" t="s">
        <v>757</v>
      </c>
      <c r="G246" s="209"/>
      <c r="H246" s="212">
        <v>10.428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190</v>
      </c>
      <c r="AU246" s="218" t="s">
        <v>79</v>
      </c>
      <c r="AV246" s="13" t="s">
        <v>79</v>
      </c>
      <c r="AW246" s="13" t="s">
        <v>4</v>
      </c>
      <c r="AX246" s="13" t="s">
        <v>6</v>
      </c>
      <c r="AY246" s="218" t="s">
        <v>165</v>
      </c>
    </row>
    <row r="247" spans="1:65" s="1" customFormat="1" ht="49.15" customHeight="1">
      <c r="A247" s="35"/>
      <c r="B247" s="36"/>
      <c r="C247" s="179" t="s">
        <v>443</v>
      </c>
      <c r="D247" s="179" t="s">
        <v>167</v>
      </c>
      <c r="E247" s="180" t="s">
        <v>516</v>
      </c>
      <c r="F247" s="181" t="s">
        <v>517</v>
      </c>
      <c r="G247" s="182" t="s">
        <v>224</v>
      </c>
      <c r="H247" s="183">
        <v>3.476</v>
      </c>
      <c r="I247" s="184">
        <v>250</v>
      </c>
      <c r="J247" s="185">
        <f>ROUND(I247*H247,2)</f>
        <v>869</v>
      </c>
      <c r="K247" s="181" t="s">
        <v>171</v>
      </c>
      <c r="L247" s="40"/>
      <c r="M247" s="186" t="s">
        <v>20</v>
      </c>
      <c r="N247" s="187" t="s">
        <v>41</v>
      </c>
      <c r="O247" s="65"/>
      <c r="P247" s="188">
        <f>O247*H247</f>
        <v>0</v>
      </c>
      <c r="Q247" s="188">
        <v>0</v>
      </c>
      <c r="R247" s="188">
        <f>Q247*H247</f>
        <v>0</v>
      </c>
      <c r="S247" s="188">
        <v>0</v>
      </c>
      <c r="T247" s="18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0" t="s">
        <v>172</v>
      </c>
      <c r="AT247" s="190" t="s">
        <v>167</v>
      </c>
      <c r="AU247" s="190" t="s">
        <v>79</v>
      </c>
      <c r="AY247" s="18" t="s">
        <v>165</v>
      </c>
      <c r="BE247" s="191">
        <f>IF(N247="základní",J247,0)</f>
        <v>869</v>
      </c>
      <c r="BF247" s="191">
        <f>IF(N247="snížená",J247,0)</f>
        <v>0</v>
      </c>
      <c r="BG247" s="191">
        <f>IF(N247="zákl. přenesená",J247,0)</f>
        <v>0</v>
      </c>
      <c r="BH247" s="191">
        <f>IF(N247="sníž. přenesená",J247,0)</f>
        <v>0</v>
      </c>
      <c r="BI247" s="191">
        <f>IF(N247="nulová",J247,0)</f>
        <v>0</v>
      </c>
      <c r="BJ247" s="18" t="s">
        <v>6</v>
      </c>
      <c r="BK247" s="191">
        <f>ROUND(I247*H247,2)</f>
        <v>869</v>
      </c>
      <c r="BL247" s="18" t="s">
        <v>172</v>
      </c>
      <c r="BM247" s="190" t="s">
        <v>758</v>
      </c>
    </row>
    <row r="248" spans="1:47" s="1" customFormat="1" ht="12">
      <c r="A248" s="35"/>
      <c r="B248" s="36"/>
      <c r="C248" s="37"/>
      <c r="D248" s="192" t="s">
        <v>174</v>
      </c>
      <c r="E248" s="37"/>
      <c r="F248" s="193" t="s">
        <v>519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174</v>
      </c>
      <c r="AU248" s="18" t="s">
        <v>79</v>
      </c>
    </row>
    <row r="249" spans="2:63" s="11" customFormat="1" ht="22.9" customHeight="1">
      <c r="B249" s="163"/>
      <c r="C249" s="164"/>
      <c r="D249" s="165" t="s">
        <v>69</v>
      </c>
      <c r="E249" s="177" t="s">
        <v>520</v>
      </c>
      <c r="F249" s="177" t="s">
        <v>521</v>
      </c>
      <c r="G249" s="164"/>
      <c r="H249" s="164"/>
      <c r="I249" s="167"/>
      <c r="J249" s="178">
        <f>BK249</f>
        <v>22775.81</v>
      </c>
      <c r="K249" s="164"/>
      <c r="L249" s="169"/>
      <c r="M249" s="170"/>
      <c r="N249" s="171"/>
      <c r="O249" s="171"/>
      <c r="P249" s="172">
        <f>SUM(P250:P251)</f>
        <v>0</v>
      </c>
      <c r="Q249" s="171"/>
      <c r="R249" s="172">
        <f>SUM(R250:R251)</f>
        <v>0</v>
      </c>
      <c r="S249" s="171"/>
      <c r="T249" s="173">
        <f>SUM(T250:T251)</f>
        <v>0</v>
      </c>
      <c r="AR249" s="174" t="s">
        <v>6</v>
      </c>
      <c r="AT249" s="175" t="s">
        <v>69</v>
      </c>
      <c r="AU249" s="175" t="s">
        <v>6</v>
      </c>
      <c r="AY249" s="174" t="s">
        <v>165</v>
      </c>
      <c r="BK249" s="176">
        <f>SUM(BK250:BK251)</f>
        <v>22775.81</v>
      </c>
    </row>
    <row r="250" spans="1:65" s="1" customFormat="1" ht="55.5" customHeight="1">
      <c r="A250" s="35"/>
      <c r="B250" s="36"/>
      <c r="C250" s="179" t="s">
        <v>449</v>
      </c>
      <c r="D250" s="179" t="s">
        <v>167</v>
      </c>
      <c r="E250" s="180" t="s">
        <v>523</v>
      </c>
      <c r="F250" s="181" t="s">
        <v>524</v>
      </c>
      <c r="G250" s="182" t="s">
        <v>224</v>
      </c>
      <c r="H250" s="183">
        <v>213.757</v>
      </c>
      <c r="I250" s="184">
        <v>106.55</v>
      </c>
      <c r="J250" s="185">
        <f>ROUND(I250*H250,2)</f>
        <v>22775.81</v>
      </c>
      <c r="K250" s="181" t="s">
        <v>171</v>
      </c>
      <c r="L250" s="40"/>
      <c r="M250" s="186" t="s">
        <v>20</v>
      </c>
      <c r="N250" s="187" t="s">
        <v>41</v>
      </c>
      <c r="O250" s="65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172</v>
      </c>
      <c r="AT250" s="190" t="s">
        <v>167</v>
      </c>
      <c r="AU250" s="190" t="s">
        <v>79</v>
      </c>
      <c r="AY250" s="18" t="s">
        <v>165</v>
      </c>
      <c r="BE250" s="191">
        <f>IF(N250="základní",J250,0)</f>
        <v>22775.81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8" t="s">
        <v>6</v>
      </c>
      <c r="BK250" s="191">
        <f>ROUND(I250*H250,2)</f>
        <v>22775.81</v>
      </c>
      <c r="BL250" s="18" t="s">
        <v>172</v>
      </c>
      <c r="BM250" s="190" t="s">
        <v>759</v>
      </c>
    </row>
    <row r="251" spans="1:47" s="1" customFormat="1" ht="12">
      <c r="A251" s="35"/>
      <c r="B251" s="36"/>
      <c r="C251" s="37"/>
      <c r="D251" s="192" t="s">
        <v>174</v>
      </c>
      <c r="E251" s="37"/>
      <c r="F251" s="193" t="s">
        <v>526</v>
      </c>
      <c r="G251" s="37"/>
      <c r="H251" s="37"/>
      <c r="I251" s="194"/>
      <c r="J251" s="37"/>
      <c r="K251" s="37"/>
      <c r="L251" s="40"/>
      <c r="M251" s="195"/>
      <c r="N251" s="196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174</v>
      </c>
      <c r="AU251" s="18" t="s">
        <v>79</v>
      </c>
    </row>
    <row r="252" spans="2:63" s="11" customFormat="1" ht="25.9" customHeight="1">
      <c r="B252" s="163"/>
      <c r="C252" s="164"/>
      <c r="D252" s="165" t="s">
        <v>69</v>
      </c>
      <c r="E252" s="166" t="s">
        <v>527</v>
      </c>
      <c r="F252" s="166" t="s">
        <v>528</v>
      </c>
      <c r="G252" s="164"/>
      <c r="H252" s="164"/>
      <c r="I252" s="167"/>
      <c r="J252" s="168">
        <f>BK252</f>
        <v>446100.06000000006</v>
      </c>
      <c r="K252" s="164"/>
      <c r="L252" s="169"/>
      <c r="M252" s="170"/>
      <c r="N252" s="171"/>
      <c r="O252" s="171"/>
      <c r="P252" s="172">
        <f>P253+P280+P283</f>
        <v>0</v>
      </c>
      <c r="Q252" s="171"/>
      <c r="R252" s="172">
        <f>R253+R280+R283</f>
        <v>0.6986543067000001</v>
      </c>
      <c r="S252" s="171"/>
      <c r="T252" s="173">
        <f>T253+T280+T283</f>
        <v>0</v>
      </c>
      <c r="AR252" s="174" t="s">
        <v>79</v>
      </c>
      <c r="AT252" s="175" t="s">
        <v>69</v>
      </c>
      <c r="AU252" s="175" t="s">
        <v>70</v>
      </c>
      <c r="AY252" s="174" t="s">
        <v>165</v>
      </c>
      <c r="BK252" s="176">
        <f>BK253+BK280+BK283</f>
        <v>446100.06000000006</v>
      </c>
    </row>
    <row r="253" spans="2:63" s="11" customFormat="1" ht="22.9" customHeight="1">
      <c r="B253" s="163"/>
      <c r="C253" s="164"/>
      <c r="D253" s="165" t="s">
        <v>69</v>
      </c>
      <c r="E253" s="177" t="s">
        <v>542</v>
      </c>
      <c r="F253" s="177" t="s">
        <v>543</v>
      </c>
      <c r="G253" s="164"/>
      <c r="H253" s="164"/>
      <c r="I253" s="167"/>
      <c r="J253" s="178">
        <f>BK253</f>
        <v>63005.25000000001</v>
      </c>
      <c r="K253" s="164"/>
      <c r="L253" s="169"/>
      <c r="M253" s="170"/>
      <c r="N253" s="171"/>
      <c r="O253" s="171"/>
      <c r="P253" s="172">
        <f>SUM(P254:P279)</f>
        <v>0</v>
      </c>
      <c r="Q253" s="171"/>
      <c r="R253" s="172">
        <f>SUM(R254:R279)</f>
        <v>0.22995987950000005</v>
      </c>
      <c r="S253" s="171"/>
      <c r="T253" s="173">
        <f>SUM(T254:T279)</f>
        <v>0</v>
      </c>
      <c r="AR253" s="174" t="s">
        <v>79</v>
      </c>
      <c r="AT253" s="175" t="s">
        <v>69</v>
      </c>
      <c r="AU253" s="175" t="s">
        <v>6</v>
      </c>
      <c r="AY253" s="174" t="s">
        <v>165</v>
      </c>
      <c r="BK253" s="176">
        <f>SUM(BK254:BK279)</f>
        <v>63005.25000000001</v>
      </c>
    </row>
    <row r="254" spans="1:65" s="1" customFormat="1" ht="37.9" customHeight="1">
      <c r="A254" s="35"/>
      <c r="B254" s="36"/>
      <c r="C254" s="179" t="s">
        <v>455</v>
      </c>
      <c r="D254" s="179" t="s">
        <v>167</v>
      </c>
      <c r="E254" s="180" t="s">
        <v>552</v>
      </c>
      <c r="F254" s="181" t="s">
        <v>553</v>
      </c>
      <c r="G254" s="182" t="s">
        <v>232</v>
      </c>
      <c r="H254" s="183">
        <v>10.91</v>
      </c>
      <c r="I254" s="184">
        <v>582.93</v>
      </c>
      <c r="J254" s="185">
        <f>ROUND(I254*H254,2)</f>
        <v>6359.77</v>
      </c>
      <c r="K254" s="181" t="s">
        <v>171</v>
      </c>
      <c r="L254" s="40"/>
      <c r="M254" s="186" t="s">
        <v>20</v>
      </c>
      <c r="N254" s="187" t="s">
        <v>41</v>
      </c>
      <c r="O254" s="65"/>
      <c r="P254" s="188">
        <f>O254*H254</f>
        <v>0</v>
      </c>
      <c r="Q254" s="188">
        <v>0.0043751</v>
      </c>
      <c r="R254" s="188">
        <f>Q254*H254</f>
        <v>0.047732341</v>
      </c>
      <c r="S254" s="188">
        <v>0</v>
      </c>
      <c r="T254" s="18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0" t="s">
        <v>267</v>
      </c>
      <c r="AT254" s="190" t="s">
        <v>167</v>
      </c>
      <c r="AU254" s="190" t="s">
        <v>79</v>
      </c>
      <c r="AY254" s="18" t="s">
        <v>165</v>
      </c>
      <c r="BE254" s="191">
        <f>IF(N254="základní",J254,0)</f>
        <v>6359.77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8" t="s">
        <v>6</v>
      </c>
      <c r="BK254" s="191">
        <f>ROUND(I254*H254,2)</f>
        <v>6359.77</v>
      </c>
      <c r="BL254" s="18" t="s">
        <v>267</v>
      </c>
      <c r="BM254" s="190" t="s">
        <v>760</v>
      </c>
    </row>
    <row r="255" spans="1:47" s="1" customFormat="1" ht="12">
      <c r="A255" s="35"/>
      <c r="B255" s="36"/>
      <c r="C255" s="37"/>
      <c r="D255" s="192" t="s">
        <v>174</v>
      </c>
      <c r="E255" s="37"/>
      <c r="F255" s="193" t="s">
        <v>555</v>
      </c>
      <c r="G255" s="37"/>
      <c r="H255" s="37"/>
      <c r="I255" s="194"/>
      <c r="J255" s="37"/>
      <c r="K255" s="37"/>
      <c r="L255" s="40"/>
      <c r="M255" s="195"/>
      <c r="N255" s="19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174</v>
      </c>
      <c r="AU255" s="18" t="s">
        <v>79</v>
      </c>
    </row>
    <row r="256" spans="2:51" s="12" customFormat="1" ht="12">
      <c r="B256" s="197"/>
      <c r="C256" s="198"/>
      <c r="D256" s="199" t="s">
        <v>190</v>
      </c>
      <c r="E256" s="200" t="s">
        <v>20</v>
      </c>
      <c r="F256" s="201" t="s">
        <v>556</v>
      </c>
      <c r="G256" s="198"/>
      <c r="H256" s="200" t="s">
        <v>20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190</v>
      </c>
      <c r="AU256" s="207" t="s">
        <v>79</v>
      </c>
      <c r="AV256" s="12" t="s">
        <v>6</v>
      </c>
      <c r="AW256" s="12" t="s">
        <v>32</v>
      </c>
      <c r="AX256" s="12" t="s">
        <v>70</v>
      </c>
      <c r="AY256" s="207" t="s">
        <v>165</v>
      </c>
    </row>
    <row r="257" spans="2:51" s="13" customFormat="1" ht="12">
      <c r="B257" s="208"/>
      <c r="C257" s="209"/>
      <c r="D257" s="199" t="s">
        <v>190</v>
      </c>
      <c r="E257" s="210" t="s">
        <v>20</v>
      </c>
      <c r="F257" s="211" t="s">
        <v>761</v>
      </c>
      <c r="G257" s="209"/>
      <c r="H257" s="212">
        <v>10.91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190</v>
      </c>
      <c r="AU257" s="218" t="s">
        <v>79</v>
      </c>
      <c r="AV257" s="13" t="s">
        <v>79</v>
      </c>
      <c r="AW257" s="13" t="s">
        <v>32</v>
      </c>
      <c r="AX257" s="13" t="s">
        <v>6</v>
      </c>
      <c r="AY257" s="218" t="s">
        <v>165</v>
      </c>
    </row>
    <row r="258" spans="1:65" s="1" customFormat="1" ht="44.25" customHeight="1">
      <c r="A258" s="35"/>
      <c r="B258" s="36"/>
      <c r="C258" s="179" t="s">
        <v>462</v>
      </c>
      <c r="D258" s="179" t="s">
        <v>167</v>
      </c>
      <c r="E258" s="180" t="s">
        <v>559</v>
      </c>
      <c r="F258" s="181" t="s">
        <v>560</v>
      </c>
      <c r="G258" s="182" t="s">
        <v>232</v>
      </c>
      <c r="H258" s="183">
        <v>39.57</v>
      </c>
      <c r="I258" s="184">
        <v>291.47</v>
      </c>
      <c r="J258" s="185">
        <f>ROUND(I258*H258,2)</f>
        <v>11533.47</v>
      </c>
      <c r="K258" s="181" t="s">
        <v>171</v>
      </c>
      <c r="L258" s="40"/>
      <c r="M258" s="186" t="s">
        <v>20</v>
      </c>
      <c r="N258" s="187" t="s">
        <v>41</v>
      </c>
      <c r="O258" s="65"/>
      <c r="P258" s="188">
        <f>O258*H258</f>
        <v>0</v>
      </c>
      <c r="Q258" s="188">
        <v>0.00220125</v>
      </c>
      <c r="R258" s="188">
        <f>Q258*H258</f>
        <v>0.0871034625</v>
      </c>
      <c r="S258" s="188">
        <v>0</v>
      </c>
      <c r="T258" s="18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267</v>
      </c>
      <c r="AT258" s="190" t="s">
        <v>167</v>
      </c>
      <c r="AU258" s="190" t="s">
        <v>79</v>
      </c>
      <c r="AY258" s="18" t="s">
        <v>165</v>
      </c>
      <c r="BE258" s="191">
        <f>IF(N258="základní",J258,0)</f>
        <v>11533.47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18" t="s">
        <v>6</v>
      </c>
      <c r="BK258" s="191">
        <f>ROUND(I258*H258,2)</f>
        <v>11533.47</v>
      </c>
      <c r="BL258" s="18" t="s">
        <v>267</v>
      </c>
      <c r="BM258" s="190" t="s">
        <v>762</v>
      </c>
    </row>
    <row r="259" spans="1:47" s="1" customFormat="1" ht="12">
      <c r="A259" s="35"/>
      <c r="B259" s="36"/>
      <c r="C259" s="37"/>
      <c r="D259" s="192" t="s">
        <v>174</v>
      </c>
      <c r="E259" s="37"/>
      <c r="F259" s="193" t="s">
        <v>562</v>
      </c>
      <c r="G259" s="37"/>
      <c r="H259" s="37"/>
      <c r="I259" s="194"/>
      <c r="J259" s="37"/>
      <c r="K259" s="37"/>
      <c r="L259" s="40"/>
      <c r="M259" s="195"/>
      <c r="N259" s="19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174</v>
      </c>
      <c r="AU259" s="18" t="s">
        <v>79</v>
      </c>
    </row>
    <row r="260" spans="2:51" s="12" customFormat="1" ht="12">
      <c r="B260" s="197"/>
      <c r="C260" s="198"/>
      <c r="D260" s="199" t="s">
        <v>190</v>
      </c>
      <c r="E260" s="200" t="s">
        <v>20</v>
      </c>
      <c r="F260" s="201" t="s">
        <v>563</v>
      </c>
      <c r="G260" s="198"/>
      <c r="H260" s="200" t="s">
        <v>20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190</v>
      </c>
      <c r="AU260" s="207" t="s">
        <v>79</v>
      </c>
      <c r="AV260" s="12" t="s">
        <v>6</v>
      </c>
      <c r="AW260" s="12" t="s">
        <v>32</v>
      </c>
      <c r="AX260" s="12" t="s">
        <v>70</v>
      </c>
      <c r="AY260" s="207" t="s">
        <v>165</v>
      </c>
    </row>
    <row r="261" spans="2:51" s="13" customFormat="1" ht="12">
      <c r="B261" s="208"/>
      <c r="C261" s="209"/>
      <c r="D261" s="199" t="s">
        <v>190</v>
      </c>
      <c r="E261" s="210" t="s">
        <v>20</v>
      </c>
      <c r="F261" s="211" t="s">
        <v>763</v>
      </c>
      <c r="G261" s="209"/>
      <c r="H261" s="212">
        <v>39.57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190</v>
      </c>
      <c r="AU261" s="218" t="s">
        <v>79</v>
      </c>
      <c r="AV261" s="13" t="s">
        <v>79</v>
      </c>
      <c r="AW261" s="13" t="s">
        <v>32</v>
      </c>
      <c r="AX261" s="13" t="s">
        <v>6</v>
      </c>
      <c r="AY261" s="218" t="s">
        <v>165</v>
      </c>
    </row>
    <row r="262" spans="1:65" s="1" customFormat="1" ht="44.25" customHeight="1">
      <c r="A262" s="35"/>
      <c r="B262" s="36"/>
      <c r="C262" s="179" t="s">
        <v>467</v>
      </c>
      <c r="D262" s="179" t="s">
        <v>167</v>
      </c>
      <c r="E262" s="180" t="s">
        <v>566</v>
      </c>
      <c r="F262" s="181" t="s">
        <v>567</v>
      </c>
      <c r="G262" s="182" t="s">
        <v>232</v>
      </c>
      <c r="H262" s="183">
        <v>5.36</v>
      </c>
      <c r="I262" s="184">
        <v>384.73</v>
      </c>
      <c r="J262" s="185">
        <f>ROUND(I262*H262,2)</f>
        <v>2062.15</v>
      </c>
      <c r="K262" s="181" t="s">
        <v>171</v>
      </c>
      <c r="L262" s="40"/>
      <c r="M262" s="186" t="s">
        <v>20</v>
      </c>
      <c r="N262" s="187" t="s">
        <v>41</v>
      </c>
      <c r="O262" s="65"/>
      <c r="P262" s="188">
        <f>O262*H262</f>
        <v>0</v>
      </c>
      <c r="Q262" s="188">
        <v>0.00289125</v>
      </c>
      <c r="R262" s="188">
        <f>Q262*H262</f>
        <v>0.015497100000000001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267</v>
      </c>
      <c r="AT262" s="190" t="s">
        <v>167</v>
      </c>
      <c r="AU262" s="190" t="s">
        <v>79</v>
      </c>
      <c r="AY262" s="18" t="s">
        <v>165</v>
      </c>
      <c r="BE262" s="191">
        <f>IF(N262="základní",J262,0)</f>
        <v>2062.15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6</v>
      </c>
      <c r="BK262" s="191">
        <f>ROUND(I262*H262,2)</f>
        <v>2062.15</v>
      </c>
      <c r="BL262" s="18" t="s">
        <v>267</v>
      </c>
      <c r="BM262" s="190" t="s">
        <v>764</v>
      </c>
    </row>
    <row r="263" spans="1:47" s="1" customFormat="1" ht="12">
      <c r="A263" s="35"/>
      <c r="B263" s="36"/>
      <c r="C263" s="37"/>
      <c r="D263" s="192" t="s">
        <v>174</v>
      </c>
      <c r="E263" s="37"/>
      <c r="F263" s="193" t="s">
        <v>569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174</v>
      </c>
      <c r="AU263" s="18" t="s">
        <v>79</v>
      </c>
    </row>
    <row r="264" spans="2:51" s="12" customFormat="1" ht="12">
      <c r="B264" s="197"/>
      <c r="C264" s="198"/>
      <c r="D264" s="199" t="s">
        <v>190</v>
      </c>
      <c r="E264" s="200" t="s">
        <v>20</v>
      </c>
      <c r="F264" s="201" t="s">
        <v>570</v>
      </c>
      <c r="G264" s="198"/>
      <c r="H264" s="200" t="s">
        <v>20</v>
      </c>
      <c r="I264" s="202"/>
      <c r="J264" s="198"/>
      <c r="K264" s="198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190</v>
      </c>
      <c r="AU264" s="207" t="s">
        <v>79</v>
      </c>
      <c r="AV264" s="12" t="s">
        <v>6</v>
      </c>
      <c r="AW264" s="12" t="s">
        <v>32</v>
      </c>
      <c r="AX264" s="12" t="s">
        <v>70</v>
      </c>
      <c r="AY264" s="207" t="s">
        <v>165</v>
      </c>
    </row>
    <row r="265" spans="2:51" s="13" customFormat="1" ht="12">
      <c r="B265" s="208"/>
      <c r="C265" s="209"/>
      <c r="D265" s="199" t="s">
        <v>190</v>
      </c>
      <c r="E265" s="210" t="s">
        <v>20</v>
      </c>
      <c r="F265" s="211" t="s">
        <v>765</v>
      </c>
      <c r="G265" s="209"/>
      <c r="H265" s="212">
        <v>5.36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190</v>
      </c>
      <c r="AU265" s="218" t="s">
        <v>79</v>
      </c>
      <c r="AV265" s="13" t="s">
        <v>79</v>
      </c>
      <c r="AW265" s="13" t="s">
        <v>32</v>
      </c>
      <c r="AX265" s="13" t="s">
        <v>6</v>
      </c>
      <c r="AY265" s="218" t="s">
        <v>165</v>
      </c>
    </row>
    <row r="266" spans="1:65" s="1" customFormat="1" ht="33" customHeight="1">
      <c r="A266" s="35"/>
      <c r="B266" s="36"/>
      <c r="C266" s="179" t="s">
        <v>478</v>
      </c>
      <c r="D266" s="179" t="s">
        <v>167</v>
      </c>
      <c r="E266" s="180" t="s">
        <v>575</v>
      </c>
      <c r="F266" s="181" t="s">
        <v>576</v>
      </c>
      <c r="G266" s="182" t="s">
        <v>232</v>
      </c>
      <c r="H266" s="183">
        <v>29.86</v>
      </c>
      <c r="I266" s="184">
        <v>857.25</v>
      </c>
      <c r="J266" s="185">
        <f>ROUND(I266*H266,2)</f>
        <v>25597.49</v>
      </c>
      <c r="K266" s="181" t="s">
        <v>171</v>
      </c>
      <c r="L266" s="40"/>
      <c r="M266" s="186" t="s">
        <v>20</v>
      </c>
      <c r="N266" s="187" t="s">
        <v>41</v>
      </c>
      <c r="O266" s="65"/>
      <c r="P266" s="188">
        <f>O266*H266</f>
        <v>0</v>
      </c>
      <c r="Q266" s="188">
        <v>0.0016243</v>
      </c>
      <c r="R266" s="188">
        <f>Q266*H266</f>
        <v>0.048501598</v>
      </c>
      <c r="S266" s="188">
        <v>0</v>
      </c>
      <c r="T266" s="18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0" t="s">
        <v>267</v>
      </c>
      <c r="AT266" s="190" t="s">
        <v>167</v>
      </c>
      <c r="AU266" s="190" t="s">
        <v>79</v>
      </c>
      <c r="AY266" s="18" t="s">
        <v>165</v>
      </c>
      <c r="BE266" s="191">
        <f>IF(N266="základní",J266,0)</f>
        <v>25597.49</v>
      </c>
      <c r="BF266" s="191">
        <f>IF(N266="snížená",J266,0)</f>
        <v>0</v>
      </c>
      <c r="BG266" s="191">
        <f>IF(N266="zákl. přenesená",J266,0)</f>
        <v>0</v>
      </c>
      <c r="BH266" s="191">
        <f>IF(N266="sníž. přenesená",J266,0)</f>
        <v>0</v>
      </c>
      <c r="BI266" s="191">
        <f>IF(N266="nulová",J266,0)</f>
        <v>0</v>
      </c>
      <c r="BJ266" s="18" t="s">
        <v>6</v>
      </c>
      <c r="BK266" s="191">
        <f>ROUND(I266*H266,2)</f>
        <v>25597.49</v>
      </c>
      <c r="BL266" s="18" t="s">
        <v>267</v>
      </c>
      <c r="BM266" s="190" t="s">
        <v>766</v>
      </c>
    </row>
    <row r="267" spans="1:47" s="1" customFormat="1" ht="12">
      <c r="A267" s="35"/>
      <c r="B267" s="36"/>
      <c r="C267" s="37"/>
      <c r="D267" s="192" t="s">
        <v>174</v>
      </c>
      <c r="E267" s="37"/>
      <c r="F267" s="193" t="s">
        <v>578</v>
      </c>
      <c r="G267" s="37"/>
      <c r="H267" s="37"/>
      <c r="I267" s="194"/>
      <c r="J267" s="37"/>
      <c r="K267" s="37"/>
      <c r="L267" s="40"/>
      <c r="M267" s="195"/>
      <c r="N267" s="196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174</v>
      </c>
      <c r="AU267" s="18" t="s">
        <v>79</v>
      </c>
    </row>
    <row r="268" spans="2:51" s="12" customFormat="1" ht="12">
      <c r="B268" s="197"/>
      <c r="C268" s="198"/>
      <c r="D268" s="199" t="s">
        <v>190</v>
      </c>
      <c r="E268" s="200" t="s">
        <v>20</v>
      </c>
      <c r="F268" s="201" t="s">
        <v>579</v>
      </c>
      <c r="G268" s="198"/>
      <c r="H268" s="200" t="s">
        <v>20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190</v>
      </c>
      <c r="AU268" s="207" t="s">
        <v>79</v>
      </c>
      <c r="AV268" s="12" t="s">
        <v>6</v>
      </c>
      <c r="AW268" s="12" t="s">
        <v>32</v>
      </c>
      <c r="AX268" s="12" t="s">
        <v>70</v>
      </c>
      <c r="AY268" s="207" t="s">
        <v>165</v>
      </c>
    </row>
    <row r="269" spans="2:51" s="13" customFormat="1" ht="12">
      <c r="B269" s="208"/>
      <c r="C269" s="209"/>
      <c r="D269" s="199" t="s">
        <v>190</v>
      </c>
      <c r="E269" s="210" t="s">
        <v>20</v>
      </c>
      <c r="F269" s="211" t="s">
        <v>767</v>
      </c>
      <c r="G269" s="209"/>
      <c r="H269" s="212">
        <v>29.86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190</v>
      </c>
      <c r="AU269" s="218" t="s">
        <v>79</v>
      </c>
      <c r="AV269" s="13" t="s">
        <v>79</v>
      </c>
      <c r="AW269" s="13" t="s">
        <v>32</v>
      </c>
      <c r="AX269" s="13" t="s">
        <v>6</v>
      </c>
      <c r="AY269" s="218" t="s">
        <v>165</v>
      </c>
    </row>
    <row r="270" spans="1:65" s="1" customFormat="1" ht="44.25" customHeight="1">
      <c r="A270" s="35"/>
      <c r="B270" s="36"/>
      <c r="C270" s="179" t="s">
        <v>482</v>
      </c>
      <c r="D270" s="179" t="s">
        <v>167</v>
      </c>
      <c r="E270" s="180" t="s">
        <v>588</v>
      </c>
      <c r="F270" s="181" t="s">
        <v>589</v>
      </c>
      <c r="G270" s="182" t="s">
        <v>170</v>
      </c>
      <c r="H270" s="183">
        <v>3</v>
      </c>
      <c r="I270" s="184">
        <v>1120.14</v>
      </c>
      <c r="J270" s="185">
        <f>ROUND(I270*H270,2)</f>
        <v>3360.42</v>
      </c>
      <c r="K270" s="181" t="s">
        <v>171</v>
      </c>
      <c r="L270" s="40"/>
      <c r="M270" s="186" t="s">
        <v>20</v>
      </c>
      <c r="N270" s="187" t="s">
        <v>41</v>
      </c>
      <c r="O270" s="65"/>
      <c r="P270" s="188">
        <f>O270*H270</f>
        <v>0</v>
      </c>
      <c r="Q270" s="188">
        <v>0.000252</v>
      </c>
      <c r="R270" s="188">
        <f>Q270*H270</f>
        <v>0.0007559999999999999</v>
      </c>
      <c r="S270" s="188">
        <v>0</v>
      </c>
      <c r="T270" s="18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267</v>
      </c>
      <c r="AT270" s="190" t="s">
        <v>167</v>
      </c>
      <c r="AU270" s="190" t="s">
        <v>79</v>
      </c>
      <c r="AY270" s="18" t="s">
        <v>165</v>
      </c>
      <c r="BE270" s="191">
        <f>IF(N270="základní",J270,0)</f>
        <v>3360.42</v>
      </c>
      <c r="BF270" s="191">
        <f>IF(N270="snížená",J270,0)</f>
        <v>0</v>
      </c>
      <c r="BG270" s="191">
        <f>IF(N270="zákl. přenesená",J270,0)</f>
        <v>0</v>
      </c>
      <c r="BH270" s="191">
        <f>IF(N270="sníž. přenesená",J270,0)</f>
        <v>0</v>
      </c>
      <c r="BI270" s="191">
        <f>IF(N270="nulová",J270,0)</f>
        <v>0</v>
      </c>
      <c r="BJ270" s="18" t="s">
        <v>6</v>
      </c>
      <c r="BK270" s="191">
        <f>ROUND(I270*H270,2)</f>
        <v>3360.42</v>
      </c>
      <c r="BL270" s="18" t="s">
        <v>267</v>
      </c>
      <c r="BM270" s="190" t="s">
        <v>768</v>
      </c>
    </row>
    <row r="271" spans="1:47" s="1" customFormat="1" ht="12">
      <c r="A271" s="35"/>
      <c r="B271" s="36"/>
      <c r="C271" s="37"/>
      <c r="D271" s="192" t="s">
        <v>174</v>
      </c>
      <c r="E271" s="37"/>
      <c r="F271" s="193" t="s">
        <v>591</v>
      </c>
      <c r="G271" s="37"/>
      <c r="H271" s="37"/>
      <c r="I271" s="194"/>
      <c r="J271" s="37"/>
      <c r="K271" s="37"/>
      <c r="L271" s="40"/>
      <c r="M271" s="195"/>
      <c r="N271" s="19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174</v>
      </c>
      <c r="AU271" s="18" t="s">
        <v>79</v>
      </c>
    </row>
    <row r="272" spans="2:51" s="12" customFormat="1" ht="12">
      <c r="B272" s="197"/>
      <c r="C272" s="198"/>
      <c r="D272" s="199" t="s">
        <v>190</v>
      </c>
      <c r="E272" s="200" t="s">
        <v>20</v>
      </c>
      <c r="F272" s="201" t="s">
        <v>592</v>
      </c>
      <c r="G272" s="198"/>
      <c r="H272" s="200" t="s">
        <v>20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190</v>
      </c>
      <c r="AU272" s="207" t="s">
        <v>79</v>
      </c>
      <c r="AV272" s="12" t="s">
        <v>6</v>
      </c>
      <c r="AW272" s="12" t="s">
        <v>32</v>
      </c>
      <c r="AX272" s="12" t="s">
        <v>70</v>
      </c>
      <c r="AY272" s="207" t="s">
        <v>165</v>
      </c>
    </row>
    <row r="273" spans="2:51" s="13" customFormat="1" ht="12">
      <c r="B273" s="208"/>
      <c r="C273" s="209"/>
      <c r="D273" s="199" t="s">
        <v>190</v>
      </c>
      <c r="E273" s="210" t="s">
        <v>20</v>
      </c>
      <c r="F273" s="211" t="s">
        <v>180</v>
      </c>
      <c r="G273" s="209"/>
      <c r="H273" s="212">
        <v>3</v>
      </c>
      <c r="I273" s="213"/>
      <c r="J273" s="209"/>
      <c r="K273" s="209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190</v>
      </c>
      <c r="AU273" s="218" t="s">
        <v>79</v>
      </c>
      <c r="AV273" s="13" t="s">
        <v>79</v>
      </c>
      <c r="AW273" s="13" t="s">
        <v>32</v>
      </c>
      <c r="AX273" s="13" t="s">
        <v>6</v>
      </c>
      <c r="AY273" s="218" t="s">
        <v>165</v>
      </c>
    </row>
    <row r="274" spans="1:65" s="1" customFormat="1" ht="37.9" customHeight="1">
      <c r="A274" s="35"/>
      <c r="B274" s="36"/>
      <c r="C274" s="179" t="s">
        <v>486</v>
      </c>
      <c r="D274" s="179" t="s">
        <v>167</v>
      </c>
      <c r="E274" s="180" t="s">
        <v>594</v>
      </c>
      <c r="F274" s="181" t="s">
        <v>595</v>
      </c>
      <c r="G274" s="182" t="s">
        <v>232</v>
      </c>
      <c r="H274" s="183">
        <v>14.43</v>
      </c>
      <c r="I274" s="184">
        <v>794.39</v>
      </c>
      <c r="J274" s="185">
        <f>ROUND(I274*H274,2)</f>
        <v>11463.05</v>
      </c>
      <c r="K274" s="181" t="s">
        <v>171</v>
      </c>
      <c r="L274" s="40"/>
      <c r="M274" s="186" t="s">
        <v>20</v>
      </c>
      <c r="N274" s="187" t="s">
        <v>41</v>
      </c>
      <c r="O274" s="65"/>
      <c r="P274" s="188">
        <f>O274*H274</f>
        <v>0</v>
      </c>
      <c r="Q274" s="188">
        <v>0.0021046</v>
      </c>
      <c r="R274" s="188">
        <f>Q274*H274</f>
        <v>0.030369378</v>
      </c>
      <c r="S274" s="188">
        <v>0</v>
      </c>
      <c r="T274" s="18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267</v>
      </c>
      <c r="AT274" s="190" t="s">
        <v>167</v>
      </c>
      <c r="AU274" s="190" t="s">
        <v>79</v>
      </c>
      <c r="AY274" s="18" t="s">
        <v>165</v>
      </c>
      <c r="BE274" s="191">
        <f>IF(N274="základní",J274,0)</f>
        <v>11463.05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18" t="s">
        <v>6</v>
      </c>
      <c r="BK274" s="191">
        <f>ROUND(I274*H274,2)</f>
        <v>11463.05</v>
      </c>
      <c r="BL274" s="18" t="s">
        <v>267</v>
      </c>
      <c r="BM274" s="190" t="s">
        <v>769</v>
      </c>
    </row>
    <row r="275" spans="1:47" s="1" customFormat="1" ht="12">
      <c r="A275" s="35"/>
      <c r="B275" s="36"/>
      <c r="C275" s="37"/>
      <c r="D275" s="192" t="s">
        <v>174</v>
      </c>
      <c r="E275" s="37"/>
      <c r="F275" s="193" t="s">
        <v>597</v>
      </c>
      <c r="G275" s="37"/>
      <c r="H275" s="37"/>
      <c r="I275" s="194"/>
      <c r="J275" s="37"/>
      <c r="K275" s="37"/>
      <c r="L275" s="40"/>
      <c r="M275" s="195"/>
      <c r="N275" s="196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174</v>
      </c>
      <c r="AU275" s="18" t="s">
        <v>79</v>
      </c>
    </row>
    <row r="276" spans="2:51" s="12" customFormat="1" ht="12">
      <c r="B276" s="197"/>
      <c r="C276" s="198"/>
      <c r="D276" s="199" t="s">
        <v>190</v>
      </c>
      <c r="E276" s="200" t="s">
        <v>20</v>
      </c>
      <c r="F276" s="201" t="s">
        <v>598</v>
      </c>
      <c r="G276" s="198"/>
      <c r="H276" s="200" t="s">
        <v>20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190</v>
      </c>
      <c r="AU276" s="207" t="s">
        <v>79</v>
      </c>
      <c r="AV276" s="12" t="s">
        <v>6</v>
      </c>
      <c r="AW276" s="12" t="s">
        <v>32</v>
      </c>
      <c r="AX276" s="12" t="s">
        <v>70</v>
      </c>
      <c r="AY276" s="207" t="s">
        <v>165</v>
      </c>
    </row>
    <row r="277" spans="2:51" s="13" customFormat="1" ht="12">
      <c r="B277" s="208"/>
      <c r="C277" s="209"/>
      <c r="D277" s="199" t="s">
        <v>190</v>
      </c>
      <c r="E277" s="210" t="s">
        <v>20</v>
      </c>
      <c r="F277" s="211" t="s">
        <v>770</v>
      </c>
      <c r="G277" s="209"/>
      <c r="H277" s="212">
        <v>14.43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190</v>
      </c>
      <c r="AU277" s="218" t="s">
        <v>79</v>
      </c>
      <c r="AV277" s="13" t="s">
        <v>79</v>
      </c>
      <c r="AW277" s="13" t="s">
        <v>32</v>
      </c>
      <c r="AX277" s="13" t="s">
        <v>6</v>
      </c>
      <c r="AY277" s="218" t="s">
        <v>165</v>
      </c>
    </row>
    <row r="278" spans="1:65" s="1" customFormat="1" ht="44.25" customHeight="1">
      <c r="A278" s="35"/>
      <c r="B278" s="36"/>
      <c r="C278" s="179" t="s">
        <v>491</v>
      </c>
      <c r="D278" s="179" t="s">
        <v>167</v>
      </c>
      <c r="E278" s="180" t="s">
        <v>601</v>
      </c>
      <c r="F278" s="181" t="s">
        <v>602</v>
      </c>
      <c r="G278" s="182" t="s">
        <v>224</v>
      </c>
      <c r="H278" s="183">
        <v>0.23</v>
      </c>
      <c r="I278" s="184">
        <v>11430</v>
      </c>
      <c r="J278" s="185">
        <f>ROUND(I278*H278,2)</f>
        <v>2628.9</v>
      </c>
      <c r="K278" s="181" t="s">
        <v>171</v>
      </c>
      <c r="L278" s="40"/>
      <c r="M278" s="186" t="s">
        <v>20</v>
      </c>
      <c r="N278" s="187" t="s">
        <v>41</v>
      </c>
      <c r="O278" s="65"/>
      <c r="P278" s="188">
        <f>O278*H278</f>
        <v>0</v>
      </c>
      <c r="Q278" s="188">
        <v>0</v>
      </c>
      <c r="R278" s="188">
        <f>Q278*H278</f>
        <v>0</v>
      </c>
      <c r="S278" s="188">
        <v>0</v>
      </c>
      <c r="T278" s="18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0" t="s">
        <v>267</v>
      </c>
      <c r="AT278" s="190" t="s">
        <v>167</v>
      </c>
      <c r="AU278" s="190" t="s">
        <v>79</v>
      </c>
      <c r="AY278" s="18" t="s">
        <v>165</v>
      </c>
      <c r="BE278" s="191">
        <f>IF(N278="základní",J278,0)</f>
        <v>2628.9</v>
      </c>
      <c r="BF278" s="191">
        <f>IF(N278="snížená",J278,0)</f>
        <v>0</v>
      </c>
      <c r="BG278" s="191">
        <f>IF(N278="zákl. přenesená",J278,0)</f>
        <v>0</v>
      </c>
      <c r="BH278" s="191">
        <f>IF(N278="sníž. přenesená",J278,0)</f>
        <v>0</v>
      </c>
      <c r="BI278" s="191">
        <f>IF(N278="nulová",J278,0)</f>
        <v>0</v>
      </c>
      <c r="BJ278" s="18" t="s">
        <v>6</v>
      </c>
      <c r="BK278" s="191">
        <f>ROUND(I278*H278,2)</f>
        <v>2628.9</v>
      </c>
      <c r="BL278" s="18" t="s">
        <v>267</v>
      </c>
      <c r="BM278" s="190" t="s">
        <v>771</v>
      </c>
    </row>
    <row r="279" spans="1:47" s="1" customFormat="1" ht="12">
      <c r="A279" s="35"/>
      <c r="B279" s="36"/>
      <c r="C279" s="37"/>
      <c r="D279" s="192" t="s">
        <v>174</v>
      </c>
      <c r="E279" s="37"/>
      <c r="F279" s="193" t="s">
        <v>604</v>
      </c>
      <c r="G279" s="37"/>
      <c r="H279" s="37"/>
      <c r="I279" s="194"/>
      <c r="J279" s="37"/>
      <c r="K279" s="37"/>
      <c r="L279" s="40"/>
      <c r="M279" s="195"/>
      <c r="N279" s="19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174</v>
      </c>
      <c r="AU279" s="18" t="s">
        <v>79</v>
      </c>
    </row>
    <row r="280" spans="2:63" s="11" customFormat="1" ht="22.9" customHeight="1">
      <c r="B280" s="163"/>
      <c r="C280" s="164"/>
      <c r="D280" s="165" t="s">
        <v>69</v>
      </c>
      <c r="E280" s="177" t="s">
        <v>632</v>
      </c>
      <c r="F280" s="177" t="s">
        <v>633</v>
      </c>
      <c r="G280" s="164"/>
      <c r="H280" s="164"/>
      <c r="I280" s="167"/>
      <c r="J280" s="178">
        <f>BK280</f>
        <v>159300</v>
      </c>
      <c r="K280" s="164"/>
      <c r="L280" s="169"/>
      <c r="M280" s="170"/>
      <c r="N280" s="171"/>
      <c r="O280" s="171"/>
      <c r="P280" s="172">
        <f>SUM(P281:P282)</f>
        <v>0</v>
      </c>
      <c r="Q280" s="171"/>
      <c r="R280" s="172">
        <f>SUM(R281:R282)</f>
        <v>0.0648</v>
      </c>
      <c r="S280" s="171"/>
      <c r="T280" s="173">
        <f>SUM(T281:T282)</f>
        <v>0</v>
      </c>
      <c r="AR280" s="174" t="s">
        <v>79</v>
      </c>
      <c r="AT280" s="175" t="s">
        <v>69</v>
      </c>
      <c r="AU280" s="175" t="s">
        <v>6</v>
      </c>
      <c r="AY280" s="174" t="s">
        <v>165</v>
      </c>
      <c r="BK280" s="176">
        <f>SUM(BK281:BK282)</f>
        <v>159300</v>
      </c>
    </row>
    <row r="281" spans="1:65" s="1" customFormat="1" ht="16.5" customHeight="1">
      <c r="A281" s="35"/>
      <c r="B281" s="36"/>
      <c r="C281" s="179" t="s">
        <v>498</v>
      </c>
      <c r="D281" s="179" t="s">
        <v>167</v>
      </c>
      <c r="E281" s="180" t="s">
        <v>635</v>
      </c>
      <c r="F281" s="181" t="s">
        <v>636</v>
      </c>
      <c r="G281" s="182" t="s">
        <v>187</v>
      </c>
      <c r="H281" s="183">
        <v>270</v>
      </c>
      <c r="I281" s="184">
        <v>590</v>
      </c>
      <c r="J281" s="185">
        <f>ROUND(I281*H281,2)</f>
        <v>159300</v>
      </c>
      <c r="K281" s="181" t="s">
        <v>171</v>
      </c>
      <c r="L281" s="40"/>
      <c r="M281" s="186" t="s">
        <v>20</v>
      </c>
      <c r="N281" s="187" t="s">
        <v>41</v>
      </c>
      <c r="O281" s="65"/>
      <c r="P281" s="188">
        <f>O281*H281</f>
        <v>0</v>
      </c>
      <c r="Q281" s="188">
        <v>0.00024</v>
      </c>
      <c r="R281" s="188">
        <f>Q281*H281</f>
        <v>0.0648</v>
      </c>
      <c r="S281" s="188">
        <v>0</v>
      </c>
      <c r="T281" s="18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0" t="s">
        <v>267</v>
      </c>
      <c r="AT281" s="190" t="s">
        <v>167</v>
      </c>
      <c r="AU281" s="190" t="s">
        <v>79</v>
      </c>
      <c r="AY281" s="18" t="s">
        <v>165</v>
      </c>
      <c r="BE281" s="191">
        <f>IF(N281="základní",J281,0)</f>
        <v>159300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18" t="s">
        <v>6</v>
      </c>
      <c r="BK281" s="191">
        <f>ROUND(I281*H281,2)</f>
        <v>159300</v>
      </c>
      <c r="BL281" s="18" t="s">
        <v>267</v>
      </c>
      <c r="BM281" s="190" t="s">
        <v>772</v>
      </c>
    </row>
    <row r="282" spans="1:47" s="1" customFormat="1" ht="12">
      <c r="A282" s="35"/>
      <c r="B282" s="36"/>
      <c r="C282" s="37"/>
      <c r="D282" s="192" t="s">
        <v>174</v>
      </c>
      <c r="E282" s="37"/>
      <c r="F282" s="193" t="s">
        <v>638</v>
      </c>
      <c r="G282" s="37"/>
      <c r="H282" s="37"/>
      <c r="I282" s="194"/>
      <c r="J282" s="37"/>
      <c r="K282" s="37"/>
      <c r="L282" s="40"/>
      <c r="M282" s="195"/>
      <c r="N282" s="196"/>
      <c r="O282" s="65"/>
      <c r="P282" s="65"/>
      <c r="Q282" s="65"/>
      <c r="R282" s="65"/>
      <c r="S282" s="65"/>
      <c r="T282" s="66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T282" s="18" t="s">
        <v>174</v>
      </c>
      <c r="AU282" s="18" t="s">
        <v>79</v>
      </c>
    </row>
    <row r="283" spans="2:63" s="11" customFormat="1" ht="22.9" customHeight="1">
      <c r="B283" s="163"/>
      <c r="C283" s="164"/>
      <c r="D283" s="165" t="s">
        <v>69</v>
      </c>
      <c r="E283" s="177" t="s">
        <v>639</v>
      </c>
      <c r="F283" s="177" t="s">
        <v>640</v>
      </c>
      <c r="G283" s="164"/>
      <c r="H283" s="164"/>
      <c r="I283" s="167"/>
      <c r="J283" s="178">
        <f>BK283</f>
        <v>223794.81000000003</v>
      </c>
      <c r="K283" s="164"/>
      <c r="L283" s="169"/>
      <c r="M283" s="170"/>
      <c r="N283" s="171"/>
      <c r="O283" s="171"/>
      <c r="P283" s="172">
        <f>SUM(P284:P291)</f>
        <v>0</v>
      </c>
      <c r="Q283" s="171"/>
      <c r="R283" s="172">
        <f>SUM(R284:R291)</f>
        <v>0.4038944272</v>
      </c>
      <c r="S283" s="171"/>
      <c r="T283" s="173">
        <f>SUM(T284:T291)</f>
        <v>0</v>
      </c>
      <c r="AR283" s="174" t="s">
        <v>79</v>
      </c>
      <c r="AT283" s="175" t="s">
        <v>69</v>
      </c>
      <c r="AU283" s="175" t="s">
        <v>6</v>
      </c>
      <c r="AY283" s="174" t="s">
        <v>165</v>
      </c>
      <c r="BK283" s="176">
        <f>SUM(BK284:BK291)</f>
        <v>223794.81000000003</v>
      </c>
    </row>
    <row r="284" spans="1:65" s="1" customFormat="1" ht="37.9" customHeight="1">
      <c r="A284" s="35"/>
      <c r="B284" s="36"/>
      <c r="C284" s="179" t="s">
        <v>503</v>
      </c>
      <c r="D284" s="179" t="s">
        <v>167</v>
      </c>
      <c r="E284" s="180" t="s">
        <v>642</v>
      </c>
      <c r="F284" s="181" t="s">
        <v>643</v>
      </c>
      <c r="G284" s="182" t="s">
        <v>187</v>
      </c>
      <c r="H284" s="183">
        <v>602.36</v>
      </c>
      <c r="I284" s="184">
        <v>61.93</v>
      </c>
      <c r="J284" s="185">
        <f>ROUND(I284*H284,2)</f>
        <v>37304.15</v>
      </c>
      <c r="K284" s="181" t="s">
        <v>171</v>
      </c>
      <c r="L284" s="40"/>
      <c r="M284" s="186" t="s">
        <v>20</v>
      </c>
      <c r="N284" s="187" t="s">
        <v>41</v>
      </c>
      <c r="O284" s="65"/>
      <c r="P284" s="188">
        <f>O284*H284</f>
        <v>0</v>
      </c>
      <c r="Q284" s="188">
        <v>6.7E-05</v>
      </c>
      <c r="R284" s="188">
        <f>Q284*H284</f>
        <v>0.040358120000000004</v>
      </c>
      <c r="S284" s="188">
        <v>0</v>
      </c>
      <c r="T284" s="18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0" t="s">
        <v>267</v>
      </c>
      <c r="AT284" s="190" t="s">
        <v>167</v>
      </c>
      <c r="AU284" s="190" t="s">
        <v>79</v>
      </c>
      <c r="AY284" s="18" t="s">
        <v>165</v>
      </c>
      <c r="BE284" s="191">
        <f>IF(N284="základní",J284,0)</f>
        <v>37304.15</v>
      </c>
      <c r="BF284" s="191">
        <f>IF(N284="snížená",J284,0)</f>
        <v>0</v>
      </c>
      <c r="BG284" s="191">
        <f>IF(N284="zákl. přenesená",J284,0)</f>
        <v>0</v>
      </c>
      <c r="BH284" s="191">
        <f>IF(N284="sníž. přenesená",J284,0)</f>
        <v>0</v>
      </c>
      <c r="BI284" s="191">
        <f>IF(N284="nulová",J284,0)</f>
        <v>0</v>
      </c>
      <c r="BJ284" s="18" t="s">
        <v>6</v>
      </c>
      <c r="BK284" s="191">
        <f>ROUND(I284*H284,2)</f>
        <v>37304.15</v>
      </c>
      <c r="BL284" s="18" t="s">
        <v>267</v>
      </c>
      <c r="BM284" s="190" t="s">
        <v>773</v>
      </c>
    </row>
    <row r="285" spans="1:47" s="1" customFormat="1" ht="12">
      <c r="A285" s="35"/>
      <c r="B285" s="36"/>
      <c r="C285" s="37"/>
      <c r="D285" s="192" t="s">
        <v>174</v>
      </c>
      <c r="E285" s="37"/>
      <c r="F285" s="193" t="s">
        <v>645</v>
      </c>
      <c r="G285" s="37"/>
      <c r="H285" s="37"/>
      <c r="I285" s="194"/>
      <c r="J285" s="37"/>
      <c r="K285" s="37"/>
      <c r="L285" s="40"/>
      <c r="M285" s="195"/>
      <c r="N285" s="19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174</v>
      </c>
      <c r="AU285" s="18" t="s">
        <v>79</v>
      </c>
    </row>
    <row r="286" spans="1:65" s="1" customFormat="1" ht="24.2" customHeight="1">
      <c r="A286" s="35"/>
      <c r="B286" s="36"/>
      <c r="C286" s="179" t="s">
        <v>508</v>
      </c>
      <c r="D286" s="179" t="s">
        <v>167</v>
      </c>
      <c r="E286" s="180" t="s">
        <v>647</v>
      </c>
      <c r="F286" s="181" t="s">
        <v>648</v>
      </c>
      <c r="G286" s="182" t="s">
        <v>187</v>
      </c>
      <c r="H286" s="183">
        <v>602.36</v>
      </c>
      <c r="I286" s="184">
        <v>92.88</v>
      </c>
      <c r="J286" s="185">
        <f>ROUND(I286*H286,2)</f>
        <v>55947.2</v>
      </c>
      <c r="K286" s="181" t="s">
        <v>171</v>
      </c>
      <c r="L286" s="40"/>
      <c r="M286" s="186" t="s">
        <v>20</v>
      </c>
      <c r="N286" s="187" t="s">
        <v>41</v>
      </c>
      <c r="O286" s="65"/>
      <c r="P286" s="188">
        <f>O286*H286</f>
        <v>0</v>
      </c>
      <c r="Q286" s="188">
        <v>0.00014352</v>
      </c>
      <c r="R286" s="188">
        <f>Q286*H286</f>
        <v>0.0864507072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267</v>
      </c>
      <c r="AT286" s="190" t="s">
        <v>167</v>
      </c>
      <c r="AU286" s="190" t="s">
        <v>79</v>
      </c>
      <c r="AY286" s="18" t="s">
        <v>165</v>
      </c>
      <c r="BE286" s="191">
        <f>IF(N286="základní",J286,0)</f>
        <v>55947.2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6</v>
      </c>
      <c r="BK286" s="191">
        <f>ROUND(I286*H286,2)</f>
        <v>55947.2</v>
      </c>
      <c r="BL286" s="18" t="s">
        <v>267</v>
      </c>
      <c r="BM286" s="190" t="s">
        <v>774</v>
      </c>
    </row>
    <row r="287" spans="1:47" s="1" customFormat="1" ht="12">
      <c r="A287" s="35"/>
      <c r="B287" s="36"/>
      <c r="C287" s="37"/>
      <c r="D287" s="192" t="s">
        <v>174</v>
      </c>
      <c r="E287" s="37"/>
      <c r="F287" s="193" t="s">
        <v>650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174</v>
      </c>
      <c r="AU287" s="18" t="s">
        <v>79</v>
      </c>
    </row>
    <row r="288" spans="1:65" s="1" customFormat="1" ht="24.2" customHeight="1">
      <c r="A288" s="35"/>
      <c r="B288" s="36"/>
      <c r="C288" s="179" t="s">
        <v>515</v>
      </c>
      <c r="D288" s="179" t="s">
        <v>167</v>
      </c>
      <c r="E288" s="180" t="s">
        <v>652</v>
      </c>
      <c r="F288" s="181" t="s">
        <v>653</v>
      </c>
      <c r="G288" s="182" t="s">
        <v>187</v>
      </c>
      <c r="H288" s="183">
        <v>602.36</v>
      </c>
      <c r="I288" s="184">
        <v>103.2</v>
      </c>
      <c r="J288" s="185">
        <f>ROUND(I288*H288,2)</f>
        <v>62163.55</v>
      </c>
      <c r="K288" s="181" t="s">
        <v>171</v>
      </c>
      <c r="L288" s="40"/>
      <c r="M288" s="186" t="s">
        <v>20</v>
      </c>
      <c r="N288" s="187" t="s">
        <v>41</v>
      </c>
      <c r="O288" s="65"/>
      <c r="P288" s="188">
        <f>O288*H288</f>
        <v>0</v>
      </c>
      <c r="Q288" s="188">
        <v>0.00023</v>
      </c>
      <c r="R288" s="188">
        <f>Q288*H288</f>
        <v>0.1385428</v>
      </c>
      <c r="S288" s="188">
        <v>0</v>
      </c>
      <c r="T288" s="18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267</v>
      </c>
      <c r="AT288" s="190" t="s">
        <v>167</v>
      </c>
      <c r="AU288" s="190" t="s">
        <v>79</v>
      </c>
      <c r="AY288" s="18" t="s">
        <v>165</v>
      </c>
      <c r="BE288" s="191">
        <f>IF(N288="základní",J288,0)</f>
        <v>62163.55</v>
      </c>
      <c r="BF288" s="191">
        <f>IF(N288="snížená",J288,0)</f>
        <v>0</v>
      </c>
      <c r="BG288" s="191">
        <f>IF(N288="zákl. přenesená",J288,0)</f>
        <v>0</v>
      </c>
      <c r="BH288" s="191">
        <f>IF(N288="sníž. přenesená",J288,0)</f>
        <v>0</v>
      </c>
      <c r="BI288" s="191">
        <f>IF(N288="nulová",J288,0)</f>
        <v>0</v>
      </c>
      <c r="BJ288" s="18" t="s">
        <v>6</v>
      </c>
      <c r="BK288" s="191">
        <f>ROUND(I288*H288,2)</f>
        <v>62163.55</v>
      </c>
      <c r="BL288" s="18" t="s">
        <v>267</v>
      </c>
      <c r="BM288" s="190" t="s">
        <v>775</v>
      </c>
    </row>
    <row r="289" spans="1:47" s="1" customFormat="1" ht="12">
      <c r="A289" s="35"/>
      <c r="B289" s="36"/>
      <c r="C289" s="37"/>
      <c r="D289" s="192" t="s">
        <v>174</v>
      </c>
      <c r="E289" s="37"/>
      <c r="F289" s="193" t="s">
        <v>655</v>
      </c>
      <c r="G289" s="37"/>
      <c r="H289" s="37"/>
      <c r="I289" s="194"/>
      <c r="J289" s="37"/>
      <c r="K289" s="37"/>
      <c r="L289" s="40"/>
      <c r="M289" s="195"/>
      <c r="N289" s="19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174</v>
      </c>
      <c r="AU289" s="18" t="s">
        <v>79</v>
      </c>
    </row>
    <row r="290" spans="1:65" s="1" customFormat="1" ht="24.2" customHeight="1">
      <c r="A290" s="35"/>
      <c r="B290" s="36"/>
      <c r="C290" s="179" t="s">
        <v>522</v>
      </c>
      <c r="D290" s="179" t="s">
        <v>167</v>
      </c>
      <c r="E290" s="180" t="s">
        <v>657</v>
      </c>
      <c r="F290" s="181" t="s">
        <v>658</v>
      </c>
      <c r="G290" s="182" t="s">
        <v>187</v>
      </c>
      <c r="H290" s="183">
        <v>602.36</v>
      </c>
      <c r="I290" s="184">
        <v>113.52</v>
      </c>
      <c r="J290" s="185">
        <f>ROUND(I290*H290,2)</f>
        <v>68379.91</v>
      </c>
      <c r="K290" s="181" t="s">
        <v>171</v>
      </c>
      <c r="L290" s="40"/>
      <c r="M290" s="186" t="s">
        <v>20</v>
      </c>
      <c r="N290" s="187" t="s">
        <v>41</v>
      </c>
      <c r="O290" s="65"/>
      <c r="P290" s="188">
        <f>O290*H290</f>
        <v>0</v>
      </c>
      <c r="Q290" s="188">
        <v>0.00023</v>
      </c>
      <c r="R290" s="188">
        <f>Q290*H290</f>
        <v>0.1385428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267</v>
      </c>
      <c r="AT290" s="190" t="s">
        <v>167</v>
      </c>
      <c r="AU290" s="190" t="s">
        <v>79</v>
      </c>
      <c r="AY290" s="18" t="s">
        <v>165</v>
      </c>
      <c r="BE290" s="191">
        <f>IF(N290="základní",J290,0)</f>
        <v>68379.91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6</v>
      </c>
      <c r="BK290" s="191">
        <f>ROUND(I290*H290,2)</f>
        <v>68379.91</v>
      </c>
      <c r="BL290" s="18" t="s">
        <v>267</v>
      </c>
      <c r="BM290" s="190" t="s">
        <v>776</v>
      </c>
    </row>
    <row r="291" spans="1:47" s="1" customFormat="1" ht="12">
      <c r="A291" s="35"/>
      <c r="B291" s="36"/>
      <c r="C291" s="37"/>
      <c r="D291" s="192" t="s">
        <v>174</v>
      </c>
      <c r="E291" s="37"/>
      <c r="F291" s="193" t="s">
        <v>660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174</v>
      </c>
      <c r="AU291" s="18" t="s">
        <v>79</v>
      </c>
    </row>
    <row r="292" spans="2:63" s="11" customFormat="1" ht="25.9" customHeight="1">
      <c r="B292" s="163"/>
      <c r="C292" s="164"/>
      <c r="D292" s="165" t="s">
        <v>69</v>
      </c>
      <c r="E292" s="166" t="s">
        <v>245</v>
      </c>
      <c r="F292" s="166" t="s">
        <v>661</v>
      </c>
      <c r="G292" s="164"/>
      <c r="H292" s="164"/>
      <c r="I292" s="167"/>
      <c r="J292" s="168">
        <f>BK292</f>
        <v>25765.31</v>
      </c>
      <c r="K292" s="164"/>
      <c r="L292" s="169"/>
      <c r="M292" s="170"/>
      <c r="N292" s="171"/>
      <c r="O292" s="171"/>
      <c r="P292" s="172">
        <f>P293</f>
        <v>0</v>
      </c>
      <c r="Q292" s="171"/>
      <c r="R292" s="172">
        <f>R293</f>
        <v>0.0066111552</v>
      </c>
      <c r="S292" s="171"/>
      <c r="T292" s="173">
        <f>T293</f>
        <v>0</v>
      </c>
      <c r="AR292" s="174" t="s">
        <v>180</v>
      </c>
      <c r="AT292" s="175" t="s">
        <v>69</v>
      </c>
      <c r="AU292" s="175" t="s">
        <v>70</v>
      </c>
      <c r="AY292" s="174" t="s">
        <v>165</v>
      </c>
      <c r="BK292" s="176">
        <f>BK293</f>
        <v>25765.31</v>
      </c>
    </row>
    <row r="293" spans="2:63" s="11" customFormat="1" ht="22.9" customHeight="1">
      <c r="B293" s="163"/>
      <c r="C293" s="164"/>
      <c r="D293" s="165" t="s">
        <v>69</v>
      </c>
      <c r="E293" s="177" t="s">
        <v>662</v>
      </c>
      <c r="F293" s="177" t="s">
        <v>663</v>
      </c>
      <c r="G293" s="164"/>
      <c r="H293" s="164"/>
      <c r="I293" s="167"/>
      <c r="J293" s="178">
        <f>BK293</f>
        <v>25765.31</v>
      </c>
      <c r="K293" s="164"/>
      <c r="L293" s="169"/>
      <c r="M293" s="170"/>
      <c r="N293" s="171"/>
      <c r="O293" s="171"/>
      <c r="P293" s="172">
        <f>SUM(P294:P297)</f>
        <v>0</v>
      </c>
      <c r="Q293" s="171"/>
      <c r="R293" s="172">
        <f>SUM(R294:R297)</f>
        <v>0.0066111552</v>
      </c>
      <c r="S293" s="171"/>
      <c r="T293" s="173">
        <f>SUM(T294:T297)</f>
        <v>0</v>
      </c>
      <c r="AR293" s="174" t="s">
        <v>180</v>
      </c>
      <c r="AT293" s="175" t="s">
        <v>69</v>
      </c>
      <c r="AU293" s="175" t="s">
        <v>6</v>
      </c>
      <c r="AY293" s="174" t="s">
        <v>165</v>
      </c>
      <c r="BK293" s="176">
        <f>SUM(BK294:BK297)</f>
        <v>25765.31</v>
      </c>
    </row>
    <row r="294" spans="1:65" s="1" customFormat="1" ht="24.2" customHeight="1">
      <c r="A294" s="35"/>
      <c r="B294" s="36"/>
      <c r="C294" s="179" t="s">
        <v>366</v>
      </c>
      <c r="D294" s="179" t="s">
        <v>167</v>
      </c>
      <c r="E294" s="180" t="s">
        <v>665</v>
      </c>
      <c r="F294" s="181" t="s">
        <v>666</v>
      </c>
      <c r="G294" s="182" t="s">
        <v>232</v>
      </c>
      <c r="H294" s="183">
        <v>85.02</v>
      </c>
      <c r="I294" s="184">
        <v>303.05</v>
      </c>
      <c r="J294" s="185">
        <f>ROUND(I294*H294,2)</f>
        <v>25765.31</v>
      </c>
      <c r="K294" s="181" t="s">
        <v>171</v>
      </c>
      <c r="L294" s="40"/>
      <c r="M294" s="186" t="s">
        <v>20</v>
      </c>
      <c r="N294" s="187" t="s">
        <v>41</v>
      </c>
      <c r="O294" s="65"/>
      <c r="P294" s="188">
        <f>O294*H294</f>
        <v>0</v>
      </c>
      <c r="Q294" s="188">
        <v>7.776E-05</v>
      </c>
      <c r="R294" s="188">
        <f>Q294*H294</f>
        <v>0.0066111552</v>
      </c>
      <c r="S294" s="188">
        <v>0</v>
      </c>
      <c r="T294" s="18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0" t="s">
        <v>558</v>
      </c>
      <c r="AT294" s="190" t="s">
        <v>167</v>
      </c>
      <c r="AU294" s="190" t="s">
        <v>79</v>
      </c>
      <c r="AY294" s="18" t="s">
        <v>165</v>
      </c>
      <c r="BE294" s="191">
        <f>IF(N294="základní",J294,0)</f>
        <v>25765.31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18" t="s">
        <v>6</v>
      </c>
      <c r="BK294" s="191">
        <f>ROUND(I294*H294,2)</f>
        <v>25765.31</v>
      </c>
      <c r="BL294" s="18" t="s">
        <v>558</v>
      </c>
      <c r="BM294" s="190" t="s">
        <v>777</v>
      </c>
    </row>
    <row r="295" spans="1:47" s="1" customFormat="1" ht="12">
      <c r="A295" s="35"/>
      <c r="B295" s="36"/>
      <c r="C295" s="37"/>
      <c r="D295" s="192" t="s">
        <v>174</v>
      </c>
      <c r="E295" s="37"/>
      <c r="F295" s="193" t="s">
        <v>668</v>
      </c>
      <c r="G295" s="37"/>
      <c r="H295" s="37"/>
      <c r="I295" s="194"/>
      <c r="J295" s="37"/>
      <c r="K295" s="37"/>
      <c r="L295" s="40"/>
      <c r="M295" s="195"/>
      <c r="N295" s="19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174</v>
      </c>
      <c r="AU295" s="18" t="s">
        <v>79</v>
      </c>
    </row>
    <row r="296" spans="2:51" s="12" customFormat="1" ht="12">
      <c r="B296" s="197"/>
      <c r="C296" s="198"/>
      <c r="D296" s="199" t="s">
        <v>190</v>
      </c>
      <c r="E296" s="200" t="s">
        <v>20</v>
      </c>
      <c r="F296" s="201" t="s">
        <v>669</v>
      </c>
      <c r="G296" s="198"/>
      <c r="H296" s="200" t="s">
        <v>20</v>
      </c>
      <c r="I296" s="202"/>
      <c r="J296" s="198"/>
      <c r="K296" s="198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190</v>
      </c>
      <c r="AU296" s="207" t="s">
        <v>79</v>
      </c>
      <c r="AV296" s="12" t="s">
        <v>6</v>
      </c>
      <c r="AW296" s="12" t="s">
        <v>32</v>
      </c>
      <c r="AX296" s="12" t="s">
        <v>70</v>
      </c>
      <c r="AY296" s="207" t="s">
        <v>165</v>
      </c>
    </row>
    <row r="297" spans="2:51" s="13" customFormat="1" ht="12">
      <c r="B297" s="208"/>
      <c r="C297" s="209"/>
      <c r="D297" s="199" t="s">
        <v>190</v>
      </c>
      <c r="E297" s="210" t="s">
        <v>20</v>
      </c>
      <c r="F297" s="211" t="s">
        <v>778</v>
      </c>
      <c r="G297" s="209"/>
      <c r="H297" s="212">
        <v>85.02</v>
      </c>
      <c r="I297" s="213"/>
      <c r="J297" s="209"/>
      <c r="K297" s="209"/>
      <c r="L297" s="214"/>
      <c r="M297" s="241"/>
      <c r="N297" s="242"/>
      <c r="O297" s="242"/>
      <c r="P297" s="242"/>
      <c r="Q297" s="242"/>
      <c r="R297" s="242"/>
      <c r="S297" s="242"/>
      <c r="T297" s="243"/>
      <c r="AT297" s="218" t="s">
        <v>190</v>
      </c>
      <c r="AU297" s="218" t="s">
        <v>79</v>
      </c>
      <c r="AV297" s="13" t="s">
        <v>79</v>
      </c>
      <c r="AW297" s="13" t="s">
        <v>32</v>
      </c>
      <c r="AX297" s="13" t="s">
        <v>6</v>
      </c>
      <c r="AY297" s="218" t="s">
        <v>165</v>
      </c>
    </row>
    <row r="298" spans="1:31" s="1" customFormat="1" ht="6.95" customHeight="1">
      <c r="A298" s="35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40"/>
      <c r="M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</row>
  </sheetData>
  <sheetProtection formatColumns="0" formatRows="0" autoFilter="0"/>
  <autoFilter ref="C94:K297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2_02/132154102"/>
    <hyperlink ref="F106" r:id="rId2" display="https://podminky.urs.cz/item/CS_URS_2022_02/162651111"/>
    <hyperlink ref="F108" r:id="rId3" display="https://podminky.urs.cz/item/CS_URS_2022_02/167151101"/>
    <hyperlink ref="F110" r:id="rId4" display="https://podminky.urs.cz/item/CS_URS_2022_02/171201201"/>
    <hyperlink ref="F112" r:id="rId5" display="https://podminky.urs.cz/item/CS_URS_2022_02/171201231"/>
    <hyperlink ref="F116" r:id="rId6" display="https://podminky.urs.cz/item/CS_URS_2022_02/239111111"/>
    <hyperlink ref="F124" r:id="rId7" display="https://podminky.urs.cz/item/CS_URS_2022_02/271562211"/>
    <hyperlink ref="F133" r:id="rId8" display="https://podminky.urs.cz/item/CS_URS_2022_02/273322511"/>
    <hyperlink ref="F140" r:id="rId9" display="https://podminky.urs.cz/item/CS_URS_2022_02/274322511"/>
    <hyperlink ref="F151" r:id="rId10" display="https://podminky.urs.cz/item/CS_URS_2022_02/274351121"/>
    <hyperlink ref="F158" r:id="rId11" display="https://podminky.urs.cz/item/CS_URS_2022_02/274351122"/>
    <hyperlink ref="F164" r:id="rId12" display="https://podminky.urs.cz/item/CS_URS_2022_02/274362021"/>
    <hyperlink ref="F169" r:id="rId13" display="https://podminky.urs.cz/item/CS_URS_2022_02/337171410"/>
    <hyperlink ref="F189" r:id="rId14" display="https://podminky.urs.cz/item/CS_URS_2022_02/342171111"/>
    <hyperlink ref="F198" r:id="rId15" display="https://podminky.urs.cz/item/CS_URS_2022_02/444171111"/>
    <hyperlink ref="F204" r:id="rId16" display="https://podminky.urs.cz/item/CS_URS_2022_02/564201111"/>
    <hyperlink ref="F208" r:id="rId17" display="https://podminky.urs.cz/item/CS_URS_2022_02/564251111"/>
    <hyperlink ref="F213" r:id="rId18" display="https://podminky.urs.cz/item/CS_URS_2022_02/631311121"/>
    <hyperlink ref="F217" r:id="rId19" display="https://podminky.urs.cz/item/CS_URS_2022_02/633992111"/>
    <hyperlink ref="F219" r:id="rId20" display="https://podminky.urs.cz/item/CS_URS_2022_02/637211122"/>
    <hyperlink ref="F223" r:id="rId21" display="https://podminky.urs.cz/item/CS_URS_2022_02/941311111"/>
    <hyperlink ref="F226" r:id="rId22" display="https://podminky.urs.cz/item/CS_URS_2022_02/941311211"/>
    <hyperlink ref="F230" r:id="rId23" display="https://podminky.urs.cz/item/CS_URS_2022_02/941311811"/>
    <hyperlink ref="F232" r:id="rId24" display="https://podminky.urs.cz/item/CS_URS_2022_02/953946111"/>
    <hyperlink ref="F240" r:id="rId25" display="https://podminky.urs.cz/item/CS_URS_2022_02/997002611"/>
    <hyperlink ref="F242" r:id="rId26" display="https://podminky.urs.cz/item/CS_URS_2022_02/997006512"/>
    <hyperlink ref="F244" r:id="rId27" display="https://podminky.urs.cz/item/CS_URS_2022_02/997006519"/>
    <hyperlink ref="F248" r:id="rId28" display="https://podminky.urs.cz/item/CS_URS_2022_02/997013871"/>
    <hyperlink ref="F251" r:id="rId29" display="https://podminky.urs.cz/item/CS_URS_2022_02/998014211"/>
    <hyperlink ref="F255" r:id="rId30" display="https://podminky.urs.cz/item/CS_URS_2022_02/764214606"/>
    <hyperlink ref="F259" r:id="rId31" display="https://podminky.urs.cz/item/CS_URS_2022_02/764311603"/>
    <hyperlink ref="F263" r:id="rId32" display="https://podminky.urs.cz/item/CS_URS_2022_02/764311604"/>
    <hyperlink ref="F267" r:id="rId33" display="https://podminky.urs.cz/item/CS_URS_2022_02/764511603"/>
    <hyperlink ref="F271" r:id="rId34" display="https://podminky.urs.cz/item/CS_URS_2022_02/764511644"/>
    <hyperlink ref="F275" r:id="rId35" display="https://podminky.urs.cz/item/CS_URS_2022_02/764518623"/>
    <hyperlink ref="F279" r:id="rId36" display="https://podminky.urs.cz/item/CS_URS_2022_02/998764101"/>
    <hyperlink ref="F282" r:id="rId37" display="https://podminky.urs.cz/item/CS_URS_2022_02/777611121"/>
    <hyperlink ref="F285" r:id="rId38" display="https://podminky.urs.cz/item/CS_URS_2022_02/783301303"/>
    <hyperlink ref="F287" r:id="rId39" display="https://podminky.urs.cz/item/CS_URS_2022_02/783334201"/>
    <hyperlink ref="F289" r:id="rId40" display="https://podminky.urs.cz/item/CS_URS_2022_02/783335101"/>
    <hyperlink ref="F291" r:id="rId41" display="https://podminky.urs.cz/item/CS_URS_2022_02/783337101"/>
    <hyperlink ref="F295" r:id="rId42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4"/>
  <headerFooter>
    <oddFooter>&amp;CStrana &amp;P z &amp;N</oddFooter>
  </headerFooter>
  <drawing r:id="rId4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workbookViewId="0" topLeftCell="A44">
      <selection activeCell="J33" sqref="J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84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779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ROUND(J97,2)</f>
        <v>2063305.92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ROUND((SUM(BE97:BE345)),0)</f>
        <v>2063306</v>
      </c>
      <c r="G33" s="35"/>
      <c r="H33" s="35"/>
      <c r="I33" s="125">
        <v>0.21</v>
      </c>
      <c r="J33" s="124">
        <f>ROUND(((SUM(BE97:BE345))*I33),2)</f>
        <v>433294.24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ROUND((SUM(BF97:BF345)),0)</f>
        <v>0</v>
      </c>
      <c r="G34" s="35"/>
      <c r="H34" s="35"/>
      <c r="I34" s="125">
        <v>0.15</v>
      </c>
      <c r="J34" s="124">
        <f>ROUND(((SUM(BF97:BF345))*I34),0)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ROUND((SUM(BG97:BG345)),0)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ROUND((SUM(BH97:BH345)),0)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ROUND((SUM(BI97:BI345)),0)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2496600.16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SO 03 - Skladovací hala uzamykatelná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J97</f>
        <v>2063305.9200000004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132</v>
      </c>
      <c r="E60" s="144"/>
      <c r="F60" s="144"/>
      <c r="G60" s="144"/>
      <c r="H60" s="144"/>
      <c r="I60" s="144"/>
      <c r="J60" s="145">
        <f>J98</f>
        <v>1772711.3300000003</v>
      </c>
      <c r="K60" s="142"/>
      <c r="L60" s="146"/>
    </row>
    <row r="61" spans="2:12" s="9" customFormat="1" ht="19.9" customHeight="1">
      <c r="B61" s="147"/>
      <c r="C61" s="98"/>
      <c r="D61" s="148" t="s">
        <v>133</v>
      </c>
      <c r="E61" s="149"/>
      <c r="F61" s="149"/>
      <c r="G61" s="149"/>
      <c r="H61" s="149"/>
      <c r="I61" s="149"/>
      <c r="J61" s="150">
        <f>J99</f>
        <v>22233.91</v>
      </c>
      <c r="K61" s="98"/>
      <c r="L61" s="151"/>
    </row>
    <row r="62" spans="2:12" s="9" customFormat="1" ht="19.9" customHeight="1">
      <c r="B62" s="147"/>
      <c r="C62" s="98"/>
      <c r="D62" s="148" t="s">
        <v>134</v>
      </c>
      <c r="E62" s="149"/>
      <c r="F62" s="149"/>
      <c r="G62" s="149"/>
      <c r="H62" s="149"/>
      <c r="I62" s="149"/>
      <c r="J62" s="150">
        <f>J115</f>
        <v>383074.7100000001</v>
      </c>
      <c r="K62" s="98"/>
      <c r="L62" s="151"/>
    </row>
    <row r="63" spans="2:12" s="9" customFormat="1" ht="19.9" customHeight="1">
      <c r="B63" s="147"/>
      <c r="C63" s="98"/>
      <c r="D63" s="148" t="s">
        <v>135</v>
      </c>
      <c r="E63" s="149"/>
      <c r="F63" s="149"/>
      <c r="G63" s="149"/>
      <c r="H63" s="149"/>
      <c r="I63" s="149"/>
      <c r="J63" s="150">
        <f>J167</f>
        <v>1217578.07</v>
      </c>
      <c r="K63" s="98"/>
      <c r="L63" s="151"/>
    </row>
    <row r="64" spans="2:12" s="9" customFormat="1" ht="19.9" customHeight="1">
      <c r="B64" s="147"/>
      <c r="C64" s="98"/>
      <c r="D64" s="148" t="s">
        <v>136</v>
      </c>
      <c r="E64" s="149"/>
      <c r="F64" s="149"/>
      <c r="G64" s="149"/>
      <c r="H64" s="149"/>
      <c r="I64" s="149"/>
      <c r="J64" s="150">
        <f>J213</f>
        <v>101103.85</v>
      </c>
      <c r="K64" s="98"/>
      <c r="L64" s="151"/>
    </row>
    <row r="65" spans="2:12" s="9" customFormat="1" ht="19.9" customHeight="1">
      <c r="B65" s="147"/>
      <c r="C65" s="98"/>
      <c r="D65" s="148" t="s">
        <v>137</v>
      </c>
      <c r="E65" s="149"/>
      <c r="F65" s="149"/>
      <c r="G65" s="149"/>
      <c r="H65" s="149"/>
      <c r="I65" s="149"/>
      <c r="J65" s="150">
        <f>J219</f>
        <v>0</v>
      </c>
      <c r="K65" s="98"/>
      <c r="L65" s="151"/>
    </row>
    <row r="66" spans="2:12" s="9" customFormat="1" ht="19.9" customHeight="1">
      <c r="B66" s="147"/>
      <c r="C66" s="98"/>
      <c r="D66" s="148" t="s">
        <v>138</v>
      </c>
      <c r="E66" s="149"/>
      <c r="F66" s="149"/>
      <c r="G66" s="149"/>
      <c r="H66" s="149"/>
      <c r="I66" s="149"/>
      <c r="J66" s="150">
        <f>J220</f>
        <v>11617.119999999999</v>
      </c>
      <c r="K66" s="98"/>
      <c r="L66" s="151"/>
    </row>
    <row r="67" spans="2:12" s="9" customFormat="1" ht="19.9" customHeight="1">
      <c r="B67" s="147"/>
      <c r="C67" s="98"/>
      <c r="D67" s="148" t="s">
        <v>139</v>
      </c>
      <c r="E67" s="149"/>
      <c r="F67" s="149"/>
      <c r="G67" s="149"/>
      <c r="H67" s="149"/>
      <c r="I67" s="149"/>
      <c r="J67" s="150">
        <f>J227</f>
        <v>20294.2</v>
      </c>
      <c r="K67" s="98"/>
      <c r="L67" s="151"/>
    </row>
    <row r="68" spans="2:12" s="9" customFormat="1" ht="19.9" customHeight="1">
      <c r="B68" s="147"/>
      <c r="C68" s="98"/>
      <c r="D68" s="148" t="s">
        <v>140</v>
      </c>
      <c r="E68" s="149"/>
      <c r="F68" s="149"/>
      <c r="G68" s="149"/>
      <c r="H68" s="149"/>
      <c r="I68" s="149"/>
      <c r="J68" s="150">
        <f>J259</f>
        <v>1090.8899999999999</v>
      </c>
      <c r="K68" s="98"/>
      <c r="L68" s="151"/>
    </row>
    <row r="69" spans="2:12" s="9" customFormat="1" ht="19.9" customHeight="1">
      <c r="B69" s="147"/>
      <c r="C69" s="98"/>
      <c r="D69" s="148" t="s">
        <v>141</v>
      </c>
      <c r="E69" s="149"/>
      <c r="F69" s="149"/>
      <c r="G69" s="149"/>
      <c r="H69" s="149"/>
      <c r="I69" s="149"/>
      <c r="J69" s="150">
        <f>J270</f>
        <v>15718.58</v>
      </c>
      <c r="K69" s="98"/>
      <c r="L69" s="151"/>
    </row>
    <row r="70" spans="2:12" s="8" customFormat="1" ht="24.95" customHeight="1">
      <c r="B70" s="141"/>
      <c r="C70" s="142"/>
      <c r="D70" s="143" t="s">
        <v>142</v>
      </c>
      <c r="E70" s="144"/>
      <c r="F70" s="144"/>
      <c r="G70" s="144"/>
      <c r="H70" s="144"/>
      <c r="I70" s="144"/>
      <c r="J70" s="145">
        <f>J273</f>
        <v>280804.26</v>
      </c>
      <c r="K70" s="142"/>
      <c r="L70" s="146"/>
    </row>
    <row r="71" spans="2:12" s="9" customFormat="1" ht="19.9" customHeight="1">
      <c r="B71" s="147"/>
      <c r="C71" s="98"/>
      <c r="D71" s="148" t="s">
        <v>143</v>
      </c>
      <c r="E71" s="149"/>
      <c r="F71" s="149"/>
      <c r="G71" s="149"/>
      <c r="H71" s="149"/>
      <c r="I71" s="149"/>
      <c r="J71" s="150">
        <f>J274</f>
        <v>1214.49</v>
      </c>
      <c r="K71" s="98"/>
      <c r="L71" s="151"/>
    </row>
    <row r="72" spans="2:12" s="9" customFormat="1" ht="19.9" customHeight="1">
      <c r="B72" s="147"/>
      <c r="C72" s="98"/>
      <c r="D72" s="148" t="s">
        <v>144</v>
      </c>
      <c r="E72" s="149"/>
      <c r="F72" s="149"/>
      <c r="G72" s="149"/>
      <c r="H72" s="149"/>
      <c r="I72" s="149"/>
      <c r="J72" s="150">
        <f>J281</f>
        <v>45622.89</v>
      </c>
      <c r="K72" s="98"/>
      <c r="L72" s="151"/>
    </row>
    <row r="73" spans="2:12" s="9" customFormat="1" ht="19.9" customHeight="1">
      <c r="B73" s="147"/>
      <c r="C73" s="98"/>
      <c r="D73" s="148" t="s">
        <v>145</v>
      </c>
      <c r="E73" s="149"/>
      <c r="F73" s="149"/>
      <c r="G73" s="149"/>
      <c r="H73" s="149"/>
      <c r="I73" s="149"/>
      <c r="J73" s="150">
        <f>J315</f>
        <v>87107.78</v>
      </c>
      <c r="K73" s="98"/>
      <c r="L73" s="151"/>
    </row>
    <row r="74" spans="2:12" s="9" customFormat="1" ht="19.9" customHeight="1">
      <c r="B74" s="147"/>
      <c r="C74" s="98"/>
      <c r="D74" s="148" t="s">
        <v>146</v>
      </c>
      <c r="E74" s="149"/>
      <c r="F74" s="149"/>
      <c r="G74" s="149"/>
      <c r="H74" s="149"/>
      <c r="I74" s="149"/>
      <c r="J74" s="150">
        <f>J328</f>
        <v>41300</v>
      </c>
      <c r="K74" s="98"/>
      <c r="L74" s="151"/>
    </row>
    <row r="75" spans="2:12" s="9" customFormat="1" ht="19.9" customHeight="1">
      <c r="B75" s="147"/>
      <c r="C75" s="98"/>
      <c r="D75" s="148" t="s">
        <v>147</v>
      </c>
      <c r="E75" s="149"/>
      <c r="F75" s="149"/>
      <c r="G75" s="149"/>
      <c r="H75" s="149"/>
      <c r="I75" s="149"/>
      <c r="J75" s="150">
        <f>J331</f>
        <v>105559.09999999999</v>
      </c>
      <c r="K75" s="98"/>
      <c r="L75" s="151"/>
    </row>
    <row r="76" spans="2:12" s="8" customFormat="1" ht="24.95" customHeight="1">
      <c r="B76" s="141"/>
      <c r="C76" s="142"/>
      <c r="D76" s="143" t="s">
        <v>148</v>
      </c>
      <c r="E76" s="144"/>
      <c r="F76" s="144"/>
      <c r="G76" s="144"/>
      <c r="H76" s="144"/>
      <c r="I76" s="144"/>
      <c r="J76" s="145">
        <f>J340</f>
        <v>9790.33</v>
      </c>
      <c r="K76" s="142"/>
      <c r="L76" s="146"/>
    </row>
    <row r="77" spans="2:12" s="9" customFormat="1" ht="19.9" customHeight="1">
      <c r="B77" s="147"/>
      <c r="C77" s="98"/>
      <c r="D77" s="148" t="s">
        <v>149</v>
      </c>
      <c r="E77" s="149"/>
      <c r="F77" s="149"/>
      <c r="G77" s="149"/>
      <c r="H77" s="149"/>
      <c r="I77" s="149"/>
      <c r="J77" s="150">
        <f>J341</f>
        <v>9790.33</v>
      </c>
      <c r="K77" s="98"/>
      <c r="L77" s="151"/>
    </row>
    <row r="78" spans="1:31" s="1" customFormat="1" ht="21.7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6.95" customHeight="1">
      <c r="A79" s="35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3" spans="1:31" s="1" customFormat="1" ht="6.95" customHeight="1">
      <c r="A83" s="35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24.95" customHeight="1">
      <c r="A84" s="35"/>
      <c r="B84" s="36"/>
      <c r="C84" s="24" t="s">
        <v>150</v>
      </c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A86" s="35"/>
      <c r="B86" s="36"/>
      <c r="C86" s="30" t="s">
        <v>17</v>
      </c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26.25" customHeight="1">
      <c r="A87" s="35"/>
      <c r="B87" s="36"/>
      <c r="C87" s="37"/>
      <c r="D87" s="37"/>
      <c r="E87" s="390" t="str">
        <f>E7</f>
        <v>Projektová dokumentace revitalizace střediska Veřejná zeleň na ul. Palackého 29, Nový Jičín</v>
      </c>
      <c r="F87" s="391"/>
      <c r="G87" s="391"/>
      <c r="H87" s="391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2" customHeight="1">
      <c r="A88" s="35"/>
      <c r="B88" s="36"/>
      <c r="C88" s="30" t="s">
        <v>126</v>
      </c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16.5" customHeight="1">
      <c r="A89" s="35"/>
      <c r="B89" s="36"/>
      <c r="C89" s="37"/>
      <c r="D89" s="37"/>
      <c r="E89" s="386" t="str">
        <f>E9</f>
        <v>SO 03 - Skladovací hala uzamykatelná</v>
      </c>
      <c r="F89" s="389"/>
      <c r="G89" s="389"/>
      <c r="H89" s="389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12" customHeight="1">
      <c r="A91" s="35"/>
      <c r="B91" s="36"/>
      <c r="C91" s="30" t="s">
        <v>22</v>
      </c>
      <c r="D91" s="37"/>
      <c r="E91" s="37"/>
      <c r="F91" s="28" t="str">
        <f>F12</f>
        <v>par. č. 589/3 v k.ú. Nový Jičín-Horní Předměstí</v>
      </c>
      <c r="G91" s="37"/>
      <c r="H91" s="37"/>
      <c r="I91" s="30" t="s">
        <v>24</v>
      </c>
      <c r="J91" s="60">
        <f>IF(J12="","",J12)</f>
        <v>44855</v>
      </c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" customFormat="1" ht="15.2" customHeight="1">
      <c r="A93" s="35"/>
      <c r="B93" s="36"/>
      <c r="C93" s="30" t="s">
        <v>25</v>
      </c>
      <c r="D93" s="37"/>
      <c r="E93" s="37"/>
      <c r="F93" s="28" t="str">
        <f>E15</f>
        <v>Technické služby města Nového Jičína, p. o.</v>
      </c>
      <c r="G93" s="37"/>
      <c r="H93" s="37"/>
      <c r="I93" s="30" t="s">
        <v>30</v>
      </c>
      <c r="J93" s="33" t="str">
        <f>E21</f>
        <v>BENEPRO, a.s.</v>
      </c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" customFormat="1" ht="15.2" customHeight="1">
      <c r="A94" s="35"/>
      <c r="B94" s="36"/>
      <c r="C94" s="30" t="s">
        <v>29</v>
      </c>
      <c r="D94" s="37"/>
      <c r="E94" s="37"/>
      <c r="F94" s="28" t="str">
        <f>IF(E18="","",E18)</f>
        <v>NOSTA s.r.o. Nový Jičín</v>
      </c>
      <c r="G94" s="37"/>
      <c r="H94" s="37"/>
      <c r="I94" s="30" t="s">
        <v>33</v>
      </c>
      <c r="J94" s="33" t="str">
        <f>E24</f>
        <v>BENEPRO, a.s.</v>
      </c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0" customFormat="1" ht="29.25" customHeight="1">
      <c r="A96" s="152"/>
      <c r="B96" s="153"/>
      <c r="C96" s="154" t="s">
        <v>151</v>
      </c>
      <c r="D96" s="155" t="s">
        <v>55</v>
      </c>
      <c r="E96" s="155" t="s">
        <v>51</v>
      </c>
      <c r="F96" s="155" t="s">
        <v>52</v>
      </c>
      <c r="G96" s="155" t="s">
        <v>152</v>
      </c>
      <c r="H96" s="155" t="s">
        <v>153</v>
      </c>
      <c r="I96" s="155" t="s">
        <v>154</v>
      </c>
      <c r="J96" s="155" t="s">
        <v>130</v>
      </c>
      <c r="K96" s="156" t="s">
        <v>155</v>
      </c>
      <c r="L96" s="157"/>
      <c r="M96" s="69" t="s">
        <v>20</v>
      </c>
      <c r="N96" s="70" t="s">
        <v>40</v>
      </c>
      <c r="O96" s="70" t="s">
        <v>156</v>
      </c>
      <c r="P96" s="70" t="s">
        <v>157</v>
      </c>
      <c r="Q96" s="70" t="s">
        <v>158</v>
      </c>
      <c r="R96" s="70" t="s">
        <v>159</v>
      </c>
      <c r="S96" s="70" t="s">
        <v>160</v>
      </c>
      <c r="T96" s="71" t="s">
        <v>161</v>
      </c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</row>
    <row r="97" spans="1:63" s="1" customFormat="1" ht="22.9" customHeight="1">
      <c r="A97" s="35"/>
      <c r="B97" s="36"/>
      <c r="C97" s="76" t="s">
        <v>162</v>
      </c>
      <c r="D97" s="37"/>
      <c r="E97" s="37"/>
      <c r="F97" s="37"/>
      <c r="G97" s="37"/>
      <c r="H97" s="37"/>
      <c r="I97" s="37"/>
      <c r="J97" s="158">
        <f>BK97</f>
        <v>2063305.9200000004</v>
      </c>
      <c r="K97" s="37"/>
      <c r="L97" s="40"/>
      <c r="M97" s="72"/>
      <c r="N97" s="159"/>
      <c r="O97" s="73"/>
      <c r="P97" s="160">
        <f>P98+P273+P340</f>
        <v>0</v>
      </c>
      <c r="Q97" s="73"/>
      <c r="R97" s="160">
        <f>R98+R273+R340</f>
        <v>148.31854088660134</v>
      </c>
      <c r="S97" s="73"/>
      <c r="T97" s="161">
        <f>T98+T273+T340</f>
        <v>1.9708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69</v>
      </c>
      <c r="AU97" s="18" t="s">
        <v>131</v>
      </c>
      <c r="BK97" s="162">
        <f>BK98+BK273+BK340</f>
        <v>2063305.9200000004</v>
      </c>
    </row>
    <row r="98" spans="2:63" s="11" customFormat="1" ht="25.9" customHeight="1">
      <c r="B98" s="163"/>
      <c r="C98" s="164"/>
      <c r="D98" s="165" t="s">
        <v>69</v>
      </c>
      <c r="E98" s="166" t="s">
        <v>163</v>
      </c>
      <c r="F98" s="166" t="s">
        <v>164</v>
      </c>
      <c r="G98" s="164"/>
      <c r="H98" s="164"/>
      <c r="I98" s="167"/>
      <c r="J98" s="168">
        <f>BK98</f>
        <v>1772711.3300000003</v>
      </c>
      <c r="K98" s="164"/>
      <c r="L98" s="169"/>
      <c r="M98" s="170"/>
      <c r="N98" s="171"/>
      <c r="O98" s="171"/>
      <c r="P98" s="172">
        <f>P99+P115+P167+P213+P219+P220+P227+P259+P270</f>
        <v>0</v>
      </c>
      <c r="Q98" s="171"/>
      <c r="R98" s="172">
        <f>R99+R115+R167+R213+R219+R220+R227+R259+R270</f>
        <v>147.52323436264135</v>
      </c>
      <c r="S98" s="171"/>
      <c r="T98" s="173">
        <f>T99+T115+T167+T213+T219+T220+T227+T259+T270</f>
        <v>1.9708</v>
      </c>
      <c r="AR98" s="174" t="s">
        <v>6</v>
      </c>
      <c r="AT98" s="175" t="s">
        <v>69</v>
      </c>
      <c r="AU98" s="175" t="s">
        <v>70</v>
      </c>
      <c r="AY98" s="174" t="s">
        <v>165</v>
      </c>
      <c r="BK98" s="176">
        <f>BK99+BK115+BK167+BK213+BK219+BK220+BK227+BK259+BK270</f>
        <v>1772711.3300000003</v>
      </c>
    </row>
    <row r="99" spans="2:63" s="11" customFormat="1" ht="22.9" customHeight="1">
      <c r="B99" s="163"/>
      <c r="C99" s="164"/>
      <c r="D99" s="165" t="s">
        <v>69</v>
      </c>
      <c r="E99" s="177" t="s">
        <v>6</v>
      </c>
      <c r="F99" s="177" t="s">
        <v>166</v>
      </c>
      <c r="G99" s="164"/>
      <c r="H99" s="164"/>
      <c r="I99" s="167"/>
      <c r="J99" s="178">
        <f>BK99</f>
        <v>22233.91</v>
      </c>
      <c r="K99" s="164"/>
      <c r="L99" s="169"/>
      <c r="M99" s="170"/>
      <c r="N99" s="171"/>
      <c r="O99" s="171"/>
      <c r="P99" s="172">
        <f>SUM(P100:P114)</f>
        <v>0</v>
      </c>
      <c r="Q99" s="171"/>
      <c r="R99" s="172">
        <f>SUM(R100:R114)</f>
        <v>0</v>
      </c>
      <c r="S99" s="171"/>
      <c r="T99" s="173">
        <f>SUM(T100:T114)</f>
        <v>0</v>
      </c>
      <c r="AR99" s="174" t="s">
        <v>6</v>
      </c>
      <c r="AT99" s="175" t="s">
        <v>69</v>
      </c>
      <c r="AU99" s="175" t="s">
        <v>6</v>
      </c>
      <c r="AY99" s="174" t="s">
        <v>165</v>
      </c>
      <c r="BK99" s="176">
        <f>SUM(BK100:BK114)</f>
        <v>22233.91</v>
      </c>
    </row>
    <row r="100" spans="1:65" s="1" customFormat="1" ht="49.15" customHeight="1">
      <c r="A100" s="35"/>
      <c r="B100" s="36"/>
      <c r="C100" s="179" t="s">
        <v>6</v>
      </c>
      <c r="D100" s="179" t="s">
        <v>167</v>
      </c>
      <c r="E100" s="180" t="s">
        <v>199</v>
      </c>
      <c r="F100" s="181" t="s">
        <v>200</v>
      </c>
      <c r="G100" s="182" t="s">
        <v>201</v>
      </c>
      <c r="H100" s="183">
        <v>16.312</v>
      </c>
      <c r="I100" s="184">
        <v>468.39</v>
      </c>
      <c r="J100" s="185">
        <f>ROUND(I100*H100,2)</f>
        <v>7640.38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172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7640.38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7640.38</v>
      </c>
      <c r="BL100" s="18" t="s">
        <v>172</v>
      </c>
      <c r="BM100" s="190" t="s">
        <v>780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203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2:51" s="12" customFormat="1" ht="12">
      <c r="B102" s="197"/>
      <c r="C102" s="198"/>
      <c r="D102" s="199" t="s">
        <v>190</v>
      </c>
      <c r="E102" s="200" t="s">
        <v>20</v>
      </c>
      <c r="F102" s="201" t="s">
        <v>204</v>
      </c>
      <c r="G102" s="198"/>
      <c r="H102" s="200" t="s">
        <v>20</v>
      </c>
      <c r="I102" s="202"/>
      <c r="J102" s="198"/>
      <c r="K102" s="198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190</v>
      </c>
      <c r="AU102" s="207" t="s">
        <v>79</v>
      </c>
      <c r="AV102" s="12" t="s">
        <v>6</v>
      </c>
      <c r="AW102" s="12" t="s">
        <v>32</v>
      </c>
      <c r="AX102" s="12" t="s">
        <v>70</v>
      </c>
      <c r="AY102" s="207" t="s">
        <v>165</v>
      </c>
    </row>
    <row r="103" spans="2:51" s="13" customFormat="1" ht="12">
      <c r="B103" s="208"/>
      <c r="C103" s="209"/>
      <c r="D103" s="199" t="s">
        <v>190</v>
      </c>
      <c r="E103" s="210" t="s">
        <v>20</v>
      </c>
      <c r="F103" s="211" t="s">
        <v>781</v>
      </c>
      <c r="G103" s="209"/>
      <c r="H103" s="212">
        <v>14.997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190</v>
      </c>
      <c r="AU103" s="218" t="s">
        <v>79</v>
      </c>
      <c r="AV103" s="13" t="s">
        <v>79</v>
      </c>
      <c r="AW103" s="13" t="s">
        <v>32</v>
      </c>
      <c r="AX103" s="13" t="s">
        <v>70</v>
      </c>
      <c r="AY103" s="218" t="s">
        <v>165</v>
      </c>
    </row>
    <row r="104" spans="2:51" s="13" customFormat="1" ht="12">
      <c r="B104" s="208"/>
      <c r="C104" s="209"/>
      <c r="D104" s="199" t="s">
        <v>190</v>
      </c>
      <c r="E104" s="210" t="s">
        <v>20</v>
      </c>
      <c r="F104" s="211" t="s">
        <v>782</v>
      </c>
      <c r="G104" s="209"/>
      <c r="H104" s="212">
        <v>1.315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190</v>
      </c>
      <c r="AU104" s="218" t="s">
        <v>79</v>
      </c>
      <c r="AV104" s="13" t="s">
        <v>79</v>
      </c>
      <c r="AW104" s="13" t="s">
        <v>32</v>
      </c>
      <c r="AX104" s="13" t="s">
        <v>70</v>
      </c>
      <c r="AY104" s="218" t="s">
        <v>165</v>
      </c>
    </row>
    <row r="105" spans="2:51" s="14" customFormat="1" ht="12">
      <c r="B105" s="230"/>
      <c r="C105" s="231"/>
      <c r="D105" s="199" t="s">
        <v>190</v>
      </c>
      <c r="E105" s="232" t="s">
        <v>20</v>
      </c>
      <c r="F105" s="233" t="s">
        <v>259</v>
      </c>
      <c r="G105" s="231"/>
      <c r="H105" s="234">
        <v>16.312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190</v>
      </c>
      <c r="AU105" s="240" t="s">
        <v>79</v>
      </c>
      <c r="AV105" s="14" t="s">
        <v>172</v>
      </c>
      <c r="AW105" s="14" t="s">
        <v>32</v>
      </c>
      <c r="AX105" s="14" t="s">
        <v>6</v>
      </c>
      <c r="AY105" s="240" t="s">
        <v>165</v>
      </c>
    </row>
    <row r="106" spans="1:65" s="1" customFormat="1" ht="62.65" customHeight="1">
      <c r="A106" s="35"/>
      <c r="B106" s="36"/>
      <c r="C106" s="179" t="s">
        <v>79</v>
      </c>
      <c r="D106" s="179" t="s">
        <v>167</v>
      </c>
      <c r="E106" s="180" t="s">
        <v>207</v>
      </c>
      <c r="F106" s="181" t="s">
        <v>208</v>
      </c>
      <c r="G106" s="182" t="s">
        <v>201</v>
      </c>
      <c r="H106" s="183">
        <v>16.312</v>
      </c>
      <c r="I106" s="184">
        <v>337.81</v>
      </c>
      <c r="J106" s="185">
        <f>ROUND(I106*H106,2)</f>
        <v>5510.36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172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5510.36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5510.36</v>
      </c>
      <c r="BL106" s="18" t="s">
        <v>172</v>
      </c>
      <c r="BM106" s="190" t="s">
        <v>783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210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1:65" s="1" customFormat="1" ht="44.25" customHeight="1">
      <c r="A108" s="35"/>
      <c r="B108" s="36"/>
      <c r="C108" s="179" t="s">
        <v>180</v>
      </c>
      <c r="D108" s="179" t="s">
        <v>167</v>
      </c>
      <c r="E108" s="180" t="s">
        <v>212</v>
      </c>
      <c r="F108" s="181" t="s">
        <v>213</v>
      </c>
      <c r="G108" s="182" t="s">
        <v>201</v>
      </c>
      <c r="H108" s="183">
        <v>16.312</v>
      </c>
      <c r="I108" s="184">
        <v>132.05</v>
      </c>
      <c r="J108" s="185">
        <f>ROUND(I108*H108,2)</f>
        <v>2154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172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2154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2154</v>
      </c>
      <c r="BL108" s="18" t="s">
        <v>172</v>
      </c>
      <c r="BM108" s="190" t="s">
        <v>784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215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65" s="1" customFormat="1" ht="37.9" customHeight="1">
      <c r="A110" s="35"/>
      <c r="B110" s="36"/>
      <c r="C110" s="179" t="s">
        <v>172</v>
      </c>
      <c r="D110" s="179" t="s">
        <v>167</v>
      </c>
      <c r="E110" s="180" t="s">
        <v>217</v>
      </c>
      <c r="F110" s="181" t="s">
        <v>218</v>
      </c>
      <c r="G110" s="182" t="s">
        <v>201</v>
      </c>
      <c r="H110" s="183">
        <v>16.312</v>
      </c>
      <c r="I110" s="184">
        <v>18.22</v>
      </c>
      <c r="J110" s="185">
        <f>ROUND(I110*H110,2)</f>
        <v>297.2</v>
      </c>
      <c r="K110" s="181" t="s">
        <v>171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172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297.2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297.2</v>
      </c>
      <c r="BL110" s="18" t="s">
        <v>172</v>
      </c>
      <c r="BM110" s="190" t="s">
        <v>785</v>
      </c>
    </row>
    <row r="111" spans="1:47" s="1" customFormat="1" ht="12">
      <c r="A111" s="35"/>
      <c r="B111" s="36"/>
      <c r="C111" s="37"/>
      <c r="D111" s="192" t="s">
        <v>174</v>
      </c>
      <c r="E111" s="37"/>
      <c r="F111" s="193" t="s">
        <v>220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174</v>
      </c>
      <c r="AU111" s="18" t="s">
        <v>79</v>
      </c>
    </row>
    <row r="112" spans="1:65" s="1" customFormat="1" ht="44.25" customHeight="1">
      <c r="A112" s="35"/>
      <c r="B112" s="36"/>
      <c r="C112" s="179" t="s">
        <v>193</v>
      </c>
      <c r="D112" s="179" t="s">
        <v>167</v>
      </c>
      <c r="E112" s="180" t="s">
        <v>222</v>
      </c>
      <c r="F112" s="181" t="s">
        <v>223</v>
      </c>
      <c r="G112" s="182" t="s">
        <v>224</v>
      </c>
      <c r="H112" s="183">
        <v>31.808</v>
      </c>
      <c r="I112" s="184">
        <v>208.5</v>
      </c>
      <c r="J112" s="185">
        <f>ROUND(I112*H112,2)</f>
        <v>6631.97</v>
      </c>
      <c r="K112" s="181" t="s">
        <v>171</v>
      </c>
      <c r="L112" s="40"/>
      <c r="M112" s="186" t="s">
        <v>20</v>
      </c>
      <c r="N112" s="187" t="s">
        <v>41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172</v>
      </c>
      <c r="AT112" s="190" t="s">
        <v>167</v>
      </c>
      <c r="AU112" s="190" t="s">
        <v>79</v>
      </c>
      <c r="AY112" s="18" t="s">
        <v>165</v>
      </c>
      <c r="BE112" s="191">
        <f>IF(N112="základní",J112,0)</f>
        <v>6631.97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6</v>
      </c>
      <c r="BK112" s="191">
        <f>ROUND(I112*H112,2)</f>
        <v>6631.97</v>
      </c>
      <c r="BL112" s="18" t="s">
        <v>172</v>
      </c>
      <c r="BM112" s="190" t="s">
        <v>786</v>
      </c>
    </row>
    <row r="113" spans="1:47" s="1" customFormat="1" ht="12">
      <c r="A113" s="35"/>
      <c r="B113" s="36"/>
      <c r="C113" s="37"/>
      <c r="D113" s="192" t="s">
        <v>174</v>
      </c>
      <c r="E113" s="37"/>
      <c r="F113" s="193" t="s">
        <v>226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174</v>
      </c>
      <c r="AU113" s="18" t="s">
        <v>79</v>
      </c>
    </row>
    <row r="114" spans="2:51" s="13" customFormat="1" ht="12">
      <c r="B114" s="208"/>
      <c r="C114" s="209"/>
      <c r="D114" s="199" t="s">
        <v>190</v>
      </c>
      <c r="E114" s="210" t="s">
        <v>20</v>
      </c>
      <c r="F114" s="211" t="s">
        <v>787</v>
      </c>
      <c r="G114" s="209"/>
      <c r="H114" s="212">
        <v>31.808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190</v>
      </c>
      <c r="AU114" s="218" t="s">
        <v>79</v>
      </c>
      <c r="AV114" s="13" t="s">
        <v>79</v>
      </c>
      <c r="AW114" s="13" t="s">
        <v>32</v>
      </c>
      <c r="AX114" s="13" t="s">
        <v>6</v>
      </c>
      <c r="AY114" s="218" t="s">
        <v>165</v>
      </c>
    </row>
    <row r="115" spans="2:63" s="11" customFormat="1" ht="22.9" customHeight="1">
      <c r="B115" s="163"/>
      <c r="C115" s="164"/>
      <c r="D115" s="165" t="s">
        <v>69</v>
      </c>
      <c r="E115" s="177" t="s">
        <v>79</v>
      </c>
      <c r="F115" s="177" t="s">
        <v>228</v>
      </c>
      <c r="G115" s="164"/>
      <c r="H115" s="164"/>
      <c r="I115" s="167"/>
      <c r="J115" s="178">
        <f>BK115</f>
        <v>383074.7100000001</v>
      </c>
      <c r="K115" s="164"/>
      <c r="L115" s="169"/>
      <c r="M115" s="170"/>
      <c r="N115" s="171"/>
      <c r="O115" s="171"/>
      <c r="P115" s="172">
        <f>SUM(P116:P166)</f>
        <v>0</v>
      </c>
      <c r="Q115" s="171"/>
      <c r="R115" s="172">
        <f>SUM(R116:R166)</f>
        <v>131.69002236264137</v>
      </c>
      <c r="S115" s="171"/>
      <c r="T115" s="173">
        <f>SUM(T116:T166)</f>
        <v>1.8718000000000001</v>
      </c>
      <c r="AR115" s="174" t="s">
        <v>6</v>
      </c>
      <c r="AT115" s="175" t="s">
        <v>69</v>
      </c>
      <c r="AU115" s="175" t="s">
        <v>6</v>
      </c>
      <c r="AY115" s="174" t="s">
        <v>165</v>
      </c>
      <c r="BK115" s="176">
        <f>SUM(BK116:BK166)</f>
        <v>383074.7100000001</v>
      </c>
    </row>
    <row r="116" spans="1:65" s="1" customFormat="1" ht="37.9" customHeight="1">
      <c r="A116" s="35"/>
      <c r="B116" s="36"/>
      <c r="C116" s="179" t="s">
        <v>198</v>
      </c>
      <c r="D116" s="179" t="s">
        <v>167</v>
      </c>
      <c r="E116" s="180" t="s">
        <v>230</v>
      </c>
      <c r="F116" s="181" t="s">
        <v>231</v>
      </c>
      <c r="G116" s="182" t="s">
        <v>232</v>
      </c>
      <c r="H116" s="183">
        <v>4.9</v>
      </c>
      <c r="I116" s="184">
        <v>899.56</v>
      </c>
      <c r="J116" s="185">
        <f>ROUND(I116*H116,2)</f>
        <v>4407.84</v>
      </c>
      <c r="K116" s="181" t="s">
        <v>171</v>
      </c>
      <c r="L116" s="40"/>
      <c r="M116" s="186" t="s">
        <v>20</v>
      </c>
      <c r="N116" s="187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0.382</v>
      </c>
      <c r="T116" s="189">
        <f>S116*H116</f>
        <v>1.8718000000000001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172</v>
      </c>
      <c r="AT116" s="190" t="s">
        <v>167</v>
      </c>
      <c r="AU116" s="190" t="s">
        <v>79</v>
      </c>
      <c r="AY116" s="18" t="s">
        <v>165</v>
      </c>
      <c r="BE116" s="191">
        <f>IF(N116="základní",J116,0)</f>
        <v>4407.84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4407.84</v>
      </c>
      <c r="BL116" s="18" t="s">
        <v>172</v>
      </c>
      <c r="BM116" s="190" t="s">
        <v>788</v>
      </c>
    </row>
    <row r="117" spans="1:47" s="1" customFormat="1" ht="12">
      <c r="A117" s="35"/>
      <c r="B117" s="36"/>
      <c r="C117" s="37"/>
      <c r="D117" s="192" t="s">
        <v>174</v>
      </c>
      <c r="E117" s="37"/>
      <c r="F117" s="193" t="s">
        <v>234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174</v>
      </c>
      <c r="AU117" s="18" t="s">
        <v>79</v>
      </c>
    </row>
    <row r="118" spans="2:51" s="13" customFormat="1" ht="12">
      <c r="B118" s="208"/>
      <c r="C118" s="209"/>
      <c r="D118" s="199" t="s">
        <v>190</v>
      </c>
      <c r="E118" s="210" t="s">
        <v>20</v>
      </c>
      <c r="F118" s="211" t="s">
        <v>789</v>
      </c>
      <c r="G118" s="209"/>
      <c r="H118" s="212">
        <v>4.9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190</v>
      </c>
      <c r="AU118" s="218" t="s">
        <v>79</v>
      </c>
      <c r="AV118" s="13" t="s">
        <v>79</v>
      </c>
      <c r="AW118" s="13" t="s">
        <v>32</v>
      </c>
      <c r="AX118" s="13" t="s">
        <v>6</v>
      </c>
      <c r="AY118" s="218" t="s">
        <v>165</v>
      </c>
    </row>
    <row r="119" spans="1:65" s="1" customFormat="1" ht="24.2" customHeight="1">
      <c r="A119" s="35"/>
      <c r="B119" s="36"/>
      <c r="C119" s="179" t="s">
        <v>206</v>
      </c>
      <c r="D119" s="179" t="s">
        <v>167</v>
      </c>
      <c r="E119" s="180" t="s">
        <v>790</v>
      </c>
      <c r="F119" s="181" t="s">
        <v>238</v>
      </c>
      <c r="G119" s="182" t="s">
        <v>232</v>
      </c>
      <c r="H119" s="183">
        <v>84</v>
      </c>
      <c r="I119" s="184">
        <v>784.7</v>
      </c>
      <c r="J119" s="185">
        <f>ROUND(I119*H119,2)</f>
        <v>65914.8</v>
      </c>
      <c r="K119" s="181" t="s">
        <v>239</v>
      </c>
      <c r="L119" s="40"/>
      <c r="M119" s="186" t="s">
        <v>20</v>
      </c>
      <c r="N119" s="187" t="s">
        <v>41</v>
      </c>
      <c r="O119" s="65"/>
      <c r="P119" s="188">
        <f>O119*H119</f>
        <v>0</v>
      </c>
      <c r="Q119" s="188">
        <v>0</v>
      </c>
      <c r="R119" s="188">
        <f>Q119*H119</f>
        <v>0</v>
      </c>
      <c r="S119" s="188">
        <v>0</v>
      </c>
      <c r="T119" s="18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172</v>
      </c>
      <c r="AT119" s="190" t="s">
        <v>167</v>
      </c>
      <c r="AU119" s="190" t="s">
        <v>79</v>
      </c>
      <c r="AY119" s="18" t="s">
        <v>165</v>
      </c>
      <c r="BE119" s="191">
        <f>IF(N119="základní",J119,0)</f>
        <v>65914.8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18" t="s">
        <v>6</v>
      </c>
      <c r="BK119" s="191">
        <f>ROUND(I119*H119,2)</f>
        <v>65914.8</v>
      </c>
      <c r="BL119" s="18" t="s">
        <v>172</v>
      </c>
      <c r="BM119" s="190" t="s">
        <v>791</v>
      </c>
    </row>
    <row r="120" spans="2:51" s="13" customFormat="1" ht="12">
      <c r="B120" s="208"/>
      <c r="C120" s="209"/>
      <c r="D120" s="199" t="s">
        <v>190</v>
      </c>
      <c r="E120" s="210" t="s">
        <v>20</v>
      </c>
      <c r="F120" s="211" t="s">
        <v>792</v>
      </c>
      <c r="G120" s="209"/>
      <c r="H120" s="212">
        <v>84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190</v>
      </c>
      <c r="AU120" s="218" t="s">
        <v>79</v>
      </c>
      <c r="AV120" s="13" t="s">
        <v>79</v>
      </c>
      <c r="AW120" s="13" t="s">
        <v>32</v>
      </c>
      <c r="AX120" s="13" t="s">
        <v>6</v>
      </c>
      <c r="AY120" s="218" t="s">
        <v>165</v>
      </c>
    </row>
    <row r="121" spans="1:65" s="1" customFormat="1" ht="21.75" customHeight="1">
      <c r="A121" s="35"/>
      <c r="B121" s="36"/>
      <c r="C121" s="220" t="s">
        <v>211</v>
      </c>
      <c r="D121" s="220" t="s">
        <v>245</v>
      </c>
      <c r="E121" s="221" t="s">
        <v>793</v>
      </c>
      <c r="F121" s="222" t="s">
        <v>247</v>
      </c>
      <c r="G121" s="223" t="s">
        <v>232</v>
      </c>
      <c r="H121" s="224">
        <v>84</v>
      </c>
      <c r="I121" s="225">
        <v>665.81</v>
      </c>
      <c r="J121" s="226">
        <f>ROUND(I121*H121,2)</f>
        <v>55928.04</v>
      </c>
      <c r="K121" s="222" t="s">
        <v>239</v>
      </c>
      <c r="L121" s="227"/>
      <c r="M121" s="228" t="s">
        <v>20</v>
      </c>
      <c r="N121" s="229" t="s">
        <v>41</v>
      </c>
      <c r="O121" s="65"/>
      <c r="P121" s="188">
        <f>O121*H121</f>
        <v>0</v>
      </c>
      <c r="Q121" s="188">
        <v>0.2</v>
      </c>
      <c r="R121" s="188">
        <f>Q121*H121</f>
        <v>16.8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211</v>
      </c>
      <c r="AT121" s="190" t="s">
        <v>245</v>
      </c>
      <c r="AU121" s="190" t="s">
        <v>79</v>
      </c>
      <c r="AY121" s="18" t="s">
        <v>165</v>
      </c>
      <c r="BE121" s="191">
        <f>IF(N121="základní",J121,0)</f>
        <v>55928.04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6</v>
      </c>
      <c r="BK121" s="191">
        <f>ROUND(I121*H121,2)</f>
        <v>55928.04</v>
      </c>
      <c r="BL121" s="18" t="s">
        <v>172</v>
      </c>
      <c r="BM121" s="190" t="s">
        <v>794</v>
      </c>
    </row>
    <row r="122" spans="1:65" s="1" customFormat="1" ht="37.9" customHeight="1">
      <c r="A122" s="35"/>
      <c r="B122" s="36"/>
      <c r="C122" s="179" t="s">
        <v>216</v>
      </c>
      <c r="D122" s="179" t="s">
        <v>167</v>
      </c>
      <c r="E122" s="180" t="s">
        <v>251</v>
      </c>
      <c r="F122" s="181" t="s">
        <v>252</v>
      </c>
      <c r="G122" s="182" t="s">
        <v>201</v>
      </c>
      <c r="H122" s="183">
        <v>24.79</v>
      </c>
      <c r="I122" s="184">
        <v>1215.12</v>
      </c>
      <c r="J122" s="185">
        <f>ROUND(I122*H122,2)</f>
        <v>30122.82</v>
      </c>
      <c r="K122" s="181" t="s">
        <v>171</v>
      </c>
      <c r="L122" s="40"/>
      <c r="M122" s="186" t="s">
        <v>20</v>
      </c>
      <c r="N122" s="187" t="s">
        <v>41</v>
      </c>
      <c r="O122" s="65"/>
      <c r="P122" s="188">
        <f>O122*H122</f>
        <v>0</v>
      </c>
      <c r="Q122" s="188">
        <v>1.98</v>
      </c>
      <c r="R122" s="188">
        <f>Q122*H122</f>
        <v>49.084199999999996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172</v>
      </c>
      <c r="AT122" s="190" t="s">
        <v>167</v>
      </c>
      <c r="AU122" s="190" t="s">
        <v>79</v>
      </c>
      <c r="AY122" s="18" t="s">
        <v>165</v>
      </c>
      <c r="BE122" s="191">
        <f>IF(N122="základní",J122,0)</f>
        <v>30122.82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6</v>
      </c>
      <c r="BK122" s="191">
        <f>ROUND(I122*H122,2)</f>
        <v>30122.82</v>
      </c>
      <c r="BL122" s="18" t="s">
        <v>172</v>
      </c>
      <c r="BM122" s="190" t="s">
        <v>795</v>
      </c>
    </row>
    <row r="123" spans="1:47" s="1" customFormat="1" ht="12">
      <c r="A123" s="35"/>
      <c r="B123" s="36"/>
      <c r="C123" s="37"/>
      <c r="D123" s="192" t="s">
        <v>174</v>
      </c>
      <c r="E123" s="37"/>
      <c r="F123" s="193" t="s">
        <v>254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174</v>
      </c>
      <c r="AU123" s="18" t="s">
        <v>79</v>
      </c>
    </row>
    <row r="124" spans="2:51" s="12" customFormat="1" ht="12">
      <c r="B124" s="197"/>
      <c r="C124" s="198"/>
      <c r="D124" s="199" t="s">
        <v>190</v>
      </c>
      <c r="E124" s="200" t="s">
        <v>20</v>
      </c>
      <c r="F124" s="201" t="s">
        <v>255</v>
      </c>
      <c r="G124" s="198"/>
      <c r="H124" s="200" t="s">
        <v>20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190</v>
      </c>
      <c r="AU124" s="207" t="s">
        <v>79</v>
      </c>
      <c r="AV124" s="12" t="s">
        <v>6</v>
      </c>
      <c r="AW124" s="12" t="s">
        <v>32</v>
      </c>
      <c r="AX124" s="12" t="s">
        <v>70</v>
      </c>
      <c r="AY124" s="207" t="s">
        <v>165</v>
      </c>
    </row>
    <row r="125" spans="2:51" s="13" customFormat="1" ht="12">
      <c r="B125" s="208"/>
      <c r="C125" s="209"/>
      <c r="D125" s="199" t="s">
        <v>190</v>
      </c>
      <c r="E125" s="210" t="s">
        <v>20</v>
      </c>
      <c r="F125" s="211" t="s">
        <v>796</v>
      </c>
      <c r="G125" s="209"/>
      <c r="H125" s="212">
        <v>21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190</v>
      </c>
      <c r="AU125" s="218" t="s">
        <v>79</v>
      </c>
      <c r="AV125" s="13" t="s">
        <v>79</v>
      </c>
      <c r="AW125" s="13" t="s">
        <v>32</v>
      </c>
      <c r="AX125" s="13" t="s">
        <v>70</v>
      </c>
      <c r="AY125" s="218" t="s">
        <v>165</v>
      </c>
    </row>
    <row r="126" spans="2:51" s="12" customFormat="1" ht="12">
      <c r="B126" s="197"/>
      <c r="C126" s="198"/>
      <c r="D126" s="199" t="s">
        <v>190</v>
      </c>
      <c r="E126" s="200" t="s">
        <v>20</v>
      </c>
      <c r="F126" s="201" t="s">
        <v>257</v>
      </c>
      <c r="G126" s="198"/>
      <c r="H126" s="200" t="s">
        <v>20</v>
      </c>
      <c r="I126" s="202"/>
      <c r="J126" s="198"/>
      <c r="K126" s="198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190</v>
      </c>
      <c r="AU126" s="207" t="s">
        <v>79</v>
      </c>
      <c r="AV126" s="12" t="s">
        <v>6</v>
      </c>
      <c r="AW126" s="12" t="s">
        <v>32</v>
      </c>
      <c r="AX126" s="12" t="s">
        <v>70</v>
      </c>
      <c r="AY126" s="207" t="s">
        <v>165</v>
      </c>
    </row>
    <row r="127" spans="2:51" s="13" customFormat="1" ht="12">
      <c r="B127" s="208"/>
      <c r="C127" s="209"/>
      <c r="D127" s="199" t="s">
        <v>190</v>
      </c>
      <c r="E127" s="210" t="s">
        <v>20</v>
      </c>
      <c r="F127" s="211" t="s">
        <v>797</v>
      </c>
      <c r="G127" s="209"/>
      <c r="H127" s="212">
        <v>3.571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190</v>
      </c>
      <c r="AU127" s="218" t="s">
        <v>79</v>
      </c>
      <c r="AV127" s="13" t="s">
        <v>79</v>
      </c>
      <c r="AW127" s="13" t="s">
        <v>32</v>
      </c>
      <c r="AX127" s="13" t="s">
        <v>70</v>
      </c>
      <c r="AY127" s="218" t="s">
        <v>165</v>
      </c>
    </row>
    <row r="128" spans="2:51" s="13" customFormat="1" ht="12">
      <c r="B128" s="208"/>
      <c r="C128" s="209"/>
      <c r="D128" s="199" t="s">
        <v>190</v>
      </c>
      <c r="E128" s="210" t="s">
        <v>20</v>
      </c>
      <c r="F128" s="211" t="s">
        <v>798</v>
      </c>
      <c r="G128" s="209"/>
      <c r="H128" s="212">
        <v>0.219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190</v>
      </c>
      <c r="AU128" s="218" t="s">
        <v>79</v>
      </c>
      <c r="AV128" s="13" t="s">
        <v>79</v>
      </c>
      <c r="AW128" s="13" t="s">
        <v>32</v>
      </c>
      <c r="AX128" s="13" t="s">
        <v>70</v>
      </c>
      <c r="AY128" s="218" t="s">
        <v>165</v>
      </c>
    </row>
    <row r="129" spans="2:51" s="14" customFormat="1" ht="12">
      <c r="B129" s="230"/>
      <c r="C129" s="231"/>
      <c r="D129" s="199" t="s">
        <v>190</v>
      </c>
      <c r="E129" s="232" t="s">
        <v>20</v>
      </c>
      <c r="F129" s="233" t="s">
        <v>259</v>
      </c>
      <c r="G129" s="231"/>
      <c r="H129" s="234">
        <v>24.79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190</v>
      </c>
      <c r="AU129" s="240" t="s">
        <v>79</v>
      </c>
      <c r="AV129" s="14" t="s">
        <v>172</v>
      </c>
      <c r="AW129" s="14" t="s">
        <v>32</v>
      </c>
      <c r="AX129" s="14" t="s">
        <v>6</v>
      </c>
      <c r="AY129" s="240" t="s">
        <v>165</v>
      </c>
    </row>
    <row r="130" spans="1:65" s="1" customFormat="1" ht="33" customHeight="1">
      <c r="A130" s="35"/>
      <c r="B130" s="36"/>
      <c r="C130" s="179" t="s">
        <v>221</v>
      </c>
      <c r="D130" s="179" t="s">
        <v>167</v>
      </c>
      <c r="E130" s="180" t="s">
        <v>260</v>
      </c>
      <c r="F130" s="181" t="s">
        <v>261</v>
      </c>
      <c r="G130" s="182" t="s">
        <v>201</v>
      </c>
      <c r="H130" s="183">
        <v>14</v>
      </c>
      <c r="I130" s="184">
        <v>3687.7</v>
      </c>
      <c r="J130" s="185">
        <f>ROUND(I130*H130,2)</f>
        <v>51627.8</v>
      </c>
      <c r="K130" s="181" t="s">
        <v>171</v>
      </c>
      <c r="L130" s="40"/>
      <c r="M130" s="186" t="s">
        <v>20</v>
      </c>
      <c r="N130" s="187" t="s">
        <v>41</v>
      </c>
      <c r="O130" s="65"/>
      <c r="P130" s="188">
        <f>O130*H130</f>
        <v>0</v>
      </c>
      <c r="Q130" s="188">
        <v>2.501872204</v>
      </c>
      <c r="R130" s="188">
        <f>Q130*H130</f>
        <v>35.026210856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172</v>
      </c>
      <c r="AT130" s="190" t="s">
        <v>167</v>
      </c>
      <c r="AU130" s="190" t="s">
        <v>79</v>
      </c>
      <c r="AY130" s="18" t="s">
        <v>165</v>
      </c>
      <c r="BE130" s="191">
        <f>IF(N130="základní",J130,0)</f>
        <v>51627.8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6</v>
      </c>
      <c r="BK130" s="191">
        <f>ROUND(I130*H130,2)</f>
        <v>51627.8</v>
      </c>
      <c r="BL130" s="18" t="s">
        <v>172</v>
      </c>
      <c r="BM130" s="190" t="s">
        <v>799</v>
      </c>
    </row>
    <row r="131" spans="1:47" s="1" customFormat="1" ht="12">
      <c r="A131" s="35"/>
      <c r="B131" s="36"/>
      <c r="C131" s="37"/>
      <c r="D131" s="192" t="s">
        <v>174</v>
      </c>
      <c r="E131" s="37"/>
      <c r="F131" s="193" t="s">
        <v>263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174</v>
      </c>
      <c r="AU131" s="18" t="s">
        <v>79</v>
      </c>
    </row>
    <row r="132" spans="1:47" s="1" customFormat="1" ht="19.5">
      <c r="A132" s="35"/>
      <c r="B132" s="36"/>
      <c r="C132" s="37"/>
      <c r="D132" s="199" t="s">
        <v>241</v>
      </c>
      <c r="E132" s="37"/>
      <c r="F132" s="219" t="s">
        <v>264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241</v>
      </c>
      <c r="AU132" s="18" t="s">
        <v>79</v>
      </c>
    </row>
    <row r="133" spans="2:51" s="12" customFormat="1" ht="22.5">
      <c r="B133" s="197"/>
      <c r="C133" s="198"/>
      <c r="D133" s="199" t="s">
        <v>190</v>
      </c>
      <c r="E133" s="200" t="s">
        <v>20</v>
      </c>
      <c r="F133" s="201" t="s">
        <v>800</v>
      </c>
      <c r="G133" s="198"/>
      <c r="H133" s="200" t="s">
        <v>20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190</v>
      </c>
      <c r="AU133" s="207" t="s">
        <v>79</v>
      </c>
      <c r="AV133" s="12" t="s">
        <v>6</v>
      </c>
      <c r="AW133" s="12" t="s">
        <v>32</v>
      </c>
      <c r="AX133" s="12" t="s">
        <v>70</v>
      </c>
      <c r="AY133" s="207" t="s">
        <v>165</v>
      </c>
    </row>
    <row r="134" spans="2:51" s="13" customFormat="1" ht="12">
      <c r="B134" s="208"/>
      <c r="C134" s="209"/>
      <c r="D134" s="199" t="s">
        <v>190</v>
      </c>
      <c r="E134" s="210" t="s">
        <v>20</v>
      </c>
      <c r="F134" s="211" t="s">
        <v>801</v>
      </c>
      <c r="G134" s="209"/>
      <c r="H134" s="212">
        <v>14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190</v>
      </c>
      <c r="AU134" s="218" t="s">
        <v>79</v>
      </c>
      <c r="AV134" s="13" t="s">
        <v>79</v>
      </c>
      <c r="AW134" s="13" t="s">
        <v>32</v>
      </c>
      <c r="AX134" s="13" t="s">
        <v>6</v>
      </c>
      <c r="AY134" s="218" t="s">
        <v>165</v>
      </c>
    </row>
    <row r="135" spans="1:65" s="1" customFormat="1" ht="24.2" customHeight="1">
      <c r="A135" s="35"/>
      <c r="B135" s="36"/>
      <c r="C135" s="179" t="s">
        <v>229</v>
      </c>
      <c r="D135" s="179" t="s">
        <v>167</v>
      </c>
      <c r="E135" s="180" t="s">
        <v>268</v>
      </c>
      <c r="F135" s="181" t="s">
        <v>269</v>
      </c>
      <c r="G135" s="182" t="s">
        <v>201</v>
      </c>
      <c r="H135" s="183">
        <v>1.973</v>
      </c>
      <c r="I135" s="184">
        <v>3134.84</v>
      </c>
      <c r="J135" s="185">
        <f>ROUND(I135*H135,2)</f>
        <v>6185.04</v>
      </c>
      <c r="K135" s="181" t="s">
        <v>239</v>
      </c>
      <c r="L135" s="40"/>
      <c r="M135" s="186" t="s">
        <v>20</v>
      </c>
      <c r="N135" s="187" t="s">
        <v>41</v>
      </c>
      <c r="O135" s="65"/>
      <c r="P135" s="188">
        <f>O135*H135</f>
        <v>0</v>
      </c>
      <c r="Q135" s="188">
        <v>2.25634</v>
      </c>
      <c r="R135" s="188">
        <f>Q135*H135</f>
        <v>4.451758819999999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172</v>
      </c>
      <c r="AT135" s="190" t="s">
        <v>167</v>
      </c>
      <c r="AU135" s="190" t="s">
        <v>79</v>
      </c>
      <c r="AY135" s="18" t="s">
        <v>165</v>
      </c>
      <c r="BE135" s="191">
        <f>IF(N135="základní",J135,0)</f>
        <v>6185.04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6</v>
      </c>
      <c r="BK135" s="191">
        <f>ROUND(I135*H135,2)</f>
        <v>6185.04</v>
      </c>
      <c r="BL135" s="18" t="s">
        <v>172</v>
      </c>
      <c r="BM135" s="190" t="s">
        <v>802</v>
      </c>
    </row>
    <row r="136" spans="2:51" s="12" customFormat="1" ht="12">
      <c r="B136" s="197"/>
      <c r="C136" s="198"/>
      <c r="D136" s="199" t="s">
        <v>190</v>
      </c>
      <c r="E136" s="200" t="s">
        <v>20</v>
      </c>
      <c r="F136" s="201" t="s">
        <v>271</v>
      </c>
      <c r="G136" s="198"/>
      <c r="H136" s="200" t="s">
        <v>20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190</v>
      </c>
      <c r="AU136" s="207" t="s">
        <v>79</v>
      </c>
      <c r="AV136" s="12" t="s">
        <v>6</v>
      </c>
      <c r="AW136" s="12" t="s">
        <v>32</v>
      </c>
      <c r="AX136" s="12" t="s">
        <v>70</v>
      </c>
      <c r="AY136" s="207" t="s">
        <v>165</v>
      </c>
    </row>
    <row r="137" spans="2:51" s="13" customFormat="1" ht="12">
      <c r="B137" s="208"/>
      <c r="C137" s="209"/>
      <c r="D137" s="199" t="s">
        <v>190</v>
      </c>
      <c r="E137" s="210" t="s">
        <v>20</v>
      </c>
      <c r="F137" s="211" t="s">
        <v>803</v>
      </c>
      <c r="G137" s="209"/>
      <c r="H137" s="212">
        <v>1.785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190</v>
      </c>
      <c r="AU137" s="218" t="s">
        <v>79</v>
      </c>
      <c r="AV137" s="13" t="s">
        <v>79</v>
      </c>
      <c r="AW137" s="13" t="s">
        <v>32</v>
      </c>
      <c r="AX137" s="13" t="s">
        <v>70</v>
      </c>
      <c r="AY137" s="218" t="s">
        <v>165</v>
      </c>
    </row>
    <row r="138" spans="2:51" s="13" customFormat="1" ht="12">
      <c r="B138" s="208"/>
      <c r="C138" s="209"/>
      <c r="D138" s="199" t="s">
        <v>190</v>
      </c>
      <c r="E138" s="210" t="s">
        <v>20</v>
      </c>
      <c r="F138" s="211" t="s">
        <v>804</v>
      </c>
      <c r="G138" s="209"/>
      <c r="H138" s="212">
        <v>0.188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190</v>
      </c>
      <c r="AU138" s="218" t="s">
        <v>79</v>
      </c>
      <c r="AV138" s="13" t="s">
        <v>79</v>
      </c>
      <c r="AW138" s="13" t="s">
        <v>32</v>
      </c>
      <c r="AX138" s="13" t="s">
        <v>70</v>
      </c>
      <c r="AY138" s="218" t="s">
        <v>165</v>
      </c>
    </row>
    <row r="139" spans="2:51" s="14" customFormat="1" ht="12">
      <c r="B139" s="230"/>
      <c r="C139" s="231"/>
      <c r="D139" s="199" t="s">
        <v>190</v>
      </c>
      <c r="E139" s="232" t="s">
        <v>20</v>
      </c>
      <c r="F139" s="233" t="s">
        <v>259</v>
      </c>
      <c r="G139" s="231"/>
      <c r="H139" s="234">
        <v>1.973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190</v>
      </c>
      <c r="AU139" s="240" t="s">
        <v>79</v>
      </c>
      <c r="AV139" s="14" t="s">
        <v>172</v>
      </c>
      <c r="AW139" s="14" t="s">
        <v>32</v>
      </c>
      <c r="AX139" s="14" t="s">
        <v>6</v>
      </c>
      <c r="AY139" s="240" t="s">
        <v>165</v>
      </c>
    </row>
    <row r="140" spans="1:65" s="1" customFormat="1" ht="33" customHeight="1">
      <c r="A140" s="35"/>
      <c r="B140" s="36"/>
      <c r="C140" s="179" t="s">
        <v>236</v>
      </c>
      <c r="D140" s="179" t="s">
        <v>167</v>
      </c>
      <c r="E140" s="180" t="s">
        <v>274</v>
      </c>
      <c r="F140" s="181" t="s">
        <v>275</v>
      </c>
      <c r="G140" s="182" t="s">
        <v>201</v>
      </c>
      <c r="H140" s="183">
        <v>9.867</v>
      </c>
      <c r="I140" s="184">
        <v>3687.7</v>
      </c>
      <c r="J140" s="185">
        <f>ROUND(I140*H140,2)</f>
        <v>36386.54</v>
      </c>
      <c r="K140" s="181" t="s">
        <v>171</v>
      </c>
      <c r="L140" s="40"/>
      <c r="M140" s="186" t="s">
        <v>20</v>
      </c>
      <c r="N140" s="187" t="s">
        <v>41</v>
      </c>
      <c r="O140" s="65"/>
      <c r="P140" s="188">
        <f>O140*H140</f>
        <v>0</v>
      </c>
      <c r="Q140" s="188">
        <v>2.501872204</v>
      </c>
      <c r="R140" s="188">
        <f>Q140*H140</f>
        <v>24.685973036868003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172</v>
      </c>
      <c r="AT140" s="190" t="s">
        <v>167</v>
      </c>
      <c r="AU140" s="190" t="s">
        <v>79</v>
      </c>
      <c r="AY140" s="18" t="s">
        <v>165</v>
      </c>
      <c r="BE140" s="191">
        <f>IF(N140="základní",J140,0)</f>
        <v>36386.54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6</v>
      </c>
      <c r="BK140" s="191">
        <f>ROUND(I140*H140,2)</f>
        <v>36386.54</v>
      </c>
      <c r="BL140" s="18" t="s">
        <v>172</v>
      </c>
      <c r="BM140" s="190" t="s">
        <v>805</v>
      </c>
    </row>
    <row r="141" spans="1:47" s="1" customFormat="1" ht="12">
      <c r="A141" s="35"/>
      <c r="B141" s="36"/>
      <c r="C141" s="37"/>
      <c r="D141" s="192" t="s">
        <v>174</v>
      </c>
      <c r="E141" s="37"/>
      <c r="F141" s="193" t="s">
        <v>277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174</v>
      </c>
      <c r="AU141" s="18" t="s">
        <v>79</v>
      </c>
    </row>
    <row r="142" spans="1:47" s="1" customFormat="1" ht="19.5">
      <c r="A142" s="35"/>
      <c r="B142" s="36"/>
      <c r="C142" s="37"/>
      <c r="D142" s="199" t="s">
        <v>241</v>
      </c>
      <c r="E142" s="37"/>
      <c r="F142" s="219" t="s">
        <v>278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241</v>
      </c>
      <c r="AU142" s="18" t="s">
        <v>79</v>
      </c>
    </row>
    <row r="143" spans="2:51" s="12" customFormat="1" ht="12">
      <c r="B143" s="197"/>
      <c r="C143" s="198"/>
      <c r="D143" s="199" t="s">
        <v>190</v>
      </c>
      <c r="E143" s="200" t="s">
        <v>20</v>
      </c>
      <c r="F143" s="201" t="s">
        <v>204</v>
      </c>
      <c r="G143" s="198"/>
      <c r="H143" s="200" t="s">
        <v>20</v>
      </c>
      <c r="I143" s="202"/>
      <c r="J143" s="198"/>
      <c r="K143" s="198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190</v>
      </c>
      <c r="AU143" s="207" t="s">
        <v>79</v>
      </c>
      <c r="AV143" s="12" t="s">
        <v>6</v>
      </c>
      <c r="AW143" s="12" t="s">
        <v>32</v>
      </c>
      <c r="AX143" s="12" t="s">
        <v>70</v>
      </c>
      <c r="AY143" s="207" t="s">
        <v>165</v>
      </c>
    </row>
    <row r="144" spans="2:51" s="13" customFormat="1" ht="12">
      <c r="B144" s="208"/>
      <c r="C144" s="209"/>
      <c r="D144" s="199" t="s">
        <v>190</v>
      </c>
      <c r="E144" s="210" t="s">
        <v>20</v>
      </c>
      <c r="F144" s="211" t="s">
        <v>806</v>
      </c>
      <c r="G144" s="209"/>
      <c r="H144" s="212">
        <v>8.927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190</v>
      </c>
      <c r="AU144" s="218" t="s">
        <v>79</v>
      </c>
      <c r="AV144" s="13" t="s">
        <v>79</v>
      </c>
      <c r="AW144" s="13" t="s">
        <v>32</v>
      </c>
      <c r="AX144" s="13" t="s">
        <v>70</v>
      </c>
      <c r="AY144" s="218" t="s">
        <v>165</v>
      </c>
    </row>
    <row r="145" spans="2:51" s="13" customFormat="1" ht="12">
      <c r="B145" s="208"/>
      <c r="C145" s="209"/>
      <c r="D145" s="199" t="s">
        <v>190</v>
      </c>
      <c r="E145" s="210" t="s">
        <v>20</v>
      </c>
      <c r="F145" s="211" t="s">
        <v>807</v>
      </c>
      <c r="G145" s="209"/>
      <c r="H145" s="212">
        <v>0.94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190</v>
      </c>
      <c r="AU145" s="218" t="s">
        <v>79</v>
      </c>
      <c r="AV145" s="13" t="s">
        <v>79</v>
      </c>
      <c r="AW145" s="13" t="s">
        <v>32</v>
      </c>
      <c r="AX145" s="13" t="s">
        <v>70</v>
      </c>
      <c r="AY145" s="218" t="s">
        <v>165</v>
      </c>
    </row>
    <row r="146" spans="2:51" s="14" customFormat="1" ht="12">
      <c r="B146" s="230"/>
      <c r="C146" s="231"/>
      <c r="D146" s="199" t="s">
        <v>190</v>
      </c>
      <c r="E146" s="232" t="s">
        <v>20</v>
      </c>
      <c r="F146" s="233" t="s">
        <v>259</v>
      </c>
      <c r="G146" s="231"/>
      <c r="H146" s="234">
        <v>9.867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190</v>
      </c>
      <c r="AU146" s="240" t="s">
        <v>79</v>
      </c>
      <c r="AV146" s="14" t="s">
        <v>172</v>
      </c>
      <c r="AW146" s="14" t="s">
        <v>32</v>
      </c>
      <c r="AX146" s="14" t="s">
        <v>6</v>
      </c>
      <c r="AY146" s="240" t="s">
        <v>165</v>
      </c>
    </row>
    <row r="147" spans="1:65" s="1" customFormat="1" ht="16.5" customHeight="1">
      <c r="A147" s="35"/>
      <c r="B147" s="36"/>
      <c r="C147" s="220" t="s">
        <v>244</v>
      </c>
      <c r="D147" s="220" t="s">
        <v>245</v>
      </c>
      <c r="E147" s="221" t="s">
        <v>281</v>
      </c>
      <c r="F147" s="222" t="s">
        <v>282</v>
      </c>
      <c r="G147" s="223" t="s">
        <v>283</v>
      </c>
      <c r="H147" s="224">
        <v>39.135</v>
      </c>
      <c r="I147" s="225">
        <v>45</v>
      </c>
      <c r="J147" s="226">
        <f>ROUND(I147*H147,2)</f>
        <v>1761.08</v>
      </c>
      <c r="K147" s="222" t="s">
        <v>171</v>
      </c>
      <c r="L147" s="227"/>
      <c r="M147" s="228" t="s">
        <v>20</v>
      </c>
      <c r="N147" s="229" t="s">
        <v>41</v>
      </c>
      <c r="O147" s="65"/>
      <c r="P147" s="188">
        <f>O147*H147</f>
        <v>0</v>
      </c>
      <c r="Q147" s="188">
        <v>0.001</v>
      </c>
      <c r="R147" s="188">
        <f>Q147*H147</f>
        <v>0.039134999999999996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211</v>
      </c>
      <c r="AT147" s="190" t="s">
        <v>245</v>
      </c>
      <c r="AU147" s="190" t="s">
        <v>79</v>
      </c>
      <c r="AY147" s="18" t="s">
        <v>165</v>
      </c>
      <c r="BE147" s="191">
        <f>IF(N147="základní",J147,0)</f>
        <v>1761.08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1761.08</v>
      </c>
      <c r="BL147" s="18" t="s">
        <v>172</v>
      </c>
      <c r="BM147" s="190" t="s">
        <v>808</v>
      </c>
    </row>
    <row r="148" spans="1:47" s="1" customFormat="1" ht="19.5">
      <c r="A148" s="35"/>
      <c r="B148" s="36"/>
      <c r="C148" s="37"/>
      <c r="D148" s="199" t="s">
        <v>241</v>
      </c>
      <c r="E148" s="37"/>
      <c r="F148" s="219" t="s">
        <v>285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241</v>
      </c>
      <c r="AU148" s="18" t="s">
        <v>79</v>
      </c>
    </row>
    <row r="149" spans="2:51" s="13" customFormat="1" ht="12">
      <c r="B149" s="208"/>
      <c r="C149" s="209"/>
      <c r="D149" s="199" t="s">
        <v>190</v>
      </c>
      <c r="E149" s="210" t="s">
        <v>20</v>
      </c>
      <c r="F149" s="211" t="s">
        <v>809</v>
      </c>
      <c r="G149" s="209"/>
      <c r="H149" s="212">
        <v>37.491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190</v>
      </c>
      <c r="AU149" s="218" t="s">
        <v>79</v>
      </c>
      <c r="AV149" s="13" t="s">
        <v>79</v>
      </c>
      <c r="AW149" s="13" t="s">
        <v>32</v>
      </c>
      <c r="AX149" s="13" t="s">
        <v>70</v>
      </c>
      <c r="AY149" s="218" t="s">
        <v>165</v>
      </c>
    </row>
    <row r="150" spans="2:51" s="13" customFormat="1" ht="12">
      <c r="B150" s="208"/>
      <c r="C150" s="209"/>
      <c r="D150" s="199" t="s">
        <v>190</v>
      </c>
      <c r="E150" s="210" t="s">
        <v>20</v>
      </c>
      <c r="F150" s="211" t="s">
        <v>810</v>
      </c>
      <c r="G150" s="209"/>
      <c r="H150" s="212">
        <v>1.644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190</v>
      </c>
      <c r="AU150" s="218" t="s">
        <v>79</v>
      </c>
      <c r="AV150" s="13" t="s">
        <v>79</v>
      </c>
      <c r="AW150" s="13" t="s">
        <v>32</v>
      </c>
      <c r="AX150" s="13" t="s">
        <v>70</v>
      </c>
      <c r="AY150" s="218" t="s">
        <v>165</v>
      </c>
    </row>
    <row r="151" spans="2:51" s="14" customFormat="1" ht="12">
      <c r="B151" s="230"/>
      <c r="C151" s="231"/>
      <c r="D151" s="199" t="s">
        <v>190</v>
      </c>
      <c r="E151" s="232" t="s">
        <v>20</v>
      </c>
      <c r="F151" s="233" t="s">
        <v>259</v>
      </c>
      <c r="G151" s="231"/>
      <c r="H151" s="234">
        <v>39.135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190</v>
      </c>
      <c r="AU151" s="240" t="s">
        <v>79</v>
      </c>
      <c r="AV151" s="14" t="s">
        <v>172</v>
      </c>
      <c r="AW151" s="14" t="s">
        <v>32</v>
      </c>
      <c r="AX151" s="14" t="s">
        <v>6</v>
      </c>
      <c r="AY151" s="240" t="s">
        <v>165</v>
      </c>
    </row>
    <row r="152" spans="1:65" s="1" customFormat="1" ht="16.5" customHeight="1">
      <c r="A152" s="35"/>
      <c r="B152" s="36"/>
      <c r="C152" s="179" t="s">
        <v>250</v>
      </c>
      <c r="D152" s="179" t="s">
        <v>167</v>
      </c>
      <c r="E152" s="180" t="s">
        <v>288</v>
      </c>
      <c r="F152" s="181" t="s">
        <v>289</v>
      </c>
      <c r="G152" s="182" t="s">
        <v>187</v>
      </c>
      <c r="H152" s="183">
        <v>47.232</v>
      </c>
      <c r="I152" s="184">
        <v>649.5</v>
      </c>
      <c r="J152" s="185">
        <f>ROUND(I152*H152,2)</f>
        <v>30677.18</v>
      </c>
      <c r="K152" s="181" t="s">
        <v>171</v>
      </c>
      <c r="L152" s="40"/>
      <c r="M152" s="186" t="s">
        <v>20</v>
      </c>
      <c r="N152" s="187" t="s">
        <v>41</v>
      </c>
      <c r="O152" s="65"/>
      <c r="P152" s="188">
        <f>O152*H152</f>
        <v>0</v>
      </c>
      <c r="Q152" s="188">
        <v>0.0026919</v>
      </c>
      <c r="R152" s="188">
        <f>Q152*H152</f>
        <v>0.1271438208</v>
      </c>
      <c r="S152" s="188">
        <v>0</v>
      </c>
      <c r="T152" s="18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172</v>
      </c>
      <c r="AT152" s="190" t="s">
        <v>167</v>
      </c>
      <c r="AU152" s="190" t="s">
        <v>79</v>
      </c>
      <c r="AY152" s="18" t="s">
        <v>165</v>
      </c>
      <c r="BE152" s="191">
        <f>IF(N152="základní",J152,0)</f>
        <v>30677.18</v>
      </c>
      <c r="BF152" s="191">
        <f>IF(N152="snížená",J152,0)</f>
        <v>0</v>
      </c>
      <c r="BG152" s="191">
        <f>IF(N152="zákl. přenesená",J152,0)</f>
        <v>0</v>
      </c>
      <c r="BH152" s="191">
        <f>IF(N152="sníž. přenesená",J152,0)</f>
        <v>0</v>
      </c>
      <c r="BI152" s="191">
        <f>IF(N152="nulová",J152,0)</f>
        <v>0</v>
      </c>
      <c r="BJ152" s="18" t="s">
        <v>6</v>
      </c>
      <c r="BK152" s="191">
        <f>ROUND(I152*H152,2)</f>
        <v>30677.18</v>
      </c>
      <c r="BL152" s="18" t="s">
        <v>172</v>
      </c>
      <c r="BM152" s="190" t="s">
        <v>811</v>
      </c>
    </row>
    <row r="153" spans="1:47" s="1" customFormat="1" ht="12">
      <c r="A153" s="35"/>
      <c r="B153" s="36"/>
      <c r="C153" s="37"/>
      <c r="D153" s="192" t="s">
        <v>174</v>
      </c>
      <c r="E153" s="37"/>
      <c r="F153" s="193" t="s">
        <v>291</v>
      </c>
      <c r="G153" s="37"/>
      <c r="H153" s="37"/>
      <c r="I153" s="194"/>
      <c r="J153" s="37"/>
      <c r="K153" s="37"/>
      <c r="L153" s="40"/>
      <c r="M153" s="195"/>
      <c r="N153" s="19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174</v>
      </c>
      <c r="AU153" s="18" t="s">
        <v>79</v>
      </c>
    </row>
    <row r="154" spans="2:51" s="13" customFormat="1" ht="12">
      <c r="B154" s="208"/>
      <c r="C154" s="209"/>
      <c r="D154" s="199" t="s">
        <v>190</v>
      </c>
      <c r="E154" s="210" t="s">
        <v>20</v>
      </c>
      <c r="F154" s="211" t="s">
        <v>812</v>
      </c>
      <c r="G154" s="209"/>
      <c r="H154" s="212">
        <v>42.847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190</v>
      </c>
      <c r="AU154" s="218" t="s">
        <v>79</v>
      </c>
      <c r="AV154" s="13" t="s">
        <v>79</v>
      </c>
      <c r="AW154" s="13" t="s">
        <v>32</v>
      </c>
      <c r="AX154" s="13" t="s">
        <v>70</v>
      </c>
      <c r="AY154" s="218" t="s">
        <v>165</v>
      </c>
    </row>
    <row r="155" spans="2:51" s="13" customFormat="1" ht="12">
      <c r="B155" s="208"/>
      <c r="C155" s="209"/>
      <c r="D155" s="199" t="s">
        <v>190</v>
      </c>
      <c r="E155" s="210" t="s">
        <v>20</v>
      </c>
      <c r="F155" s="211" t="s">
        <v>813</v>
      </c>
      <c r="G155" s="209"/>
      <c r="H155" s="212">
        <v>4.385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190</v>
      </c>
      <c r="AU155" s="218" t="s">
        <v>79</v>
      </c>
      <c r="AV155" s="13" t="s">
        <v>79</v>
      </c>
      <c r="AW155" s="13" t="s">
        <v>32</v>
      </c>
      <c r="AX155" s="13" t="s">
        <v>70</v>
      </c>
      <c r="AY155" s="218" t="s">
        <v>165</v>
      </c>
    </row>
    <row r="156" spans="2:51" s="14" customFormat="1" ht="12">
      <c r="B156" s="230"/>
      <c r="C156" s="231"/>
      <c r="D156" s="199" t="s">
        <v>190</v>
      </c>
      <c r="E156" s="232" t="s">
        <v>20</v>
      </c>
      <c r="F156" s="233" t="s">
        <v>259</v>
      </c>
      <c r="G156" s="231"/>
      <c r="H156" s="234">
        <v>47.232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190</v>
      </c>
      <c r="AU156" s="240" t="s">
        <v>79</v>
      </c>
      <c r="AV156" s="14" t="s">
        <v>172</v>
      </c>
      <c r="AW156" s="14" t="s">
        <v>32</v>
      </c>
      <c r="AX156" s="14" t="s">
        <v>6</v>
      </c>
      <c r="AY156" s="240" t="s">
        <v>165</v>
      </c>
    </row>
    <row r="157" spans="1:65" s="1" customFormat="1" ht="16.5" customHeight="1">
      <c r="A157" s="35"/>
      <c r="B157" s="36"/>
      <c r="C157" s="179" t="s">
        <v>9</v>
      </c>
      <c r="D157" s="179" t="s">
        <v>167</v>
      </c>
      <c r="E157" s="180" t="s">
        <v>294</v>
      </c>
      <c r="F157" s="181" t="s">
        <v>295</v>
      </c>
      <c r="G157" s="182" t="s">
        <v>187</v>
      </c>
      <c r="H157" s="183">
        <v>47.232</v>
      </c>
      <c r="I157" s="184">
        <v>126.48</v>
      </c>
      <c r="J157" s="185">
        <f>ROUND(I157*H157,2)</f>
        <v>5973.9</v>
      </c>
      <c r="K157" s="181" t="s">
        <v>171</v>
      </c>
      <c r="L157" s="40"/>
      <c r="M157" s="186" t="s">
        <v>20</v>
      </c>
      <c r="N157" s="187" t="s">
        <v>41</v>
      </c>
      <c r="O157" s="65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172</v>
      </c>
      <c r="AT157" s="190" t="s">
        <v>167</v>
      </c>
      <c r="AU157" s="190" t="s">
        <v>79</v>
      </c>
      <c r="AY157" s="18" t="s">
        <v>165</v>
      </c>
      <c r="BE157" s="191">
        <f>IF(N157="základní",J157,0)</f>
        <v>5973.9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6</v>
      </c>
      <c r="BK157" s="191">
        <f>ROUND(I157*H157,2)</f>
        <v>5973.9</v>
      </c>
      <c r="BL157" s="18" t="s">
        <v>172</v>
      </c>
      <c r="BM157" s="190" t="s">
        <v>814</v>
      </c>
    </row>
    <row r="158" spans="1:47" s="1" customFormat="1" ht="12">
      <c r="A158" s="35"/>
      <c r="B158" s="36"/>
      <c r="C158" s="37"/>
      <c r="D158" s="192" t="s">
        <v>174</v>
      </c>
      <c r="E158" s="37"/>
      <c r="F158" s="193" t="s">
        <v>297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174</v>
      </c>
      <c r="AU158" s="18" t="s">
        <v>79</v>
      </c>
    </row>
    <row r="159" spans="1:65" s="1" customFormat="1" ht="16.5" customHeight="1">
      <c r="A159" s="35"/>
      <c r="B159" s="36"/>
      <c r="C159" s="179" t="s">
        <v>267</v>
      </c>
      <c r="D159" s="179" t="s">
        <v>167</v>
      </c>
      <c r="E159" s="180" t="s">
        <v>298</v>
      </c>
      <c r="F159" s="181" t="s">
        <v>299</v>
      </c>
      <c r="G159" s="182" t="s">
        <v>224</v>
      </c>
      <c r="H159" s="183">
        <v>0.768</v>
      </c>
      <c r="I159" s="184">
        <v>66262.89</v>
      </c>
      <c r="J159" s="185">
        <f>ROUND(I159*H159,2)</f>
        <v>50889.9</v>
      </c>
      <c r="K159" s="181" t="s">
        <v>239</v>
      </c>
      <c r="L159" s="40"/>
      <c r="M159" s="186" t="s">
        <v>20</v>
      </c>
      <c r="N159" s="187" t="s">
        <v>41</v>
      </c>
      <c r="O159" s="65"/>
      <c r="P159" s="188">
        <f>O159*H159</f>
        <v>0</v>
      </c>
      <c r="Q159" s="188">
        <v>1.06062</v>
      </c>
      <c r="R159" s="188">
        <f>Q159*H159</f>
        <v>0.81455616</v>
      </c>
      <c r="S159" s="188">
        <v>0</v>
      </c>
      <c r="T159" s="18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172</v>
      </c>
      <c r="AT159" s="190" t="s">
        <v>167</v>
      </c>
      <c r="AU159" s="190" t="s">
        <v>79</v>
      </c>
      <c r="AY159" s="18" t="s">
        <v>165</v>
      </c>
      <c r="BE159" s="191">
        <f>IF(N159="základní",J159,0)</f>
        <v>50889.9</v>
      </c>
      <c r="BF159" s="191">
        <f>IF(N159="snížená",J159,0)</f>
        <v>0</v>
      </c>
      <c r="BG159" s="191">
        <f>IF(N159="zákl. přenesená",J159,0)</f>
        <v>0</v>
      </c>
      <c r="BH159" s="191">
        <f>IF(N159="sníž. přenesená",J159,0)</f>
        <v>0</v>
      </c>
      <c r="BI159" s="191">
        <f>IF(N159="nulová",J159,0)</f>
        <v>0</v>
      </c>
      <c r="BJ159" s="18" t="s">
        <v>6</v>
      </c>
      <c r="BK159" s="191">
        <f>ROUND(I159*H159,2)</f>
        <v>50889.9</v>
      </c>
      <c r="BL159" s="18" t="s">
        <v>172</v>
      </c>
      <c r="BM159" s="190" t="s">
        <v>815</v>
      </c>
    </row>
    <row r="160" spans="2:51" s="12" customFormat="1" ht="12">
      <c r="B160" s="197"/>
      <c r="C160" s="198"/>
      <c r="D160" s="199" t="s">
        <v>190</v>
      </c>
      <c r="E160" s="200" t="s">
        <v>20</v>
      </c>
      <c r="F160" s="201" t="s">
        <v>816</v>
      </c>
      <c r="G160" s="198"/>
      <c r="H160" s="200" t="s">
        <v>20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190</v>
      </c>
      <c r="AU160" s="207" t="s">
        <v>79</v>
      </c>
      <c r="AV160" s="12" t="s">
        <v>6</v>
      </c>
      <c r="AW160" s="12" t="s">
        <v>32</v>
      </c>
      <c r="AX160" s="12" t="s">
        <v>70</v>
      </c>
      <c r="AY160" s="207" t="s">
        <v>165</v>
      </c>
    </row>
    <row r="161" spans="2:51" s="13" customFormat="1" ht="12">
      <c r="B161" s="208"/>
      <c r="C161" s="209"/>
      <c r="D161" s="199" t="s">
        <v>190</v>
      </c>
      <c r="E161" s="210" t="s">
        <v>20</v>
      </c>
      <c r="F161" s="211" t="s">
        <v>817</v>
      </c>
      <c r="G161" s="209"/>
      <c r="H161" s="212">
        <v>759.94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190</v>
      </c>
      <c r="AU161" s="218" t="s">
        <v>79</v>
      </c>
      <c r="AV161" s="13" t="s">
        <v>79</v>
      </c>
      <c r="AW161" s="13" t="s">
        <v>32</v>
      </c>
      <c r="AX161" s="13" t="s">
        <v>6</v>
      </c>
      <c r="AY161" s="218" t="s">
        <v>165</v>
      </c>
    </row>
    <row r="162" spans="2:51" s="13" customFormat="1" ht="12">
      <c r="B162" s="208"/>
      <c r="C162" s="209"/>
      <c r="D162" s="199" t="s">
        <v>190</v>
      </c>
      <c r="E162" s="209"/>
      <c r="F162" s="211" t="s">
        <v>818</v>
      </c>
      <c r="G162" s="209"/>
      <c r="H162" s="212">
        <v>0.768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190</v>
      </c>
      <c r="AU162" s="218" t="s">
        <v>79</v>
      </c>
      <c r="AV162" s="13" t="s">
        <v>79</v>
      </c>
      <c r="AW162" s="13" t="s">
        <v>4</v>
      </c>
      <c r="AX162" s="13" t="s">
        <v>6</v>
      </c>
      <c r="AY162" s="218" t="s">
        <v>165</v>
      </c>
    </row>
    <row r="163" spans="1:65" s="1" customFormat="1" ht="24.2" customHeight="1">
      <c r="A163" s="35"/>
      <c r="B163" s="36"/>
      <c r="C163" s="179" t="s">
        <v>273</v>
      </c>
      <c r="D163" s="179" t="s">
        <v>167</v>
      </c>
      <c r="E163" s="180" t="s">
        <v>305</v>
      </c>
      <c r="F163" s="181" t="s">
        <v>306</v>
      </c>
      <c r="G163" s="182" t="s">
        <v>224</v>
      </c>
      <c r="H163" s="183">
        <v>0.622</v>
      </c>
      <c r="I163" s="184">
        <v>69453.01</v>
      </c>
      <c r="J163" s="185">
        <f>ROUND(I163*H163,2)</f>
        <v>43199.77</v>
      </c>
      <c r="K163" s="181" t="s">
        <v>171</v>
      </c>
      <c r="L163" s="40"/>
      <c r="M163" s="186" t="s">
        <v>20</v>
      </c>
      <c r="N163" s="187" t="s">
        <v>41</v>
      </c>
      <c r="O163" s="65"/>
      <c r="P163" s="188">
        <f>O163*H163</f>
        <v>0</v>
      </c>
      <c r="Q163" s="188">
        <v>1.0627727797</v>
      </c>
      <c r="R163" s="188">
        <f>Q163*H163</f>
        <v>0.6610446689734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172</v>
      </c>
      <c r="AT163" s="190" t="s">
        <v>167</v>
      </c>
      <c r="AU163" s="190" t="s">
        <v>79</v>
      </c>
      <c r="AY163" s="18" t="s">
        <v>165</v>
      </c>
      <c r="BE163" s="191">
        <f>IF(N163="základní",J163,0)</f>
        <v>43199.77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6</v>
      </c>
      <c r="BK163" s="191">
        <f>ROUND(I163*H163,2)</f>
        <v>43199.77</v>
      </c>
      <c r="BL163" s="18" t="s">
        <v>172</v>
      </c>
      <c r="BM163" s="190" t="s">
        <v>819</v>
      </c>
    </row>
    <row r="164" spans="1:47" s="1" customFormat="1" ht="12">
      <c r="A164" s="35"/>
      <c r="B164" s="36"/>
      <c r="C164" s="37"/>
      <c r="D164" s="192" t="s">
        <v>174</v>
      </c>
      <c r="E164" s="37"/>
      <c r="F164" s="193" t="s">
        <v>308</v>
      </c>
      <c r="G164" s="37"/>
      <c r="H164" s="37"/>
      <c r="I164" s="194"/>
      <c r="J164" s="37"/>
      <c r="K164" s="37"/>
      <c r="L164" s="40"/>
      <c r="M164" s="195"/>
      <c r="N164" s="196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174</v>
      </c>
      <c r="AU164" s="18" t="s">
        <v>79</v>
      </c>
    </row>
    <row r="165" spans="1:47" s="1" customFormat="1" ht="19.5">
      <c r="A165" s="35"/>
      <c r="B165" s="36"/>
      <c r="C165" s="37"/>
      <c r="D165" s="199" t="s">
        <v>241</v>
      </c>
      <c r="E165" s="37"/>
      <c r="F165" s="219" t="s">
        <v>309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241</v>
      </c>
      <c r="AU165" s="18" t="s">
        <v>79</v>
      </c>
    </row>
    <row r="166" spans="2:51" s="13" customFormat="1" ht="12">
      <c r="B166" s="208"/>
      <c r="C166" s="209"/>
      <c r="D166" s="199" t="s">
        <v>190</v>
      </c>
      <c r="E166" s="210" t="s">
        <v>20</v>
      </c>
      <c r="F166" s="211" t="s">
        <v>820</v>
      </c>
      <c r="G166" s="209"/>
      <c r="H166" s="212">
        <v>0.622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190</v>
      </c>
      <c r="AU166" s="218" t="s">
        <v>79</v>
      </c>
      <c r="AV166" s="13" t="s">
        <v>79</v>
      </c>
      <c r="AW166" s="13" t="s">
        <v>32</v>
      </c>
      <c r="AX166" s="13" t="s">
        <v>6</v>
      </c>
      <c r="AY166" s="218" t="s">
        <v>165</v>
      </c>
    </row>
    <row r="167" spans="2:63" s="11" customFormat="1" ht="22.9" customHeight="1">
      <c r="B167" s="163"/>
      <c r="C167" s="164"/>
      <c r="D167" s="165" t="s">
        <v>69</v>
      </c>
      <c r="E167" s="177" t="s">
        <v>180</v>
      </c>
      <c r="F167" s="177" t="s">
        <v>311</v>
      </c>
      <c r="G167" s="164"/>
      <c r="H167" s="164"/>
      <c r="I167" s="167"/>
      <c r="J167" s="178">
        <f>BK167</f>
        <v>1217578.07</v>
      </c>
      <c r="K167" s="164"/>
      <c r="L167" s="169"/>
      <c r="M167" s="170"/>
      <c r="N167" s="171"/>
      <c r="O167" s="171"/>
      <c r="P167" s="172">
        <f>SUM(P168:P212)</f>
        <v>0</v>
      </c>
      <c r="Q167" s="171"/>
      <c r="R167" s="172">
        <f>SUM(R168:R212)</f>
        <v>11.476069999999998</v>
      </c>
      <c r="S167" s="171"/>
      <c r="T167" s="173">
        <f>SUM(T168:T212)</f>
        <v>0</v>
      </c>
      <c r="AR167" s="174" t="s">
        <v>6</v>
      </c>
      <c r="AT167" s="175" t="s">
        <v>69</v>
      </c>
      <c r="AU167" s="175" t="s">
        <v>6</v>
      </c>
      <c r="AY167" s="174" t="s">
        <v>165</v>
      </c>
      <c r="BK167" s="176">
        <f>SUM(BK168:BK212)</f>
        <v>1217578.07</v>
      </c>
    </row>
    <row r="168" spans="1:65" s="1" customFormat="1" ht="33" customHeight="1">
      <c r="A168" s="35"/>
      <c r="B168" s="36"/>
      <c r="C168" s="179" t="s">
        <v>280</v>
      </c>
      <c r="D168" s="179" t="s">
        <v>167</v>
      </c>
      <c r="E168" s="180" t="s">
        <v>313</v>
      </c>
      <c r="F168" s="181" t="s">
        <v>314</v>
      </c>
      <c r="G168" s="182" t="s">
        <v>224</v>
      </c>
      <c r="H168" s="183">
        <v>10.008</v>
      </c>
      <c r="I168" s="184">
        <v>22631.4</v>
      </c>
      <c r="J168" s="185">
        <f>ROUND(I168*H168,2)</f>
        <v>226495.05</v>
      </c>
      <c r="K168" s="181" t="s">
        <v>171</v>
      </c>
      <c r="L168" s="40"/>
      <c r="M168" s="186" t="s">
        <v>20</v>
      </c>
      <c r="N168" s="187" t="s">
        <v>41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172</v>
      </c>
      <c r="AT168" s="190" t="s">
        <v>167</v>
      </c>
      <c r="AU168" s="190" t="s">
        <v>79</v>
      </c>
      <c r="AY168" s="18" t="s">
        <v>165</v>
      </c>
      <c r="BE168" s="191">
        <f>IF(N168="základní",J168,0)</f>
        <v>226495.05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6</v>
      </c>
      <c r="BK168" s="191">
        <f>ROUND(I168*H168,2)</f>
        <v>226495.05</v>
      </c>
      <c r="BL168" s="18" t="s">
        <v>172</v>
      </c>
      <c r="BM168" s="190" t="s">
        <v>821</v>
      </c>
    </row>
    <row r="169" spans="1:47" s="1" customFormat="1" ht="12">
      <c r="A169" s="35"/>
      <c r="B169" s="36"/>
      <c r="C169" s="37"/>
      <c r="D169" s="192" t="s">
        <v>174</v>
      </c>
      <c r="E169" s="37"/>
      <c r="F169" s="193" t="s">
        <v>316</v>
      </c>
      <c r="G169" s="37"/>
      <c r="H169" s="37"/>
      <c r="I169" s="194"/>
      <c r="J169" s="37"/>
      <c r="K169" s="37"/>
      <c r="L169" s="40"/>
      <c r="M169" s="195"/>
      <c r="N169" s="196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174</v>
      </c>
      <c r="AU169" s="18" t="s">
        <v>79</v>
      </c>
    </row>
    <row r="170" spans="2:51" s="12" customFormat="1" ht="12">
      <c r="B170" s="197"/>
      <c r="C170" s="198"/>
      <c r="D170" s="199" t="s">
        <v>190</v>
      </c>
      <c r="E170" s="200" t="s">
        <v>20</v>
      </c>
      <c r="F170" s="201" t="s">
        <v>822</v>
      </c>
      <c r="G170" s="198"/>
      <c r="H170" s="200" t="s">
        <v>20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190</v>
      </c>
      <c r="AU170" s="207" t="s">
        <v>79</v>
      </c>
      <c r="AV170" s="12" t="s">
        <v>6</v>
      </c>
      <c r="AW170" s="12" t="s">
        <v>32</v>
      </c>
      <c r="AX170" s="12" t="s">
        <v>70</v>
      </c>
      <c r="AY170" s="207" t="s">
        <v>165</v>
      </c>
    </row>
    <row r="171" spans="2:51" s="13" customFormat="1" ht="12">
      <c r="B171" s="208"/>
      <c r="C171" s="209"/>
      <c r="D171" s="199" t="s">
        <v>190</v>
      </c>
      <c r="E171" s="210" t="s">
        <v>20</v>
      </c>
      <c r="F171" s="211" t="s">
        <v>823</v>
      </c>
      <c r="G171" s="209"/>
      <c r="H171" s="212">
        <v>10.008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190</v>
      </c>
      <c r="AU171" s="218" t="s">
        <v>79</v>
      </c>
      <c r="AV171" s="13" t="s">
        <v>79</v>
      </c>
      <c r="AW171" s="13" t="s">
        <v>32</v>
      </c>
      <c r="AX171" s="13" t="s">
        <v>6</v>
      </c>
      <c r="AY171" s="218" t="s">
        <v>165</v>
      </c>
    </row>
    <row r="172" spans="1:65" s="1" customFormat="1" ht="16.5" customHeight="1">
      <c r="A172" s="35"/>
      <c r="B172" s="36"/>
      <c r="C172" s="220" t="s">
        <v>287</v>
      </c>
      <c r="D172" s="220" t="s">
        <v>245</v>
      </c>
      <c r="E172" s="221" t="s">
        <v>824</v>
      </c>
      <c r="F172" s="222" t="s">
        <v>825</v>
      </c>
      <c r="G172" s="223" t="s">
        <v>224</v>
      </c>
      <c r="H172" s="224">
        <v>1.998</v>
      </c>
      <c r="I172" s="225">
        <v>68008.5</v>
      </c>
      <c r="J172" s="226">
        <f>ROUND(I172*H172,2)</f>
        <v>135880.98</v>
      </c>
      <c r="K172" s="222" t="s">
        <v>322</v>
      </c>
      <c r="L172" s="227"/>
      <c r="M172" s="228" t="s">
        <v>20</v>
      </c>
      <c r="N172" s="229" t="s">
        <v>41</v>
      </c>
      <c r="O172" s="65"/>
      <c r="P172" s="188">
        <f>O172*H172</f>
        <v>0</v>
      </c>
      <c r="Q172" s="188">
        <v>1</v>
      </c>
      <c r="R172" s="188">
        <f>Q172*H172</f>
        <v>1.998</v>
      </c>
      <c r="S172" s="188">
        <v>0</v>
      </c>
      <c r="T172" s="18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211</v>
      </c>
      <c r="AT172" s="190" t="s">
        <v>245</v>
      </c>
      <c r="AU172" s="190" t="s">
        <v>79</v>
      </c>
      <c r="AY172" s="18" t="s">
        <v>165</v>
      </c>
      <c r="BE172" s="191">
        <f>IF(N172="základní",J172,0)</f>
        <v>135880.98</v>
      </c>
      <c r="BF172" s="191">
        <f>IF(N172="snížená",J172,0)</f>
        <v>0</v>
      </c>
      <c r="BG172" s="191">
        <f>IF(N172="zákl. přenesená",J172,0)</f>
        <v>0</v>
      </c>
      <c r="BH172" s="191">
        <f>IF(N172="sníž. přenesená",J172,0)</f>
        <v>0</v>
      </c>
      <c r="BI172" s="191">
        <f>IF(N172="nulová",J172,0)</f>
        <v>0</v>
      </c>
      <c r="BJ172" s="18" t="s">
        <v>6</v>
      </c>
      <c r="BK172" s="191">
        <f>ROUND(I172*H172,2)</f>
        <v>135880.98</v>
      </c>
      <c r="BL172" s="18" t="s">
        <v>172</v>
      </c>
      <c r="BM172" s="190" t="s">
        <v>826</v>
      </c>
    </row>
    <row r="173" spans="2:51" s="13" customFormat="1" ht="12">
      <c r="B173" s="208"/>
      <c r="C173" s="209"/>
      <c r="D173" s="199" t="s">
        <v>190</v>
      </c>
      <c r="E173" s="209"/>
      <c r="F173" s="211" t="s">
        <v>827</v>
      </c>
      <c r="G173" s="209"/>
      <c r="H173" s="212">
        <v>1.998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190</v>
      </c>
      <c r="AU173" s="218" t="s">
        <v>79</v>
      </c>
      <c r="AV173" s="13" t="s">
        <v>79</v>
      </c>
      <c r="AW173" s="13" t="s">
        <v>4</v>
      </c>
      <c r="AX173" s="13" t="s">
        <v>6</v>
      </c>
      <c r="AY173" s="218" t="s">
        <v>165</v>
      </c>
    </row>
    <row r="174" spans="1:65" s="1" customFormat="1" ht="16.5" customHeight="1">
      <c r="A174" s="35"/>
      <c r="B174" s="36"/>
      <c r="C174" s="220" t="s">
        <v>293</v>
      </c>
      <c r="D174" s="220" t="s">
        <v>245</v>
      </c>
      <c r="E174" s="221" t="s">
        <v>320</v>
      </c>
      <c r="F174" s="222" t="s">
        <v>321</v>
      </c>
      <c r="G174" s="223" t="s">
        <v>224</v>
      </c>
      <c r="H174" s="224">
        <v>1.22</v>
      </c>
      <c r="I174" s="225">
        <v>68008.5</v>
      </c>
      <c r="J174" s="226">
        <f>ROUND(I174*H174,2)</f>
        <v>82970.37</v>
      </c>
      <c r="K174" s="222" t="s">
        <v>322</v>
      </c>
      <c r="L174" s="227"/>
      <c r="M174" s="228" t="s">
        <v>20</v>
      </c>
      <c r="N174" s="229" t="s">
        <v>41</v>
      </c>
      <c r="O174" s="65"/>
      <c r="P174" s="188">
        <f>O174*H174</f>
        <v>0</v>
      </c>
      <c r="Q174" s="188">
        <v>1</v>
      </c>
      <c r="R174" s="188">
        <f>Q174*H174</f>
        <v>1.22</v>
      </c>
      <c r="S174" s="188">
        <v>0</v>
      </c>
      <c r="T174" s="18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211</v>
      </c>
      <c r="AT174" s="190" t="s">
        <v>245</v>
      </c>
      <c r="AU174" s="190" t="s">
        <v>79</v>
      </c>
      <c r="AY174" s="18" t="s">
        <v>165</v>
      </c>
      <c r="BE174" s="191">
        <f>IF(N174="základní",J174,0)</f>
        <v>82970.37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6</v>
      </c>
      <c r="BK174" s="191">
        <f>ROUND(I174*H174,2)</f>
        <v>82970.37</v>
      </c>
      <c r="BL174" s="18" t="s">
        <v>172</v>
      </c>
      <c r="BM174" s="190" t="s">
        <v>828</v>
      </c>
    </row>
    <row r="175" spans="2:51" s="13" customFormat="1" ht="12">
      <c r="B175" s="208"/>
      <c r="C175" s="209"/>
      <c r="D175" s="199" t="s">
        <v>190</v>
      </c>
      <c r="E175" s="209"/>
      <c r="F175" s="211" t="s">
        <v>829</v>
      </c>
      <c r="G175" s="209"/>
      <c r="H175" s="212">
        <v>1.22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190</v>
      </c>
      <c r="AU175" s="218" t="s">
        <v>79</v>
      </c>
      <c r="AV175" s="13" t="s">
        <v>79</v>
      </c>
      <c r="AW175" s="13" t="s">
        <v>4</v>
      </c>
      <c r="AX175" s="13" t="s">
        <v>6</v>
      </c>
      <c r="AY175" s="218" t="s">
        <v>165</v>
      </c>
    </row>
    <row r="176" spans="1:65" s="1" customFormat="1" ht="16.5" customHeight="1">
      <c r="A176" s="35"/>
      <c r="B176" s="36"/>
      <c r="C176" s="220" t="s">
        <v>7</v>
      </c>
      <c r="D176" s="220" t="s">
        <v>245</v>
      </c>
      <c r="E176" s="221" t="s">
        <v>830</v>
      </c>
      <c r="F176" s="222" t="s">
        <v>831</v>
      </c>
      <c r="G176" s="223" t="s">
        <v>224</v>
      </c>
      <c r="H176" s="224">
        <v>2.251</v>
      </c>
      <c r="I176" s="225">
        <v>68580</v>
      </c>
      <c r="J176" s="226">
        <f>ROUND(I176*H176,2)</f>
        <v>154373.58</v>
      </c>
      <c r="K176" s="222" t="s">
        <v>322</v>
      </c>
      <c r="L176" s="227"/>
      <c r="M176" s="228" t="s">
        <v>20</v>
      </c>
      <c r="N176" s="229" t="s">
        <v>41</v>
      </c>
      <c r="O176" s="65"/>
      <c r="P176" s="188">
        <f>O176*H176</f>
        <v>0</v>
      </c>
      <c r="Q176" s="188">
        <v>1</v>
      </c>
      <c r="R176" s="188">
        <f>Q176*H176</f>
        <v>2.251</v>
      </c>
      <c r="S176" s="188">
        <v>0</v>
      </c>
      <c r="T176" s="18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211</v>
      </c>
      <c r="AT176" s="190" t="s">
        <v>245</v>
      </c>
      <c r="AU176" s="190" t="s">
        <v>79</v>
      </c>
      <c r="AY176" s="18" t="s">
        <v>165</v>
      </c>
      <c r="BE176" s="191">
        <f>IF(N176="základní",J176,0)</f>
        <v>154373.58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18" t="s">
        <v>6</v>
      </c>
      <c r="BK176" s="191">
        <f>ROUND(I176*H176,2)</f>
        <v>154373.58</v>
      </c>
      <c r="BL176" s="18" t="s">
        <v>172</v>
      </c>
      <c r="BM176" s="190" t="s">
        <v>832</v>
      </c>
    </row>
    <row r="177" spans="2:51" s="13" customFormat="1" ht="12">
      <c r="B177" s="208"/>
      <c r="C177" s="209"/>
      <c r="D177" s="199" t="s">
        <v>190</v>
      </c>
      <c r="E177" s="209"/>
      <c r="F177" s="211" t="s">
        <v>833</v>
      </c>
      <c r="G177" s="209"/>
      <c r="H177" s="212">
        <v>2.251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190</v>
      </c>
      <c r="AU177" s="218" t="s">
        <v>79</v>
      </c>
      <c r="AV177" s="13" t="s">
        <v>79</v>
      </c>
      <c r="AW177" s="13" t="s">
        <v>4</v>
      </c>
      <c r="AX177" s="13" t="s">
        <v>6</v>
      </c>
      <c r="AY177" s="218" t="s">
        <v>165</v>
      </c>
    </row>
    <row r="178" spans="1:65" s="1" customFormat="1" ht="16.5" customHeight="1">
      <c r="A178" s="35"/>
      <c r="B178" s="36"/>
      <c r="C178" s="220" t="s">
        <v>304</v>
      </c>
      <c r="D178" s="220" t="s">
        <v>245</v>
      </c>
      <c r="E178" s="221" t="s">
        <v>335</v>
      </c>
      <c r="F178" s="222" t="s">
        <v>336</v>
      </c>
      <c r="G178" s="223" t="s">
        <v>224</v>
      </c>
      <c r="H178" s="224">
        <v>3.817</v>
      </c>
      <c r="I178" s="225">
        <v>69151.5</v>
      </c>
      <c r="J178" s="226">
        <f>ROUND(I178*H178,2)</f>
        <v>263951.28</v>
      </c>
      <c r="K178" s="222" t="s">
        <v>322</v>
      </c>
      <c r="L178" s="227"/>
      <c r="M178" s="228" t="s">
        <v>20</v>
      </c>
      <c r="N178" s="229" t="s">
        <v>41</v>
      </c>
      <c r="O178" s="65"/>
      <c r="P178" s="188">
        <f>O178*H178</f>
        <v>0</v>
      </c>
      <c r="Q178" s="188">
        <v>1</v>
      </c>
      <c r="R178" s="188">
        <f>Q178*H178</f>
        <v>3.817</v>
      </c>
      <c r="S178" s="188">
        <v>0</v>
      </c>
      <c r="T178" s="18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211</v>
      </c>
      <c r="AT178" s="190" t="s">
        <v>245</v>
      </c>
      <c r="AU178" s="190" t="s">
        <v>79</v>
      </c>
      <c r="AY178" s="18" t="s">
        <v>165</v>
      </c>
      <c r="BE178" s="191">
        <f>IF(N178="základní",J178,0)</f>
        <v>263951.28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18" t="s">
        <v>6</v>
      </c>
      <c r="BK178" s="191">
        <f>ROUND(I178*H178,2)</f>
        <v>263951.28</v>
      </c>
      <c r="BL178" s="18" t="s">
        <v>172</v>
      </c>
      <c r="BM178" s="190" t="s">
        <v>834</v>
      </c>
    </row>
    <row r="179" spans="2:51" s="13" customFormat="1" ht="12">
      <c r="B179" s="208"/>
      <c r="C179" s="209"/>
      <c r="D179" s="199" t="s">
        <v>190</v>
      </c>
      <c r="E179" s="209"/>
      <c r="F179" s="211" t="s">
        <v>835</v>
      </c>
      <c r="G179" s="209"/>
      <c r="H179" s="212">
        <v>3.817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190</v>
      </c>
      <c r="AU179" s="218" t="s">
        <v>79</v>
      </c>
      <c r="AV179" s="13" t="s">
        <v>79</v>
      </c>
      <c r="AW179" s="13" t="s">
        <v>4</v>
      </c>
      <c r="AX179" s="13" t="s">
        <v>6</v>
      </c>
      <c r="AY179" s="218" t="s">
        <v>165</v>
      </c>
    </row>
    <row r="180" spans="1:65" s="1" customFormat="1" ht="24.2" customHeight="1">
      <c r="A180" s="35"/>
      <c r="B180" s="36"/>
      <c r="C180" s="220" t="s">
        <v>312</v>
      </c>
      <c r="D180" s="220" t="s">
        <v>245</v>
      </c>
      <c r="E180" s="221" t="s">
        <v>836</v>
      </c>
      <c r="F180" s="222" t="s">
        <v>837</v>
      </c>
      <c r="G180" s="223" t="s">
        <v>224</v>
      </c>
      <c r="H180" s="224">
        <v>0.853</v>
      </c>
      <c r="I180" s="225">
        <v>68008.5</v>
      </c>
      <c r="J180" s="226">
        <f>ROUND(I180*H180,2)</f>
        <v>58011.25</v>
      </c>
      <c r="K180" s="222" t="s">
        <v>322</v>
      </c>
      <c r="L180" s="227"/>
      <c r="M180" s="228" t="s">
        <v>20</v>
      </c>
      <c r="N180" s="229" t="s">
        <v>41</v>
      </c>
      <c r="O180" s="65"/>
      <c r="P180" s="188">
        <f>O180*H180</f>
        <v>0</v>
      </c>
      <c r="Q180" s="188">
        <v>1</v>
      </c>
      <c r="R180" s="188">
        <f>Q180*H180</f>
        <v>0.853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211</v>
      </c>
      <c r="AT180" s="190" t="s">
        <v>245</v>
      </c>
      <c r="AU180" s="190" t="s">
        <v>79</v>
      </c>
      <c r="AY180" s="18" t="s">
        <v>165</v>
      </c>
      <c r="BE180" s="191">
        <f>IF(N180="základní",J180,0)</f>
        <v>58011.25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6</v>
      </c>
      <c r="BK180" s="191">
        <f>ROUND(I180*H180,2)</f>
        <v>58011.25</v>
      </c>
      <c r="BL180" s="18" t="s">
        <v>172</v>
      </c>
      <c r="BM180" s="190" t="s">
        <v>838</v>
      </c>
    </row>
    <row r="181" spans="2:51" s="13" customFormat="1" ht="12">
      <c r="B181" s="208"/>
      <c r="C181" s="209"/>
      <c r="D181" s="199" t="s">
        <v>190</v>
      </c>
      <c r="E181" s="209"/>
      <c r="F181" s="211" t="s">
        <v>839</v>
      </c>
      <c r="G181" s="209"/>
      <c r="H181" s="212">
        <v>0.853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190</v>
      </c>
      <c r="AU181" s="218" t="s">
        <v>79</v>
      </c>
      <c r="AV181" s="13" t="s">
        <v>79</v>
      </c>
      <c r="AW181" s="13" t="s">
        <v>4</v>
      </c>
      <c r="AX181" s="13" t="s">
        <v>6</v>
      </c>
      <c r="AY181" s="218" t="s">
        <v>165</v>
      </c>
    </row>
    <row r="182" spans="1:65" s="1" customFormat="1" ht="16.5" customHeight="1">
      <c r="A182" s="35"/>
      <c r="B182" s="36"/>
      <c r="C182" s="220" t="s">
        <v>319</v>
      </c>
      <c r="D182" s="220" t="s">
        <v>245</v>
      </c>
      <c r="E182" s="221" t="s">
        <v>350</v>
      </c>
      <c r="F182" s="222" t="s">
        <v>351</v>
      </c>
      <c r="G182" s="223" t="s">
        <v>224</v>
      </c>
      <c r="H182" s="224">
        <v>0.365</v>
      </c>
      <c r="I182" s="225">
        <v>64579.5</v>
      </c>
      <c r="J182" s="226">
        <f>ROUND(I182*H182,2)</f>
        <v>23571.52</v>
      </c>
      <c r="K182" s="222" t="s">
        <v>322</v>
      </c>
      <c r="L182" s="227"/>
      <c r="M182" s="228" t="s">
        <v>20</v>
      </c>
      <c r="N182" s="229" t="s">
        <v>41</v>
      </c>
      <c r="O182" s="65"/>
      <c r="P182" s="188">
        <f>O182*H182</f>
        <v>0</v>
      </c>
      <c r="Q182" s="188">
        <v>1</v>
      </c>
      <c r="R182" s="188">
        <f>Q182*H182</f>
        <v>0.365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211</v>
      </c>
      <c r="AT182" s="190" t="s">
        <v>245</v>
      </c>
      <c r="AU182" s="190" t="s">
        <v>79</v>
      </c>
      <c r="AY182" s="18" t="s">
        <v>165</v>
      </c>
      <c r="BE182" s="191">
        <f>IF(N182="základní",J182,0)</f>
        <v>23571.52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6</v>
      </c>
      <c r="BK182" s="191">
        <f>ROUND(I182*H182,2)</f>
        <v>23571.52</v>
      </c>
      <c r="BL182" s="18" t="s">
        <v>172</v>
      </c>
      <c r="BM182" s="190" t="s">
        <v>840</v>
      </c>
    </row>
    <row r="183" spans="2:51" s="13" customFormat="1" ht="12">
      <c r="B183" s="208"/>
      <c r="C183" s="209"/>
      <c r="D183" s="199" t="s">
        <v>190</v>
      </c>
      <c r="E183" s="210" t="s">
        <v>20</v>
      </c>
      <c r="F183" s="211" t="s">
        <v>841</v>
      </c>
      <c r="G183" s="209"/>
      <c r="H183" s="212">
        <v>0.348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190</v>
      </c>
      <c r="AU183" s="218" t="s">
        <v>79</v>
      </c>
      <c r="AV183" s="13" t="s">
        <v>79</v>
      </c>
      <c r="AW183" s="13" t="s">
        <v>32</v>
      </c>
      <c r="AX183" s="13" t="s">
        <v>6</v>
      </c>
      <c r="AY183" s="218" t="s">
        <v>165</v>
      </c>
    </row>
    <row r="184" spans="2:51" s="13" customFormat="1" ht="12">
      <c r="B184" s="208"/>
      <c r="C184" s="209"/>
      <c r="D184" s="199" t="s">
        <v>190</v>
      </c>
      <c r="E184" s="209"/>
      <c r="F184" s="211" t="s">
        <v>842</v>
      </c>
      <c r="G184" s="209"/>
      <c r="H184" s="212">
        <v>0.365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190</v>
      </c>
      <c r="AU184" s="218" t="s">
        <v>79</v>
      </c>
      <c r="AV184" s="13" t="s">
        <v>79</v>
      </c>
      <c r="AW184" s="13" t="s">
        <v>4</v>
      </c>
      <c r="AX184" s="13" t="s">
        <v>6</v>
      </c>
      <c r="AY184" s="218" t="s">
        <v>165</v>
      </c>
    </row>
    <row r="185" spans="1:65" s="1" customFormat="1" ht="24.2" customHeight="1">
      <c r="A185" s="35"/>
      <c r="B185" s="36"/>
      <c r="C185" s="179" t="s">
        <v>192</v>
      </c>
      <c r="D185" s="179" t="s">
        <v>167</v>
      </c>
      <c r="E185" s="180" t="s">
        <v>356</v>
      </c>
      <c r="F185" s="181" t="s">
        <v>357</v>
      </c>
      <c r="G185" s="182" t="s">
        <v>224</v>
      </c>
      <c r="H185" s="183">
        <v>10.008</v>
      </c>
      <c r="I185" s="184">
        <v>571.5</v>
      </c>
      <c r="J185" s="185">
        <f>ROUND(I185*H185,2)</f>
        <v>5719.57</v>
      </c>
      <c r="K185" s="181" t="s">
        <v>322</v>
      </c>
      <c r="L185" s="40"/>
      <c r="M185" s="186" t="s">
        <v>20</v>
      </c>
      <c r="N185" s="187" t="s">
        <v>41</v>
      </c>
      <c r="O185" s="65"/>
      <c r="P185" s="188">
        <f>O185*H185</f>
        <v>0</v>
      </c>
      <c r="Q185" s="188">
        <v>0</v>
      </c>
      <c r="R185" s="188">
        <f>Q185*H185</f>
        <v>0</v>
      </c>
      <c r="S185" s="188">
        <v>0</v>
      </c>
      <c r="T185" s="18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172</v>
      </c>
      <c r="AT185" s="190" t="s">
        <v>167</v>
      </c>
      <c r="AU185" s="190" t="s">
        <v>79</v>
      </c>
      <c r="AY185" s="18" t="s">
        <v>165</v>
      </c>
      <c r="BE185" s="191">
        <f>IF(N185="základní",J185,0)</f>
        <v>5719.57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18" t="s">
        <v>6</v>
      </c>
      <c r="BK185" s="191">
        <f>ROUND(I185*H185,2)</f>
        <v>5719.57</v>
      </c>
      <c r="BL185" s="18" t="s">
        <v>172</v>
      </c>
      <c r="BM185" s="190" t="s">
        <v>843</v>
      </c>
    </row>
    <row r="186" spans="1:65" s="1" customFormat="1" ht="37.9" customHeight="1">
      <c r="A186" s="35"/>
      <c r="B186" s="36"/>
      <c r="C186" s="179" t="s">
        <v>329</v>
      </c>
      <c r="D186" s="179" t="s">
        <v>167</v>
      </c>
      <c r="E186" s="180" t="s">
        <v>360</v>
      </c>
      <c r="F186" s="181" t="s">
        <v>361</v>
      </c>
      <c r="G186" s="182" t="s">
        <v>187</v>
      </c>
      <c r="H186" s="183">
        <v>56</v>
      </c>
      <c r="I186" s="184">
        <v>691.52</v>
      </c>
      <c r="J186" s="185">
        <f>ROUND(I186*H186,2)</f>
        <v>38725.12</v>
      </c>
      <c r="K186" s="181" t="s">
        <v>171</v>
      </c>
      <c r="L186" s="40"/>
      <c r="M186" s="186" t="s">
        <v>20</v>
      </c>
      <c r="N186" s="187" t="s">
        <v>41</v>
      </c>
      <c r="O186" s="65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172</v>
      </c>
      <c r="AT186" s="190" t="s">
        <v>167</v>
      </c>
      <c r="AU186" s="190" t="s">
        <v>79</v>
      </c>
      <c r="AY186" s="18" t="s">
        <v>165</v>
      </c>
      <c r="BE186" s="191">
        <f>IF(N186="základní",J186,0)</f>
        <v>38725.12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6</v>
      </c>
      <c r="BK186" s="191">
        <f>ROUND(I186*H186,2)</f>
        <v>38725.12</v>
      </c>
      <c r="BL186" s="18" t="s">
        <v>172</v>
      </c>
      <c r="BM186" s="190" t="s">
        <v>844</v>
      </c>
    </row>
    <row r="187" spans="1:47" s="1" customFormat="1" ht="12">
      <c r="A187" s="35"/>
      <c r="B187" s="36"/>
      <c r="C187" s="37"/>
      <c r="D187" s="192" t="s">
        <v>174</v>
      </c>
      <c r="E187" s="37"/>
      <c r="F187" s="193" t="s">
        <v>363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174</v>
      </c>
      <c r="AU187" s="18" t="s">
        <v>79</v>
      </c>
    </row>
    <row r="188" spans="2:51" s="12" customFormat="1" ht="12">
      <c r="B188" s="197"/>
      <c r="C188" s="198"/>
      <c r="D188" s="199" t="s">
        <v>190</v>
      </c>
      <c r="E188" s="200" t="s">
        <v>20</v>
      </c>
      <c r="F188" s="201" t="s">
        <v>845</v>
      </c>
      <c r="G188" s="198"/>
      <c r="H188" s="200" t="s">
        <v>20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190</v>
      </c>
      <c r="AU188" s="207" t="s">
        <v>79</v>
      </c>
      <c r="AV188" s="12" t="s">
        <v>6</v>
      </c>
      <c r="AW188" s="12" t="s">
        <v>32</v>
      </c>
      <c r="AX188" s="12" t="s">
        <v>70</v>
      </c>
      <c r="AY188" s="207" t="s">
        <v>165</v>
      </c>
    </row>
    <row r="189" spans="2:51" s="12" customFormat="1" ht="12">
      <c r="B189" s="197"/>
      <c r="C189" s="198"/>
      <c r="D189" s="199" t="s">
        <v>190</v>
      </c>
      <c r="E189" s="200" t="s">
        <v>20</v>
      </c>
      <c r="F189" s="201" t="s">
        <v>846</v>
      </c>
      <c r="G189" s="198"/>
      <c r="H189" s="200" t="s">
        <v>20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190</v>
      </c>
      <c r="AU189" s="207" t="s">
        <v>79</v>
      </c>
      <c r="AV189" s="12" t="s">
        <v>6</v>
      </c>
      <c r="AW189" s="12" t="s">
        <v>32</v>
      </c>
      <c r="AX189" s="12" t="s">
        <v>70</v>
      </c>
      <c r="AY189" s="207" t="s">
        <v>165</v>
      </c>
    </row>
    <row r="190" spans="2:51" s="13" customFormat="1" ht="12">
      <c r="B190" s="208"/>
      <c r="C190" s="209"/>
      <c r="D190" s="199" t="s">
        <v>190</v>
      </c>
      <c r="E190" s="210" t="s">
        <v>20</v>
      </c>
      <c r="F190" s="211" t="s">
        <v>503</v>
      </c>
      <c r="G190" s="209"/>
      <c r="H190" s="212">
        <v>56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190</v>
      </c>
      <c r="AU190" s="218" t="s">
        <v>79</v>
      </c>
      <c r="AV190" s="13" t="s">
        <v>79</v>
      </c>
      <c r="AW190" s="13" t="s">
        <v>32</v>
      </c>
      <c r="AX190" s="13" t="s">
        <v>6</v>
      </c>
      <c r="AY190" s="218" t="s">
        <v>165</v>
      </c>
    </row>
    <row r="191" spans="1:65" s="1" customFormat="1" ht="33" customHeight="1">
      <c r="A191" s="35"/>
      <c r="B191" s="36"/>
      <c r="C191" s="220" t="s">
        <v>334</v>
      </c>
      <c r="D191" s="220" t="s">
        <v>245</v>
      </c>
      <c r="E191" s="221" t="s">
        <v>368</v>
      </c>
      <c r="F191" s="222" t="s">
        <v>369</v>
      </c>
      <c r="G191" s="223" t="s">
        <v>187</v>
      </c>
      <c r="H191" s="224">
        <v>61.6</v>
      </c>
      <c r="I191" s="225">
        <v>2548.89</v>
      </c>
      <c r="J191" s="226">
        <f>ROUND(I191*H191,2)</f>
        <v>157011.62</v>
      </c>
      <c r="K191" s="222" t="s">
        <v>322</v>
      </c>
      <c r="L191" s="227"/>
      <c r="M191" s="228" t="s">
        <v>20</v>
      </c>
      <c r="N191" s="229" t="s">
        <v>41</v>
      </c>
      <c r="O191" s="65"/>
      <c r="P191" s="188">
        <f>O191*H191</f>
        <v>0</v>
      </c>
      <c r="Q191" s="188">
        <v>0.0103</v>
      </c>
      <c r="R191" s="188">
        <f>Q191*H191</f>
        <v>0.63448</v>
      </c>
      <c r="S191" s="188">
        <v>0</v>
      </c>
      <c r="T191" s="18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211</v>
      </c>
      <c r="AT191" s="190" t="s">
        <v>245</v>
      </c>
      <c r="AU191" s="190" t="s">
        <v>79</v>
      </c>
      <c r="AY191" s="18" t="s">
        <v>165</v>
      </c>
      <c r="BE191" s="191">
        <f>IF(N191="základní",J191,0)</f>
        <v>157011.62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18" t="s">
        <v>6</v>
      </c>
      <c r="BK191" s="191">
        <f>ROUND(I191*H191,2)</f>
        <v>157011.62</v>
      </c>
      <c r="BL191" s="18" t="s">
        <v>172</v>
      </c>
      <c r="BM191" s="190" t="s">
        <v>847</v>
      </c>
    </row>
    <row r="192" spans="2:51" s="13" customFormat="1" ht="12">
      <c r="B192" s="208"/>
      <c r="C192" s="209"/>
      <c r="D192" s="199" t="s">
        <v>190</v>
      </c>
      <c r="E192" s="209"/>
      <c r="F192" s="211" t="s">
        <v>848</v>
      </c>
      <c r="G192" s="209"/>
      <c r="H192" s="212">
        <v>61.6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190</v>
      </c>
      <c r="AU192" s="218" t="s">
        <v>79</v>
      </c>
      <c r="AV192" s="13" t="s">
        <v>79</v>
      </c>
      <c r="AW192" s="13" t="s">
        <v>4</v>
      </c>
      <c r="AX192" s="13" t="s">
        <v>6</v>
      </c>
      <c r="AY192" s="218" t="s">
        <v>165</v>
      </c>
    </row>
    <row r="193" spans="1:65" s="1" customFormat="1" ht="33" customHeight="1">
      <c r="A193" s="35"/>
      <c r="B193" s="36"/>
      <c r="C193" s="179" t="s">
        <v>339</v>
      </c>
      <c r="D193" s="179" t="s">
        <v>167</v>
      </c>
      <c r="E193" s="180" t="s">
        <v>373</v>
      </c>
      <c r="F193" s="181" t="s">
        <v>374</v>
      </c>
      <c r="G193" s="182" t="s">
        <v>187</v>
      </c>
      <c r="H193" s="183">
        <v>40</v>
      </c>
      <c r="I193" s="184">
        <v>348.04</v>
      </c>
      <c r="J193" s="185">
        <f>ROUND(I193*H193,2)</f>
        <v>13921.6</v>
      </c>
      <c r="K193" s="181" t="s">
        <v>171</v>
      </c>
      <c r="L193" s="40"/>
      <c r="M193" s="186" t="s">
        <v>20</v>
      </c>
      <c r="N193" s="187" t="s">
        <v>41</v>
      </c>
      <c r="O193" s="65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172</v>
      </c>
      <c r="AT193" s="190" t="s">
        <v>167</v>
      </c>
      <c r="AU193" s="190" t="s">
        <v>79</v>
      </c>
      <c r="AY193" s="18" t="s">
        <v>165</v>
      </c>
      <c r="BE193" s="191">
        <f>IF(N193="základní",J193,0)</f>
        <v>13921.6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" t="s">
        <v>6</v>
      </c>
      <c r="BK193" s="191">
        <f>ROUND(I193*H193,2)</f>
        <v>13921.6</v>
      </c>
      <c r="BL193" s="18" t="s">
        <v>172</v>
      </c>
      <c r="BM193" s="190" t="s">
        <v>849</v>
      </c>
    </row>
    <row r="194" spans="1:47" s="1" customFormat="1" ht="12">
      <c r="A194" s="35"/>
      <c r="B194" s="36"/>
      <c r="C194" s="37"/>
      <c r="D194" s="192" t="s">
        <v>174</v>
      </c>
      <c r="E194" s="37"/>
      <c r="F194" s="193" t="s">
        <v>376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174</v>
      </c>
      <c r="AU194" s="18" t="s">
        <v>79</v>
      </c>
    </row>
    <row r="195" spans="2:51" s="12" customFormat="1" ht="12">
      <c r="B195" s="197"/>
      <c r="C195" s="198"/>
      <c r="D195" s="199" t="s">
        <v>190</v>
      </c>
      <c r="E195" s="200" t="s">
        <v>20</v>
      </c>
      <c r="F195" s="201" t="s">
        <v>850</v>
      </c>
      <c r="G195" s="198"/>
      <c r="H195" s="200" t="s">
        <v>20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190</v>
      </c>
      <c r="AU195" s="207" t="s">
        <v>79</v>
      </c>
      <c r="AV195" s="12" t="s">
        <v>6</v>
      </c>
      <c r="AW195" s="12" t="s">
        <v>32</v>
      </c>
      <c r="AX195" s="12" t="s">
        <v>70</v>
      </c>
      <c r="AY195" s="207" t="s">
        <v>165</v>
      </c>
    </row>
    <row r="196" spans="2:51" s="12" customFormat="1" ht="12">
      <c r="B196" s="197"/>
      <c r="C196" s="198"/>
      <c r="D196" s="199" t="s">
        <v>190</v>
      </c>
      <c r="E196" s="200" t="s">
        <v>20</v>
      </c>
      <c r="F196" s="201" t="s">
        <v>846</v>
      </c>
      <c r="G196" s="198"/>
      <c r="H196" s="200" t="s">
        <v>20</v>
      </c>
      <c r="I196" s="202"/>
      <c r="J196" s="198"/>
      <c r="K196" s="198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190</v>
      </c>
      <c r="AU196" s="207" t="s">
        <v>79</v>
      </c>
      <c r="AV196" s="12" t="s">
        <v>6</v>
      </c>
      <c r="AW196" s="12" t="s">
        <v>32</v>
      </c>
      <c r="AX196" s="12" t="s">
        <v>70</v>
      </c>
      <c r="AY196" s="207" t="s">
        <v>165</v>
      </c>
    </row>
    <row r="197" spans="2:51" s="13" customFormat="1" ht="12">
      <c r="B197" s="208"/>
      <c r="C197" s="209"/>
      <c r="D197" s="199" t="s">
        <v>190</v>
      </c>
      <c r="E197" s="210" t="s">
        <v>20</v>
      </c>
      <c r="F197" s="211" t="s">
        <v>851</v>
      </c>
      <c r="G197" s="209"/>
      <c r="H197" s="212">
        <v>40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190</v>
      </c>
      <c r="AU197" s="218" t="s">
        <v>79</v>
      </c>
      <c r="AV197" s="13" t="s">
        <v>79</v>
      </c>
      <c r="AW197" s="13" t="s">
        <v>32</v>
      </c>
      <c r="AX197" s="13" t="s">
        <v>6</v>
      </c>
      <c r="AY197" s="218" t="s">
        <v>165</v>
      </c>
    </row>
    <row r="198" spans="1:65" s="1" customFormat="1" ht="16.5" customHeight="1">
      <c r="A198" s="35"/>
      <c r="B198" s="36"/>
      <c r="C198" s="220" t="s">
        <v>344</v>
      </c>
      <c r="D198" s="220" t="s">
        <v>245</v>
      </c>
      <c r="E198" s="221" t="s">
        <v>380</v>
      </c>
      <c r="F198" s="222" t="s">
        <v>381</v>
      </c>
      <c r="G198" s="223" t="s">
        <v>187</v>
      </c>
      <c r="H198" s="224">
        <v>44</v>
      </c>
      <c r="I198" s="225">
        <v>600.08</v>
      </c>
      <c r="J198" s="226">
        <f>ROUND(I198*H198,2)</f>
        <v>26403.52</v>
      </c>
      <c r="K198" s="222" t="s">
        <v>322</v>
      </c>
      <c r="L198" s="227"/>
      <c r="M198" s="228" t="s">
        <v>20</v>
      </c>
      <c r="N198" s="229" t="s">
        <v>41</v>
      </c>
      <c r="O198" s="65"/>
      <c r="P198" s="188">
        <f>O198*H198</f>
        <v>0</v>
      </c>
      <c r="Q198" s="188">
        <v>0.00693</v>
      </c>
      <c r="R198" s="188">
        <f>Q198*H198</f>
        <v>0.30492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211</v>
      </c>
      <c r="AT198" s="190" t="s">
        <v>245</v>
      </c>
      <c r="AU198" s="190" t="s">
        <v>79</v>
      </c>
      <c r="AY198" s="18" t="s">
        <v>165</v>
      </c>
      <c r="BE198" s="191">
        <f>IF(N198="základní",J198,0)</f>
        <v>26403.52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6</v>
      </c>
      <c r="BK198" s="191">
        <f>ROUND(I198*H198,2)</f>
        <v>26403.52</v>
      </c>
      <c r="BL198" s="18" t="s">
        <v>172</v>
      </c>
      <c r="BM198" s="190" t="s">
        <v>852</v>
      </c>
    </row>
    <row r="199" spans="2:51" s="13" customFormat="1" ht="12">
      <c r="B199" s="208"/>
      <c r="C199" s="209"/>
      <c r="D199" s="199" t="s">
        <v>190</v>
      </c>
      <c r="E199" s="209"/>
      <c r="F199" s="211" t="s">
        <v>853</v>
      </c>
      <c r="G199" s="209"/>
      <c r="H199" s="212">
        <v>44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190</v>
      </c>
      <c r="AU199" s="218" t="s">
        <v>79</v>
      </c>
      <c r="AV199" s="13" t="s">
        <v>79</v>
      </c>
      <c r="AW199" s="13" t="s">
        <v>4</v>
      </c>
      <c r="AX199" s="13" t="s">
        <v>6</v>
      </c>
      <c r="AY199" s="218" t="s">
        <v>165</v>
      </c>
    </row>
    <row r="200" spans="1:65" s="1" customFormat="1" ht="37.9" customHeight="1">
      <c r="A200" s="35"/>
      <c r="B200" s="36"/>
      <c r="C200" s="179" t="s">
        <v>349</v>
      </c>
      <c r="D200" s="179" t="s">
        <v>167</v>
      </c>
      <c r="E200" s="180" t="s">
        <v>385</v>
      </c>
      <c r="F200" s="181" t="s">
        <v>386</v>
      </c>
      <c r="G200" s="182" t="s">
        <v>187</v>
      </c>
      <c r="H200" s="183">
        <v>18</v>
      </c>
      <c r="I200" s="184">
        <v>462.34</v>
      </c>
      <c r="J200" s="185">
        <f>ROUND(I200*H200,2)</f>
        <v>8322.12</v>
      </c>
      <c r="K200" s="181" t="s">
        <v>171</v>
      </c>
      <c r="L200" s="40"/>
      <c r="M200" s="186" t="s">
        <v>20</v>
      </c>
      <c r="N200" s="187" t="s">
        <v>41</v>
      </c>
      <c r="O200" s="65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172</v>
      </c>
      <c r="AT200" s="190" t="s">
        <v>167</v>
      </c>
      <c r="AU200" s="190" t="s">
        <v>79</v>
      </c>
      <c r="AY200" s="18" t="s">
        <v>165</v>
      </c>
      <c r="BE200" s="191">
        <f>IF(N200="základní",J200,0)</f>
        <v>8322.12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6</v>
      </c>
      <c r="BK200" s="191">
        <f>ROUND(I200*H200,2)</f>
        <v>8322.12</v>
      </c>
      <c r="BL200" s="18" t="s">
        <v>172</v>
      </c>
      <c r="BM200" s="190" t="s">
        <v>854</v>
      </c>
    </row>
    <row r="201" spans="1:47" s="1" customFormat="1" ht="12">
      <c r="A201" s="35"/>
      <c r="B201" s="36"/>
      <c r="C201" s="37"/>
      <c r="D201" s="192" t="s">
        <v>174</v>
      </c>
      <c r="E201" s="37"/>
      <c r="F201" s="193" t="s">
        <v>388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174</v>
      </c>
      <c r="AU201" s="18" t="s">
        <v>79</v>
      </c>
    </row>
    <row r="202" spans="1:47" s="1" customFormat="1" ht="19.5">
      <c r="A202" s="35"/>
      <c r="B202" s="36"/>
      <c r="C202" s="37"/>
      <c r="D202" s="199" t="s">
        <v>241</v>
      </c>
      <c r="E202" s="37"/>
      <c r="F202" s="219" t="s">
        <v>389</v>
      </c>
      <c r="G202" s="37"/>
      <c r="H202" s="37"/>
      <c r="I202" s="194"/>
      <c r="J202" s="37"/>
      <c r="K202" s="37"/>
      <c r="L202" s="40"/>
      <c r="M202" s="195"/>
      <c r="N202" s="19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241</v>
      </c>
      <c r="AU202" s="18" t="s">
        <v>79</v>
      </c>
    </row>
    <row r="203" spans="2:51" s="12" customFormat="1" ht="12">
      <c r="B203" s="197"/>
      <c r="C203" s="198"/>
      <c r="D203" s="199" t="s">
        <v>190</v>
      </c>
      <c r="E203" s="200" t="s">
        <v>20</v>
      </c>
      <c r="F203" s="201" t="s">
        <v>855</v>
      </c>
      <c r="G203" s="198"/>
      <c r="H203" s="200" t="s">
        <v>20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190</v>
      </c>
      <c r="AU203" s="207" t="s">
        <v>79</v>
      </c>
      <c r="AV203" s="12" t="s">
        <v>6</v>
      </c>
      <c r="AW203" s="12" t="s">
        <v>32</v>
      </c>
      <c r="AX203" s="12" t="s">
        <v>70</v>
      </c>
      <c r="AY203" s="207" t="s">
        <v>165</v>
      </c>
    </row>
    <row r="204" spans="2:51" s="12" customFormat="1" ht="12">
      <c r="B204" s="197"/>
      <c r="C204" s="198"/>
      <c r="D204" s="199" t="s">
        <v>190</v>
      </c>
      <c r="E204" s="200" t="s">
        <v>20</v>
      </c>
      <c r="F204" s="201" t="s">
        <v>846</v>
      </c>
      <c r="G204" s="198"/>
      <c r="H204" s="200" t="s">
        <v>20</v>
      </c>
      <c r="I204" s="202"/>
      <c r="J204" s="198"/>
      <c r="K204" s="198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190</v>
      </c>
      <c r="AU204" s="207" t="s">
        <v>79</v>
      </c>
      <c r="AV204" s="12" t="s">
        <v>6</v>
      </c>
      <c r="AW204" s="12" t="s">
        <v>32</v>
      </c>
      <c r="AX204" s="12" t="s">
        <v>70</v>
      </c>
      <c r="AY204" s="207" t="s">
        <v>165</v>
      </c>
    </row>
    <row r="205" spans="2:51" s="13" customFormat="1" ht="12">
      <c r="B205" s="208"/>
      <c r="C205" s="209"/>
      <c r="D205" s="199" t="s">
        <v>190</v>
      </c>
      <c r="E205" s="210" t="s">
        <v>20</v>
      </c>
      <c r="F205" s="211" t="s">
        <v>856</v>
      </c>
      <c r="G205" s="209"/>
      <c r="H205" s="212">
        <v>18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190</v>
      </c>
      <c r="AU205" s="218" t="s">
        <v>79</v>
      </c>
      <c r="AV205" s="13" t="s">
        <v>79</v>
      </c>
      <c r="AW205" s="13" t="s">
        <v>32</v>
      </c>
      <c r="AX205" s="13" t="s">
        <v>6</v>
      </c>
      <c r="AY205" s="218" t="s">
        <v>165</v>
      </c>
    </row>
    <row r="206" spans="1:65" s="1" customFormat="1" ht="24.2" customHeight="1">
      <c r="A206" s="35"/>
      <c r="B206" s="36"/>
      <c r="C206" s="220" t="s">
        <v>355</v>
      </c>
      <c r="D206" s="220" t="s">
        <v>245</v>
      </c>
      <c r="E206" s="221" t="s">
        <v>393</v>
      </c>
      <c r="F206" s="222" t="s">
        <v>394</v>
      </c>
      <c r="G206" s="223" t="s">
        <v>187</v>
      </c>
      <c r="H206" s="224">
        <v>19.8</v>
      </c>
      <c r="I206" s="225">
        <v>628.65</v>
      </c>
      <c r="J206" s="226">
        <f>ROUND(I206*H206,2)</f>
        <v>12447.27</v>
      </c>
      <c r="K206" s="222" t="s">
        <v>322</v>
      </c>
      <c r="L206" s="227"/>
      <c r="M206" s="228" t="s">
        <v>20</v>
      </c>
      <c r="N206" s="229" t="s">
        <v>41</v>
      </c>
      <c r="O206" s="65"/>
      <c r="P206" s="188">
        <f>O206*H206</f>
        <v>0</v>
      </c>
      <c r="Q206" s="188">
        <v>0.00165</v>
      </c>
      <c r="R206" s="188">
        <f>Q206*H206</f>
        <v>0.03267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211</v>
      </c>
      <c r="AT206" s="190" t="s">
        <v>245</v>
      </c>
      <c r="AU206" s="190" t="s">
        <v>79</v>
      </c>
      <c r="AY206" s="18" t="s">
        <v>165</v>
      </c>
      <c r="BE206" s="191">
        <f>IF(N206="základní",J206,0)</f>
        <v>12447.27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6</v>
      </c>
      <c r="BK206" s="191">
        <f>ROUND(I206*H206,2)</f>
        <v>12447.27</v>
      </c>
      <c r="BL206" s="18" t="s">
        <v>172</v>
      </c>
      <c r="BM206" s="190" t="s">
        <v>857</v>
      </c>
    </row>
    <row r="207" spans="2:51" s="12" customFormat="1" ht="12">
      <c r="B207" s="197"/>
      <c r="C207" s="198"/>
      <c r="D207" s="199" t="s">
        <v>190</v>
      </c>
      <c r="E207" s="200" t="s">
        <v>20</v>
      </c>
      <c r="F207" s="201" t="s">
        <v>855</v>
      </c>
      <c r="G207" s="198"/>
      <c r="H207" s="200" t="s">
        <v>20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190</v>
      </c>
      <c r="AU207" s="207" t="s">
        <v>79</v>
      </c>
      <c r="AV207" s="12" t="s">
        <v>6</v>
      </c>
      <c r="AW207" s="12" t="s">
        <v>32</v>
      </c>
      <c r="AX207" s="12" t="s">
        <v>70</v>
      </c>
      <c r="AY207" s="207" t="s">
        <v>165</v>
      </c>
    </row>
    <row r="208" spans="2:51" s="12" customFormat="1" ht="12">
      <c r="B208" s="197"/>
      <c r="C208" s="198"/>
      <c r="D208" s="199" t="s">
        <v>190</v>
      </c>
      <c r="E208" s="200" t="s">
        <v>20</v>
      </c>
      <c r="F208" s="201" t="s">
        <v>846</v>
      </c>
      <c r="G208" s="198"/>
      <c r="H208" s="200" t="s">
        <v>20</v>
      </c>
      <c r="I208" s="202"/>
      <c r="J208" s="198"/>
      <c r="K208" s="198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190</v>
      </c>
      <c r="AU208" s="207" t="s">
        <v>79</v>
      </c>
      <c r="AV208" s="12" t="s">
        <v>6</v>
      </c>
      <c r="AW208" s="12" t="s">
        <v>32</v>
      </c>
      <c r="AX208" s="12" t="s">
        <v>70</v>
      </c>
      <c r="AY208" s="207" t="s">
        <v>165</v>
      </c>
    </row>
    <row r="209" spans="2:51" s="13" customFormat="1" ht="12">
      <c r="B209" s="208"/>
      <c r="C209" s="209"/>
      <c r="D209" s="199" t="s">
        <v>190</v>
      </c>
      <c r="E209" s="210" t="s">
        <v>20</v>
      </c>
      <c r="F209" s="211" t="s">
        <v>856</v>
      </c>
      <c r="G209" s="209"/>
      <c r="H209" s="212">
        <v>18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190</v>
      </c>
      <c r="AU209" s="218" t="s">
        <v>79</v>
      </c>
      <c r="AV209" s="13" t="s">
        <v>79</v>
      </c>
      <c r="AW209" s="13" t="s">
        <v>32</v>
      </c>
      <c r="AX209" s="13" t="s">
        <v>6</v>
      </c>
      <c r="AY209" s="218" t="s">
        <v>165</v>
      </c>
    </row>
    <row r="210" spans="2:51" s="13" customFormat="1" ht="12">
      <c r="B210" s="208"/>
      <c r="C210" s="209"/>
      <c r="D210" s="199" t="s">
        <v>190</v>
      </c>
      <c r="E210" s="209"/>
      <c r="F210" s="211" t="s">
        <v>858</v>
      </c>
      <c r="G210" s="209"/>
      <c r="H210" s="212">
        <v>19.8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190</v>
      </c>
      <c r="AU210" s="218" t="s">
        <v>79</v>
      </c>
      <c r="AV210" s="13" t="s">
        <v>79</v>
      </c>
      <c r="AW210" s="13" t="s">
        <v>4</v>
      </c>
      <c r="AX210" s="13" t="s">
        <v>6</v>
      </c>
      <c r="AY210" s="218" t="s">
        <v>165</v>
      </c>
    </row>
    <row r="211" spans="1:65" s="1" customFormat="1" ht="24.2" customHeight="1">
      <c r="A211" s="35"/>
      <c r="B211" s="36"/>
      <c r="C211" s="179" t="s">
        <v>359</v>
      </c>
      <c r="D211" s="179" t="s">
        <v>167</v>
      </c>
      <c r="E211" s="180" t="s">
        <v>398</v>
      </c>
      <c r="F211" s="181" t="s">
        <v>399</v>
      </c>
      <c r="G211" s="182" t="s">
        <v>187</v>
      </c>
      <c r="H211" s="183">
        <v>114</v>
      </c>
      <c r="I211" s="184">
        <v>85.73</v>
      </c>
      <c r="J211" s="185">
        <f>ROUND(I211*H211,2)</f>
        <v>9773.22</v>
      </c>
      <c r="K211" s="181" t="s">
        <v>322</v>
      </c>
      <c r="L211" s="40"/>
      <c r="M211" s="186" t="s">
        <v>20</v>
      </c>
      <c r="N211" s="187" t="s">
        <v>41</v>
      </c>
      <c r="O211" s="65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172</v>
      </c>
      <c r="AT211" s="190" t="s">
        <v>167</v>
      </c>
      <c r="AU211" s="190" t="s">
        <v>79</v>
      </c>
      <c r="AY211" s="18" t="s">
        <v>165</v>
      </c>
      <c r="BE211" s="191">
        <f>IF(N211="základní",J211,0)</f>
        <v>9773.22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6</v>
      </c>
      <c r="BK211" s="191">
        <f>ROUND(I211*H211,2)</f>
        <v>9773.22</v>
      </c>
      <c r="BL211" s="18" t="s">
        <v>172</v>
      </c>
      <c r="BM211" s="190" t="s">
        <v>859</v>
      </c>
    </row>
    <row r="212" spans="2:51" s="13" customFormat="1" ht="12">
      <c r="B212" s="208"/>
      <c r="C212" s="209"/>
      <c r="D212" s="199" t="s">
        <v>190</v>
      </c>
      <c r="E212" s="210" t="s">
        <v>20</v>
      </c>
      <c r="F212" s="211" t="s">
        <v>860</v>
      </c>
      <c r="G212" s="209"/>
      <c r="H212" s="212">
        <v>114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190</v>
      </c>
      <c r="AU212" s="218" t="s">
        <v>79</v>
      </c>
      <c r="AV212" s="13" t="s">
        <v>79</v>
      </c>
      <c r="AW212" s="13" t="s">
        <v>32</v>
      </c>
      <c r="AX212" s="13" t="s">
        <v>6</v>
      </c>
      <c r="AY212" s="218" t="s">
        <v>165</v>
      </c>
    </row>
    <row r="213" spans="2:63" s="11" customFormat="1" ht="22.9" customHeight="1">
      <c r="B213" s="163"/>
      <c r="C213" s="164"/>
      <c r="D213" s="165" t="s">
        <v>69</v>
      </c>
      <c r="E213" s="177" t="s">
        <v>172</v>
      </c>
      <c r="F213" s="177" t="s">
        <v>402</v>
      </c>
      <c r="G213" s="164"/>
      <c r="H213" s="164"/>
      <c r="I213" s="167"/>
      <c r="J213" s="178">
        <f>BK213</f>
        <v>101103.85</v>
      </c>
      <c r="K213" s="164"/>
      <c r="L213" s="169"/>
      <c r="M213" s="170"/>
      <c r="N213" s="171"/>
      <c r="O213" s="171"/>
      <c r="P213" s="172">
        <f>SUM(P214:P218)</f>
        <v>0</v>
      </c>
      <c r="Q213" s="171"/>
      <c r="R213" s="172">
        <f>SUM(R214:R218)</f>
        <v>0.966614</v>
      </c>
      <c r="S213" s="171"/>
      <c r="T213" s="173">
        <f>SUM(T214:T218)</f>
        <v>0</v>
      </c>
      <c r="AR213" s="174" t="s">
        <v>6</v>
      </c>
      <c r="AT213" s="175" t="s">
        <v>69</v>
      </c>
      <c r="AU213" s="175" t="s">
        <v>6</v>
      </c>
      <c r="AY213" s="174" t="s">
        <v>165</v>
      </c>
      <c r="BK213" s="176">
        <f>SUM(BK214:BK218)</f>
        <v>101103.85</v>
      </c>
    </row>
    <row r="214" spans="1:65" s="1" customFormat="1" ht="33" customHeight="1">
      <c r="A214" s="35"/>
      <c r="B214" s="36"/>
      <c r="C214" s="179" t="s">
        <v>367</v>
      </c>
      <c r="D214" s="179" t="s">
        <v>167</v>
      </c>
      <c r="E214" s="180" t="s">
        <v>404</v>
      </c>
      <c r="F214" s="181" t="s">
        <v>405</v>
      </c>
      <c r="G214" s="182" t="s">
        <v>187</v>
      </c>
      <c r="H214" s="183">
        <v>82.9</v>
      </c>
      <c r="I214" s="184">
        <v>348.04</v>
      </c>
      <c r="J214" s="185">
        <f>ROUND(I214*H214,2)</f>
        <v>28852.52</v>
      </c>
      <c r="K214" s="181" t="s">
        <v>171</v>
      </c>
      <c r="L214" s="40"/>
      <c r="M214" s="186" t="s">
        <v>20</v>
      </c>
      <c r="N214" s="187" t="s">
        <v>41</v>
      </c>
      <c r="O214" s="65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172</v>
      </c>
      <c r="AT214" s="190" t="s">
        <v>167</v>
      </c>
      <c r="AU214" s="190" t="s">
        <v>79</v>
      </c>
      <c r="AY214" s="18" t="s">
        <v>165</v>
      </c>
      <c r="BE214" s="191">
        <f>IF(N214="základní",J214,0)</f>
        <v>28852.52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6</v>
      </c>
      <c r="BK214" s="191">
        <f>ROUND(I214*H214,2)</f>
        <v>28852.52</v>
      </c>
      <c r="BL214" s="18" t="s">
        <v>172</v>
      </c>
      <c r="BM214" s="190" t="s">
        <v>861</v>
      </c>
    </row>
    <row r="215" spans="1:47" s="1" customFormat="1" ht="12">
      <c r="A215" s="35"/>
      <c r="B215" s="36"/>
      <c r="C215" s="37"/>
      <c r="D215" s="192" t="s">
        <v>174</v>
      </c>
      <c r="E215" s="37"/>
      <c r="F215" s="193" t="s">
        <v>407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174</v>
      </c>
      <c r="AU215" s="18" t="s">
        <v>79</v>
      </c>
    </row>
    <row r="216" spans="1:65" s="1" customFormat="1" ht="24.2" customHeight="1">
      <c r="A216" s="35"/>
      <c r="B216" s="36"/>
      <c r="C216" s="220" t="s">
        <v>372</v>
      </c>
      <c r="D216" s="220" t="s">
        <v>245</v>
      </c>
      <c r="E216" s="221" t="s">
        <v>409</v>
      </c>
      <c r="F216" s="222" t="s">
        <v>410</v>
      </c>
      <c r="G216" s="223" t="s">
        <v>187</v>
      </c>
      <c r="H216" s="224">
        <v>91.19</v>
      </c>
      <c r="I216" s="225">
        <v>714.38</v>
      </c>
      <c r="J216" s="226">
        <f>ROUND(I216*H216,2)</f>
        <v>65144.31</v>
      </c>
      <c r="K216" s="222" t="s">
        <v>239</v>
      </c>
      <c r="L216" s="227"/>
      <c r="M216" s="228" t="s">
        <v>20</v>
      </c>
      <c r="N216" s="229" t="s">
        <v>41</v>
      </c>
      <c r="O216" s="65"/>
      <c r="P216" s="188">
        <f>O216*H216</f>
        <v>0</v>
      </c>
      <c r="Q216" s="188">
        <v>0.0106</v>
      </c>
      <c r="R216" s="188">
        <f>Q216*H216</f>
        <v>0.966614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211</v>
      </c>
      <c r="AT216" s="190" t="s">
        <v>245</v>
      </c>
      <c r="AU216" s="190" t="s">
        <v>79</v>
      </c>
      <c r="AY216" s="18" t="s">
        <v>165</v>
      </c>
      <c r="BE216" s="191">
        <f>IF(N216="základní",J216,0)</f>
        <v>65144.31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6</v>
      </c>
      <c r="BK216" s="191">
        <f>ROUND(I216*H216,2)</f>
        <v>65144.31</v>
      </c>
      <c r="BL216" s="18" t="s">
        <v>172</v>
      </c>
      <c r="BM216" s="190" t="s">
        <v>862</v>
      </c>
    </row>
    <row r="217" spans="2:51" s="13" customFormat="1" ht="12">
      <c r="B217" s="208"/>
      <c r="C217" s="209"/>
      <c r="D217" s="199" t="s">
        <v>190</v>
      </c>
      <c r="E217" s="209"/>
      <c r="F217" s="211" t="s">
        <v>863</v>
      </c>
      <c r="G217" s="209"/>
      <c r="H217" s="212">
        <v>91.19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190</v>
      </c>
      <c r="AU217" s="218" t="s">
        <v>79</v>
      </c>
      <c r="AV217" s="13" t="s">
        <v>79</v>
      </c>
      <c r="AW217" s="13" t="s">
        <v>4</v>
      </c>
      <c r="AX217" s="13" t="s">
        <v>6</v>
      </c>
      <c r="AY217" s="218" t="s">
        <v>165</v>
      </c>
    </row>
    <row r="218" spans="1:65" s="1" customFormat="1" ht="24.2" customHeight="1">
      <c r="A218" s="35"/>
      <c r="B218" s="36"/>
      <c r="C218" s="179" t="s">
        <v>379</v>
      </c>
      <c r="D218" s="179" t="s">
        <v>167</v>
      </c>
      <c r="E218" s="180" t="s">
        <v>414</v>
      </c>
      <c r="F218" s="181" t="s">
        <v>415</v>
      </c>
      <c r="G218" s="182" t="s">
        <v>187</v>
      </c>
      <c r="H218" s="183">
        <v>82.9</v>
      </c>
      <c r="I218" s="184">
        <v>85.73</v>
      </c>
      <c r="J218" s="185">
        <f>ROUND(I218*H218,2)</f>
        <v>7107.02</v>
      </c>
      <c r="K218" s="181" t="s">
        <v>239</v>
      </c>
      <c r="L218" s="40"/>
      <c r="M218" s="186" t="s">
        <v>20</v>
      </c>
      <c r="N218" s="187" t="s">
        <v>41</v>
      </c>
      <c r="O218" s="65"/>
      <c r="P218" s="188">
        <f>O218*H218</f>
        <v>0</v>
      </c>
      <c r="Q218" s="188">
        <v>0</v>
      </c>
      <c r="R218" s="188">
        <f>Q218*H218</f>
        <v>0</v>
      </c>
      <c r="S218" s="188">
        <v>0</v>
      </c>
      <c r="T218" s="18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172</v>
      </c>
      <c r="AT218" s="190" t="s">
        <v>167</v>
      </c>
      <c r="AU218" s="190" t="s">
        <v>79</v>
      </c>
      <c r="AY218" s="18" t="s">
        <v>165</v>
      </c>
      <c r="BE218" s="191">
        <f>IF(N218="základní",J218,0)</f>
        <v>7107.02</v>
      </c>
      <c r="BF218" s="191">
        <f>IF(N218="snížená",J218,0)</f>
        <v>0</v>
      </c>
      <c r="BG218" s="191">
        <f>IF(N218="zákl. přenesená",J218,0)</f>
        <v>0</v>
      </c>
      <c r="BH218" s="191">
        <f>IF(N218="sníž. přenesená",J218,0)</f>
        <v>0</v>
      </c>
      <c r="BI218" s="191">
        <f>IF(N218="nulová",J218,0)</f>
        <v>0</v>
      </c>
      <c r="BJ218" s="18" t="s">
        <v>6</v>
      </c>
      <c r="BK218" s="191">
        <f>ROUND(I218*H218,2)</f>
        <v>7107.02</v>
      </c>
      <c r="BL218" s="18" t="s">
        <v>172</v>
      </c>
      <c r="BM218" s="190" t="s">
        <v>864</v>
      </c>
    </row>
    <row r="219" spans="2:63" s="11" customFormat="1" ht="22.9" customHeight="1">
      <c r="B219" s="163"/>
      <c r="C219" s="164"/>
      <c r="D219" s="165" t="s">
        <v>69</v>
      </c>
      <c r="E219" s="177" t="s">
        <v>193</v>
      </c>
      <c r="F219" s="177" t="s">
        <v>417</v>
      </c>
      <c r="G219" s="164"/>
      <c r="H219" s="164"/>
      <c r="I219" s="167"/>
      <c r="J219" s="178">
        <f>BK219</f>
        <v>0</v>
      </c>
      <c r="K219" s="164"/>
      <c r="L219" s="169"/>
      <c r="M219" s="170"/>
      <c r="N219" s="171"/>
      <c r="O219" s="171"/>
      <c r="P219" s="172">
        <v>0</v>
      </c>
      <c r="Q219" s="171"/>
      <c r="R219" s="172">
        <v>0</v>
      </c>
      <c r="S219" s="171"/>
      <c r="T219" s="173">
        <v>0</v>
      </c>
      <c r="AR219" s="174" t="s">
        <v>6</v>
      </c>
      <c r="AT219" s="175" t="s">
        <v>69</v>
      </c>
      <c r="AU219" s="175" t="s">
        <v>6</v>
      </c>
      <c r="AY219" s="174" t="s">
        <v>165</v>
      </c>
      <c r="BK219" s="176">
        <v>0</v>
      </c>
    </row>
    <row r="220" spans="2:63" s="11" customFormat="1" ht="22.9" customHeight="1">
      <c r="B220" s="163"/>
      <c r="C220" s="164"/>
      <c r="D220" s="165" t="s">
        <v>69</v>
      </c>
      <c r="E220" s="177" t="s">
        <v>198</v>
      </c>
      <c r="F220" s="177" t="s">
        <v>430</v>
      </c>
      <c r="G220" s="164"/>
      <c r="H220" s="164"/>
      <c r="I220" s="167"/>
      <c r="J220" s="178">
        <f>BK220</f>
        <v>11617.119999999999</v>
      </c>
      <c r="K220" s="164"/>
      <c r="L220" s="169"/>
      <c r="M220" s="170"/>
      <c r="N220" s="171"/>
      <c r="O220" s="171"/>
      <c r="P220" s="172">
        <f>SUM(P221:P226)</f>
        <v>0</v>
      </c>
      <c r="Q220" s="171"/>
      <c r="R220" s="172">
        <f>SUM(R221:R226)</f>
        <v>3.3635279999999996</v>
      </c>
      <c r="S220" s="171"/>
      <c r="T220" s="173">
        <f>SUM(T221:T226)</f>
        <v>0</v>
      </c>
      <c r="AR220" s="174" t="s">
        <v>6</v>
      </c>
      <c r="AT220" s="175" t="s">
        <v>69</v>
      </c>
      <c r="AU220" s="175" t="s">
        <v>6</v>
      </c>
      <c r="AY220" s="174" t="s">
        <v>165</v>
      </c>
      <c r="BK220" s="176">
        <f>SUM(BK221:BK226)</f>
        <v>11617.119999999999</v>
      </c>
    </row>
    <row r="221" spans="1:65" s="1" customFormat="1" ht="37.9" customHeight="1">
      <c r="A221" s="35"/>
      <c r="B221" s="36"/>
      <c r="C221" s="179" t="s">
        <v>384</v>
      </c>
      <c r="D221" s="179" t="s">
        <v>167</v>
      </c>
      <c r="E221" s="180" t="s">
        <v>432</v>
      </c>
      <c r="F221" s="181" t="s">
        <v>433</v>
      </c>
      <c r="G221" s="182" t="s">
        <v>201</v>
      </c>
      <c r="H221" s="183">
        <v>1.4</v>
      </c>
      <c r="I221" s="184">
        <v>4297.94</v>
      </c>
      <c r="J221" s="185">
        <f>ROUND(I221*H221,2)</f>
        <v>6017.12</v>
      </c>
      <c r="K221" s="181" t="s">
        <v>171</v>
      </c>
      <c r="L221" s="40"/>
      <c r="M221" s="186" t="s">
        <v>20</v>
      </c>
      <c r="N221" s="187" t="s">
        <v>41</v>
      </c>
      <c r="O221" s="65"/>
      <c r="P221" s="188">
        <f>O221*H221</f>
        <v>0</v>
      </c>
      <c r="Q221" s="188">
        <v>2.30102</v>
      </c>
      <c r="R221" s="188">
        <f>Q221*H221</f>
        <v>3.2214279999999995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172</v>
      </c>
      <c r="AT221" s="190" t="s">
        <v>167</v>
      </c>
      <c r="AU221" s="190" t="s">
        <v>79</v>
      </c>
      <c r="AY221" s="18" t="s">
        <v>165</v>
      </c>
      <c r="BE221" s="191">
        <f>IF(N221="základní",J221,0)</f>
        <v>6017.12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8" t="s">
        <v>6</v>
      </c>
      <c r="BK221" s="191">
        <f>ROUND(I221*H221,2)</f>
        <v>6017.12</v>
      </c>
      <c r="BL221" s="18" t="s">
        <v>172</v>
      </c>
      <c r="BM221" s="190" t="s">
        <v>865</v>
      </c>
    </row>
    <row r="222" spans="1:47" s="1" customFormat="1" ht="12">
      <c r="A222" s="35"/>
      <c r="B222" s="36"/>
      <c r="C222" s="37"/>
      <c r="D222" s="192" t="s">
        <v>174</v>
      </c>
      <c r="E222" s="37"/>
      <c r="F222" s="193" t="s">
        <v>435</v>
      </c>
      <c r="G222" s="37"/>
      <c r="H222" s="37"/>
      <c r="I222" s="194"/>
      <c r="J222" s="37"/>
      <c r="K222" s="37"/>
      <c r="L222" s="40"/>
      <c r="M222" s="195"/>
      <c r="N222" s="19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174</v>
      </c>
      <c r="AU222" s="18" t="s">
        <v>79</v>
      </c>
    </row>
    <row r="223" spans="2:51" s="12" customFormat="1" ht="12">
      <c r="B223" s="197"/>
      <c r="C223" s="198"/>
      <c r="D223" s="199" t="s">
        <v>190</v>
      </c>
      <c r="E223" s="200" t="s">
        <v>20</v>
      </c>
      <c r="F223" s="201" t="s">
        <v>436</v>
      </c>
      <c r="G223" s="198"/>
      <c r="H223" s="200" t="s">
        <v>20</v>
      </c>
      <c r="I223" s="202"/>
      <c r="J223" s="198"/>
      <c r="K223" s="198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190</v>
      </c>
      <c r="AU223" s="207" t="s">
        <v>79</v>
      </c>
      <c r="AV223" s="12" t="s">
        <v>6</v>
      </c>
      <c r="AW223" s="12" t="s">
        <v>32</v>
      </c>
      <c r="AX223" s="12" t="s">
        <v>70</v>
      </c>
      <c r="AY223" s="207" t="s">
        <v>165</v>
      </c>
    </row>
    <row r="224" spans="2:51" s="13" customFormat="1" ht="12">
      <c r="B224" s="208"/>
      <c r="C224" s="209"/>
      <c r="D224" s="199" t="s">
        <v>190</v>
      </c>
      <c r="E224" s="210" t="s">
        <v>20</v>
      </c>
      <c r="F224" s="211" t="s">
        <v>866</v>
      </c>
      <c r="G224" s="209"/>
      <c r="H224" s="212">
        <v>1.4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190</v>
      </c>
      <c r="AU224" s="218" t="s">
        <v>79</v>
      </c>
      <c r="AV224" s="13" t="s">
        <v>79</v>
      </c>
      <c r="AW224" s="13" t="s">
        <v>32</v>
      </c>
      <c r="AX224" s="13" t="s">
        <v>6</v>
      </c>
      <c r="AY224" s="218" t="s">
        <v>165</v>
      </c>
    </row>
    <row r="225" spans="1:65" s="1" customFormat="1" ht="21.75" customHeight="1">
      <c r="A225" s="35"/>
      <c r="B225" s="36"/>
      <c r="C225" s="179" t="s">
        <v>392</v>
      </c>
      <c r="D225" s="179" t="s">
        <v>167</v>
      </c>
      <c r="E225" s="180" t="s">
        <v>439</v>
      </c>
      <c r="F225" s="181" t="s">
        <v>440</v>
      </c>
      <c r="G225" s="182" t="s">
        <v>187</v>
      </c>
      <c r="H225" s="183">
        <v>70</v>
      </c>
      <c r="I225" s="184">
        <v>80</v>
      </c>
      <c r="J225" s="185">
        <f>ROUND(I225*H225,2)</f>
        <v>5600</v>
      </c>
      <c r="K225" s="181" t="s">
        <v>171</v>
      </c>
      <c r="L225" s="40"/>
      <c r="M225" s="186" t="s">
        <v>20</v>
      </c>
      <c r="N225" s="187" t="s">
        <v>41</v>
      </c>
      <c r="O225" s="65"/>
      <c r="P225" s="188">
        <f>O225*H225</f>
        <v>0</v>
      </c>
      <c r="Q225" s="188">
        <v>0.00203</v>
      </c>
      <c r="R225" s="188">
        <f>Q225*H225</f>
        <v>0.1421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172</v>
      </c>
      <c r="AT225" s="190" t="s">
        <v>167</v>
      </c>
      <c r="AU225" s="190" t="s">
        <v>79</v>
      </c>
      <c r="AY225" s="18" t="s">
        <v>165</v>
      </c>
      <c r="BE225" s="191">
        <f>IF(N225="základní",J225,0)</f>
        <v>5600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8" t="s">
        <v>6</v>
      </c>
      <c r="BK225" s="191">
        <f>ROUND(I225*H225,2)</f>
        <v>5600</v>
      </c>
      <c r="BL225" s="18" t="s">
        <v>172</v>
      </c>
      <c r="BM225" s="190" t="s">
        <v>867</v>
      </c>
    </row>
    <row r="226" spans="1:47" s="1" customFormat="1" ht="12">
      <c r="A226" s="35"/>
      <c r="B226" s="36"/>
      <c r="C226" s="37"/>
      <c r="D226" s="192" t="s">
        <v>174</v>
      </c>
      <c r="E226" s="37"/>
      <c r="F226" s="193" t="s">
        <v>442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174</v>
      </c>
      <c r="AU226" s="18" t="s">
        <v>79</v>
      </c>
    </row>
    <row r="227" spans="2:63" s="11" customFormat="1" ht="22.9" customHeight="1">
      <c r="B227" s="163"/>
      <c r="C227" s="164"/>
      <c r="D227" s="165" t="s">
        <v>69</v>
      </c>
      <c r="E227" s="177" t="s">
        <v>216</v>
      </c>
      <c r="F227" s="177" t="s">
        <v>448</v>
      </c>
      <c r="G227" s="164"/>
      <c r="H227" s="164"/>
      <c r="I227" s="167"/>
      <c r="J227" s="178">
        <f>BK227</f>
        <v>20294.2</v>
      </c>
      <c r="K227" s="164"/>
      <c r="L227" s="169"/>
      <c r="M227" s="170"/>
      <c r="N227" s="171"/>
      <c r="O227" s="171"/>
      <c r="P227" s="172">
        <f>SUM(P228:P258)</f>
        <v>0</v>
      </c>
      <c r="Q227" s="171"/>
      <c r="R227" s="172">
        <f>SUM(R228:R258)</f>
        <v>0.027</v>
      </c>
      <c r="S227" s="171"/>
      <c r="T227" s="173">
        <f>SUM(T228:T258)</f>
        <v>0.09899999999999999</v>
      </c>
      <c r="AR227" s="174" t="s">
        <v>6</v>
      </c>
      <c r="AT227" s="175" t="s">
        <v>69</v>
      </c>
      <c r="AU227" s="175" t="s">
        <v>6</v>
      </c>
      <c r="AY227" s="174" t="s">
        <v>165</v>
      </c>
      <c r="BK227" s="176">
        <f>SUM(BK228:BK258)</f>
        <v>20294.2</v>
      </c>
    </row>
    <row r="228" spans="1:65" s="1" customFormat="1" ht="49.15" customHeight="1">
      <c r="A228" s="35"/>
      <c r="B228" s="36"/>
      <c r="C228" s="179" t="s">
        <v>397</v>
      </c>
      <c r="D228" s="179" t="s">
        <v>167</v>
      </c>
      <c r="E228" s="180" t="s">
        <v>450</v>
      </c>
      <c r="F228" s="181" t="s">
        <v>451</v>
      </c>
      <c r="G228" s="182" t="s">
        <v>187</v>
      </c>
      <c r="H228" s="183">
        <v>136.12</v>
      </c>
      <c r="I228" s="184">
        <v>40</v>
      </c>
      <c r="J228" s="185">
        <f>ROUND(I228*H228,2)</f>
        <v>5444.8</v>
      </c>
      <c r="K228" s="181" t="s">
        <v>171</v>
      </c>
      <c r="L228" s="40"/>
      <c r="M228" s="186" t="s">
        <v>20</v>
      </c>
      <c r="N228" s="187" t="s">
        <v>41</v>
      </c>
      <c r="O228" s="65"/>
      <c r="P228" s="188">
        <f>O228*H228</f>
        <v>0</v>
      </c>
      <c r="Q228" s="188">
        <v>0</v>
      </c>
      <c r="R228" s="188">
        <f>Q228*H228</f>
        <v>0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172</v>
      </c>
      <c r="AT228" s="190" t="s">
        <v>167</v>
      </c>
      <c r="AU228" s="190" t="s">
        <v>79</v>
      </c>
      <c r="AY228" s="18" t="s">
        <v>165</v>
      </c>
      <c r="BE228" s="191">
        <f>IF(N228="základní",J228,0)</f>
        <v>5444.8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6</v>
      </c>
      <c r="BK228" s="191">
        <f>ROUND(I228*H228,2)</f>
        <v>5444.8</v>
      </c>
      <c r="BL228" s="18" t="s">
        <v>172</v>
      </c>
      <c r="BM228" s="190" t="s">
        <v>868</v>
      </c>
    </row>
    <row r="229" spans="1:47" s="1" customFormat="1" ht="12">
      <c r="A229" s="35"/>
      <c r="B229" s="36"/>
      <c r="C229" s="37"/>
      <c r="D229" s="192" t="s">
        <v>174</v>
      </c>
      <c r="E229" s="37"/>
      <c r="F229" s="193" t="s">
        <v>453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174</v>
      </c>
      <c r="AU229" s="18" t="s">
        <v>79</v>
      </c>
    </row>
    <row r="230" spans="2:51" s="13" customFormat="1" ht="12">
      <c r="B230" s="208"/>
      <c r="C230" s="209"/>
      <c r="D230" s="199" t="s">
        <v>190</v>
      </c>
      <c r="E230" s="210" t="s">
        <v>20</v>
      </c>
      <c r="F230" s="211" t="s">
        <v>869</v>
      </c>
      <c r="G230" s="209"/>
      <c r="H230" s="212">
        <v>136.12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190</v>
      </c>
      <c r="AU230" s="218" t="s">
        <v>79</v>
      </c>
      <c r="AV230" s="13" t="s">
        <v>79</v>
      </c>
      <c r="AW230" s="13" t="s">
        <v>32</v>
      </c>
      <c r="AX230" s="13" t="s">
        <v>6</v>
      </c>
      <c r="AY230" s="218" t="s">
        <v>165</v>
      </c>
    </row>
    <row r="231" spans="1:65" s="1" customFormat="1" ht="55.5" customHeight="1">
      <c r="A231" s="35"/>
      <c r="B231" s="36"/>
      <c r="C231" s="179" t="s">
        <v>403</v>
      </c>
      <c r="D231" s="179" t="s">
        <v>167</v>
      </c>
      <c r="E231" s="180" t="s">
        <v>456</v>
      </c>
      <c r="F231" s="181" t="s">
        <v>457</v>
      </c>
      <c r="G231" s="182" t="s">
        <v>187</v>
      </c>
      <c r="H231" s="183">
        <v>1905.68</v>
      </c>
      <c r="I231" s="184">
        <v>0.8</v>
      </c>
      <c r="J231" s="185">
        <f>ROUND(I231*H231,2)</f>
        <v>1524.54</v>
      </c>
      <c r="K231" s="181" t="s">
        <v>171</v>
      </c>
      <c r="L231" s="40"/>
      <c r="M231" s="186" t="s">
        <v>20</v>
      </c>
      <c r="N231" s="187" t="s">
        <v>41</v>
      </c>
      <c r="O231" s="65"/>
      <c r="P231" s="188">
        <f>O231*H231</f>
        <v>0</v>
      </c>
      <c r="Q231" s="188">
        <v>0</v>
      </c>
      <c r="R231" s="188">
        <f>Q231*H231</f>
        <v>0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172</v>
      </c>
      <c r="AT231" s="190" t="s">
        <v>167</v>
      </c>
      <c r="AU231" s="190" t="s">
        <v>79</v>
      </c>
      <c r="AY231" s="18" t="s">
        <v>165</v>
      </c>
      <c r="BE231" s="191">
        <f>IF(N231="základní",J231,0)</f>
        <v>1524.54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8" t="s">
        <v>6</v>
      </c>
      <c r="BK231" s="191">
        <f>ROUND(I231*H231,2)</f>
        <v>1524.54</v>
      </c>
      <c r="BL231" s="18" t="s">
        <v>172</v>
      </c>
      <c r="BM231" s="190" t="s">
        <v>870</v>
      </c>
    </row>
    <row r="232" spans="1:47" s="1" customFormat="1" ht="12">
      <c r="A232" s="35"/>
      <c r="B232" s="36"/>
      <c r="C232" s="37"/>
      <c r="D232" s="192" t="s">
        <v>174</v>
      </c>
      <c r="E232" s="37"/>
      <c r="F232" s="193" t="s">
        <v>459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174</v>
      </c>
      <c r="AU232" s="18" t="s">
        <v>79</v>
      </c>
    </row>
    <row r="233" spans="1:47" s="1" customFormat="1" ht="19.5">
      <c r="A233" s="35"/>
      <c r="B233" s="36"/>
      <c r="C233" s="37"/>
      <c r="D233" s="199" t="s">
        <v>241</v>
      </c>
      <c r="E233" s="37"/>
      <c r="F233" s="219" t="s">
        <v>460</v>
      </c>
      <c r="G233" s="37"/>
      <c r="H233" s="37"/>
      <c r="I233" s="194"/>
      <c r="J233" s="37"/>
      <c r="K233" s="37"/>
      <c r="L233" s="40"/>
      <c r="M233" s="195"/>
      <c r="N233" s="19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241</v>
      </c>
      <c r="AU233" s="18" t="s">
        <v>79</v>
      </c>
    </row>
    <row r="234" spans="2:51" s="13" customFormat="1" ht="12">
      <c r="B234" s="208"/>
      <c r="C234" s="209"/>
      <c r="D234" s="199" t="s">
        <v>190</v>
      </c>
      <c r="E234" s="209"/>
      <c r="F234" s="211" t="s">
        <v>871</v>
      </c>
      <c r="G234" s="209"/>
      <c r="H234" s="212">
        <v>1905.68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190</v>
      </c>
      <c r="AU234" s="218" t="s">
        <v>79</v>
      </c>
      <c r="AV234" s="13" t="s">
        <v>79</v>
      </c>
      <c r="AW234" s="13" t="s">
        <v>4</v>
      </c>
      <c r="AX234" s="13" t="s">
        <v>6</v>
      </c>
      <c r="AY234" s="218" t="s">
        <v>165</v>
      </c>
    </row>
    <row r="235" spans="1:65" s="1" customFormat="1" ht="44.25" customHeight="1">
      <c r="A235" s="35"/>
      <c r="B235" s="36"/>
      <c r="C235" s="179" t="s">
        <v>408</v>
      </c>
      <c r="D235" s="179" t="s">
        <v>167</v>
      </c>
      <c r="E235" s="180" t="s">
        <v>463</v>
      </c>
      <c r="F235" s="181" t="s">
        <v>464</v>
      </c>
      <c r="G235" s="182" t="s">
        <v>187</v>
      </c>
      <c r="H235" s="183">
        <v>136.12</v>
      </c>
      <c r="I235" s="184">
        <v>31</v>
      </c>
      <c r="J235" s="185">
        <f>ROUND(I235*H235,2)</f>
        <v>4219.72</v>
      </c>
      <c r="K235" s="181" t="s">
        <v>171</v>
      </c>
      <c r="L235" s="40"/>
      <c r="M235" s="186" t="s">
        <v>20</v>
      </c>
      <c r="N235" s="187" t="s">
        <v>41</v>
      </c>
      <c r="O235" s="65"/>
      <c r="P235" s="188">
        <f>O235*H235</f>
        <v>0</v>
      </c>
      <c r="Q235" s="188">
        <v>0</v>
      </c>
      <c r="R235" s="188">
        <f>Q235*H235</f>
        <v>0</v>
      </c>
      <c r="S235" s="188">
        <v>0</v>
      </c>
      <c r="T235" s="18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172</v>
      </c>
      <c r="AT235" s="190" t="s">
        <v>167</v>
      </c>
      <c r="AU235" s="190" t="s">
        <v>79</v>
      </c>
      <c r="AY235" s="18" t="s">
        <v>165</v>
      </c>
      <c r="BE235" s="191">
        <f>IF(N235="základní",J235,0)</f>
        <v>4219.72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8" t="s">
        <v>6</v>
      </c>
      <c r="BK235" s="191">
        <f>ROUND(I235*H235,2)</f>
        <v>4219.72</v>
      </c>
      <c r="BL235" s="18" t="s">
        <v>172</v>
      </c>
      <c r="BM235" s="190" t="s">
        <v>872</v>
      </c>
    </row>
    <row r="236" spans="1:47" s="1" customFormat="1" ht="12">
      <c r="A236" s="35"/>
      <c r="B236" s="36"/>
      <c r="C236" s="37"/>
      <c r="D236" s="192" t="s">
        <v>174</v>
      </c>
      <c r="E236" s="37"/>
      <c r="F236" s="193" t="s">
        <v>466</v>
      </c>
      <c r="G236" s="37"/>
      <c r="H236" s="37"/>
      <c r="I236" s="194"/>
      <c r="J236" s="37"/>
      <c r="K236" s="37"/>
      <c r="L236" s="40"/>
      <c r="M236" s="195"/>
      <c r="N236" s="196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174</v>
      </c>
      <c r="AU236" s="18" t="s">
        <v>79</v>
      </c>
    </row>
    <row r="237" spans="1:65" s="1" customFormat="1" ht="37.9" customHeight="1">
      <c r="A237" s="35"/>
      <c r="B237" s="36"/>
      <c r="C237" s="179" t="s">
        <v>413</v>
      </c>
      <c r="D237" s="179" t="s">
        <v>167</v>
      </c>
      <c r="E237" s="180" t="s">
        <v>468</v>
      </c>
      <c r="F237" s="181" t="s">
        <v>469</v>
      </c>
      <c r="G237" s="182" t="s">
        <v>224</v>
      </c>
      <c r="H237" s="183">
        <v>0.027</v>
      </c>
      <c r="I237" s="184">
        <v>32004</v>
      </c>
      <c r="J237" s="185">
        <f>ROUND(I237*H237,2)</f>
        <v>864.11</v>
      </c>
      <c r="K237" s="181" t="s">
        <v>171</v>
      </c>
      <c r="L237" s="40"/>
      <c r="M237" s="186" t="s">
        <v>20</v>
      </c>
      <c r="N237" s="187" t="s">
        <v>41</v>
      </c>
      <c r="O237" s="65"/>
      <c r="P237" s="188">
        <f>O237*H237</f>
        <v>0</v>
      </c>
      <c r="Q237" s="188">
        <v>0</v>
      </c>
      <c r="R237" s="188">
        <f>Q237*H237</f>
        <v>0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172</v>
      </c>
      <c r="AT237" s="190" t="s">
        <v>167</v>
      </c>
      <c r="AU237" s="190" t="s">
        <v>79</v>
      </c>
      <c r="AY237" s="18" t="s">
        <v>165</v>
      </c>
      <c r="BE237" s="191">
        <f>IF(N237="základní",J237,0)</f>
        <v>864.11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8" t="s">
        <v>6</v>
      </c>
      <c r="BK237" s="191">
        <f>ROUND(I237*H237,2)</f>
        <v>864.11</v>
      </c>
      <c r="BL237" s="18" t="s">
        <v>172</v>
      </c>
      <c r="BM237" s="190" t="s">
        <v>873</v>
      </c>
    </row>
    <row r="238" spans="1:47" s="1" customFormat="1" ht="12">
      <c r="A238" s="35"/>
      <c r="B238" s="36"/>
      <c r="C238" s="37"/>
      <c r="D238" s="192" t="s">
        <v>174</v>
      </c>
      <c r="E238" s="37"/>
      <c r="F238" s="193" t="s">
        <v>471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174</v>
      </c>
      <c r="AU238" s="18" t="s">
        <v>79</v>
      </c>
    </row>
    <row r="239" spans="2:51" s="12" customFormat="1" ht="12">
      <c r="B239" s="197"/>
      <c r="C239" s="198"/>
      <c r="D239" s="199" t="s">
        <v>190</v>
      </c>
      <c r="E239" s="200" t="s">
        <v>20</v>
      </c>
      <c r="F239" s="201" t="s">
        <v>472</v>
      </c>
      <c r="G239" s="198"/>
      <c r="H239" s="200" t="s">
        <v>20</v>
      </c>
      <c r="I239" s="202"/>
      <c r="J239" s="198"/>
      <c r="K239" s="198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190</v>
      </c>
      <c r="AU239" s="207" t="s">
        <v>79</v>
      </c>
      <c r="AV239" s="12" t="s">
        <v>6</v>
      </c>
      <c r="AW239" s="12" t="s">
        <v>32</v>
      </c>
      <c r="AX239" s="12" t="s">
        <v>70</v>
      </c>
      <c r="AY239" s="207" t="s">
        <v>165</v>
      </c>
    </row>
    <row r="240" spans="2:51" s="13" customFormat="1" ht="12">
      <c r="B240" s="208"/>
      <c r="C240" s="209"/>
      <c r="D240" s="199" t="s">
        <v>190</v>
      </c>
      <c r="E240" s="210" t="s">
        <v>20</v>
      </c>
      <c r="F240" s="211" t="s">
        <v>874</v>
      </c>
      <c r="G240" s="209"/>
      <c r="H240" s="212">
        <v>0.012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190</v>
      </c>
      <c r="AU240" s="218" t="s">
        <v>79</v>
      </c>
      <c r="AV240" s="13" t="s">
        <v>79</v>
      </c>
      <c r="AW240" s="13" t="s">
        <v>32</v>
      </c>
      <c r="AX240" s="13" t="s">
        <v>70</v>
      </c>
      <c r="AY240" s="218" t="s">
        <v>165</v>
      </c>
    </row>
    <row r="241" spans="2:51" s="12" customFormat="1" ht="12">
      <c r="B241" s="197"/>
      <c r="C241" s="198"/>
      <c r="D241" s="199" t="s">
        <v>190</v>
      </c>
      <c r="E241" s="200" t="s">
        <v>20</v>
      </c>
      <c r="F241" s="201" t="s">
        <v>474</v>
      </c>
      <c r="G241" s="198"/>
      <c r="H241" s="200" t="s">
        <v>20</v>
      </c>
      <c r="I241" s="202"/>
      <c r="J241" s="198"/>
      <c r="K241" s="198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190</v>
      </c>
      <c r="AU241" s="207" t="s">
        <v>79</v>
      </c>
      <c r="AV241" s="12" t="s">
        <v>6</v>
      </c>
      <c r="AW241" s="12" t="s">
        <v>32</v>
      </c>
      <c r="AX241" s="12" t="s">
        <v>70</v>
      </c>
      <c r="AY241" s="207" t="s">
        <v>165</v>
      </c>
    </row>
    <row r="242" spans="2:51" s="13" customFormat="1" ht="12">
      <c r="B242" s="208"/>
      <c r="C242" s="209"/>
      <c r="D242" s="199" t="s">
        <v>190</v>
      </c>
      <c r="E242" s="210" t="s">
        <v>20</v>
      </c>
      <c r="F242" s="211" t="s">
        <v>875</v>
      </c>
      <c r="G242" s="209"/>
      <c r="H242" s="212">
        <v>0.01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190</v>
      </c>
      <c r="AU242" s="218" t="s">
        <v>79</v>
      </c>
      <c r="AV242" s="13" t="s">
        <v>79</v>
      </c>
      <c r="AW242" s="13" t="s">
        <v>32</v>
      </c>
      <c r="AX242" s="13" t="s">
        <v>70</v>
      </c>
      <c r="AY242" s="218" t="s">
        <v>165</v>
      </c>
    </row>
    <row r="243" spans="2:51" s="12" customFormat="1" ht="12">
      <c r="B243" s="197"/>
      <c r="C243" s="198"/>
      <c r="D243" s="199" t="s">
        <v>190</v>
      </c>
      <c r="E243" s="200" t="s">
        <v>20</v>
      </c>
      <c r="F243" s="201" t="s">
        <v>476</v>
      </c>
      <c r="G243" s="198"/>
      <c r="H243" s="200" t="s">
        <v>20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190</v>
      </c>
      <c r="AU243" s="207" t="s">
        <v>79</v>
      </c>
      <c r="AV243" s="12" t="s">
        <v>6</v>
      </c>
      <c r="AW243" s="12" t="s">
        <v>32</v>
      </c>
      <c r="AX243" s="12" t="s">
        <v>70</v>
      </c>
      <c r="AY243" s="207" t="s">
        <v>165</v>
      </c>
    </row>
    <row r="244" spans="2:51" s="13" customFormat="1" ht="12">
      <c r="B244" s="208"/>
      <c r="C244" s="209"/>
      <c r="D244" s="199" t="s">
        <v>190</v>
      </c>
      <c r="E244" s="210" t="s">
        <v>20</v>
      </c>
      <c r="F244" s="211" t="s">
        <v>876</v>
      </c>
      <c r="G244" s="209"/>
      <c r="H244" s="212">
        <v>0.005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190</v>
      </c>
      <c r="AU244" s="218" t="s">
        <v>79</v>
      </c>
      <c r="AV244" s="13" t="s">
        <v>79</v>
      </c>
      <c r="AW244" s="13" t="s">
        <v>32</v>
      </c>
      <c r="AX244" s="13" t="s">
        <v>70</v>
      </c>
      <c r="AY244" s="218" t="s">
        <v>165</v>
      </c>
    </row>
    <row r="245" spans="2:51" s="14" customFormat="1" ht="12">
      <c r="B245" s="230"/>
      <c r="C245" s="231"/>
      <c r="D245" s="199" t="s">
        <v>190</v>
      </c>
      <c r="E245" s="232" t="s">
        <v>20</v>
      </c>
      <c r="F245" s="233" t="s">
        <v>259</v>
      </c>
      <c r="G245" s="231"/>
      <c r="H245" s="234">
        <v>0.027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190</v>
      </c>
      <c r="AU245" s="240" t="s">
        <v>79</v>
      </c>
      <c r="AV245" s="14" t="s">
        <v>172</v>
      </c>
      <c r="AW245" s="14" t="s">
        <v>32</v>
      </c>
      <c r="AX245" s="14" t="s">
        <v>6</v>
      </c>
      <c r="AY245" s="240" t="s">
        <v>165</v>
      </c>
    </row>
    <row r="246" spans="1:65" s="1" customFormat="1" ht="21.75" customHeight="1">
      <c r="A246" s="35"/>
      <c r="B246" s="36"/>
      <c r="C246" s="220" t="s">
        <v>418</v>
      </c>
      <c r="D246" s="220" t="s">
        <v>245</v>
      </c>
      <c r="E246" s="221" t="s">
        <v>479</v>
      </c>
      <c r="F246" s="222" t="s">
        <v>480</v>
      </c>
      <c r="G246" s="223" t="s">
        <v>224</v>
      </c>
      <c r="H246" s="224">
        <v>0.012</v>
      </c>
      <c r="I246" s="225">
        <v>120015</v>
      </c>
      <c r="J246" s="226">
        <f>ROUND(I246*H246,2)</f>
        <v>1440.18</v>
      </c>
      <c r="K246" s="222" t="s">
        <v>171</v>
      </c>
      <c r="L246" s="227"/>
      <c r="M246" s="228" t="s">
        <v>20</v>
      </c>
      <c r="N246" s="229" t="s">
        <v>41</v>
      </c>
      <c r="O246" s="65"/>
      <c r="P246" s="188">
        <f>O246*H246</f>
        <v>0</v>
      </c>
      <c r="Q246" s="188">
        <v>1</v>
      </c>
      <c r="R246" s="188">
        <f>Q246*H246</f>
        <v>0.012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211</v>
      </c>
      <c r="AT246" s="190" t="s">
        <v>245</v>
      </c>
      <c r="AU246" s="190" t="s">
        <v>79</v>
      </c>
      <c r="AY246" s="18" t="s">
        <v>165</v>
      </c>
      <c r="BE246" s="191">
        <f>IF(N246="základní",J246,0)</f>
        <v>1440.18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6</v>
      </c>
      <c r="BK246" s="191">
        <f>ROUND(I246*H246,2)</f>
        <v>1440.18</v>
      </c>
      <c r="BL246" s="18" t="s">
        <v>172</v>
      </c>
      <c r="BM246" s="190" t="s">
        <v>877</v>
      </c>
    </row>
    <row r="247" spans="2:51" s="12" customFormat="1" ht="12">
      <c r="B247" s="197"/>
      <c r="C247" s="198"/>
      <c r="D247" s="199" t="s">
        <v>190</v>
      </c>
      <c r="E247" s="200" t="s">
        <v>20</v>
      </c>
      <c r="F247" s="201" t="s">
        <v>472</v>
      </c>
      <c r="G247" s="198"/>
      <c r="H247" s="200" t="s">
        <v>20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190</v>
      </c>
      <c r="AU247" s="207" t="s">
        <v>79</v>
      </c>
      <c r="AV247" s="12" t="s">
        <v>6</v>
      </c>
      <c r="AW247" s="12" t="s">
        <v>32</v>
      </c>
      <c r="AX247" s="12" t="s">
        <v>70</v>
      </c>
      <c r="AY247" s="207" t="s">
        <v>165</v>
      </c>
    </row>
    <row r="248" spans="2:51" s="13" customFormat="1" ht="12">
      <c r="B248" s="208"/>
      <c r="C248" s="209"/>
      <c r="D248" s="199" t="s">
        <v>190</v>
      </c>
      <c r="E248" s="210" t="s">
        <v>20</v>
      </c>
      <c r="F248" s="211" t="s">
        <v>874</v>
      </c>
      <c r="G248" s="209"/>
      <c r="H248" s="212">
        <v>0.012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190</v>
      </c>
      <c r="AU248" s="218" t="s">
        <v>79</v>
      </c>
      <c r="AV248" s="13" t="s">
        <v>79</v>
      </c>
      <c r="AW248" s="13" t="s">
        <v>32</v>
      </c>
      <c r="AX248" s="13" t="s">
        <v>6</v>
      </c>
      <c r="AY248" s="218" t="s">
        <v>165</v>
      </c>
    </row>
    <row r="249" spans="1:65" s="1" customFormat="1" ht="16.5" customHeight="1">
      <c r="A249" s="35"/>
      <c r="B249" s="36"/>
      <c r="C249" s="220" t="s">
        <v>425</v>
      </c>
      <c r="D249" s="220" t="s">
        <v>245</v>
      </c>
      <c r="E249" s="221" t="s">
        <v>483</v>
      </c>
      <c r="F249" s="222" t="s">
        <v>484</v>
      </c>
      <c r="G249" s="223" t="s">
        <v>224</v>
      </c>
      <c r="H249" s="224">
        <v>0.015</v>
      </c>
      <c r="I249" s="225">
        <v>285750</v>
      </c>
      <c r="J249" s="226">
        <f>ROUND(I249*H249,2)</f>
        <v>4286.25</v>
      </c>
      <c r="K249" s="222" t="s">
        <v>239</v>
      </c>
      <c r="L249" s="227"/>
      <c r="M249" s="228" t="s">
        <v>20</v>
      </c>
      <c r="N249" s="229" t="s">
        <v>41</v>
      </c>
      <c r="O249" s="65"/>
      <c r="P249" s="188">
        <f>O249*H249</f>
        <v>0</v>
      </c>
      <c r="Q249" s="188">
        <v>1</v>
      </c>
      <c r="R249" s="188">
        <f>Q249*H249</f>
        <v>0.015</v>
      </c>
      <c r="S249" s="188">
        <v>0</v>
      </c>
      <c r="T249" s="18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0" t="s">
        <v>211</v>
      </c>
      <c r="AT249" s="190" t="s">
        <v>245</v>
      </c>
      <c r="AU249" s="190" t="s">
        <v>79</v>
      </c>
      <c r="AY249" s="18" t="s">
        <v>165</v>
      </c>
      <c r="BE249" s="191">
        <f>IF(N249="základní",J249,0)</f>
        <v>4286.25</v>
      </c>
      <c r="BF249" s="191">
        <f>IF(N249="snížená",J249,0)</f>
        <v>0</v>
      </c>
      <c r="BG249" s="191">
        <f>IF(N249="zákl. přenesená",J249,0)</f>
        <v>0</v>
      </c>
      <c r="BH249" s="191">
        <f>IF(N249="sníž. přenesená",J249,0)</f>
        <v>0</v>
      </c>
      <c r="BI249" s="191">
        <f>IF(N249="nulová",J249,0)</f>
        <v>0</v>
      </c>
      <c r="BJ249" s="18" t="s">
        <v>6</v>
      </c>
      <c r="BK249" s="191">
        <f>ROUND(I249*H249,2)</f>
        <v>4286.25</v>
      </c>
      <c r="BL249" s="18" t="s">
        <v>172</v>
      </c>
      <c r="BM249" s="190" t="s">
        <v>878</v>
      </c>
    </row>
    <row r="250" spans="2:51" s="12" customFormat="1" ht="12">
      <c r="B250" s="197"/>
      <c r="C250" s="198"/>
      <c r="D250" s="199" t="s">
        <v>190</v>
      </c>
      <c r="E250" s="200" t="s">
        <v>20</v>
      </c>
      <c r="F250" s="201" t="s">
        <v>474</v>
      </c>
      <c r="G250" s="198"/>
      <c r="H250" s="200" t="s">
        <v>20</v>
      </c>
      <c r="I250" s="202"/>
      <c r="J250" s="198"/>
      <c r="K250" s="198"/>
      <c r="L250" s="203"/>
      <c r="M250" s="204"/>
      <c r="N250" s="205"/>
      <c r="O250" s="205"/>
      <c r="P250" s="205"/>
      <c r="Q250" s="205"/>
      <c r="R250" s="205"/>
      <c r="S250" s="205"/>
      <c r="T250" s="206"/>
      <c r="AT250" s="207" t="s">
        <v>190</v>
      </c>
      <c r="AU250" s="207" t="s">
        <v>79</v>
      </c>
      <c r="AV250" s="12" t="s">
        <v>6</v>
      </c>
      <c r="AW250" s="12" t="s">
        <v>32</v>
      </c>
      <c r="AX250" s="12" t="s">
        <v>70</v>
      </c>
      <c r="AY250" s="207" t="s">
        <v>165</v>
      </c>
    </row>
    <row r="251" spans="2:51" s="13" customFormat="1" ht="12">
      <c r="B251" s="208"/>
      <c r="C251" s="209"/>
      <c r="D251" s="199" t="s">
        <v>190</v>
      </c>
      <c r="E251" s="210" t="s">
        <v>20</v>
      </c>
      <c r="F251" s="211" t="s">
        <v>875</v>
      </c>
      <c r="G251" s="209"/>
      <c r="H251" s="212">
        <v>0.01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190</v>
      </c>
      <c r="AU251" s="218" t="s">
        <v>79</v>
      </c>
      <c r="AV251" s="13" t="s">
        <v>79</v>
      </c>
      <c r="AW251" s="13" t="s">
        <v>32</v>
      </c>
      <c r="AX251" s="13" t="s">
        <v>70</v>
      </c>
      <c r="AY251" s="218" t="s">
        <v>165</v>
      </c>
    </row>
    <row r="252" spans="2:51" s="12" customFormat="1" ht="12">
      <c r="B252" s="197"/>
      <c r="C252" s="198"/>
      <c r="D252" s="199" t="s">
        <v>190</v>
      </c>
      <c r="E252" s="200" t="s">
        <v>20</v>
      </c>
      <c r="F252" s="201" t="s">
        <v>476</v>
      </c>
      <c r="G252" s="198"/>
      <c r="H252" s="200" t="s">
        <v>20</v>
      </c>
      <c r="I252" s="202"/>
      <c r="J252" s="198"/>
      <c r="K252" s="198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190</v>
      </c>
      <c r="AU252" s="207" t="s">
        <v>79</v>
      </c>
      <c r="AV252" s="12" t="s">
        <v>6</v>
      </c>
      <c r="AW252" s="12" t="s">
        <v>32</v>
      </c>
      <c r="AX252" s="12" t="s">
        <v>70</v>
      </c>
      <c r="AY252" s="207" t="s">
        <v>165</v>
      </c>
    </row>
    <row r="253" spans="2:51" s="13" customFormat="1" ht="12">
      <c r="B253" s="208"/>
      <c r="C253" s="209"/>
      <c r="D253" s="199" t="s">
        <v>190</v>
      </c>
      <c r="E253" s="210" t="s">
        <v>20</v>
      </c>
      <c r="F253" s="211" t="s">
        <v>876</v>
      </c>
      <c r="G253" s="209"/>
      <c r="H253" s="212">
        <v>0.005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190</v>
      </c>
      <c r="AU253" s="218" t="s">
        <v>79</v>
      </c>
      <c r="AV253" s="13" t="s">
        <v>79</v>
      </c>
      <c r="AW253" s="13" t="s">
        <v>32</v>
      </c>
      <c r="AX253" s="13" t="s">
        <v>70</v>
      </c>
      <c r="AY253" s="218" t="s">
        <v>165</v>
      </c>
    </row>
    <row r="254" spans="2:51" s="14" customFormat="1" ht="12">
      <c r="B254" s="230"/>
      <c r="C254" s="231"/>
      <c r="D254" s="199" t="s">
        <v>190</v>
      </c>
      <c r="E254" s="232" t="s">
        <v>20</v>
      </c>
      <c r="F254" s="233" t="s">
        <v>259</v>
      </c>
      <c r="G254" s="231"/>
      <c r="H254" s="234">
        <v>0.015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190</v>
      </c>
      <c r="AU254" s="240" t="s">
        <v>79</v>
      </c>
      <c r="AV254" s="14" t="s">
        <v>172</v>
      </c>
      <c r="AW254" s="14" t="s">
        <v>32</v>
      </c>
      <c r="AX254" s="14" t="s">
        <v>6</v>
      </c>
      <c r="AY254" s="240" t="s">
        <v>165</v>
      </c>
    </row>
    <row r="255" spans="1:65" s="1" customFormat="1" ht="33" customHeight="1">
      <c r="A255" s="35"/>
      <c r="B255" s="36"/>
      <c r="C255" s="179" t="s">
        <v>431</v>
      </c>
      <c r="D255" s="179" t="s">
        <v>167</v>
      </c>
      <c r="E255" s="180" t="s">
        <v>879</v>
      </c>
      <c r="F255" s="181" t="s">
        <v>880</v>
      </c>
      <c r="G255" s="182" t="s">
        <v>187</v>
      </c>
      <c r="H255" s="183">
        <v>11</v>
      </c>
      <c r="I255" s="184">
        <v>228.6</v>
      </c>
      <c r="J255" s="185">
        <f>ROUND(I255*H255,2)</f>
        <v>2514.6</v>
      </c>
      <c r="K255" s="181" t="s">
        <v>171</v>
      </c>
      <c r="L255" s="40"/>
      <c r="M255" s="186" t="s">
        <v>20</v>
      </c>
      <c r="N255" s="187" t="s">
        <v>41</v>
      </c>
      <c r="O255" s="65"/>
      <c r="P255" s="188">
        <f>O255*H255</f>
        <v>0</v>
      </c>
      <c r="Q255" s="188">
        <v>0</v>
      </c>
      <c r="R255" s="188">
        <f>Q255*H255</f>
        <v>0</v>
      </c>
      <c r="S255" s="188">
        <v>0.009</v>
      </c>
      <c r="T255" s="189">
        <f>S255*H255</f>
        <v>0.09899999999999999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0" t="s">
        <v>172</v>
      </c>
      <c r="AT255" s="190" t="s">
        <v>167</v>
      </c>
      <c r="AU255" s="190" t="s">
        <v>79</v>
      </c>
      <c r="AY255" s="18" t="s">
        <v>165</v>
      </c>
      <c r="BE255" s="191">
        <f>IF(N255="základní",J255,0)</f>
        <v>2514.6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18" t="s">
        <v>6</v>
      </c>
      <c r="BK255" s="191">
        <f>ROUND(I255*H255,2)</f>
        <v>2514.6</v>
      </c>
      <c r="BL255" s="18" t="s">
        <v>172</v>
      </c>
      <c r="BM255" s="190" t="s">
        <v>881</v>
      </c>
    </row>
    <row r="256" spans="1:47" s="1" customFormat="1" ht="12">
      <c r="A256" s="35"/>
      <c r="B256" s="36"/>
      <c r="C256" s="37"/>
      <c r="D256" s="192" t="s">
        <v>174</v>
      </c>
      <c r="E256" s="37"/>
      <c r="F256" s="193" t="s">
        <v>882</v>
      </c>
      <c r="G256" s="37"/>
      <c r="H256" s="37"/>
      <c r="I256" s="194"/>
      <c r="J256" s="37"/>
      <c r="K256" s="37"/>
      <c r="L256" s="40"/>
      <c r="M256" s="195"/>
      <c r="N256" s="196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174</v>
      </c>
      <c r="AU256" s="18" t="s">
        <v>79</v>
      </c>
    </row>
    <row r="257" spans="2:51" s="12" customFormat="1" ht="12">
      <c r="B257" s="197"/>
      <c r="C257" s="198"/>
      <c r="D257" s="199" t="s">
        <v>190</v>
      </c>
      <c r="E257" s="200" t="s">
        <v>20</v>
      </c>
      <c r="F257" s="201" t="s">
        <v>883</v>
      </c>
      <c r="G257" s="198"/>
      <c r="H257" s="200" t="s">
        <v>20</v>
      </c>
      <c r="I257" s="202"/>
      <c r="J257" s="198"/>
      <c r="K257" s="198"/>
      <c r="L257" s="203"/>
      <c r="M257" s="204"/>
      <c r="N257" s="205"/>
      <c r="O257" s="205"/>
      <c r="P257" s="205"/>
      <c r="Q257" s="205"/>
      <c r="R257" s="205"/>
      <c r="S257" s="205"/>
      <c r="T257" s="206"/>
      <c r="AT257" s="207" t="s">
        <v>190</v>
      </c>
      <c r="AU257" s="207" t="s">
        <v>79</v>
      </c>
      <c r="AV257" s="12" t="s">
        <v>6</v>
      </c>
      <c r="AW257" s="12" t="s">
        <v>32</v>
      </c>
      <c r="AX257" s="12" t="s">
        <v>70</v>
      </c>
      <c r="AY257" s="207" t="s">
        <v>165</v>
      </c>
    </row>
    <row r="258" spans="2:51" s="13" customFormat="1" ht="12">
      <c r="B258" s="208"/>
      <c r="C258" s="209"/>
      <c r="D258" s="199" t="s">
        <v>190</v>
      </c>
      <c r="E258" s="210" t="s">
        <v>20</v>
      </c>
      <c r="F258" s="211" t="s">
        <v>884</v>
      </c>
      <c r="G258" s="209"/>
      <c r="H258" s="212">
        <v>11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190</v>
      </c>
      <c r="AU258" s="218" t="s">
        <v>79</v>
      </c>
      <c r="AV258" s="13" t="s">
        <v>79</v>
      </c>
      <c r="AW258" s="13" t="s">
        <v>32</v>
      </c>
      <c r="AX258" s="13" t="s">
        <v>6</v>
      </c>
      <c r="AY258" s="218" t="s">
        <v>165</v>
      </c>
    </row>
    <row r="259" spans="2:63" s="11" customFormat="1" ht="22.9" customHeight="1">
      <c r="B259" s="163"/>
      <c r="C259" s="164"/>
      <c r="D259" s="165" t="s">
        <v>69</v>
      </c>
      <c r="E259" s="177" t="s">
        <v>496</v>
      </c>
      <c r="F259" s="177" t="s">
        <v>497</v>
      </c>
      <c r="G259" s="164"/>
      <c r="H259" s="164"/>
      <c r="I259" s="167"/>
      <c r="J259" s="178">
        <f>BK259</f>
        <v>1090.8899999999999</v>
      </c>
      <c r="K259" s="164"/>
      <c r="L259" s="169"/>
      <c r="M259" s="170"/>
      <c r="N259" s="171"/>
      <c r="O259" s="171"/>
      <c r="P259" s="172">
        <f>SUM(P260:P269)</f>
        <v>0</v>
      </c>
      <c r="Q259" s="171"/>
      <c r="R259" s="172">
        <f>SUM(R260:R269)</f>
        <v>0</v>
      </c>
      <c r="S259" s="171"/>
      <c r="T259" s="173">
        <f>SUM(T260:T269)</f>
        <v>0</v>
      </c>
      <c r="AR259" s="174" t="s">
        <v>6</v>
      </c>
      <c r="AT259" s="175" t="s">
        <v>69</v>
      </c>
      <c r="AU259" s="175" t="s">
        <v>6</v>
      </c>
      <c r="AY259" s="174" t="s">
        <v>165</v>
      </c>
      <c r="BK259" s="176">
        <f>SUM(BK260:BK269)</f>
        <v>1090.8899999999999</v>
      </c>
    </row>
    <row r="260" spans="1:65" s="1" customFormat="1" ht="24.2" customHeight="1">
      <c r="A260" s="35"/>
      <c r="B260" s="36"/>
      <c r="C260" s="179" t="s">
        <v>438</v>
      </c>
      <c r="D260" s="179" t="s">
        <v>167</v>
      </c>
      <c r="E260" s="180" t="s">
        <v>499</v>
      </c>
      <c r="F260" s="181" t="s">
        <v>500</v>
      </c>
      <c r="G260" s="182" t="s">
        <v>224</v>
      </c>
      <c r="H260" s="183">
        <v>1.971</v>
      </c>
      <c r="I260" s="184">
        <v>129.62</v>
      </c>
      <c r="J260" s="185">
        <f>ROUND(I260*H260,2)</f>
        <v>255.48</v>
      </c>
      <c r="K260" s="181" t="s">
        <v>171</v>
      </c>
      <c r="L260" s="40"/>
      <c r="M260" s="186" t="s">
        <v>20</v>
      </c>
      <c r="N260" s="187" t="s">
        <v>41</v>
      </c>
      <c r="O260" s="65"/>
      <c r="P260" s="188">
        <f>O260*H260</f>
        <v>0</v>
      </c>
      <c r="Q260" s="188">
        <v>0</v>
      </c>
      <c r="R260" s="188">
        <f>Q260*H260</f>
        <v>0</v>
      </c>
      <c r="S260" s="188">
        <v>0</v>
      </c>
      <c r="T260" s="18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172</v>
      </c>
      <c r="AT260" s="190" t="s">
        <v>167</v>
      </c>
      <c r="AU260" s="190" t="s">
        <v>79</v>
      </c>
      <c r="AY260" s="18" t="s">
        <v>165</v>
      </c>
      <c r="BE260" s="191">
        <f>IF(N260="základní",J260,0)</f>
        <v>255.48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8" t="s">
        <v>6</v>
      </c>
      <c r="BK260" s="191">
        <f>ROUND(I260*H260,2)</f>
        <v>255.48</v>
      </c>
      <c r="BL260" s="18" t="s">
        <v>172</v>
      </c>
      <c r="BM260" s="190" t="s">
        <v>885</v>
      </c>
    </row>
    <row r="261" spans="1:47" s="1" customFormat="1" ht="12">
      <c r="A261" s="35"/>
      <c r="B261" s="36"/>
      <c r="C261" s="37"/>
      <c r="D261" s="192" t="s">
        <v>174</v>
      </c>
      <c r="E261" s="37"/>
      <c r="F261" s="193" t="s">
        <v>502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174</v>
      </c>
      <c r="AU261" s="18" t="s">
        <v>79</v>
      </c>
    </row>
    <row r="262" spans="1:65" s="1" customFormat="1" ht="33" customHeight="1">
      <c r="A262" s="35"/>
      <c r="B262" s="36"/>
      <c r="C262" s="179" t="s">
        <v>443</v>
      </c>
      <c r="D262" s="179" t="s">
        <v>167</v>
      </c>
      <c r="E262" s="180" t="s">
        <v>504</v>
      </c>
      <c r="F262" s="181" t="s">
        <v>505</v>
      </c>
      <c r="G262" s="182" t="s">
        <v>224</v>
      </c>
      <c r="H262" s="183">
        <v>1.971</v>
      </c>
      <c r="I262" s="184">
        <v>134.79</v>
      </c>
      <c r="J262" s="185">
        <f>ROUND(I262*H262,2)</f>
        <v>265.67</v>
      </c>
      <c r="K262" s="181" t="s">
        <v>171</v>
      </c>
      <c r="L262" s="40"/>
      <c r="M262" s="186" t="s">
        <v>20</v>
      </c>
      <c r="N262" s="187" t="s">
        <v>41</v>
      </c>
      <c r="O262" s="65"/>
      <c r="P262" s="188">
        <f>O262*H262</f>
        <v>0</v>
      </c>
      <c r="Q262" s="188">
        <v>0</v>
      </c>
      <c r="R262" s="188">
        <f>Q262*H262</f>
        <v>0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172</v>
      </c>
      <c r="AT262" s="190" t="s">
        <v>167</v>
      </c>
      <c r="AU262" s="190" t="s">
        <v>79</v>
      </c>
      <c r="AY262" s="18" t="s">
        <v>165</v>
      </c>
      <c r="BE262" s="191">
        <f>IF(N262="základní",J262,0)</f>
        <v>265.67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6</v>
      </c>
      <c r="BK262" s="191">
        <f>ROUND(I262*H262,2)</f>
        <v>265.67</v>
      </c>
      <c r="BL262" s="18" t="s">
        <v>172</v>
      </c>
      <c r="BM262" s="190" t="s">
        <v>886</v>
      </c>
    </row>
    <row r="263" spans="1:47" s="1" customFormat="1" ht="12">
      <c r="A263" s="35"/>
      <c r="B263" s="36"/>
      <c r="C263" s="37"/>
      <c r="D263" s="192" t="s">
        <v>174</v>
      </c>
      <c r="E263" s="37"/>
      <c r="F263" s="193" t="s">
        <v>507</v>
      </c>
      <c r="G263" s="37"/>
      <c r="H263" s="37"/>
      <c r="I263" s="194"/>
      <c r="J263" s="37"/>
      <c r="K263" s="37"/>
      <c r="L263" s="40"/>
      <c r="M263" s="195"/>
      <c r="N263" s="19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174</v>
      </c>
      <c r="AU263" s="18" t="s">
        <v>79</v>
      </c>
    </row>
    <row r="264" spans="1:65" s="1" customFormat="1" ht="24.2" customHeight="1">
      <c r="A264" s="35"/>
      <c r="B264" s="36"/>
      <c r="C264" s="179" t="s">
        <v>449</v>
      </c>
      <c r="D264" s="179" t="s">
        <v>167</v>
      </c>
      <c r="E264" s="180" t="s">
        <v>509</v>
      </c>
      <c r="F264" s="181" t="s">
        <v>510</v>
      </c>
      <c r="G264" s="182" t="s">
        <v>224</v>
      </c>
      <c r="H264" s="183">
        <v>5.913</v>
      </c>
      <c r="I264" s="184">
        <v>13.02</v>
      </c>
      <c r="J264" s="185">
        <f>ROUND(I264*H264,2)</f>
        <v>76.99</v>
      </c>
      <c r="K264" s="181" t="s">
        <v>171</v>
      </c>
      <c r="L264" s="40"/>
      <c r="M264" s="186" t="s">
        <v>20</v>
      </c>
      <c r="N264" s="187" t="s">
        <v>41</v>
      </c>
      <c r="O264" s="65"/>
      <c r="P264" s="188">
        <f>O264*H264</f>
        <v>0</v>
      </c>
      <c r="Q264" s="188">
        <v>0</v>
      </c>
      <c r="R264" s="188">
        <f>Q264*H264</f>
        <v>0</v>
      </c>
      <c r="S264" s="188">
        <v>0</v>
      </c>
      <c r="T264" s="18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172</v>
      </c>
      <c r="AT264" s="190" t="s">
        <v>167</v>
      </c>
      <c r="AU264" s="190" t="s">
        <v>79</v>
      </c>
      <c r="AY264" s="18" t="s">
        <v>165</v>
      </c>
      <c r="BE264" s="191">
        <f>IF(N264="základní",J264,0)</f>
        <v>76.99</v>
      </c>
      <c r="BF264" s="191">
        <f>IF(N264="snížená",J264,0)</f>
        <v>0</v>
      </c>
      <c r="BG264" s="191">
        <f>IF(N264="zákl. přenesená",J264,0)</f>
        <v>0</v>
      </c>
      <c r="BH264" s="191">
        <f>IF(N264="sníž. přenesená",J264,0)</f>
        <v>0</v>
      </c>
      <c r="BI264" s="191">
        <f>IF(N264="nulová",J264,0)</f>
        <v>0</v>
      </c>
      <c r="BJ264" s="18" t="s">
        <v>6</v>
      </c>
      <c r="BK264" s="191">
        <f>ROUND(I264*H264,2)</f>
        <v>76.99</v>
      </c>
      <c r="BL264" s="18" t="s">
        <v>172</v>
      </c>
      <c r="BM264" s="190" t="s">
        <v>887</v>
      </c>
    </row>
    <row r="265" spans="1:47" s="1" customFormat="1" ht="12">
      <c r="A265" s="35"/>
      <c r="B265" s="36"/>
      <c r="C265" s="37"/>
      <c r="D265" s="192" t="s">
        <v>174</v>
      </c>
      <c r="E265" s="37"/>
      <c r="F265" s="193" t="s">
        <v>512</v>
      </c>
      <c r="G265" s="37"/>
      <c r="H265" s="37"/>
      <c r="I265" s="194"/>
      <c r="J265" s="37"/>
      <c r="K265" s="37"/>
      <c r="L265" s="40"/>
      <c r="M265" s="195"/>
      <c r="N265" s="196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174</v>
      </c>
      <c r="AU265" s="18" t="s">
        <v>79</v>
      </c>
    </row>
    <row r="266" spans="1:47" s="1" customFormat="1" ht="19.5">
      <c r="A266" s="35"/>
      <c r="B266" s="36"/>
      <c r="C266" s="37"/>
      <c r="D266" s="199" t="s">
        <v>241</v>
      </c>
      <c r="E266" s="37"/>
      <c r="F266" s="219" t="s">
        <v>513</v>
      </c>
      <c r="G266" s="37"/>
      <c r="H266" s="37"/>
      <c r="I266" s="194"/>
      <c r="J266" s="37"/>
      <c r="K266" s="37"/>
      <c r="L266" s="40"/>
      <c r="M266" s="195"/>
      <c r="N266" s="19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241</v>
      </c>
      <c r="AU266" s="18" t="s">
        <v>79</v>
      </c>
    </row>
    <row r="267" spans="2:51" s="13" customFormat="1" ht="12">
      <c r="B267" s="208"/>
      <c r="C267" s="209"/>
      <c r="D267" s="199" t="s">
        <v>190</v>
      </c>
      <c r="E267" s="209"/>
      <c r="F267" s="211" t="s">
        <v>888</v>
      </c>
      <c r="G267" s="209"/>
      <c r="H267" s="212">
        <v>5.913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190</v>
      </c>
      <c r="AU267" s="218" t="s">
        <v>79</v>
      </c>
      <c r="AV267" s="13" t="s">
        <v>79</v>
      </c>
      <c r="AW267" s="13" t="s">
        <v>4</v>
      </c>
      <c r="AX267" s="13" t="s">
        <v>6</v>
      </c>
      <c r="AY267" s="218" t="s">
        <v>165</v>
      </c>
    </row>
    <row r="268" spans="1:65" s="1" customFormat="1" ht="49.15" customHeight="1">
      <c r="A268" s="35"/>
      <c r="B268" s="36"/>
      <c r="C268" s="179" t="s">
        <v>455</v>
      </c>
      <c r="D268" s="179" t="s">
        <v>167</v>
      </c>
      <c r="E268" s="180" t="s">
        <v>516</v>
      </c>
      <c r="F268" s="181" t="s">
        <v>517</v>
      </c>
      <c r="G268" s="182" t="s">
        <v>224</v>
      </c>
      <c r="H268" s="183">
        <v>1.971</v>
      </c>
      <c r="I268" s="184">
        <v>250</v>
      </c>
      <c r="J268" s="185">
        <f>ROUND(I268*H268,2)</f>
        <v>492.75</v>
      </c>
      <c r="K268" s="181" t="s">
        <v>171</v>
      </c>
      <c r="L268" s="40"/>
      <c r="M268" s="186" t="s">
        <v>20</v>
      </c>
      <c r="N268" s="187" t="s">
        <v>41</v>
      </c>
      <c r="O268" s="65"/>
      <c r="P268" s="188">
        <f>O268*H268</f>
        <v>0</v>
      </c>
      <c r="Q268" s="188">
        <v>0</v>
      </c>
      <c r="R268" s="188">
        <f>Q268*H268</f>
        <v>0</v>
      </c>
      <c r="S268" s="188">
        <v>0</v>
      </c>
      <c r="T268" s="18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0" t="s">
        <v>172</v>
      </c>
      <c r="AT268" s="190" t="s">
        <v>167</v>
      </c>
      <c r="AU268" s="190" t="s">
        <v>79</v>
      </c>
      <c r="AY268" s="18" t="s">
        <v>165</v>
      </c>
      <c r="BE268" s="191">
        <f>IF(N268="základní",J268,0)</f>
        <v>492.75</v>
      </c>
      <c r="BF268" s="191">
        <f>IF(N268="snížená",J268,0)</f>
        <v>0</v>
      </c>
      <c r="BG268" s="191">
        <f>IF(N268="zákl. přenesená",J268,0)</f>
        <v>0</v>
      </c>
      <c r="BH268" s="191">
        <f>IF(N268="sníž. přenesená",J268,0)</f>
        <v>0</v>
      </c>
      <c r="BI268" s="191">
        <f>IF(N268="nulová",J268,0)</f>
        <v>0</v>
      </c>
      <c r="BJ268" s="18" t="s">
        <v>6</v>
      </c>
      <c r="BK268" s="191">
        <f>ROUND(I268*H268,2)</f>
        <v>492.75</v>
      </c>
      <c r="BL268" s="18" t="s">
        <v>172</v>
      </c>
      <c r="BM268" s="190" t="s">
        <v>889</v>
      </c>
    </row>
    <row r="269" spans="1:47" s="1" customFormat="1" ht="12">
      <c r="A269" s="35"/>
      <c r="B269" s="36"/>
      <c r="C269" s="37"/>
      <c r="D269" s="192" t="s">
        <v>174</v>
      </c>
      <c r="E269" s="37"/>
      <c r="F269" s="193" t="s">
        <v>519</v>
      </c>
      <c r="G269" s="37"/>
      <c r="H269" s="37"/>
      <c r="I269" s="194"/>
      <c r="J269" s="37"/>
      <c r="K269" s="37"/>
      <c r="L269" s="40"/>
      <c r="M269" s="195"/>
      <c r="N269" s="19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174</v>
      </c>
      <c r="AU269" s="18" t="s">
        <v>79</v>
      </c>
    </row>
    <row r="270" spans="2:63" s="11" customFormat="1" ht="22.9" customHeight="1">
      <c r="B270" s="163"/>
      <c r="C270" s="164"/>
      <c r="D270" s="165" t="s">
        <v>69</v>
      </c>
      <c r="E270" s="177" t="s">
        <v>520</v>
      </c>
      <c r="F270" s="177" t="s">
        <v>521</v>
      </c>
      <c r="G270" s="164"/>
      <c r="H270" s="164"/>
      <c r="I270" s="167"/>
      <c r="J270" s="178">
        <f>BK270</f>
        <v>15718.58</v>
      </c>
      <c r="K270" s="164"/>
      <c r="L270" s="169"/>
      <c r="M270" s="170"/>
      <c r="N270" s="171"/>
      <c r="O270" s="171"/>
      <c r="P270" s="172">
        <f>SUM(P271:P272)</f>
        <v>0</v>
      </c>
      <c r="Q270" s="171"/>
      <c r="R270" s="172">
        <f>SUM(R271:R272)</f>
        <v>0</v>
      </c>
      <c r="S270" s="171"/>
      <c r="T270" s="173">
        <f>SUM(T271:T272)</f>
        <v>0</v>
      </c>
      <c r="AR270" s="174" t="s">
        <v>6</v>
      </c>
      <c r="AT270" s="175" t="s">
        <v>69</v>
      </c>
      <c r="AU270" s="175" t="s">
        <v>6</v>
      </c>
      <c r="AY270" s="174" t="s">
        <v>165</v>
      </c>
      <c r="BK270" s="176">
        <f>SUM(BK271:BK272)</f>
        <v>15718.58</v>
      </c>
    </row>
    <row r="271" spans="1:65" s="1" customFormat="1" ht="55.5" customHeight="1">
      <c r="A271" s="35"/>
      <c r="B271" s="36"/>
      <c r="C271" s="179" t="s">
        <v>462</v>
      </c>
      <c r="D271" s="179" t="s">
        <v>167</v>
      </c>
      <c r="E271" s="180" t="s">
        <v>523</v>
      </c>
      <c r="F271" s="181" t="s">
        <v>524</v>
      </c>
      <c r="G271" s="182" t="s">
        <v>224</v>
      </c>
      <c r="H271" s="183">
        <v>147.523</v>
      </c>
      <c r="I271" s="184">
        <v>106.55</v>
      </c>
      <c r="J271" s="185">
        <f>ROUND(I271*H271,2)</f>
        <v>15718.58</v>
      </c>
      <c r="K271" s="181" t="s">
        <v>171</v>
      </c>
      <c r="L271" s="40"/>
      <c r="M271" s="186" t="s">
        <v>20</v>
      </c>
      <c r="N271" s="187" t="s">
        <v>41</v>
      </c>
      <c r="O271" s="65"/>
      <c r="P271" s="188">
        <f>O271*H271</f>
        <v>0</v>
      </c>
      <c r="Q271" s="188">
        <v>0</v>
      </c>
      <c r="R271" s="188">
        <f>Q271*H271</f>
        <v>0</v>
      </c>
      <c r="S271" s="188">
        <v>0</v>
      </c>
      <c r="T271" s="18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0" t="s">
        <v>172</v>
      </c>
      <c r="AT271" s="190" t="s">
        <v>167</v>
      </c>
      <c r="AU271" s="190" t="s">
        <v>79</v>
      </c>
      <c r="AY271" s="18" t="s">
        <v>165</v>
      </c>
      <c r="BE271" s="191">
        <f>IF(N271="základní",J271,0)</f>
        <v>15718.58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18" t="s">
        <v>6</v>
      </c>
      <c r="BK271" s="191">
        <f>ROUND(I271*H271,2)</f>
        <v>15718.58</v>
      </c>
      <c r="BL271" s="18" t="s">
        <v>172</v>
      </c>
      <c r="BM271" s="190" t="s">
        <v>890</v>
      </c>
    </row>
    <row r="272" spans="1:47" s="1" customFormat="1" ht="12">
      <c r="A272" s="35"/>
      <c r="B272" s="36"/>
      <c r="C272" s="37"/>
      <c r="D272" s="192" t="s">
        <v>174</v>
      </c>
      <c r="E272" s="37"/>
      <c r="F272" s="193" t="s">
        <v>526</v>
      </c>
      <c r="G272" s="37"/>
      <c r="H272" s="37"/>
      <c r="I272" s="194"/>
      <c r="J272" s="37"/>
      <c r="K272" s="37"/>
      <c r="L272" s="40"/>
      <c r="M272" s="195"/>
      <c r="N272" s="196"/>
      <c r="O272" s="65"/>
      <c r="P272" s="65"/>
      <c r="Q272" s="65"/>
      <c r="R272" s="65"/>
      <c r="S272" s="65"/>
      <c r="T272" s="6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174</v>
      </c>
      <c r="AU272" s="18" t="s">
        <v>79</v>
      </c>
    </row>
    <row r="273" spans="2:63" s="11" customFormat="1" ht="25.9" customHeight="1">
      <c r="B273" s="163"/>
      <c r="C273" s="164"/>
      <c r="D273" s="165" t="s">
        <v>69</v>
      </c>
      <c r="E273" s="166" t="s">
        <v>527</v>
      </c>
      <c r="F273" s="166" t="s">
        <v>528</v>
      </c>
      <c r="G273" s="164"/>
      <c r="H273" s="164"/>
      <c r="I273" s="167"/>
      <c r="J273" s="168">
        <f>BK273</f>
        <v>280804.26</v>
      </c>
      <c r="K273" s="164"/>
      <c r="L273" s="169"/>
      <c r="M273" s="170"/>
      <c r="N273" s="171"/>
      <c r="O273" s="171"/>
      <c r="P273" s="172">
        <f>P274+P281+P315+P328+P331</f>
        <v>0</v>
      </c>
      <c r="Q273" s="171"/>
      <c r="R273" s="172">
        <f>R274+R281+R315+R328+R331</f>
        <v>0.7927944094000001</v>
      </c>
      <c r="S273" s="171"/>
      <c r="T273" s="173">
        <f>T274+T281+T315+T328+T331</f>
        <v>0</v>
      </c>
      <c r="AR273" s="174" t="s">
        <v>79</v>
      </c>
      <c r="AT273" s="175" t="s">
        <v>69</v>
      </c>
      <c r="AU273" s="175" t="s">
        <v>70</v>
      </c>
      <c r="AY273" s="174" t="s">
        <v>165</v>
      </c>
      <c r="BK273" s="176">
        <f>BK274+BK281+BK315+BK328+BK331</f>
        <v>280804.26</v>
      </c>
    </row>
    <row r="274" spans="2:63" s="11" customFormat="1" ht="22.9" customHeight="1">
      <c r="B274" s="163"/>
      <c r="C274" s="164"/>
      <c r="D274" s="165" t="s">
        <v>69</v>
      </c>
      <c r="E274" s="177" t="s">
        <v>529</v>
      </c>
      <c r="F274" s="177" t="s">
        <v>530</v>
      </c>
      <c r="G274" s="164"/>
      <c r="H274" s="164"/>
      <c r="I274" s="167"/>
      <c r="J274" s="178">
        <f>BK274</f>
        <v>1214.49</v>
      </c>
      <c r="K274" s="164"/>
      <c r="L274" s="169"/>
      <c r="M274" s="170"/>
      <c r="N274" s="171"/>
      <c r="O274" s="171"/>
      <c r="P274" s="172">
        <f>SUM(P275:P280)</f>
        <v>0</v>
      </c>
      <c r="Q274" s="171"/>
      <c r="R274" s="172">
        <f>SUM(R275:R280)</f>
        <v>0.008729</v>
      </c>
      <c r="S274" s="171"/>
      <c r="T274" s="173">
        <f>SUM(T275:T280)</f>
        <v>0</v>
      </c>
      <c r="AR274" s="174" t="s">
        <v>79</v>
      </c>
      <c r="AT274" s="175" t="s">
        <v>69</v>
      </c>
      <c r="AU274" s="175" t="s">
        <v>6</v>
      </c>
      <c r="AY274" s="174" t="s">
        <v>165</v>
      </c>
      <c r="BK274" s="176">
        <f>SUM(BK275:BK280)</f>
        <v>1214.49</v>
      </c>
    </row>
    <row r="275" spans="1:65" s="1" customFormat="1" ht="37.9" customHeight="1">
      <c r="A275" s="35"/>
      <c r="B275" s="36"/>
      <c r="C275" s="179" t="s">
        <v>467</v>
      </c>
      <c r="D275" s="179" t="s">
        <v>167</v>
      </c>
      <c r="E275" s="180" t="s">
        <v>531</v>
      </c>
      <c r="F275" s="181" t="s">
        <v>532</v>
      </c>
      <c r="G275" s="182" t="s">
        <v>187</v>
      </c>
      <c r="H275" s="183">
        <v>4.75</v>
      </c>
      <c r="I275" s="184">
        <v>43.77</v>
      </c>
      <c r="J275" s="185">
        <f>ROUND(I275*H275,2)</f>
        <v>207.91</v>
      </c>
      <c r="K275" s="181" t="s">
        <v>171</v>
      </c>
      <c r="L275" s="40"/>
      <c r="M275" s="186" t="s">
        <v>20</v>
      </c>
      <c r="N275" s="187" t="s">
        <v>41</v>
      </c>
      <c r="O275" s="65"/>
      <c r="P275" s="188">
        <f>O275*H275</f>
        <v>0</v>
      </c>
      <c r="Q275" s="188">
        <v>0</v>
      </c>
      <c r="R275" s="188">
        <f>Q275*H275</f>
        <v>0</v>
      </c>
      <c r="S275" s="188">
        <v>0</v>
      </c>
      <c r="T275" s="18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0" t="s">
        <v>267</v>
      </c>
      <c r="AT275" s="190" t="s">
        <v>167</v>
      </c>
      <c r="AU275" s="190" t="s">
        <v>79</v>
      </c>
      <c r="AY275" s="18" t="s">
        <v>165</v>
      </c>
      <c r="BE275" s="191">
        <f>IF(N275="základní",J275,0)</f>
        <v>207.91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18" t="s">
        <v>6</v>
      </c>
      <c r="BK275" s="191">
        <f>ROUND(I275*H275,2)</f>
        <v>207.91</v>
      </c>
      <c r="BL275" s="18" t="s">
        <v>267</v>
      </c>
      <c r="BM275" s="190" t="s">
        <v>891</v>
      </c>
    </row>
    <row r="276" spans="1:47" s="1" customFormat="1" ht="12">
      <c r="A276" s="35"/>
      <c r="B276" s="36"/>
      <c r="C276" s="37"/>
      <c r="D276" s="192" t="s">
        <v>174</v>
      </c>
      <c r="E276" s="37"/>
      <c r="F276" s="193" t="s">
        <v>534</v>
      </c>
      <c r="G276" s="37"/>
      <c r="H276" s="37"/>
      <c r="I276" s="194"/>
      <c r="J276" s="37"/>
      <c r="K276" s="37"/>
      <c r="L276" s="40"/>
      <c r="M276" s="195"/>
      <c r="N276" s="196"/>
      <c r="O276" s="65"/>
      <c r="P276" s="65"/>
      <c r="Q276" s="65"/>
      <c r="R276" s="65"/>
      <c r="S276" s="65"/>
      <c r="T276" s="66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8" t="s">
        <v>174</v>
      </c>
      <c r="AU276" s="18" t="s">
        <v>79</v>
      </c>
    </row>
    <row r="277" spans="2:51" s="12" customFormat="1" ht="12">
      <c r="B277" s="197"/>
      <c r="C277" s="198"/>
      <c r="D277" s="199" t="s">
        <v>190</v>
      </c>
      <c r="E277" s="200" t="s">
        <v>20</v>
      </c>
      <c r="F277" s="201" t="s">
        <v>892</v>
      </c>
      <c r="G277" s="198"/>
      <c r="H277" s="200" t="s">
        <v>20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190</v>
      </c>
      <c r="AU277" s="207" t="s">
        <v>79</v>
      </c>
      <c r="AV277" s="12" t="s">
        <v>6</v>
      </c>
      <c r="AW277" s="12" t="s">
        <v>32</v>
      </c>
      <c r="AX277" s="12" t="s">
        <v>70</v>
      </c>
      <c r="AY277" s="207" t="s">
        <v>165</v>
      </c>
    </row>
    <row r="278" spans="2:51" s="13" customFormat="1" ht="12">
      <c r="B278" s="208"/>
      <c r="C278" s="209"/>
      <c r="D278" s="199" t="s">
        <v>190</v>
      </c>
      <c r="E278" s="210" t="s">
        <v>20</v>
      </c>
      <c r="F278" s="211" t="s">
        <v>893</v>
      </c>
      <c r="G278" s="209"/>
      <c r="H278" s="212">
        <v>4.75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190</v>
      </c>
      <c r="AU278" s="218" t="s">
        <v>79</v>
      </c>
      <c r="AV278" s="13" t="s">
        <v>79</v>
      </c>
      <c r="AW278" s="13" t="s">
        <v>32</v>
      </c>
      <c r="AX278" s="13" t="s">
        <v>6</v>
      </c>
      <c r="AY278" s="218" t="s">
        <v>165</v>
      </c>
    </row>
    <row r="279" spans="1:65" s="1" customFormat="1" ht="24.2" customHeight="1">
      <c r="A279" s="35"/>
      <c r="B279" s="36"/>
      <c r="C279" s="220" t="s">
        <v>478</v>
      </c>
      <c r="D279" s="220" t="s">
        <v>245</v>
      </c>
      <c r="E279" s="221" t="s">
        <v>538</v>
      </c>
      <c r="F279" s="222" t="s">
        <v>539</v>
      </c>
      <c r="G279" s="223" t="s">
        <v>187</v>
      </c>
      <c r="H279" s="224">
        <v>4.988</v>
      </c>
      <c r="I279" s="225">
        <v>201.8</v>
      </c>
      <c r="J279" s="226">
        <f>ROUND(I279*H279,2)</f>
        <v>1006.58</v>
      </c>
      <c r="K279" s="222" t="s">
        <v>171</v>
      </c>
      <c r="L279" s="227"/>
      <c r="M279" s="228" t="s">
        <v>20</v>
      </c>
      <c r="N279" s="229" t="s">
        <v>41</v>
      </c>
      <c r="O279" s="65"/>
      <c r="P279" s="188">
        <f>O279*H279</f>
        <v>0</v>
      </c>
      <c r="Q279" s="188">
        <v>0.00175</v>
      </c>
      <c r="R279" s="188">
        <f>Q279*H279</f>
        <v>0.008729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359</v>
      </c>
      <c r="AT279" s="190" t="s">
        <v>245</v>
      </c>
      <c r="AU279" s="190" t="s">
        <v>79</v>
      </c>
      <c r="AY279" s="18" t="s">
        <v>165</v>
      </c>
      <c r="BE279" s="191">
        <f>IF(N279="základní",J279,0)</f>
        <v>1006.58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18" t="s">
        <v>6</v>
      </c>
      <c r="BK279" s="191">
        <f>ROUND(I279*H279,2)</f>
        <v>1006.58</v>
      </c>
      <c r="BL279" s="18" t="s">
        <v>267</v>
      </c>
      <c r="BM279" s="190" t="s">
        <v>894</v>
      </c>
    </row>
    <row r="280" spans="2:51" s="13" customFormat="1" ht="12">
      <c r="B280" s="208"/>
      <c r="C280" s="209"/>
      <c r="D280" s="199" t="s">
        <v>190</v>
      </c>
      <c r="E280" s="209"/>
      <c r="F280" s="211" t="s">
        <v>895</v>
      </c>
      <c r="G280" s="209"/>
      <c r="H280" s="212">
        <v>4.988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190</v>
      </c>
      <c r="AU280" s="218" t="s">
        <v>79</v>
      </c>
      <c r="AV280" s="13" t="s">
        <v>79</v>
      </c>
      <c r="AW280" s="13" t="s">
        <v>4</v>
      </c>
      <c r="AX280" s="13" t="s">
        <v>6</v>
      </c>
      <c r="AY280" s="218" t="s">
        <v>165</v>
      </c>
    </row>
    <row r="281" spans="2:63" s="11" customFormat="1" ht="22.9" customHeight="1">
      <c r="B281" s="163"/>
      <c r="C281" s="164"/>
      <c r="D281" s="165" t="s">
        <v>69</v>
      </c>
      <c r="E281" s="177" t="s">
        <v>542</v>
      </c>
      <c r="F281" s="177" t="s">
        <v>543</v>
      </c>
      <c r="G281" s="164"/>
      <c r="H281" s="164"/>
      <c r="I281" s="167"/>
      <c r="J281" s="178">
        <f>BK281</f>
        <v>45622.89</v>
      </c>
      <c r="K281" s="164"/>
      <c r="L281" s="169"/>
      <c r="M281" s="170"/>
      <c r="N281" s="171"/>
      <c r="O281" s="171"/>
      <c r="P281" s="172">
        <f>SUM(P282:P314)</f>
        <v>0</v>
      </c>
      <c r="Q281" s="171"/>
      <c r="R281" s="172">
        <f>SUM(R282:R314)</f>
        <v>0.268911267</v>
      </c>
      <c r="S281" s="171"/>
      <c r="T281" s="173">
        <f>SUM(T282:T314)</f>
        <v>0</v>
      </c>
      <c r="AR281" s="174" t="s">
        <v>79</v>
      </c>
      <c r="AT281" s="175" t="s">
        <v>69</v>
      </c>
      <c r="AU281" s="175" t="s">
        <v>6</v>
      </c>
      <c r="AY281" s="174" t="s">
        <v>165</v>
      </c>
      <c r="BK281" s="176">
        <f>SUM(BK282:BK314)</f>
        <v>45622.89</v>
      </c>
    </row>
    <row r="282" spans="1:65" s="1" customFormat="1" ht="37.9" customHeight="1">
      <c r="A282" s="35"/>
      <c r="B282" s="36"/>
      <c r="C282" s="179" t="s">
        <v>482</v>
      </c>
      <c r="D282" s="179" t="s">
        <v>167</v>
      </c>
      <c r="E282" s="180" t="s">
        <v>552</v>
      </c>
      <c r="F282" s="181" t="s">
        <v>553</v>
      </c>
      <c r="G282" s="182" t="s">
        <v>232</v>
      </c>
      <c r="H282" s="183">
        <v>18.46</v>
      </c>
      <c r="I282" s="184">
        <v>582.93</v>
      </c>
      <c r="J282" s="185">
        <f>ROUND(I282*H282,2)</f>
        <v>10760.89</v>
      </c>
      <c r="K282" s="181" t="s">
        <v>171</v>
      </c>
      <c r="L282" s="40"/>
      <c r="M282" s="186" t="s">
        <v>20</v>
      </c>
      <c r="N282" s="187" t="s">
        <v>41</v>
      </c>
      <c r="O282" s="65"/>
      <c r="P282" s="188">
        <f>O282*H282</f>
        <v>0</v>
      </c>
      <c r="Q282" s="188">
        <v>0.0043751</v>
      </c>
      <c r="R282" s="188">
        <f>Q282*H282</f>
        <v>0.080764346</v>
      </c>
      <c r="S282" s="188">
        <v>0</v>
      </c>
      <c r="T282" s="18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0" t="s">
        <v>267</v>
      </c>
      <c r="AT282" s="190" t="s">
        <v>167</v>
      </c>
      <c r="AU282" s="190" t="s">
        <v>79</v>
      </c>
      <c r="AY282" s="18" t="s">
        <v>165</v>
      </c>
      <c r="BE282" s="191">
        <f>IF(N282="základní",J282,0)</f>
        <v>10760.89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18" t="s">
        <v>6</v>
      </c>
      <c r="BK282" s="191">
        <f>ROUND(I282*H282,2)</f>
        <v>10760.89</v>
      </c>
      <c r="BL282" s="18" t="s">
        <v>267</v>
      </c>
      <c r="BM282" s="190" t="s">
        <v>896</v>
      </c>
    </row>
    <row r="283" spans="1:47" s="1" customFormat="1" ht="12">
      <c r="A283" s="35"/>
      <c r="B283" s="36"/>
      <c r="C283" s="37"/>
      <c r="D283" s="192" t="s">
        <v>174</v>
      </c>
      <c r="E283" s="37"/>
      <c r="F283" s="193" t="s">
        <v>555</v>
      </c>
      <c r="G283" s="37"/>
      <c r="H283" s="37"/>
      <c r="I283" s="194"/>
      <c r="J283" s="37"/>
      <c r="K283" s="37"/>
      <c r="L283" s="40"/>
      <c r="M283" s="195"/>
      <c r="N283" s="196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174</v>
      </c>
      <c r="AU283" s="18" t="s">
        <v>79</v>
      </c>
    </row>
    <row r="284" spans="2:51" s="12" customFormat="1" ht="12">
      <c r="B284" s="197"/>
      <c r="C284" s="198"/>
      <c r="D284" s="199" t="s">
        <v>190</v>
      </c>
      <c r="E284" s="200" t="s">
        <v>20</v>
      </c>
      <c r="F284" s="201" t="s">
        <v>556</v>
      </c>
      <c r="G284" s="198"/>
      <c r="H284" s="200" t="s">
        <v>20</v>
      </c>
      <c r="I284" s="202"/>
      <c r="J284" s="198"/>
      <c r="K284" s="198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190</v>
      </c>
      <c r="AU284" s="207" t="s">
        <v>79</v>
      </c>
      <c r="AV284" s="12" t="s">
        <v>6</v>
      </c>
      <c r="AW284" s="12" t="s">
        <v>32</v>
      </c>
      <c r="AX284" s="12" t="s">
        <v>70</v>
      </c>
      <c r="AY284" s="207" t="s">
        <v>165</v>
      </c>
    </row>
    <row r="285" spans="2:51" s="13" customFormat="1" ht="12">
      <c r="B285" s="208"/>
      <c r="C285" s="209"/>
      <c r="D285" s="199" t="s">
        <v>190</v>
      </c>
      <c r="E285" s="210" t="s">
        <v>20</v>
      </c>
      <c r="F285" s="211" t="s">
        <v>897</v>
      </c>
      <c r="G285" s="209"/>
      <c r="H285" s="212">
        <v>18.46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190</v>
      </c>
      <c r="AU285" s="218" t="s">
        <v>79</v>
      </c>
      <c r="AV285" s="13" t="s">
        <v>79</v>
      </c>
      <c r="AW285" s="13" t="s">
        <v>32</v>
      </c>
      <c r="AX285" s="13" t="s">
        <v>6</v>
      </c>
      <c r="AY285" s="218" t="s">
        <v>165</v>
      </c>
    </row>
    <row r="286" spans="1:65" s="1" customFormat="1" ht="44.25" customHeight="1">
      <c r="A286" s="35"/>
      <c r="B286" s="36"/>
      <c r="C286" s="179" t="s">
        <v>486</v>
      </c>
      <c r="D286" s="179" t="s">
        <v>167</v>
      </c>
      <c r="E286" s="180" t="s">
        <v>559</v>
      </c>
      <c r="F286" s="181" t="s">
        <v>560</v>
      </c>
      <c r="G286" s="182" t="s">
        <v>232</v>
      </c>
      <c r="H286" s="183">
        <v>26.97</v>
      </c>
      <c r="I286" s="184">
        <v>291.47</v>
      </c>
      <c r="J286" s="185">
        <f>ROUND(I286*H286,2)</f>
        <v>7860.95</v>
      </c>
      <c r="K286" s="181" t="s">
        <v>171</v>
      </c>
      <c r="L286" s="40"/>
      <c r="M286" s="186" t="s">
        <v>20</v>
      </c>
      <c r="N286" s="187" t="s">
        <v>41</v>
      </c>
      <c r="O286" s="65"/>
      <c r="P286" s="188">
        <f>O286*H286</f>
        <v>0</v>
      </c>
      <c r="Q286" s="188">
        <v>0.00220125</v>
      </c>
      <c r="R286" s="188">
        <f>Q286*H286</f>
        <v>0.0593677125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267</v>
      </c>
      <c r="AT286" s="190" t="s">
        <v>167</v>
      </c>
      <c r="AU286" s="190" t="s">
        <v>79</v>
      </c>
      <c r="AY286" s="18" t="s">
        <v>165</v>
      </c>
      <c r="BE286" s="191">
        <f>IF(N286="základní",J286,0)</f>
        <v>7860.95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6</v>
      </c>
      <c r="BK286" s="191">
        <f>ROUND(I286*H286,2)</f>
        <v>7860.95</v>
      </c>
      <c r="BL286" s="18" t="s">
        <v>267</v>
      </c>
      <c r="BM286" s="190" t="s">
        <v>898</v>
      </c>
    </row>
    <row r="287" spans="1:47" s="1" customFormat="1" ht="12">
      <c r="A287" s="35"/>
      <c r="B287" s="36"/>
      <c r="C287" s="37"/>
      <c r="D287" s="192" t="s">
        <v>174</v>
      </c>
      <c r="E287" s="37"/>
      <c r="F287" s="193" t="s">
        <v>562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174</v>
      </c>
      <c r="AU287" s="18" t="s">
        <v>79</v>
      </c>
    </row>
    <row r="288" spans="2:51" s="12" customFormat="1" ht="12">
      <c r="B288" s="197"/>
      <c r="C288" s="198"/>
      <c r="D288" s="199" t="s">
        <v>190</v>
      </c>
      <c r="E288" s="200" t="s">
        <v>20</v>
      </c>
      <c r="F288" s="201" t="s">
        <v>563</v>
      </c>
      <c r="G288" s="198"/>
      <c r="H288" s="200" t="s">
        <v>20</v>
      </c>
      <c r="I288" s="202"/>
      <c r="J288" s="198"/>
      <c r="K288" s="198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190</v>
      </c>
      <c r="AU288" s="207" t="s">
        <v>79</v>
      </c>
      <c r="AV288" s="12" t="s">
        <v>6</v>
      </c>
      <c r="AW288" s="12" t="s">
        <v>32</v>
      </c>
      <c r="AX288" s="12" t="s">
        <v>70</v>
      </c>
      <c r="AY288" s="207" t="s">
        <v>165</v>
      </c>
    </row>
    <row r="289" spans="2:51" s="13" customFormat="1" ht="12">
      <c r="B289" s="208"/>
      <c r="C289" s="209"/>
      <c r="D289" s="199" t="s">
        <v>190</v>
      </c>
      <c r="E289" s="210" t="s">
        <v>20</v>
      </c>
      <c r="F289" s="211" t="s">
        <v>899</v>
      </c>
      <c r="G289" s="209"/>
      <c r="H289" s="212">
        <v>26.97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190</v>
      </c>
      <c r="AU289" s="218" t="s">
        <v>79</v>
      </c>
      <c r="AV289" s="13" t="s">
        <v>79</v>
      </c>
      <c r="AW289" s="13" t="s">
        <v>32</v>
      </c>
      <c r="AX289" s="13" t="s">
        <v>6</v>
      </c>
      <c r="AY289" s="218" t="s">
        <v>165</v>
      </c>
    </row>
    <row r="290" spans="1:65" s="1" customFormat="1" ht="44.25" customHeight="1">
      <c r="A290" s="35"/>
      <c r="B290" s="36"/>
      <c r="C290" s="179" t="s">
        <v>491</v>
      </c>
      <c r="D290" s="179" t="s">
        <v>167</v>
      </c>
      <c r="E290" s="180" t="s">
        <v>566</v>
      </c>
      <c r="F290" s="181" t="s">
        <v>567</v>
      </c>
      <c r="G290" s="182" t="s">
        <v>232</v>
      </c>
      <c r="H290" s="183">
        <v>24.01</v>
      </c>
      <c r="I290" s="184">
        <v>384.73</v>
      </c>
      <c r="J290" s="185">
        <f>ROUND(I290*H290,2)</f>
        <v>9237.37</v>
      </c>
      <c r="K290" s="181" t="s">
        <v>171</v>
      </c>
      <c r="L290" s="40"/>
      <c r="M290" s="186" t="s">
        <v>20</v>
      </c>
      <c r="N290" s="187" t="s">
        <v>41</v>
      </c>
      <c r="O290" s="65"/>
      <c r="P290" s="188">
        <f>O290*H290</f>
        <v>0</v>
      </c>
      <c r="Q290" s="188">
        <v>0.00289125</v>
      </c>
      <c r="R290" s="188">
        <f>Q290*H290</f>
        <v>0.06941891250000001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267</v>
      </c>
      <c r="AT290" s="190" t="s">
        <v>167</v>
      </c>
      <c r="AU290" s="190" t="s">
        <v>79</v>
      </c>
      <c r="AY290" s="18" t="s">
        <v>165</v>
      </c>
      <c r="BE290" s="191">
        <f>IF(N290="základní",J290,0)</f>
        <v>9237.37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6</v>
      </c>
      <c r="BK290" s="191">
        <f>ROUND(I290*H290,2)</f>
        <v>9237.37</v>
      </c>
      <c r="BL290" s="18" t="s">
        <v>267</v>
      </c>
      <c r="BM290" s="190" t="s">
        <v>900</v>
      </c>
    </row>
    <row r="291" spans="1:47" s="1" customFormat="1" ht="12">
      <c r="A291" s="35"/>
      <c r="B291" s="36"/>
      <c r="C291" s="37"/>
      <c r="D291" s="192" t="s">
        <v>174</v>
      </c>
      <c r="E291" s="37"/>
      <c r="F291" s="193" t="s">
        <v>569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174</v>
      </c>
      <c r="AU291" s="18" t="s">
        <v>79</v>
      </c>
    </row>
    <row r="292" spans="2:51" s="12" customFormat="1" ht="12">
      <c r="B292" s="197"/>
      <c r="C292" s="198"/>
      <c r="D292" s="199" t="s">
        <v>190</v>
      </c>
      <c r="E292" s="200" t="s">
        <v>20</v>
      </c>
      <c r="F292" s="201" t="s">
        <v>570</v>
      </c>
      <c r="G292" s="198"/>
      <c r="H292" s="200" t="s">
        <v>20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190</v>
      </c>
      <c r="AU292" s="207" t="s">
        <v>79</v>
      </c>
      <c r="AV292" s="12" t="s">
        <v>6</v>
      </c>
      <c r="AW292" s="12" t="s">
        <v>32</v>
      </c>
      <c r="AX292" s="12" t="s">
        <v>70</v>
      </c>
      <c r="AY292" s="207" t="s">
        <v>165</v>
      </c>
    </row>
    <row r="293" spans="2:51" s="13" customFormat="1" ht="12">
      <c r="B293" s="208"/>
      <c r="C293" s="209"/>
      <c r="D293" s="199" t="s">
        <v>190</v>
      </c>
      <c r="E293" s="210" t="s">
        <v>20</v>
      </c>
      <c r="F293" s="211" t="s">
        <v>901</v>
      </c>
      <c r="G293" s="209"/>
      <c r="H293" s="212">
        <v>14.25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190</v>
      </c>
      <c r="AU293" s="218" t="s">
        <v>79</v>
      </c>
      <c r="AV293" s="13" t="s">
        <v>79</v>
      </c>
      <c r="AW293" s="13" t="s">
        <v>32</v>
      </c>
      <c r="AX293" s="13" t="s">
        <v>70</v>
      </c>
      <c r="AY293" s="218" t="s">
        <v>165</v>
      </c>
    </row>
    <row r="294" spans="2:51" s="12" customFormat="1" ht="12">
      <c r="B294" s="197"/>
      <c r="C294" s="198"/>
      <c r="D294" s="199" t="s">
        <v>190</v>
      </c>
      <c r="E294" s="200" t="s">
        <v>20</v>
      </c>
      <c r="F294" s="201" t="s">
        <v>572</v>
      </c>
      <c r="G294" s="198"/>
      <c r="H294" s="200" t="s">
        <v>20</v>
      </c>
      <c r="I294" s="202"/>
      <c r="J294" s="198"/>
      <c r="K294" s="198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190</v>
      </c>
      <c r="AU294" s="207" t="s">
        <v>79</v>
      </c>
      <c r="AV294" s="12" t="s">
        <v>6</v>
      </c>
      <c r="AW294" s="12" t="s">
        <v>32</v>
      </c>
      <c r="AX294" s="12" t="s">
        <v>70</v>
      </c>
      <c r="AY294" s="207" t="s">
        <v>165</v>
      </c>
    </row>
    <row r="295" spans="2:51" s="13" customFormat="1" ht="12">
      <c r="B295" s="208"/>
      <c r="C295" s="209"/>
      <c r="D295" s="199" t="s">
        <v>190</v>
      </c>
      <c r="E295" s="210" t="s">
        <v>20</v>
      </c>
      <c r="F295" s="211" t="s">
        <v>902</v>
      </c>
      <c r="G295" s="209"/>
      <c r="H295" s="212">
        <v>9.76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190</v>
      </c>
      <c r="AU295" s="218" t="s">
        <v>79</v>
      </c>
      <c r="AV295" s="13" t="s">
        <v>79</v>
      </c>
      <c r="AW295" s="13" t="s">
        <v>32</v>
      </c>
      <c r="AX295" s="13" t="s">
        <v>70</v>
      </c>
      <c r="AY295" s="218" t="s">
        <v>165</v>
      </c>
    </row>
    <row r="296" spans="2:51" s="14" customFormat="1" ht="12">
      <c r="B296" s="230"/>
      <c r="C296" s="231"/>
      <c r="D296" s="199" t="s">
        <v>190</v>
      </c>
      <c r="E296" s="232" t="s">
        <v>20</v>
      </c>
      <c r="F296" s="233" t="s">
        <v>259</v>
      </c>
      <c r="G296" s="231"/>
      <c r="H296" s="234">
        <v>24.01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190</v>
      </c>
      <c r="AU296" s="240" t="s">
        <v>79</v>
      </c>
      <c r="AV296" s="14" t="s">
        <v>172</v>
      </c>
      <c r="AW296" s="14" t="s">
        <v>32</v>
      </c>
      <c r="AX296" s="14" t="s">
        <v>6</v>
      </c>
      <c r="AY296" s="240" t="s">
        <v>165</v>
      </c>
    </row>
    <row r="297" spans="1:65" s="1" customFormat="1" ht="44.25" customHeight="1">
      <c r="A297" s="35"/>
      <c r="B297" s="36"/>
      <c r="C297" s="179" t="s">
        <v>498</v>
      </c>
      <c r="D297" s="179" t="s">
        <v>167</v>
      </c>
      <c r="E297" s="180" t="s">
        <v>903</v>
      </c>
      <c r="F297" s="181" t="s">
        <v>904</v>
      </c>
      <c r="G297" s="182" t="s">
        <v>232</v>
      </c>
      <c r="H297" s="183">
        <v>10</v>
      </c>
      <c r="I297" s="184">
        <v>411.48</v>
      </c>
      <c r="J297" s="185">
        <f>ROUND(I297*H297,2)</f>
        <v>4114.8</v>
      </c>
      <c r="K297" s="181" t="s">
        <v>171</v>
      </c>
      <c r="L297" s="40"/>
      <c r="M297" s="186" t="s">
        <v>20</v>
      </c>
      <c r="N297" s="187" t="s">
        <v>41</v>
      </c>
      <c r="O297" s="65"/>
      <c r="P297" s="188">
        <f>O297*H297</f>
        <v>0</v>
      </c>
      <c r="Q297" s="188">
        <v>0.003495</v>
      </c>
      <c r="R297" s="188">
        <f>Q297*H297</f>
        <v>0.034949999999999995</v>
      </c>
      <c r="S297" s="188">
        <v>0</v>
      </c>
      <c r="T297" s="18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267</v>
      </c>
      <c r="AT297" s="190" t="s">
        <v>167</v>
      </c>
      <c r="AU297" s="190" t="s">
        <v>79</v>
      </c>
      <c r="AY297" s="18" t="s">
        <v>165</v>
      </c>
      <c r="BE297" s="191">
        <f>IF(N297="základní",J297,0)</f>
        <v>4114.8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18" t="s">
        <v>6</v>
      </c>
      <c r="BK297" s="191">
        <f>ROUND(I297*H297,2)</f>
        <v>4114.8</v>
      </c>
      <c r="BL297" s="18" t="s">
        <v>267</v>
      </c>
      <c r="BM297" s="190" t="s">
        <v>905</v>
      </c>
    </row>
    <row r="298" spans="1:47" s="1" customFormat="1" ht="12">
      <c r="A298" s="35"/>
      <c r="B298" s="36"/>
      <c r="C298" s="37"/>
      <c r="D298" s="192" t="s">
        <v>174</v>
      </c>
      <c r="E298" s="37"/>
      <c r="F298" s="193" t="s">
        <v>906</v>
      </c>
      <c r="G298" s="37"/>
      <c r="H298" s="37"/>
      <c r="I298" s="194"/>
      <c r="J298" s="37"/>
      <c r="K298" s="37"/>
      <c r="L298" s="40"/>
      <c r="M298" s="195"/>
      <c r="N298" s="19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174</v>
      </c>
      <c r="AU298" s="18" t="s">
        <v>79</v>
      </c>
    </row>
    <row r="299" spans="2:51" s="12" customFormat="1" ht="12">
      <c r="B299" s="197"/>
      <c r="C299" s="198"/>
      <c r="D299" s="199" t="s">
        <v>190</v>
      </c>
      <c r="E299" s="200" t="s">
        <v>20</v>
      </c>
      <c r="F299" s="201" t="s">
        <v>907</v>
      </c>
      <c r="G299" s="198"/>
      <c r="H299" s="200" t="s">
        <v>20</v>
      </c>
      <c r="I299" s="202"/>
      <c r="J299" s="198"/>
      <c r="K299" s="198"/>
      <c r="L299" s="203"/>
      <c r="M299" s="204"/>
      <c r="N299" s="205"/>
      <c r="O299" s="205"/>
      <c r="P299" s="205"/>
      <c r="Q299" s="205"/>
      <c r="R299" s="205"/>
      <c r="S299" s="205"/>
      <c r="T299" s="206"/>
      <c r="AT299" s="207" t="s">
        <v>190</v>
      </c>
      <c r="AU299" s="207" t="s">
        <v>79</v>
      </c>
      <c r="AV299" s="12" t="s">
        <v>6</v>
      </c>
      <c r="AW299" s="12" t="s">
        <v>32</v>
      </c>
      <c r="AX299" s="12" t="s">
        <v>70</v>
      </c>
      <c r="AY299" s="207" t="s">
        <v>165</v>
      </c>
    </row>
    <row r="300" spans="2:51" s="13" customFormat="1" ht="12">
      <c r="B300" s="208"/>
      <c r="C300" s="209"/>
      <c r="D300" s="199" t="s">
        <v>190</v>
      </c>
      <c r="E300" s="210" t="s">
        <v>20</v>
      </c>
      <c r="F300" s="211" t="s">
        <v>221</v>
      </c>
      <c r="G300" s="209"/>
      <c r="H300" s="212">
        <v>10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190</v>
      </c>
      <c r="AU300" s="218" t="s">
        <v>79</v>
      </c>
      <c r="AV300" s="13" t="s">
        <v>79</v>
      </c>
      <c r="AW300" s="13" t="s">
        <v>32</v>
      </c>
      <c r="AX300" s="13" t="s">
        <v>6</v>
      </c>
      <c r="AY300" s="218" t="s">
        <v>165</v>
      </c>
    </row>
    <row r="301" spans="1:65" s="1" customFormat="1" ht="33" customHeight="1">
      <c r="A301" s="35"/>
      <c r="B301" s="36"/>
      <c r="C301" s="179" t="s">
        <v>503</v>
      </c>
      <c r="D301" s="179" t="s">
        <v>167</v>
      </c>
      <c r="E301" s="180" t="s">
        <v>908</v>
      </c>
      <c r="F301" s="181" t="s">
        <v>909</v>
      </c>
      <c r="G301" s="182" t="s">
        <v>232</v>
      </c>
      <c r="H301" s="183">
        <v>6.96</v>
      </c>
      <c r="I301" s="184">
        <v>913.26</v>
      </c>
      <c r="J301" s="185">
        <f>ROUND(I301*H301,2)</f>
        <v>6356.29</v>
      </c>
      <c r="K301" s="181" t="s">
        <v>171</v>
      </c>
      <c r="L301" s="40"/>
      <c r="M301" s="186" t="s">
        <v>20</v>
      </c>
      <c r="N301" s="187" t="s">
        <v>41</v>
      </c>
      <c r="O301" s="65"/>
      <c r="P301" s="188">
        <f>O301*H301</f>
        <v>0</v>
      </c>
      <c r="Q301" s="188">
        <v>0.0022775</v>
      </c>
      <c r="R301" s="188">
        <f>Q301*H301</f>
        <v>0.0158514</v>
      </c>
      <c r="S301" s="188">
        <v>0</v>
      </c>
      <c r="T301" s="18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267</v>
      </c>
      <c r="AT301" s="190" t="s">
        <v>167</v>
      </c>
      <c r="AU301" s="190" t="s">
        <v>79</v>
      </c>
      <c r="AY301" s="18" t="s">
        <v>165</v>
      </c>
      <c r="BE301" s="191">
        <f>IF(N301="základní",J301,0)</f>
        <v>6356.29</v>
      </c>
      <c r="BF301" s="191">
        <f>IF(N301="snížená",J301,0)</f>
        <v>0</v>
      </c>
      <c r="BG301" s="191">
        <f>IF(N301="zákl. přenesená",J301,0)</f>
        <v>0</v>
      </c>
      <c r="BH301" s="191">
        <f>IF(N301="sníž. přenesená",J301,0)</f>
        <v>0</v>
      </c>
      <c r="BI301" s="191">
        <f>IF(N301="nulová",J301,0)</f>
        <v>0</v>
      </c>
      <c r="BJ301" s="18" t="s">
        <v>6</v>
      </c>
      <c r="BK301" s="191">
        <f>ROUND(I301*H301,2)</f>
        <v>6356.29</v>
      </c>
      <c r="BL301" s="18" t="s">
        <v>267</v>
      </c>
      <c r="BM301" s="190" t="s">
        <v>910</v>
      </c>
    </row>
    <row r="302" spans="1:47" s="1" customFormat="1" ht="12">
      <c r="A302" s="35"/>
      <c r="B302" s="36"/>
      <c r="C302" s="37"/>
      <c r="D302" s="192" t="s">
        <v>174</v>
      </c>
      <c r="E302" s="37"/>
      <c r="F302" s="193" t="s">
        <v>911</v>
      </c>
      <c r="G302" s="37"/>
      <c r="H302" s="37"/>
      <c r="I302" s="194"/>
      <c r="J302" s="37"/>
      <c r="K302" s="37"/>
      <c r="L302" s="40"/>
      <c r="M302" s="195"/>
      <c r="N302" s="196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174</v>
      </c>
      <c r="AU302" s="18" t="s">
        <v>79</v>
      </c>
    </row>
    <row r="303" spans="2:51" s="12" customFormat="1" ht="12">
      <c r="B303" s="197"/>
      <c r="C303" s="198"/>
      <c r="D303" s="199" t="s">
        <v>190</v>
      </c>
      <c r="E303" s="200" t="s">
        <v>20</v>
      </c>
      <c r="F303" s="201" t="s">
        <v>912</v>
      </c>
      <c r="G303" s="198"/>
      <c r="H303" s="200" t="s">
        <v>20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190</v>
      </c>
      <c r="AU303" s="207" t="s">
        <v>79</v>
      </c>
      <c r="AV303" s="12" t="s">
        <v>6</v>
      </c>
      <c r="AW303" s="12" t="s">
        <v>32</v>
      </c>
      <c r="AX303" s="12" t="s">
        <v>70</v>
      </c>
      <c r="AY303" s="207" t="s">
        <v>165</v>
      </c>
    </row>
    <row r="304" spans="2:51" s="13" customFormat="1" ht="12">
      <c r="B304" s="208"/>
      <c r="C304" s="209"/>
      <c r="D304" s="199" t="s">
        <v>190</v>
      </c>
      <c r="E304" s="210" t="s">
        <v>20</v>
      </c>
      <c r="F304" s="211" t="s">
        <v>913</v>
      </c>
      <c r="G304" s="209"/>
      <c r="H304" s="212">
        <v>6.96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190</v>
      </c>
      <c r="AU304" s="218" t="s">
        <v>79</v>
      </c>
      <c r="AV304" s="13" t="s">
        <v>79</v>
      </c>
      <c r="AW304" s="13" t="s">
        <v>32</v>
      </c>
      <c r="AX304" s="13" t="s">
        <v>6</v>
      </c>
      <c r="AY304" s="218" t="s">
        <v>165</v>
      </c>
    </row>
    <row r="305" spans="1:65" s="1" customFormat="1" ht="37.9" customHeight="1">
      <c r="A305" s="35"/>
      <c r="B305" s="36"/>
      <c r="C305" s="179" t="s">
        <v>508</v>
      </c>
      <c r="D305" s="179" t="s">
        <v>167</v>
      </c>
      <c r="E305" s="180" t="s">
        <v>914</v>
      </c>
      <c r="F305" s="181" t="s">
        <v>915</v>
      </c>
      <c r="G305" s="182" t="s">
        <v>170</v>
      </c>
      <c r="H305" s="183">
        <v>1</v>
      </c>
      <c r="I305" s="184">
        <v>913.26</v>
      </c>
      <c r="J305" s="185">
        <f>ROUND(I305*H305,2)</f>
        <v>913.26</v>
      </c>
      <c r="K305" s="181" t="s">
        <v>171</v>
      </c>
      <c r="L305" s="40"/>
      <c r="M305" s="186" t="s">
        <v>20</v>
      </c>
      <c r="N305" s="187" t="s">
        <v>41</v>
      </c>
      <c r="O305" s="65"/>
      <c r="P305" s="188">
        <f>O305*H305</f>
        <v>0</v>
      </c>
      <c r="Q305" s="188">
        <v>0.0006212</v>
      </c>
      <c r="R305" s="188">
        <f>Q305*H305</f>
        <v>0.0006212</v>
      </c>
      <c r="S305" s="188">
        <v>0</v>
      </c>
      <c r="T305" s="18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0" t="s">
        <v>267</v>
      </c>
      <c r="AT305" s="190" t="s">
        <v>167</v>
      </c>
      <c r="AU305" s="190" t="s">
        <v>79</v>
      </c>
      <c r="AY305" s="18" t="s">
        <v>165</v>
      </c>
      <c r="BE305" s="191">
        <f>IF(N305="základní",J305,0)</f>
        <v>913.26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18" t="s">
        <v>6</v>
      </c>
      <c r="BK305" s="191">
        <f>ROUND(I305*H305,2)</f>
        <v>913.26</v>
      </c>
      <c r="BL305" s="18" t="s">
        <v>267</v>
      </c>
      <c r="BM305" s="190" t="s">
        <v>916</v>
      </c>
    </row>
    <row r="306" spans="1:47" s="1" customFormat="1" ht="12">
      <c r="A306" s="35"/>
      <c r="B306" s="36"/>
      <c r="C306" s="37"/>
      <c r="D306" s="192" t="s">
        <v>174</v>
      </c>
      <c r="E306" s="37"/>
      <c r="F306" s="193" t="s">
        <v>917</v>
      </c>
      <c r="G306" s="37"/>
      <c r="H306" s="37"/>
      <c r="I306" s="194"/>
      <c r="J306" s="37"/>
      <c r="K306" s="37"/>
      <c r="L306" s="40"/>
      <c r="M306" s="195"/>
      <c r="N306" s="19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174</v>
      </c>
      <c r="AU306" s="18" t="s">
        <v>79</v>
      </c>
    </row>
    <row r="307" spans="2:51" s="12" customFormat="1" ht="12">
      <c r="B307" s="197"/>
      <c r="C307" s="198"/>
      <c r="D307" s="199" t="s">
        <v>190</v>
      </c>
      <c r="E307" s="200" t="s">
        <v>20</v>
      </c>
      <c r="F307" s="201" t="s">
        <v>918</v>
      </c>
      <c r="G307" s="198"/>
      <c r="H307" s="200" t="s">
        <v>20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190</v>
      </c>
      <c r="AU307" s="207" t="s">
        <v>79</v>
      </c>
      <c r="AV307" s="12" t="s">
        <v>6</v>
      </c>
      <c r="AW307" s="12" t="s">
        <v>32</v>
      </c>
      <c r="AX307" s="12" t="s">
        <v>70</v>
      </c>
      <c r="AY307" s="207" t="s">
        <v>165</v>
      </c>
    </row>
    <row r="308" spans="2:51" s="13" customFormat="1" ht="12">
      <c r="B308" s="208"/>
      <c r="C308" s="209"/>
      <c r="D308" s="199" t="s">
        <v>190</v>
      </c>
      <c r="E308" s="210" t="s">
        <v>20</v>
      </c>
      <c r="F308" s="211" t="s">
        <v>6</v>
      </c>
      <c r="G308" s="209"/>
      <c r="H308" s="212">
        <v>1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190</v>
      </c>
      <c r="AU308" s="218" t="s">
        <v>79</v>
      </c>
      <c r="AV308" s="13" t="s">
        <v>79</v>
      </c>
      <c r="AW308" s="13" t="s">
        <v>32</v>
      </c>
      <c r="AX308" s="13" t="s">
        <v>6</v>
      </c>
      <c r="AY308" s="218" t="s">
        <v>165</v>
      </c>
    </row>
    <row r="309" spans="1:65" s="1" customFormat="1" ht="37.9" customHeight="1">
      <c r="A309" s="35"/>
      <c r="B309" s="36"/>
      <c r="C309" s="179" t="s">
        <v>515</v>
      </c>
      <c r="D309" s="179" t="s">
        <v>167</v>
      </c>
      <c r="E309" s="180" t="s">
        <v>919</v>
      </c>
      <c r="F309" s="181" t="s">
        <v>920</v>
      </c>
      <c r="G309" s="182" t="s">
        <v>232</v>
      </c>
      <c r="H309" s="183">
        <v>4.16</v>
      </c>
      <c r="I309" s="184">
        <v>794.39</v>
      </c>
      <c r="J309" s="185">
        <f>ROUND(I309*H309,2)</f>
        <v>3304.66</v>
      </c>
      <c r="K309" s="181" t="s">
        <v>171</v>
      </c>
      <c r="L309" s="40"/>
      <c r="M309" s="186" t="s">
        <v>20</v>
      </c>
      <c r="N309" s="187" t="s">
        <v>41</v>
      </c>
      <c r="O309" s="65"/>
      <c r="P309" s="188">
        <f>O309*H309</f>
        <v>0</v>
      </c>
      <c r="Q309" s="188">
        <v>0.0019081</v>
      </c>
      <c r="R309" s="188">
        <f>Q309*H309</f>
        <v>0.007937696000000001</v>
      </c>
      <c r="S309" s="188">
        <v>0</v>
      </c>
      <c r="T309" s="18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0" t="s">
        <v>267</v>
      </c>
      <c r="AT309" s="190" t="s">
        <v>167</v>
      </c>
      <c r="AU309" s="190" t="s">
        <v>79</v>
      </c>
      <c r="AY309" s="18" t="s">
        <v>165</v>
      </c>
      <c r="BE309" s="191">
        <f>IF(N309="základní",J309,0)</f>
        <v>3304.66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18" t="s">
        <v>6</v>
      </c>
      <c r="BK309" s="191">
        <f>ROUND(I309*H309,2)</f>
        <v>3304.66</v>
      </c>
      <c r="BL309" s="18" t="s">
        <v>267</v>
      </c>
      <c r="BM309" s="190" t="s">
        <v>921</v>
      </c>
    </row>
    <row r="310" spans="1:47" s="1" customFormat="1" ht="12">
      <c r="A310" s="35"/>
      <c r="B310" s="36"/>
      <c r="C310" s="37"/>
      <c r="D310" s="192" t="s">
        <v>174</v>
      </c>
      <c r="E310" s="37"/>
      <c r="F310" s="193" t="s">
        <v>922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174</v>
      </c>
      <c r="AU310" s="18" t="s">
        <v>79</v>
      </c>
    </row>
    <row r="311" spans="2:51" s="12" customFormat="1" ht="12">
      <c r="B311" s="197"/>
      <c r="C311" s="198"/>
      <c r="D311" s="199" t="s">
        <v>190</v>
      </c>
      <c r="E311" s="200" t="s">
        <v>20</v>
      </c>
      <c r="F311" s="201" t="s">
        <v>923</v>
      </c>
      <c r="G311" s="198"/>
      <c r="H311" s="200" t="s">
        <v>20</v>
      </c>
      <c r="I311" s="202"/>
      <c r="J311" s="198"/>
      <c r="K311" s="198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190</v>
      </c>
      <c r="AU311" s="207" t="s">
        <v>79</v>
      </c>
      <c r="AV311" s="12" t="s">
        <v>6</v>
      </c>
      <c r="AW311" s="12" t="s">
        <v>32</v>
      </c>
      <c r="AX311" s="12" t="s">
        <v>70</v>
      </c>
      <c r="AY311" s="207" t="s">
        <v>165</v>
      </c>
    </row>
    <row r="312" spans="2:51" s="13" customFormat="1" ht="12">
      <c r="B312" s="208"/>
      <c r="C312" s="209"/>
      <c r="D312" s="199" t="s">
        <v>190</v>
      </c>
      <c r="E312" s="210" t="s">
        <v>20</v>
      </c>
      <c r="F312" s="211" t="s">
        <v>924</v>
      </c>
      <c r="G312" s="209"/>
      <c r="H312" s="212">
        <v>4.16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190</v>
      </c>
      <c r="AU312" s="218" t="s">
        <v>79</v>
      </c>
      <c r="AV312" s="13" t="s">
        <v>79</v>
      </c>
      <c r="AW312" s="13" t="s">
        <v>32</v>
      </c>
      <c r="AX312" s="13" t="s">
        <v>6</v>
      </c>
      <c r="AY312" s="218" t="s">
        <v>165</v>
      </c>
    </row>
    <row r="313" spans="1:65" s="1" customFormat="1" ht="44.25" customHeight="1">
      <c r="A313" s="35"/>
      <c r="B313" s="36"/>
      <c r="C313" s="179" t="s">
        <v>522</v>
      </c>
      <c r="D313" s="179" t="s">
        <v>167</v>
      </c>
      <c r="E313" s="180" t="s">
        <v>601</v>
      </c>
      <c r="F313" s="181" t="s">
        <v>602</v>
      </c>
      <c r="G313" s="182" t="s">
        <v>224</v>
      </c>
      <c r="H313" s="183">
        <v>0.269</v>
      </c>
      <c r="I313" s="184">
        <v>11430</v>
      </c>
      <c r="J313" s="185">
        <f>ROUND(I313*H313,2)</f>
        <v>3074.67</v>
      </c>
      <c r="K313" s="181" t="s">
        <v>171</v>
      </c>
      <c r="L313" s="40"/>
      <c r="M313" s="186" t="s">
        <v>20</v>
      </c>
      <c r="N313" s="187" t="s">
        <v>41</v>
      </c>
      <c r="O313" s="65"/>
      <c r="P313" s="188">
        <f>O313*H313</f>
        <v>0</v>
      </c>
      <c r="Q313" s="188">
        <v>0</v>
      </c>
      <c r="R313" s="188">
        <f>Q313*H313</f>
        <v>0</v>
      </c>
      <c r="S313" s="188">
        <v>0</v>
      </c>
      <c r="T313" s="18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0" t="s">
        <v>267</v>
      </c>
      <c r="AT313" s="190" t="s">
        <v>167</v>
      </c>
      <c r="AU313" s="190" t="s">
        <v>79</v>
      </c>
      <c r="AY313" s="18" t="s">
        <v>165</v>
      </c>
      <c r="BE313" s="191">
        <f>IF(N313="základní",J313,0)</f>
        <v>3074.67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18" t="s">
        <v>6</v>
      </c>
      <c r="BK313" s="191">
        <f>ROUND(I313*H313,2)</f>
        <v>3074.67</v>
      </c>
      <c r="BL313" s="18" t="s">
        <v>267</v>
      </c>
      <c r="BM313" s="190" t="s">
        <v>925</v>
      </c>
    </row>
    <row r="314" spans="1:47" s="1" customFormat="1" ht="12">
      <c r="A314" s="35"/>
      <c r="B314" s="36"/>
      <c r="C314" s="37"/>
      <c r="D314" s="192" t="s">
        <v>174</v>
      </c>
      <c r="E314" s="37"/>
      <c r="F314" s="193" t="s">
        <v>604</v>
      </c>
      <c r="G314" s="37"/>
      <c r="H314" s="37"/>
      <c r="I314" s="194"/>
      <c r="J314" s="37"/>
      <c r="K314" s="37"/>
      <c r="L314" s="40"/>
      <c r="M314" s="195"/>
      <c r="N314" s="19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174</v>
      </c>
      <c r="AU314" s="18" t="s">
        <v>79</v>
      </c>
    </row>
    <row r="315" spans="2:63" s="11" customFormat="1" ht="22.9" customHeight="1">
      <c r="B315" s="163"/>
      <c r="C315" s="164"/>
      <c r="D315" s="165" t="s">
        <v>69</v>
      </c>
      <c r="E315" s="177" t="s">
        <v>605</v>
      </c>
      <c r="F315" s="177" t="s">
        <v>606</v>
      </c>
      <c r="G315" s="164"/>
      <c r="H315" s="164"/>
      <c r="I315" s="167"/>
      <c r="J315" s="178">
        <f>BK315</f>
        <v>87107.78</v>
      </c>
      <c r="K315" s="164"/>
      <c r="L315" s="169"/>
      <c r="M315" s="170"/>
      <c r="N315" s="171"/>
      <c r="O315" s="171"/>
      <c r="P315" s="172">
        <f>SUM(P316:P327)</f>
        <v>0</v>
      </c>
      <c r="Q315" s="171"/>
      <c r="R315" s="172">
        <f>SUM(R316:R327)</f>
        <v>0.307846</v>
      </c>
      <c r="S315" s="171"/>
      <c r="T315" s="173">
        <f>SUM(T316:T327)</f>
        <v>0</v>
      </c>
      <c r="AR315" s="174" t="s">
        <v>79</v>
      </c>
      <c r="AT315" s="175" t="s">
        <v>69</v>
      </c>
      <c r="AU315" s="175" t="s">
        <v>6</v>
      </c>
      <c r="AY315" s="174" t="s">
        <v>165</v>
      </c>
      <c r="BK315" s="176">
        <f>SUM(BK316:BK327)</f>
        <v>87107.78</v>
      </c>
    </row>
    <row r="316" spans="1:65" s="1" customFormat="1" ht="24.2" customHeight="1">
      <c r="A316" s="35"/>
      <c r="B316" s="36"/>
      <c r="C316" s="179" t="s">
        <v>366</v>
      </c>
      <c r="D316" s="179" t="s">
        <v>167</v>
      </c>
      <c r="E316" s="180" t="s">
        <v>608</v>
      </c>
      <c r="F316" s="181" t="s">
        <v>609</v>
      </c>
      <c r="G316" s="182" t="s">
        <v>170</v>
      </c>
      <c r="H316" s="183">
        <v>1</v>
      </c>
      <c r="I316" s="184">
        <v>2000</v>
      </c>
      <c r="J316" s="185">
        <f>ROUND(I316*H316,2)</f>
        <v>2000</v>
      </c>
      <c r="K316" s="181" t="s">
        <v>171</v>
      </c>
      <c r="L316" s="40"/>
      <c r="M316" s="186" t="s">
        <v>20</v>
      </c>
      <c r="N316" s="187" t="s">
        <v>41</v>
      </c>
      <c r="O316" s="65"/>
      <c r="P316" s="188">
        <f>O316*H316</f>
        <v>0</v>
      </c>
      <c r="Q316" s="188">
        <v>0</v>
      </c>
      <c r="R316" s="188">
        <f>Q316*H316</f>
        <v>0</v>
      </c>
      <c r="S316" s="188">
        <v>0</v>
      </c>
      <c r="T316" s="189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0" t="s">
        <v>267</v>
      </c>
      <c r="AT316" s="190" t="s">
        <v>167</v>
      </c>
      <c r="AU316" s="190" t="s">
        <v>79</v>
      </c>
      <c r="AY316" s="18" t="s">
        <v>165</v>
      </c>
      <c r="BE316" s="191">
        <f>IF(N316="základní",J316,0)</f>
        <v>2000</v>
      </c>
      <c r="BF316" s="191">
        <f>IF(N316="snížená",J316,0)</f>
        <v>0</v>
      </c>
      <c r="BG316" s="191">
        <f>IF(N316="zákl. přenesená",J316,0)</f>
        <v>0</v>
      </c>
      <c r="BH316" s="191">
        <f>IF(N316="sníž. přenesená",J316,0)</f>
        <v>0</v>
      </c>
      <c r="BI316" s="191">
        <f>IF(N316="nulová",J316,0)</f>
        <v>0</v>
      </c>
      <c r="BJ316" s="18" t="s">
        <v>6</v>
      </c>
      <c r="BK316" s="191">
        <f>ROUND(I316*H316,2)</f>
        <v>2000</v>
      </c>
      <c r="BL316" s="18" t="s">
        <v>267</v>
      </c>
      <c r="BM316" s="190" t="s">
        <v>926</v>
      </c>
    </row>
    <row r="317" spans="1:47" s="1" customFormat="1" ht="12">
      <c r="A317" s="35"/>
      <c r="B317" s="36"/>
      <c r="C317" s="37"/>
      <c r="D317" s="192" t="s">
        <v>174</v>
      </c>
      <c r="E317" s="37"/>
      <c r="F317" s="193" t="s">
        <v>611</v>
      </c>
      <c r="G317" s="37"/>
      <c r="H317" s="37"/>
      <c r="I317" s="194"/>
      <c r="J317" s="37"/>
      <c r="K317" s="37"/>
      <c r="L317" s="40"/>
      <c r="M317" s="195"/>
      <c r="N317" s="196"/>
      <c r="O317" s="65"/>
      <c r="P317" s="65"/>
      <c r="Q317" s="65"/>
      <c r="R317" s="65"/>
      <c r="S317" s="65"/>
      <c r="T317" s="66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174</v>
      </c>
      <c r="AU317" s="18" t="s">
        <v>79</v>
      </c>
    </row>
    <row r="318" spans="2:51" s="12" customFormat="1" ht="12">
      <c r="B318" s="197"/>
      <c r="C318" s="198"/>
      <c r="D318" s="199" t="s">
        <v>190</v>
      </c>
      <c r="E318" s="200" t="s">
        <v>20</v>
      </c>
      <c r="F318" s="201" t="s">
        <v>612</v>
      </c>
      <c r="G318" s="198"/>
      <c r="H318" s="200" t="s">
        <v>20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190</v>
      </c>
      <c r="AU318" s="207" t="s">
        <v>79</v>
      </c>
      <c r="AV318" s="12" t="s">
        <v>6</v>
      </c>
      <c r="AW318" s="12" t="s">
        <v>32</v>
      </c>
      <c r="AX318" s="12" t="s">
        <v>70</v>
      </c>
      <c r="AY318" s="207" t="s">
        <v>165</v>
      </c>
    </row>
    <row r="319" spans="2:51" s="13" customFormat="1" ht="12">
      <c r="B319" s="208"/>
      <c r="C319" s="209"/>
      <c r="D319" s="199" t="s">
        <v>190</v>
      </c>
      <c r="E319" s="210" t="s">
        <v>20</v>
      </c>
      <c r="F319" s="211" t="s">
        <v>6</v>
      </c>
      <c r="G319" s="209"/>
      <c r="H319" s="212">
        <v>1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190</v>
      </c>
      <c r="AU319" s="218" t="s">
        <v>79</v>
      </c>
      <c r="AV319" s="13" t="s">
        <v>79</v>
      </c>
      <c r="AW319" s="13" t="s">
        <v>32</v>
      </c>
      <c r="AX319" s="13" t="s">
        <v>6</v>
      </c>
      <c r="AY319" s="218" t="s">
        <v>165</v>
      </c>
    </row>
    <row r="320" spans="1:65" s="1" customFormat="1" ht="16.5" customHeight="1">
      <c r="A320" s="35"/>
      <c r="B320" s="36"/>
      <c r="C320" s="220" t="s">
        <v>537</v>
      </c>
      <c r="D320" s="220" t="s">
        <v>245</v>
      </c>
      <c r="E320" s="221" t="s">
        <v>614</v>
      </c>
      <c r="F320" s="222" t="s">
        <v>615</v>
      </c>
      <c r="G320" s="223" t="s">
        <v>170</v>
      </c>
      <c r="H320" s="224">
        <v>1</v>
      </c>
      <c r="I320" s="225">
        <v>9600</v>
      </c>
      <c r="J320" s="226">
        <f>ROUND(I320*H320,2)</f>
        <v>9600</v>
      </c>
      <c r="K320" s="222" t="s">
        <v>239</v>
      </c>
      <c r="L320" s="227"/>
      <c r="M320" s="228" t="s">
        <v>20</v>
      </c>
      <c r="N320" s="229" t="s">
        <v>41</v>
      </c>
      <c r="O320" s="65"/>
      <c r="P320" s="188">
        <f>O320*H320</f>
        <v>0</v>
      </c>
      <c r="Q320" s="188">
        <v>0.098</v>
      </c>
      <c r="R320" s="188">
        <f>Q320*H320</f>
        <v>0.098</v>
      </c>
      <c r="S320" s="188">
        <v>0</v>
      </c>
      <c r="T320" s="18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0" t="s">
        <v>359</v>
      </c>
      <c r="AT320" s="190" t="s">
        <v>245</v>
      </c>
      <c r="AU320" s="190" t="s">
        <v>79</v>
      </c>
      <c r="AY320" s="18" t="s">
        <v>165</v>
      </c>
      <c r="BE320" s="191">
        <f>IF(N320="základní",J320,0)</f>
        <v>9600</v>
      </c>
      <c r="BF320" s="191">
        <f>IF(N320="snížená",J320,0)</f>
        <v>0</v>
      </c>
      <c r="BG320" s="191">
        <f>IF(N320="zákl. přenesená",J320,0)</f>
        <v>0</v>
      </c>
      <c r="BH320" s="191">
        <f>IF(N320="sníž. přenesená",J320,0)</f>
        <v>0</v>
      </c>
      <c r="BI320" s="191">
        <f>IF(N320="nulová",J320,0)</f>
        <v>0</v>
      </c>
      <c r="BJ320" s="18" t="s">
        <v>6</v>
      </c>
      <c r="BK320" s="191">
        <f>ROUND(I320*H320,2)</f>
        <v>9600</v>
      </c>
      <c r="BL320" s="18" t="s">
        <v>267</v>
      </c>
      <c r="BM320" s="190" t="s">
        <v>927</v>
      </c>
    </row>
    <row r="321" spans="1:65" s="1" customFormat="1" ht="33" customHeight="1">
      <c r="A321" s="35"/>
      <c r="B321" s="36"/>
      <c r="C321" s="179" t="s">
        <v>544</v>
      </c>
      <c r="D321" s="179" t="s">
        <v>167</v>
      </c>
      <c r="E321" s="180" t="s">
        <v>618</v>
      </c>
      <c r="F321" s="181" t="s">
        <v>619</v>
      </c>
      <c r="G321" s="182" t="s">
        <v>170</v>
      </c>
      <c r="H321" s="183">
        <v>1</v>
      </c>
      <c r="I321" s="184">
        <v>8000</v>
      </c>
      <c r="J321" s="185">
        <f>ROUND(I321*H321,2)</f>
        <v>8000</v>
      </c>
      <c r="K321" s="181" t="s">
        <v>171</v>
      </c>
      <c r="L321" s="40"/>
      <c r="M321" s="186" t="s">
        <v>20</v>
      </c>
      <c r="N321" s="187" t="s">
        <v>41</v>
      </c>
      <c r="O321" s="65"/>
      <c r="P321" s="188">
        <f>O321*H321</f>
        <v>0</v>
      </c>
      <c r="Q321" s="188">
        <v>0.000846</v>
      </c>
      <c r="R321" s="188">
        <f>Q321*H321</f>
        <v>0.000846</v>
      </c>
      <c r="S321" s="188">
        <v>0</v>
      </c>
      <c r="T321" s="18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0" t="s">
        <v>267</v>
      </c>
      <c r="AT321" s="190" t="s">
        <v>167</v>
      </c>
      <c r="AU321" s="190" t="s">
        <v>79</v>
      </c>
      <c r="AY321" s="18" t="s">
        <v>165</v>
      </c>
      <c r="BE321" s="191">
        <f>IF(N321="základní",J321,0)</f>
        <v>8000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18" t="s">
        <v>6</v>
      </c>
      <c r="BK321" s="191">
        <f>ROUND(I321*H321,2)</f>
        <v>8000</v>
      </c>
      <c r="BL321" s="18" t="s">
        <v>267</v>
      </c>
      <c r="BM321" s="190" t="s">
        <v>928</v>
      </c>
    </row>
    <row r="322" spans="1:47" s="1" customFormat="1" ht="12">
      <c r="A322" s="35"/>
      <c r="B322" s="36"/>
      <c r="C322" s="37"/>
      <c r="D322" s="192" t="s">
        <v>174</v>
      </c>
      <c r="E322" s="37"/>
      <c r="F322" s="193" t="s">
        <v>621</v>
      </c>
      <c r="G322" s="37"/>
      <c r="H322" s="37"/>
      <c r="I322" s="194"/>
      <c r="J322" s="37"/>
      <c r="K322" s="37"/>
      <c r="L322" s="40"/>
      <c r="M322" s="195"/>
      <c r="N322" s="196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174</v>
      </c>
      <c r="AU322" s="18" t="s">
        <v>79</v>
      </c>
    </row>
    <row r="323" spans="2:51" s="12" customFormat="1" ht="12">
      <c r="B323" s="197"/>
      <c r="C323" s="198"/>
      <c r="D323" s="199" t="s">
        <v>190</v>
      </c>
      <c r="E323" s="200" t="s">
        <v>20</v>
      </c>
      <c r="F323" s="201" t="s">
        <v>622</v>
      </c>
      <c r="G323" s="198"/>
      <c r="H323" s="200" t="s">
        <v>20</v>
      </c>
      <c r="I323" s="202"/>
      <c r="J323" s="198"/>
      <c r="K323" s="198"/>
      <c r="L323" s="203"/>
      <c r="M323" s="204"/>
      <c r="N323" s="205"/>
      <c r="O323" s="205"/>
      <c r="P323" s="205"/>
      <c r="Q323" s="205"/>
      <c r="R323" s="205"/>
      <c r="S323" s="205"/>
      <c r="T323" s="206"/>
      <c r="AT323" s="207" t="s">
        <v>190</v>
      </c>
      <c r="AU323" s="207" t="s">
        <v>79</v>
      </c>
      <c r="AV323" s="12" t="s">
        <v>6</v>
      </c>
      <c r="AW323" s="12" t="s">
        <v>32</v>
      </c>
      <c r="AX323" s="12" t="s">
        <v>70</v>
      </c>
      <c r="AY323" s="207" t="s">
        <v>165</v>
      </c>
    </row>
    <row r="324" spans="2:51" s="13" customFormat="1" ht="12">
      <c r="B324" s="208"/>
      <c r="C324" s="209"/>
      <c r="D324" s="199" t="s">
        <v>190</v>
      </c>
      <c r="E324" s="210" t="s">
        <v>20</v>
      </c>
      <c r="F324" s="211" t="s">
        <v>6</v>
      </c>
      <c r="G324" s="209"/>
      <c r="H324" s="212">
        <v>1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190</v>
      </c>
      <c r="AU324" s="218" t="s">
        <v>79</v>
      </c>
      <c r="AV324" s="13" t="s">
        <v>79</v>
      </c>
      <c r="AW324" s="13" t="s">
        <v>32</v>
      </c>
      <c r="AX324" s="13" t="s">
        <v>6</v>
      </c>
      <c r="AY324" s="218" t="s">
        <v>165</v>
      </c>
    </row>
    <row r="325" spans="1:65" s="1" customFormat="1" ht="24.2" customHeight="1">
      <c r="A325" s="35"/>
      <c r="B325" s="36"/>
      <c r="C325" s="220" t="s">
        <v>551</v>
      </c>
      <c r="D325" s="220" t="s">
        <v>245</v>
      </c>
      <c r="E325" s="221" t="s">
        <v>624</v>
      </c>
      <c r="F325" s="222" t="s">
        <v>625</v>
      </c>
      <c r="G325" s="223" t="s">
        <v>170</v>
      </c>
      <c r="H325" s="224">
        <v>1</v>
      </c>
      <c r="I325" s="225">
        <v>67200</v>
      </c>
      <c r="J325" s="226">
        <f>ROUND(I325*H325,2)</f>
        <v>67200</v>
      </c>
      <c r="K325" s="222" t="s">
        <v>239</v>
      </c>
      <c r="L325" s="227"/>
      <c r="M325" s="228" t="s">
        <v>20</v>
      </c>
      <c r="N325" s="229" t="s">
        <v>41</v>
      </c>
      <c r="O325" s="65"/>
      <c r="P325" s="188">
        <f>O325*H325</f>
        <v>0</v>
      </c>
      <c r="Q325" s="188">
        <v>0.209</v>
      </c>
      <c r="R325" s="188">
        <f>Q325*H325</f>
        <v>0.209</v>
      </c>
      <c r="S325" s="188">
        <v>0</v>
      </c>
      <c r="T325" s="18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0" t="s">
        <v>359</v>
      </c>
      <c r="AT325" s="190" t="s">
        <v>245</v>
      </c>
      <c r="AU325" s="190" t="s">
        <v>79</v>
      </c>
      <c r="AY325" s="18" t="s">
        <v>165</v>
      </c>
      <c r="BE325" s="191">
        <f>IF(N325="základní",J325,0)</f>
        <v>67200</v>
      </c>
      <c r="BF325" s="191">
        <f>IF(N325="snížená",J325,0)</f>
        <v>0</v>
      </c>
      <c r="BG325" s="191">
        <f>IF(N325="zákl. přenesená",J325,0)</f>
        <v>0</v>
      </c>
      <c r="BH325" s="191">
        <f>IF(N325="sníž. přenesená",J325,0)</f>
        <v>0</v>
      </c>
      <c r="BI325" s="191">
        <f>IF(N325="nulová",J325,0)</f>
        <v>0</v>
      </c>
      <c r="BJ325" s="18" t="s">
        <v>6</v>
      </c>
      <c r="BK325" s="191">
        <f>ROUND(I325*H325,2)</f>
        <v>67200</v>
      </c>
      <c r="BL325" s="18" t="s">
        <v>267</v>
      </c>
      <c r="BM325" s="190" t="s">
        <v>929</v>
      </c>
    </row>
    <row r="326" spans="1:65" s="1" customFormat="1" ht="44.25" customHeight="1">
      <c r="A326" s="35"/>
      <c r="B326" s="36"/>
      <c r="C326" s="179" t="s">
        <v>558</v>
      </c>
      <c r="D326" s="179" t="s">
        <v>167</v>
      </c>
      <c r="E326" s="180" t="s">
        <v>628</v>
      </c>
      <c r="F326" s="181" t="s">
        <v>629</v>
      </c>
      <c r="G326" s="182" t="s">
        <v>224</v>
      </c>
      <c r="H326" s="183">
        <v>0.308</v>
      </c>
      <c r="I326" s="184">
        <v>999.3</v>
      </c>
      <c r="J326" s="185">
        <f>ROUND(I326*H326,2)</f>
        <v>307.78</v>
      </c>
      <c r="K326" s="181" t="s">
        <v>171</v>
      </c>
      <c r="L326" s="40"/>
      <c r="M326" s="186" t="s">
        <v>20</v>
      </c>
      <c r="N326" s="187" t="s">
        <v>41</v>
      </c>
      <c r="O326" s="65"/>
      <c r="P326" s="188">
        <f>O326*H326</f>
        <v>0</v>
      </c>
      <c r="Q326" s="188">
        <v>0</v>
      </c>
      <c r="R326" s="188">
        <f>Q326*H326</f>
        <v>0</v>
      </c>
      <c r="S326" s="188">
        <v>0</v>
      </c>
      <c r="T326" s="18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267</v>
      </c>
      <c r="AT326" s="190" t="s">
        <v>167</v>
      </c>
      <c r="AU326" s="190" t="s">
        <v>79</v>
      </c>
      <c r="AY326" s="18" t="s">
        <v>165</v>
      </c>
      <c r="BE326" s="191">
        <f>IF(N326="základní",J326,0)</f>
        <v>307.78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18" t="s">
        <v>6</v>
      </c>
      <c r="BK326" s="191">
        <f>ROUND(I326*H326,2)</f>
        <v>307.78</v>
      </c>
      <c r="BL326" s="18" t="s">
        <v>267</v>
      </c>
      <c r="BM326" s="190" t="s">
        <v>930</v>
      </c>
    </row>
    <row r="327" spans="1:47" s="1" customFormat="1" ht="12">
      <c r="A327" s="35"/>
      <c r="B327" s="36"/>
      <c r="C327" s="37"/>
      <c r="D327" s="192" t="s">
        <v>174</v>
      </c>
      <c r="E327" s="37"/>
      <c r="F327" s="193" t="s">
        <v>631</v>
      </c>
      <c r="G327" s="37"/>
      <c r="H327" s="37"/>
      <c r="I327" s="194"/>
      <c r="J327" s="37"/>
      <c r="K327" s="37"/>
      <c r="L327" s="40"/>
      <c r="M327" s="195"/>
      <c r="N327" s="196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8" t="s">
        <v>174</v>
      </c>
      <c r="AU327" s="18" t="s">
        <v>79</v>
      </c>
    </row>
    <row r="328" spans="2:63" s="11" customFormat="1" ht="22.9" customHeight="1">
      <c r="B328" s="163"/>
      <c r="C328" s="164"/>
      <c r="D328" s="165" t="s">
        <v>69</v>
      </c>
      <c r="E328" s="177" t="s">
        <v>632</v>
      </c>
      <c r="F328" s="177" t="s">
        <v>633</v>
      </c>
      <c r="G328" s="164"/>
      <c r="H328" s="164"/>
      <c r="I328" s="167"/>
      <c r="J328" s="178">
        <f>BK328</f>
        <v>41300</v>
      </c>
      <c r="K328" s="164"/>
      <c r="L328" s="169"/>
      <c r="M328" s="170"/>
      <c r="N328" s="171"/>
      <c r="O328" s="171"/>
      <c r="P328" s="172">
        <f>SUM(P329:P330)</f>
        <v>0</v>
      </c>
      <c r="Q328" s="171"/>
      <c r="R328" s="172">
        <f>SUM(R329:R330)</f>
        <v>0.0168</v>
      </c>
      <c r="S328" s="171"/>
      <c r="T328" s="173">
        <f>SUM(T329:T330)</f>
        <v>0</v>
      </c>
      <c r="AR328" s="174" t="s">
        <v>79</v>
      </c>
      <c r="AT328" s="175" t="s">
        <v>69</v>
      </c>
      <c r="AU328" s="175" t="s">
        <v>6</v>
      </c>
      <c r="AY328" s="174" t="s">
        <v>165</v>
      </c>
      <c r="BK328" s="176">
        <f>SUM(BK329:BK330)</f>
        <v>41300</v>
      </c>
    </row>
    <row r="329" spans="1:65" s="1" customFormat="1" ht="16.5" customHeight="1">
      <c r="A329" s="35"/>
      <c r="B329" s="36"/>
      <c r="C329" s="179" t="s">
        <v>565</v>
      </c>
      <c r="D329" s="179" t="s">
        <v>167</v>
      </c>
      <c r="E329" s="180" t="s">
        <v>635</v>
      </c>
      <c r="F329" s="181" t="s">
        <v>636</v>
      </c>
      <c r="G329" s="182" t="s">
        <v>187</v>
      </c>
      <c r="H329" s="183">
        <v>70</v>
      </c>
      <c r="I329" s="184">
        <v>590</v>
      </c>
      <c r="J329" s="185">
        <f>ROUND(I329*H329,2)</f>
        <v>41300</v>
      </c>
      <c r="K329" s="181" t="s">
        <v>171</v>
      </c>
      <c r="L329" s="40"/>
      <c r="M329" s="186" t="s">
        <v>20</v>
      </c>
      <c r="N329" s="187" t="s">
        <v>41</v>
      </c>
      <c r="O329" s="65"/>
      <c r="P329" s="188">
        <f>O329*H329</f>
        <v>0</v>
      </c>
      <c r="Q329" s="188">
        <v>0.00024</v>
      </c>
      <c r="R329" s="188">
        <f>Q329*H329</f>
        <v>0.0168</v>
      </c>
      <c r="S329" s="188">
        <v>0</v>
      </c>
      <c r="T329" s="18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0" t="s">
        <v>267</v>
      </c>
      <c r="AT329" s="190" t="s">
        <v>167</v>
      </c>
      <c r="AU329" s="190" t="s">
        <v>79</v>
      </c>
      <c r="AY329" s="18" t="s">
        <v>165</v>
      </c>
      <c r="BE329" s="191">
        <f>IF(N329="základní",J329,0)</f>
        <v>41300</v>
      </c>
      <c r="BF329" s="191">
        <f>IF(N329="snížená",J329,0)</f>
        <v>0</v>
      </c>
      <c r="BG329" s="191">
        <f>IF(N329="zákl. přenesená",J329,0)</f>
        <v>0</v>
      </c>
      <c r="BH329" s="191">
        <f>IF(N329="sníž. přenesená",J329,0)</f>
        <v>0</v>
      </c>
      <c r="BI329" s="191">
        <f>IF(N329="nulová",J329,0)</f>
        <v>0</v>
      </c>
      <c r="BJ329" s="18" t="s">
        <v>6</v>
      </c>
      <c r="BK329" s="191">
        <f>ROUND(I329*H329,2)</f>
        <v>41300</v>
      </c>
      <c r="BL329" s="18" t="s">
        <v>267</v>
      </c>
      <c r="BM329" s="190" t="s">
        <v>931</v>
      </c>
    </row>
    <row r="330" spans="1:47" s="1" customFormat="1" ht="12">
      <c r="A330" s="35"/>
      <c r="B330" s="36"/>
      <c r="C330" s="37"/>
      <c r="D330" s="192" t="s">
        <v>174</v>
      </c>
      <c r="E330" s="37"/>
      <c r="F330" s="193" t="s">
        <v>638</v>
      </c>
      <c r="G330" s="37"/>
      <c r="H330" s="37"/>
      <c r="I330" s="194"/>
      <c r="J330" s="37"/>
      <c r="K330" s="37"/>
      <c r="L330" s="40"/>
      <c r="M330" s="195"/>
      <c r="N330" s="196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174</v>
      </c>
      <c r="AU330" s="18" t="s">
        <v>79</v>
      </c>
    </row>
    <row r="331" spans="2:63" s="11" customFormat="1" ht="22.9" customHeight="1">
      <c r="B331" s="163"/>
      <c r="C331" s="164"/>
      <c r="D331" s="165" t="s">
        <v>69</v>
      </c>
      <c r="E331" s="177" t="s">
        <v>639</v>
      </c>
      <c r="F331" s="177" t="s">
        <v>640</v>
      </c>
      <c r="G331" s="164"/>
      <c r="H331" s="164"/>
      <c r="I331" s="167"/>
      <c r="J331" s="178">
        <f>BK331</f>
        <v>105559.09999999999</v>
      </c>
      <c r="K331" s="164"/>
      <c r="L331" s="169"/>
      <c r="M331" s="170"/>
      <c r="N331" s="171"/>
      <c r="O331" s="171"/>
      <c r="P331" s="172">
        <f>SUM(P332:P339)</f>
        <v>0</v>
      </c>
      <c r="Q331" s="171"/>
      <c r="R331" s="172">
        <f>SUM(R332:R339)</f>
        <v>0.19050814240000002</v>
      </c>
      <c r="S331" s="171"/>
      <c r="T331" s="173">
        <f>SUM(T332:T339)</f>
        <v>0</v>
      </c>
      <c r="AR331" s="174" t="s">
        <v>79</v>
      </c>
      <c r="AT331" s="175" t="s">
        <v>69</v>
      </c>
      <c r="AU331" s="175" t="s">
        <v>6</v>
      </c>
      <c r="AY331" s="174" t="s">
        <v>165</v>
      </c>
      <c r="BK331" s="176">
        <f>SUM(BK332:BK339)</f>
        <v>105559.09999999999</v>
      </c>
    </row>
    <row r="332" spans="1:65" s="1" customFormat="1" ht="37.9" customHeight="1">
      <c r="A332" s="35"/>
      <c r="B332" s="36"/>
      <c r="C332" s="179" t="s">
        <v>574</v>
      </c>
      <c r="D332" s="179" t="s">
        <v>167</v>
      </c>
      <c r="E332" s="180" t="s">
        <v>642</v>
      </c>
      <c r="F332" s="181" t="s">
        <v>643</v>
      </c>
      <c r="G332" s="182" t="s">
        <v>187</v>
      </c>
      <c r="H332" s="183">
        <v>284.12</v>
      </c>
      <c r="I332" s="184">
        <v>61.93</v>
      </c>
      <c r="J332" s="185">
        <f>ROUND(I332*H332,2)</f>
        <v>17595.55</v>
      </c>
      <c r="K332" s="181" t="s">
        <v>171</v>
      </c>
      <c r="L332" s="40"/>
      <c r="M332" s="186" t="s">
        <v>20</v>
      </c>
      <c r="N332" s="187" t="s">
        <v>41</v>
      </c>
      <c r="O332" s="65"/>
      <c r="P332" s="188">
        <f>O332*H332</f>
        <v>0</v>
      </c>
      <c r="Q332" s="188">
        <v>6.7E-05</v>
      </c>
      <c r="R332" s="188">
        <f>Q332*H332</f>
        <v>0.01903604</v>
      </c>
      <c r="S332" s="188">
        <v>0</v>
      </c>
      <c r="T332" s="18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267</v>
      </c>
      <c r="AT332" s="190" t="s">
        <v>167</v>
      </c>
      <c r="AU332" s="190" t="s">
        <v>79</v>
      </c>
      <c r="AY332" s="18" t="s">
        <v>165</v>
      </c>
      <c r="BE332" s="191">
        <f>IF(N332="základní",J332,0)</f>
        <v>17595.55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18" t="s">
        <v>6</v>
      </c>
      <c r="BK332" s="191">
        <f>ROUND(I332*H332,2)</f>
        <v>17595.55</v>
      </c>
      <c r="BL332" s="18" t="s">
        <v>267</v>
      </c>
      <c r="BM332" s="190" t="s">
        <v>932</v>
      </c>
    </row>
    <row r="333" spans="1:47" s="1" customFormat="1" ht="12">
      <c r="A333" s="35"/>
      <c r="B333" s="36"/>
      <c r="C333" s="37"/>
      <c r="D333" s="192" t="s">
        <v>174</v>
      </c>
      <c r="E333" s="37"/>
      <c r="F333" s="193" t="s">
        <v>645</v>
      </c>
      <c r="G333" s="37"/>
      <c r="H333" s="37"/>
      <c r="I333" s="194"/>
      <c r="J333" s="37"/>
      <c r="K333" s="37"/>
      <c r="L333" s="40"/>
      <c r="M333" s="195"/>
      <c r="N333" s="19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174</v>
      </c>
      <c r="AU333" s="18" t="s">
        <v>79</v>
      </c>
    </row>
    <row r="334" spans="1:65" s="1" customFormat="1" ht="24.2" customHeight="1">
      <c r="A334" s="35"/>
      <c r="B334" s="36"/>
      <c r="C334" s="179" t="s">
        <v>581</v>
      </c>
      <c r="D334" s="179" t="s">
        <v>167</v>
      </c>
      <c r="E334" s="180" t="s">
        <v>647</v>
      </c>
      <c r="F334" s="181" t="s">
        <v>648</v>
      </c>
      <c r="G334" s="182" t="s">
        <v>187</v>
      </c>
      <c r="H334" s="183">
        <v>284.12</v>
      </c>
      <c r="I334" s="184">
        <v>92.88</v>
      </c>
      <c r="J334" s="185">
        <f>ROUND(I334*H334,2)</f>
        <v>26389.07</v>
      </c>
      <c r="K334" s="181" t="s">
        <v>171</v>
      </c>
      <c r="L334" s="40"/>
      <c r="M334" s="186" t="s">
        <v>20</v>
      </c>
      <c r="N334" s="187" t="s">
        <v>41</v>
      </c>
      <c r="O334" s="65"/>
      <c r="P334" s="188">
        <f>O334*H334</f>
        <v>0</v>
      </c>
      <c r="Q334" s="188">
        <v>0.00014352</v>
      </c>
      <c r="R334" s="188">
        <f>Q334*H334</f>
        <v>0.0407769024</v>
      </c>
      <c r="S334" s="188">
        <v>0</v>
      </c>
      <c r="T334" s="18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267</v>
      </c>
      <c r="AT334" s="190" t="s">
        <v>167</v>
      </c>
      <c r="AU334" s="190" t="s">
        <v>79</v>
      </c>
      <c r="AY334" s="18" t="s">
        <v>165</v>
      </c>
      <c r="BE334" s="191">
        <f>IF(N334="základní",J334,0)</f>
        <v>26389.07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18" t="s">
        <v>6</v>
      </c>
      <c r="BK334" s="191">
        <f>ROUND(I334*H334,2)</f>
        <v>26389.07</v>
      </c>
      <c r="BL334" s="18" t="s">
        <v>267</v>
      </c>
      <c r="BM334" s="190" t="s">
        <v>933</v>
      </c>
    </row>
    <row r="335" spans="1:47" s="1" customFormat="1" ht="12">
      <c r="A335" s="35"/>
      <c r="B335" s="36"/>
      <c r="C335" s="37"/>
      <c r="D335" s="192" t="s">
        <v>174</v>
      </c>
      <c r="E335" s="37"/>
      <c r="F335" s="193" t="s">
        <v>650</v>
      </c>
      <c r="G335" s="37"/>
      <c r="H335" s="37"/>
      <c r="I335" s="194"/>
      <c r="J335" s="37"/>
      <c r="K335" s="37"/>
      <c r="L335" s="40"/>
      <c r="M335" s="195"/>
      <c r="N335" s="196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174</v>
      </c>
      <c r="AU335" s="18" t="s">
        <v>79</v>
      </c>
    </row>
    <row r="336" spans="1:65" s="1" customFormat="1" ht="24.2" customHeight="1">
      <c r="A336" s="35"/>
      <c r="B336" s="36"/>
      <c r="C336" s="179" t="s">
        <v>587</v>
      </c>
      <c r="D336" s="179" t="s">
        <v>167</v>
      </c>
      <c r="E336" s="180" t="s">
        <v>652</v>
      </c>
      <c r="F336" s="181" t="s">
        <v>653</v>
      </c>
      <c r="G336" s="182" t="s">
        <v>187</v>
      </c>
      <c r="H336" s="183">
        <v>284.12</v>
      </c>
      <c r="I336" s="184">
        <v>103.2</v>
      </c>
      <c r="J336" s="185">
        <f>ROUND(I336*H336,2)</f>
        <v>29321.18</v>
      </c>
      <c r="K336" s="181" t="s">
        <v>171</v>
      </c>
      <c r="L336" s="40"/>
      <c r="M336" s="186" t="s">
        <v>20</v>
      </c>
      <c r="N336" s="187" t="s">
        <v>41</v>
      </c>
      <c r="O336" s="65"/>
      <c r="P336" s="188">
        <f>O336*H336</f>
        <v>0</v>
      </c>
      <c r="Q336" s="188">
        <v>0.00023</v>
      </c>
      <c r="R336" s="188">
        <f>Q336*H336</f>
        <v>0.0653476</v>
      </c>
      <c r="S336" s="188">
        <v>0</v>
      </c>
      <c r="T336" s="18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0" t="s">
        <v>267</v>
      </c>
      <c r="AT336" s="190" t="s">
        <v>167</v>
      </c>
      <c r="AU336" s="190" t="s">
        <v>79</v>
      </c>
      <c r="AY336" s="18" t="s">
        <v>165</v>
      </c>
      <c r="BE336" s="191">
        <f>IF(N336="základní",J336,0)</f>
        <v>29321.18</v>
      </c>
      <c r="BF336" s="191">
        <f>IF(N336="snížená",J336,0)</f>
        <v>0</v>
      </c>
      <c r="BG336" s="191">
        <f>IF(N336="zákl. přenesená",J336,0)</f>
        <v>0</v>
      </c>
      <c r="BH336" s="191">
        <f>IF(N336="sníž. přenesená",J336,0)</f>
        <v>0</v>
      </c>
      <c r="BI336" s="191">
        <f>IF(N336="nulová",J336,0)</f>
        <v>0</v>
      </c>
      <c r="BJ336" s="18" t="s">
        <v>6</v>
      </c>
      <c r="BK336" s="191">
        <f>ROUND(I336*H336,2)</f>
        <v>29321.18</v>
      </c>
      <c r="BL336" s="18" t="s">
        <v>267</v>
      </c>
      <c r="BM336" s="190" t="s">
        <v>934</v>
      </c>
    </row>
    <row r="337" spans="1:47" s="1" customFormat="1" ht="12">
      <c r="A337" s="35"/>
      <c r="B337" s="36"/>
      <c r="C337" s="37"/>
      <c r="D337" s="192" t="s">
        <v>174</v>
      </c>
      <c r="E337" s="37"/>
      <c r="F337" s="193" t="s">
        <v>655</v>
      </c>
      <c r="G337" s="37"/>
      <c r="H337" s="37"/>
      <c r="I337" s="194"/>
      <c r="J337" s="37"/>
      <c r="K337" s="37"/>
      <c r="L337" s="40"/>
      <c r="M337" s="195"/>
      <c r="N337" s="196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174</v>
      </c>
      <c r="AU337" s="18" t="s">
        <v>79</v>
      </c>
    </row>
    <row r="338" spans="1:65" s="1" customFormat="1" ht="24.2" customHeight="1">
      <c r="A338" s="35"/>
      <c r="B338" s="36"/>
      <c r="C338" s="179" t="s">
        <v>593</v>
      </c>
      <c r="D338" s="179" t="s">
        <v>167</v>
      </c>
      <c r="E338" s="180" t="s">
        <v>657</v>
      </c>
      <c r="F338" s="181" t="s">
        <v>658</v>
      </c>
      <c r="G338" s="182" t="s">
        <v>187</v>
      </c>
      <c r="H338" s="183">
        <v>284.12</v>
      </c>
      <c r="I338" s="184">
        <v>113.52</v>
      </c>
      <c r="J338" s="185">
        <f>ROUND(I338*H338,2)</f>
        <v>32253.3</v>
      </c>
      <c r="K338" s="181" t="s">
        <v>171</v>
      </c>
      <c r="L338" s="40"/>
      <c r="M338" s="186" t="s">
        <v>20</v>
      </c>
      <c r="N338" s="187" t="s">
        <v>41</v>
      </c>
      <c r="O338" s="65"/>
      <c r="P338" s="188">
        <f>O338*H338</f>
        <v>0</v>
      </c>
      <c r="Q338" s="188">
        <v>0.00023</v>
      </c>
      <c r="R338" s="188">
        <f>Q338*H338</f>
        <v>0.0653476</v>
      </c>
      <c r="S338" s="188">
        <v>0</v>
      </c>
      <c r="T338" s="189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0" t="s">
        <v>267</v>
      </c>
      <c r="AT338" s="190" t="s">
        <v>167</v>
      </c>
      <c r="AU338" s="190" t="s">
        <v>79</v>
      </c>
      <c r="AY338" s="18" t="s">
        <v>165</v>
      </c>
      <c r="BE338" s="191">
        <f>IF(N338="základní",J338,0)</f>
        <v>32253.3</v>
      </c>
      <c r="BF338" s="191">
        <f>IF(N338="snížená",J338,0)</f>
        <v>0</v>
      </c>
      <c r="BG338" s="191">
        <f>IF(N338="zákl. přenesená",J338,0)</f>
        <v>0</v>
      </c>
      <c r="BH338" s="191">
        <f>IF(N338="sníž. přenesená",J338,0)</f>
        <v>0</v>
      </c>
      <c r="BI338" s="191">
        <f>IF(N338="nulová",J338,0)</f>
        <v>0</v>
      </c>
      <c r="BJ338" s="18" t="s">
        <v>6</v>
      </c>
      <c r="BK338" s="191">
        <f>ROUND(I338*H338,2)</f>
        <v>32253.3</v>
      </c>
      <c r="BL338" s="18" t="s">
        <v>267</v>
      </c>
      <c r="BM338" s="190" t="s">
        <v>935</v>
      </c>
    </row>
    <row r="339" spans="1:47" s="1" customFormat="1" ht="12">
      <c r="A339" s="35"/>
      <c r="B339" s="36"/>
      <c r="C339" s="37"/>
      <c r="D339" s="192" t="s">
        <v>174</v>
      </c>
      <c r="E339" s="37"/>
      <c r="F339" s="193" t="s">
        <v>660</v>
      </c>
      <c r="G339" s="37"/>
      <c r="H339" s="37"/>
      <c r="I339" s="194"/>
      <c r="J339" s="37"/>
      <c r="K339" s="37"/>
      <c r="L339" s="40"/>
      <c r="M339" s="195"/>
      <c r="N339" s="196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174</v>
      </c>
      <c r="AU339" s="18" t="s">
        <v>79</v>
      </c>
    </row>
    <row r="340" spans="2:63" s="11" customFormat="1" ht="25.9" customHeight="1">
      <c r="B340" s="163"/>
      <c r="C340" s="164"/>
      <c r="D340" s="165" t="s">
        <v>69</v>
      </c>
      <c r="E340" s="166" t="s">
        <v>245</v>
      </c>
      <c r="F340" s="166" t="s">
        <v>661</v>
      </c>
      <c r="G340" s="164"/>
      <c r="H340" s="164"/>
      <c r="I340" s="167"/>
      <c r="J340" s="168">
        <f>BK340</f>
        <v>9790.33</v>
      </c>
      <c r="K340" s="164"/>
      <c r="L340" s="169"/>
      <c r="M340" s="170"/>
      <c r="N340" s="171"/>
      <c r="O340" s="171"/>
      <c r="P340" s="172">
        <f>P341</f>
        <v>0</v>
      </c>
      <c r="Q340" s="171"/>
      <c r="R340" s="172">
        <f>R341</f>
        <v>0.0025121145599999997</v>
      </c>
      <c r="S340" s="171"/>
      <c r="T340" s="173">
        <f>T341</f>
        <v>0</v>
      </c>
      <c r="AR340" s="174" t="s">
        <v>180</v>
      </c>
      <c r="AT340" s="175" t="s">
        <v>69</v>
      </c>
      <c r="AU340" s="175" t="s">
        <v>70</v>
      </c>
      <c r="AY340" s="174" t="s">
        <v>165</v>
      </c>
      <c r="BK340" s="176">
        <f>BK341</f>
        <v>9790.33</v>
      </c>
    </row>
    <row r="341" spans="2:63" s="11" customFormat="1" ht="22.9" customHeight="1">
      <c r="B341" s="163"/>
      <c r="C341" s="164"/>
      <c r="D341" s="165" t="s">
        <v>69</v>
      </c>
      <c r="E341" s="177" t="s">
        <v>662</v>
      </c>
      <c r="F341" s="177" t="s">
        <v>663</v>
      </c>
      <c r="G341" s="164"/>
      <c r="H341" s="164"/>
      <c r="I341" s="167"/>
      <c r="J341" s="178">
        <f>BK341</f>
        <v>9790.33</v>
      </c>
      <c r="K341" s="164"/>
      <c r="L341" s="169"/>
      <c r="M341" s="170"/>
      <c r="N341" s="171"/>
      <c r="O341" s="171"/>
      <c r="P341" s="172">
        <f>SUM(P342:P345)</f>
        <v>0</v>
      </c>
      <c r="Q341" s="171"/>
      <c r="R341" s="172">
        <f>SUM(R342:R345)</f>
        <v>0.0025121145599999997</v>
      </c>
      <c r="S341" s="171"/>
      <c r="T341" s="173">
        <f>SUM(T342:T345)</f>
        <v>0</v>
      </c>
      <c r="AR341" s="174" t="s">
        <v>180</v>
      </c>
      <c r="AT341" s="175" t="s">
        <v>69</v>
      </c>
      <c r="AU341" s="175" t="s">
        <v>6</v>
      </c>
      <c r="AY341" s="174" t="s">
        <v>165</v>
      </c>
      <c r="BK341" s="176">
        <f>SUM(BK342:BK345)</f>
        <v>9790.33</v>
      </c>
    </row>
    <row r="342" spans="1:65" s="1" customFormat="1" ht="24.2" customHeight="1">
      <c r="A342" s="35"/>
      <c r="B342" s="36"/>
      <c r="C342" s="179" t="s">
        <v>600</v>
      </c>
      <c r="D342" s="179" t="s">
        <v>167</v>
      </c>
      <c r="E342" s="180" t="s">
        <v>665</v>
      </c>
      <c r="F342" s="181" t="s">
        <v>666</v>
      </c>
      <c r="G342" s="182" t="s">
        <v>232</v>
      </c>
      <c r="H342" s="183">
        <v>32.306</v>
      </c>
      <c r="I342" s="184">
        <v>303.05</v>
      </c>
      <c r="J342" s="185">
        <f>ROUND(I342*H342,2)</f>
        <v>9790.33</v>
      </c>
      <c r="K342" s="181" t="s">
        <v>171</v>
      </c>
      <c r="L342" s="40"/>
      <c r="M342" s="186" t="s">
        <v>20</v>
      </c>
      <c r="N342" s="187" t="s">
        <v>41</v>
      </c>
      <c r="O342" s="65"/>
      <c r="P342" s="188">
        <f>O342*H342</f>
        <v>0</v>
      </c>
      <c r="Q342" s="188">
        <v>7.776E-05</v>
      </c>
      <c r="R342" s="188">
        <f>Q342*H342</f>
        <v>0.0025121145599999997</v>
      </c>
      <c r="S342" s="188">
        <v>0</v>
      </c>
      <c r="T342" s="18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0" t="s">
        <v>558</v>
      </c>
      <c r="AT342" s="190" t="s">
        <v>167</v>
      </c>
      <c r="AU342" s="190" t="s">
        <v>79</v>
      </c>
      <c r="AY342" s="18" t="s">
        <v>165</v>
      </c>
      <c r="BE342" s="191">
        <f>IF(N342="základní",J342,0)</f>
        <v>9790.33</v>
      </c>
      <c r="BF342" s="191">
        <f>IF(N342="snížená",J342,0)</f>
        <v>0</v>
      </c>
      <c r="BG342" s="191">
        <f>IF(N342="zákl. přenesená",J342,0)</f>
        <v>0</v>
      </c>
      <c r="BH342" s="191">
        <f>IF(N342="sníž. přenesená",J342,0)</f>
        <v>0</v>
      </c>
      <c r="BI342" s="191">
        <f>IF(N342="nulová",J342,0)</f>
        <v>0</v>
      </c>
      <c r="BJ342" s="18" t="s">
        <v>6</v>
      </c>
      <c r="BK342" s="191">
        <f>ROUND(I342*H342,2)</f>
        <v>9790.33</v>
      </c>
      <c r="BL342" s="18" t="s">
        <v>558</v>
      </c>
      <c r="BM342" s="190" t="s">
        <v>936</v>
      </c>
    </row>
    <row r="343" spans="1:47" s="1" customFormat="1" ht="12">
      <c r="A343" s="35"/>
      <c r="B343" s="36"/>
      <c r="C343" s="37"/>
      <c r="D343" s="192" t="s">
        <v>174</v>
      </c>
      <c r="E343" s="37"/>
      <c r="F343" s="193" t="s">
        <v>668</v>
      </c>
      <c r="G343" s="37"/>
      <c r="H343" s="37"/>
      <c r="I343" s="194"/>
      <c r="J343" s="37"/>
      <c r="K343" s="37"/>
      <c r="L343" s="40"/>
      <c r="M343" s="195"/>
      <c r="N343" s="196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174</v>
      </c>
      <c r="AU343" s="18" t="s">
        <v>79</v>
      </c>
    </row>
    <row r="344" spans="2:51" s="12" customFormat="1" ht="12">
      <c r="B344" s="197"/>
      <c r="C344" s="198"/>
      <c r="D344" s="199" t="s">
        <v>190</v>
      </c>
      <c r="E344" s="200" t="s">
        <v>20</v>
      </c>
      <c r="F344" s="201" t="s">
        <v>669</v>
      </c>
      <c r="G344" s="198"/>
      <c r="H344" s="200" t="s">
        <v>20</v>
      </c>
      <c r="I344" s="202"/>
      <c r="J344" s="198"/>
      <c r="K344" s="198"/>
      <c r="L344" s="203"/>
      <c r="M344" s="204"/>
      <c r="N344" s="205"/>
      <c r="O344" s="205"/>
      <c r="P344" s="205"/>
      <c r="Q344" s="205"/>
      <c r="R344" s="205"/>
      <c r="S344" s="205"/>
      <c r="T344" s="206"/>
      <c r="AT344" s="207" t="s">
        <v>190</v>
      </c>
      <c r="AU344" s="207" t="s">
        <v>79</v>
      </c>
      <c r="AV344" s="12" t="s">
        <v>6</v>
      </c>
      <c r="AW344" s="12" t="s">
        <v>32</v>
      </c>
      <c r="AX344" s="12" t="s">
        <v>70</v>
      </c>
      <c r="AY344" s="207" t="s">
        <v>165</v>
      </c>
    </row>
    <row r="345" spans="2:51" s="13" customFormat="1" ht="12">
      <c r="B345" s="208"/>
      <c r="C345" s="209"/>
      <c r="D345" s="199" t="s">
        <v>190</v>
      </c>
      <c r="E345" s="210" t="s">
        <v>20</v>
      </c>
      <c r="F345" s="211" t="s">
        <v>937</v>
      </c>
      <c r="G345" s="209"/>
      <c r="H345" s="212">
        <v>32.306</v>
      </c>
      <c r="I345" s="213"/>
      <c r="J345" s="209"/>
      <c r="K345" s="209"/>
      <c r="L345" s="214"/>
      <c r="M345" s="241"/>
      <c r="N345" s="242"/>
      <c r="O345" s="242"/>
      <c r="P345" s="242"/>
      <c r="Q345" s="242"/>
      <c r="R345" s="242"/>
      <c r="S345" s="242"/>
      <c r="T345" s="243"/>
      <c r="AT345" s="218" t="s">
        <v>190</v>
      </c>
      <c r="AU345" s="218" t="s">
        <v>79</v>
      </c>
      <c r="AV345" s="13" t="s">
        <v>79</v>
      </c>
      <c r="AW345" s="13" t="s">
        <v>32</v>
      </c>
      <c r="AX345" s="13" t="s">
        <v>6</v>
      </c>
      <c r="AY345" s="218" t="s">
        <v>165</v>
      </c>
    </row>
    <row r="346" spans="1:31" s="1" customFormat="1" ht="6.95" customHeight="1">
      <c r="A346" s="35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40"/>
      <c r="M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</row>
  </sheetData>
  <sheetProtection formatColumns="0" formatRows="0" autoFilter="0"/>
  <autoFilter ref="C96:K345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hyperlinks>
    <hyperlink ref="F101" r:id="rId1" display="https://podminky.urs.cz/item/CS_URS_2022_02/132154102"/>
    <hyperlink ref="F107" r:id="rId2" display="https://podminky.urs.cz/item/CS_URS_2022_02/162651111"/>
    <hyperlink ref="F109" r:id="rId3" display="https://podminky.urs.cz/item/CS_URS_2022_02/167151101"/>
    <hyperlink ref="F111" r:id="rId4" display="https://podminky.urs.cz/item/CS_URS_2022_02/171201201"/>
    <hyperlink ref="F113" r:id="rId5" display="https://podminky.urs.cz/item/CS_URS_2022_02/171201231"/>
    <hyperlink ref="F117" r:id="rId6" display="https://podminky.urs.cz/item/CS_URS_2022_02/239111111"/>
    <hyperlink ref="F123" r:id="rId7" display="https://podminky.urs.cz/item/CS_URS_2022_02/271562211"/>
    <hyperlink ref="F131" r:id="rId8" display="https://podminky.urs.cz/item/CS_URS_2022_02/273322511"/>
    <hyperlink ref="F141" r:id="rId9" display="https://podminky.urs.cz/item/CS_URS_2022_02/274322511"/>
    <hyperlink ref="F153" r:id="rId10" display="https://podminky.urs.cz/item/CS_URS_2022_02/274351121"/>
    <hyperlink ref="F158" r:id="rId11" display="https://podminky.urs.cz/item/CS_URS_2022_02/274351122"/>
    <hyperlink ref="F164" r:id="rId12" display="https://podminky.urs.cz/item/CS_URS_2022_02/274362021"/>
    <hyperlink ref="F169" r:id="rId13" display="https://podminky.urs.cz/item/CS_URS_2022_02/337171410"/>
    <hyperlink ref="F187" r:id="rId14" display="https://podminky.urs.cz/item/CS_URS_2022_02/342151111"/>
    <hyperlink ref="F194" r:id="rId15" display="https://podminky.urs.cz/item/CS_URS_2022_02/342171111"/>
    <hyperlink ref="F201" r:id="rId16" display="https://podminky.urs.cz/item/CS_URS_2022_02/342191111"/>
    <hyperlink ref="F215" r:id="rId17" display="https://podminky.urs.cz/item/CS_URS_2022_02/444171111"/>
    <hyperlink ref="F222" r:id="rId18" display="https://podminky.urs.cz/item/CS_URS_2022_02/631311121"/>
    <hyperlink ref="F226" r:id="rId19" display="https://podminky.urs.cz/item/CS_URS_2022_02/633992111"/>
    <hyperlink ref="F229" r:id="rId20" display="https://podminky.urs.cz/item/CS_URS_2022_02/941311111"/>
    <hyperlink ref="F232" r:id="rId21" display="https://podminky.urs.cz/item/CS_URS_2022_02/941311211"/>
    <hyperlink ref="F236" r:id="rId22" display="https://podminky.urs.cz/item/CS_URS_2022_02/941311811"/>
    <hyperlink ref="F238" r:id="rId23" display="https://podminky.urs.cz/item/CS_URS_2022_02/953946111"/>
    <hyperlink ref="F256" r:id="rId24" display="https://podminky.urs.cz/item/CS_URS_2022_02/966073121"/>
    <hyperlink ref="F261" r:id="rId25" display="https://podminky.urs.cz/item/CS_URS_2022_02/997002611"/>
    <hyperlink ref="F263" r:id="rId26" display="https://podminky.urs.cz/item/CS_URS_2022_02/997006512"/>
    <hyperlink ref="F265" r:id="rId27" display="https://podminky.urs.cz/item/CS_URS_2022_02/997006519"/>
    <hyperlink ref="F269" r:id="rId28" display="https://podminky.urs.cz/item/CS_URS_2022_02/997013871"/>
    <hyperlink ref="F272" r:id="rId29" display="https://podminky.urs.cz/item/CS_URS_2022_02/998014211"/>
    <hyperlink ref="F276" r:id="rId30" display="https://podminky.urs.cz/item/CS_URS_2022_02/713131151"/>
    <hyperlink ref="F283" r:id="rId31" display="https://podminky.urs.cz/item/CS_URS_2022_02/764214606"/>
    <hyperlink ref="F287" r:id="rId32" display="https://podminky.urs.cz/item/CS_URS_2022_02/764311603"/>
    <hyperlink ref="F291" r:id="rId33" display="https://podminky.urs.cz/item/CS_URS_2022_02/764311604"/>
    <hyperlink ref="F298" r:id="rId34" display="https://podminky.urs.cz/item/CS_URS_2022_02/764311605"/>
    <hyperlink ref="F302" r:id="rId35" display="https://podminky.urs.cz/item/CS_URS_2022_02/764511601"/>
    <hyperlink ref="F306" r:id="rId36" display="https://podminky.urs.cz/item/CS_URS_2022_02/764511621"/>
    <hyperlink ref="F310" r:id="rId37" display="https://podminky.urs.cz/item/CS_URS_2022_02/764518621"/>
    <hyperlink ref="F314" r:id="rId38" display="https://podminky.urs.cz/item/CS_URS_2022_02/998764101"/>
    <hyperlink ref="F317" r:id="rId39" display="https://podminky.urs.cz/item/CS_URS_2022_02/767640111"/>
    <hyperlink ref="F322" r:id="rId40" display="https://podminky.urs.cz/item/CS_URS_2022_02/767652240"/>
    <hyperlink ref="F327" r:id="rId41" display="https://podminky.urs.cz/item/CS_URS_2022_02/998767101"/>
    <hyperlink ref="F330" r:id="rId42" display="https://podminky.urs.cz/item/CS_URS_2022_02/777611121"/>
    <hyperlink ref="F333" r:id="rId43" display="https://podminky.urs.cz/item/CS_URS_2022_02/783301303"/>
    <hyperlink ref="F335" r:id="rId44" display="https://podminky.urs.cz/item/CS_URS_2022_02/783334201"/>
    <hyperlink ref="F337" r:id="rId45" display="https://podminky.urs.cz/item/CS_URS_2022_02/783335101"/>
    <hyperlink ref="F339" r:id="rId46" display="https://podminky.urs.cz/item/CS_URS_2022_02/783337101"/>
    <hyperlink ref="F343" r:id="rId47" display="https://podminky.urs.cz/item/CS_URS_2022_02/46804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9"/>
  <headerFooter>
    <oddFooter>&amp;CStrana &amp;P z &amp;N</oddFooter>
  </headerFooter>
  <drawing r:id="rId4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workbookViewId="0" topLeftCell="A22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91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938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940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31</v>
      </c>
      <c r="F23" s="35"/>
      <c r="G23" s="35"/>
      <c r="H23" s="35"/>
      <c r="I23" s="113" t="s">
        <v>28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20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31</v>
      </c>
      <c r="F26" s="35"/>
      <c r="G26" s="35"/>
      <c r="H26" s="35"/>
      <c r="I26" s="113" t="s">
        <v>28</v>
      </c>
      <c r="J26" s="104" t="s">
        <v>20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ROUND(J94,2)</f>
        <v>4004170.53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ROUND((SUM(BE94:BE258)),0)</f>
        <v>4004171</v>
      </c>
      <c r="G35" s="35"/>
      <c r="H35" s="35"/>
      <c r="I35" s="125">
        <v>0.21</v>
      </c>
      <c r="J35" s="124">
        <f>ROUND(((SUM(BE94:BE258))*I35),2)</f>
        <v>840875.81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ROUND((SUM(BF94:BF258)),0)</f>
        <v>0</v>
      </c>
      <c r="G36" s="35"/>
      <c r="H36" s="35"/>
      <c r="I36" s="125">
        <v>0.15</v>
      </c>
      <c r="J36" s="124">
        <f>ROUND(((SUM(BF94:BF258))*I36),0)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ROUND((SUM(BG94:BG258)),0)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ROUND((SUM(BH94:BH258)),0)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ROUND((SUM(BI94:BI258)),0)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4845046.34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938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SO 04.1 - Vjezd a zpevněné plochy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>par. č. 589/3 v k.ú. Nový Jičín-Horní Předměstí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>Technické služby města Nového Jičína, p. o.</v>
      </c>
      <c r="G58" s="37"/>
      <c r="H58" s="37"/>
      <c r="I58" s="30" t="s">
        <v>30</v>
      </c>
      <c r="J58" s="33" t="str">
        <f>E23</f>
        <v>BENEPRO, a.s.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BENEPRO, a.s.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J94</f>
        <v>4004170.53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132</v>
      </c>
      <c r="E64" s="144"/>
      <c r="F64" s="144"/>
      <c r="G64" s="144"/>
      <c r="H64" s="144"/>
      <c r="I64" s="144"/>
      <c r="J64" s="145">
        <f>J95</f>
        <v>4004170.53</v>
      </c>
      <c r="K64" s="142"/>
      <c r="L64" s="146"/>
    </row>
    <row r="65" spans="2:12" s="9" customFormat="1" ht="19.9" customHeight="1">
      <c r="B65" s="147"/>
      <c r="C65" s="98"/>
      <c r="D65" s="148" t="s">
        <v>133</v>
      </c>
      <c r="E65" s="149"/>
      <c r="F65" s="149"/>
      <c r="G65" s="149"/>
      <c r="H65" s="149"/>
      <c r="I65" s="149"/>
      <c r="J65" s="150">
        <f>J96</f>
        <v>1076251.3099999998</v>
      </c>
      <c r="K65" s="98"/>
      <c r="L65" s="151"/>
    </row>
    <row r="66" spans="2:12" s="9" customFormat="1" ht="19.9" customHeight="1">
      <c r="B66" s="147"/>
      <c r="C66" s="98"/>
      <c r="D66" s="148" t="s">
        <v>134</v>
      </c>
      <c r="E66" s="149"/>
      <c r="F66" s="149"/>
      <c r="G66" s="149"/>
      <c r="H66" s="149"/>
      <c r="I66" s="149"/>
      <c r="J66" s="150">
        <f>J168</f>
        <v>42931.35</v>
      </c>
      <c r="K66" s="98"/>
      <c r="L66" s="151"/>
    </row>
    <row r="67" spans="2:12" s="9" customFormat="1" ht="19.9" customHeight="1">
      <c r="B67" s="147"/>
      <c r="C67" s="98"/>
      <c r="D67" s="148" t="s">
        <v>136</v>
      </c>
      <c r="E67" s="149"/>
      <c r="F67" s="149"/>
      <c r="G67" s="149"/>
      <c r="H67" s="149"/>
      <c r="I67" s="149"/>
      <c r="J67" s="150">
        <f>J178</f>
        <v>2042.92</v>
      </c>
      <c r="K67" s="98"/>
      <c r="L67" s="151"/>
    </row>
    <row r="68" spans="2:12" s="9" customFormat="1" ht="19.9" customHeight="1">
      <c r="B68" s="147"/>
      <c r="C68" s="98"/>
      <c r="D68" s="148" t="s">
        <v>137</v>
      </c>
      <c r="E68" s="149"/>
      <c r="F68" s="149"/>
      <c r="G68" s="149"/>
      <c r="H68" s="149"/>
      <c r="I68" s="149"/>
      <c r="J68" s="150">
        <f>J188</f>
        <v>2277847</v>
      </c>
      <c r="K68" s="98"/>
      <c r="L68" s="151"/>
    </row>
    <row r="69" spans="2:12" s="9" customFormat="1" ht="19.9" customHeight="1">
      <c r="B69" s="147"/>
      <c r="C69" s="98"/>
      <c r="D69" s="148" t="s">
        <v>941</v>
      </c>
      <c r="E69" s="149"/>
      <c r="F69" s="149"/>
      <c r="G69" s="149"/>
      <c r="H69" s="149"/>
      <c r="I69" s="149"/>
      <c r="J69" s="150">
        <f>J207</f>
        <v>19191.190000000002</v>
      </c>
      <c r="K69" s="98"/>
      <c r="L69" s="151"/>
    </row>
    <row r="70" spans="2:12" s="9" customFormat="1" ht="19.9" customHeight="1">
      <c r="B70" s="147"/>
      <c r="C70" s="98"/>
      <c r="D70" s="148" t="s">
        <v>139</v>
      </c>
      <c r="E70" s="149"/>
      <c r="F70" s="149"/>
      <c r="G70" s="149"/>
      <c r="H70" s="149"/>
      <c r="I70" s="149"/>
      <c r="J70" s="150">
        <f>J225</f>
        <v>92662.36</v>
      </c>
      <c r="K70" s="98"/>
      <c r="L70" s="151"/>
    </row>
    <row r="71" spans="2:12" s="9" customFormat="1" ht="19.9" customHeight="1">
      <c r="B71" s="147"/>
      <c r="C71" s="98"/>
      <c r="D71" s="148" t="s">
        <v>140</v>
      </c>
      <c r="E71" s="149"/>
      <c r="F71" s="149"/>
      <c r="G71" s="149"/>
      <c r="H71" s="149"/>
      <c r="I71" s="149"/>
      <c r="J71" s="150">
        <f>J241</f>
        <v>204411.63</v>
      </c>
      <c r="K71" s="98"/>
      <c r="L71" s="151"/>
    </row>
    <row r="72" spans="2:12" s="9" customFormat="1" ht="19.9" customHeight="1">
      <c r="B72" s="147"/>
      <c r="C72" s="98"/>
      <c r="D72" s="148" t="s">
        <v>141</v>
      </c>
      <c r="E72" s="149"/>
      <c r="F72" s="149"/>
      <c r="G72" s="149"/>
      <c r="H72" s="149"/>
      <c r="I72" s="149"/>
      <c r="J72" s="150">
        <f>J256</f>
        <v>288832.77</v>
      </c>
      <c r="K72" s="98"/>
      <c r="L72" s="151"/>
    </row>
    <row r="73" spans="1:31" s="1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1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24.95" customHeight="1">
      <c r="A79" s="35"/>
      <c r="B79" s="36"/>
      <c r="C79" s="24" t="s">
        <v>150</v>
      </c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2" customHeight="1">
      <c r="A81" s="35"/>
      <c r="B81" s="36"/>
      <c r="C81" s="30" t="s">
        <v>17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26.25" customHeight="1">
      <c r="A82" s="35"/>
      <c r="B82" s="36"/>
      <c r="C82" s="37"/>
      <c r="D82" s="37"/>
      <c r="E82" s="390" t="str">
        <f>E7</f>
        <v>Projektová dokumentace revitalizace střediska Veřejná zeleň na ul. Palackého 29, Nový Jičín</v>
      </c>
      <c r="F82" s="391"/>
      <c r="G82" s="391"/>
      <c r="H82" s="391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ht="12" customHeight="1">
      <c r="B83" s="22"/>
      <c r="C83" s="30" t="s">
        <v>126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1" customFormat="1" ht="16.5" customHeight="1">
      <c r="A84" s="35"/>
      <c r="B84" s="36"/>
      <c r="C84" s="37"/>
      <c r="D84" s="37"/>
      <c r="E84" s="390" t="s">
        <v>938</v>
      </c>
      <c r="F84" s="389"/>
      <c r="G84" s="389"/>
      <c r="H84" s="389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2" customHeight="1">
      <c r="A85" s="35"/>
      <c r="B85" s="36"/>
      <c r="C85" s="30" t="s">
        <v>939</v>
      </c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6.5" customHeight="1">
      <c r="A86" s="35"/>
      <c r="B86" s="36"/>
      <c r="C86" s="37"/>
      <c r="D86" s="37"/>
      <c r="E86" s="386" t="str">
        <f>E11</f>
        <v>SO 04.1 - Vjezd a zpevněné plochy</v>
      </c>
      <c r="F86" s="389"/>
      <c r="G86" s="389"/>
      <c r="H86" s="389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2" customHeight="1">
      <c r="A88" s="35"/>
      <c r="B88" s="36"/>
      <c r="C88" s="30" t="s">
        <v>22</v>
      </c>
      <c r="D88" s="37"/>
      <c r="E88" s="37"/>
      <c r="F88" s="28" t="str">
        <f>F14</f>
        <v>par. č. 589/3 v k.ú. Nový Jičín-Horní Předměstí</v>
      </c>
      <c r="G88" s="37"/>
      <c r="H88" s="37"/>
      <c r="I88" s="30" t="s">
        <v>24</v>
      </c>
      <c r="J88" s="60">
        <f>IF(J14="","",J14)</f>
        <v>44855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" customFormat="1" ht="15.2" customHeight="1">
      <c r="A90" s="35"/>
      <c r="B90" s="36"/>
      <c r="C90" s="30" t="s">
        <v>25</v>
      </c>
      <c r="D90" s="37"/>
      <c r="E90" s="37"/>
      <c r="F90" s="28" t="str">
        <f>E17</f>
        <v>Technické služby města Nového Jičína, p. o.</v>
      </c>
      <c r="G90" s="37"/>
      <c r="H90" s="37"/>
      <c r="I90" s="30" t="s">
        <v>30</v>
      </c>
      <c r="J90" s="33" t="str">
        <f>E23</f>
        <v>BENEPRO, a.s.</v>
      </c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15.2" customHeight="1">
      <c r="A91" s="35"/>
      <c r="B91" s="36"/>
      <c r="C91" s="30" t="s">
        <v>29</v>
      </c>
      <c r="D91" s="37"/>
      <c r="E91" s="37"/>
      <c r="F91" s="28" t="str">
        <f>IF(E20="","",E20)</f>
        <v>NOSTA s.r.o. Nový Jičín</v>
      </c>
      <c r="G91" s="37"/>
      <c r="H91" s="37"/>
      <c r="I91" s="30" t="s">
        <v>33</v>
      </c>
      <c r="J91" s="33" t="str">
        <f>E26</f>
        <v>BENEPRO, a.s.</v>
      </c>
      <c r="K91" s="37"/>
      <c r="L91" s="114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10.3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0" customFormat="1" ht="29.25" customHeight="1">
      <c r="A93" s="152"/>
      <c r="B93" s="153"/>
      <c r="C93" s="154" t="s">
        <v>151</v>
      </c>
      <c r="D93" s="155" t="s">
        <v>55</v>
      </c>
      <c r="E93" s="155" t="s">
        <v>51</v>
      </c>
      <c r="F93" s="155" t="s">
        <v>52</v>
      </c>
      <c r="G93" s="155" t="s">
        <v>152</v>
      </c>
      <c r="H93" s="155" t="s">
        <v>153</v>
      </c>
      <c r="I93" s="155" t="s">
        <v>154</v>
      </c>
      <c r="J93" s="155" t="s">
        <v>130</v>
      </c>
      <c r="K93" s="156" t="s">
        <v>155</v>
      </c>
      <c r="L93" s="157"/>
      <c r="M93" s="69" t="s">
        <v>20</v>
      </c>
      <c r="N93" s="70" t="s">
        <v>40</v>
      </c>
      <c r="O93" s="70" t="s">
        <v>156</v>
      </c>
      <c r="P93" s="70" t="s">
        <v>157</v>
      </c>
      <c r="Q93" s="70" t="s">
        <v>158</v>
      </c>
      <c r="R93" s="70" t="s">
        <v>159</v>
      </c>
      <c r="S93" s="70" t="s">
        <v>160</v>
      </c>
      <c r="T93" s="71" t="s">
        <v>161</v>
      </c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</row>
    <row r="94" spans="1:63" s="1" customFormat="1" ht="22.9" customHeight="1">
      <c r="A94" s="35"/>
      <c r="B94" s="36"/>
      <c r="C94" s="76" t="s">
        <v>162</v>
      </c>
      <c r="D94" s="37"/>
      <c r="E94" s="37"/>
      <c r="F94" s="37"/>
      <c r="G94" s="37"/>
      <c r="H94" s="37"/>
      <c r="I94" s="37"/>
      <c r="J94" s="158">
        <f>BK94</f>
        <v>4004170.53</v>
      </c>
      <c r="K94" s="37"/>
      <c r="L94" s="40"/>
      <c r="M94" s="72"/>
      <c r="N94" s="159"/>
      <c r="O94" s="73"/>
      <c r="P94" s="160">
        <f>P95</f>
        <v>0</v>
      </c>
      <c r="Q94" s="73"/>
      <c r="R94" s="160">
        <f>R95</f>
        <v>847.712888278952</v>
      </c>
      <c r="S94" s="73"/>
      <c r="T94" s="161">
        <f>T95</f>
        <v>646.84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69</v>
      </c>
      <c r="AU94" s="18" t="s">
        <v>131</v>
      </c>
      <c r="BK94" s="162">
        <f>BK95</f>
        <v>4004170.53</v>
      </c>
    </row>
    <row r="95" spans="2:63" s="11" customFormat="1" ht="25.9" customHeight="1">
      <c r="B95" s="163"/>
      <c r="C95" s="164"/>
      <c r="D95" s="165" t="s">
        <v>69</v>
      </c>
      <c r="E95" s="166" t="s">
        <v>163</v>
      </c>
      <c r="F95" s="166" t="s">
        <v>164</v>
      </c>
      <c r="G95" s="164"/>
      <c r="H95" s="164"/>
      <c r="I95" s="167"/>
      <c r="J95" s="168">
        <f>BK95</f>
        <v>4004170.53</v>
      </c>
      <c r="K95" s="164"/>
      <c r="L95" s="169"/>
      <c r="M95" s="170"/>
      <c r="N95" s="171"/>
      <c r="O95" s="171"/>
      <c r="P95" s="172">
        <f>P96+P168+P178+P188+P207+P225+P241+P256</f>
        <v>0</v>
      </c>
      <c r="Q95" s="171"/>
      <c r="R95" s="172">
        <f>R96+R168+R178+R188+R207+R225+R241+R256</f>
        <v>847.712888278952</v>
      </c>
      <c r="S95" s="171"/>
      <c r="T95" s="173">
        <f>T96+T168+T178+T188+T207+T225+T241+T256</f>
        <v>646.84</v>
      </c>
      <c r="AR95" s="174" t="s">
        <v>6</v>
      </c>
      <c r="AT95" s="175" t="s">
        <v>69</v>
      </c>
      <c r="AU95" s="175" t="s">
        <v>70</v>
      </c>
      <c r="AY95" s="174" t="s">
        <v>165</v>
      </c>
      <c r="BK95" s="176">
        <f>BK96+BK168+BK178+BK188+BK207+BK225+BK241+BK256</f>
        <v>4004170.53</v>
      </c>
    </row>
    <row r="96" spans="2:63" s="11" customFormat="1" ht="22.9" customHeight="1">
      <c r="B96" s="163"/>
      <c r="C96" s="164"/>
      <c r="D96" s="165" t="s">
        <v>69</v>
      </c>
      <c r="E96" s="177" t="s">
        <v>6</v>
      </c>
      <c r="F96" s="177" t="s">
        <v>166</v>
      </c>
      <c r="G96" s="164"/>
      <c r="H96" s="164"/>
      <c r="I96" s="167"/>
      <c r="J96" s="178">
        <f>BK96</f>
        <v>1076251.3099999998</v>
      </c>
      <c r="K96" s="164"/>
      <c r="L96" s="169"/>
      <c r="M96" s="170"/>
      <c r="N96" s="171"/>
      <c r="O96" s="171"/>
      <c r="P96" s="172">
        <f>SUM(P97:P167)</f>
        <v>0</v>
      </c>
      <c r="Q96" s="171"/>
      <c r="R96" s="172">
        <f>SUM(R97:R167)</f>
        <v>795.015245</v>
      </c>
      <c r="S96" s="171"/>
      <c r="T96" s="173">
        <f>SUM(T97:T167)</f>
        <v>636.84</v>
      </c>
      <c r="AR96" s="174" t="s">
        <v>6</v>
      </c>
      <c r="AT96" s="175" t="s">
        <v>69</v>
      </c>
      <c r="AU96" s="175" t="s">
        <v>6</v>
      </c>
      <c r="AY96" s="174" t="s">
        <v>165</v>
      </c>
      <c r="BK96" s="176">
        <f>SUM(BK97:BK167)</f>
        <v>1076251.3099999998</v>
      </c>
    </row>
    <row r="97" spans="1:65" s="1" customFormat="1" ht="78" customHeight="1">
      <c r="A97" s="35"/>
      <c r="B97" s="36"/>
      <c r="C97" s="179" t="s">
        <v>6</v>
      </c>
      <c r="D97" s="179" t="s">
        <v>167</v>
      </c>
      <c r="E97" s="180" t="s">
        <v>942</v>
      </c>
      <c r="F97" s="181" t="s">
        <v>943</v>
      </c>
      <c r="G97" s="182" t="s">
        <v>187</v>
      </c>
      <c r="H97" s="183">
        <v>375</v>
      </c>
      <c r="I97" s="184">
        <v>377.59</v>
      </c>
      <c r="J97" s="185">
        <f>ROUND(I97*H97,2)</f>
        <v>141596.25</v>
      </c>
      <c r="K97" s="181" t="s">
        <v>171</v>
      </c>
      <c r="L97" s="40"/>
      <c r="M97" s="186" t="s">
        <v>20</v>
      </c>
      <c r="N97" s="187" t="s">
        <v>41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0.425</v>
      </c>
      <c r="T97" s="189">
        <f>S97*H97</f>
        <v>159.375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172</v>
      </c>
      <c r="AT97" s="190" t="s">
        <v>167</v>
      </c>
      <c r="AU97" s="190" t="s">
        <v>79</v>
      </c>
      <c r="AY97" s="18" t="s">
        <v>165</v>
      </c>
      <c r="BE97" s="191">
        <f>IF(N97="základní",J97,0)</f>
        <v>141596.25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6</v>
      </c>
      <c r="BK97" s="191">
        <f>ROUND(I97*H97,2)</f>
        <v>141596.25</v>
      </c>
      <c r="BL97" s="18" t="s">
        <v>172</v>
      </c>
      <c r="BM97" s="190" t="s">
        <v>944</v>
      </c>
    </row>
    <row r="98" spans="1:47" s="1" customFormat="1" ht="12">
      <c r="A98" s="35"/>
      <c r="B98" s="36"/>
      <c r="C98" s="37"/>
      <c r="D98" s="192" t="s">
        <v>174</v>
      </c>
      <c r="E98" s="37"/>
      <c r="F98" s="193" t="s">
        <v>945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174</v>
      </c>
      <c r="AU98" s="18" t="s">
        <v>79</v>
      </c>
    </row>
    <row r="99" spans="2:51" s="12" customFormat="1" ht="12">
      <c r="B99" s="197"/>
      <c r="C99" s="198"/>
      <c r="D99" s="199" t="s">
        <v>190</v>
      </c>
      <c r="E99" s="200" t="s">
        <v>20</v>
      </c>
      <c r="F99" s="201" t="s">
        <v>946</v>
      </c>
      <c r="G99" s="198"/>
      <c r="H99" s="200" t="s">
        <v>20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190</v>
      </c>
      <c r="AU99" s="207" t="s">
        <v>79</v>
      </c>
      <c r="AV99" s="12" t="s">
        <v>6</v>
      </c>
      <c r="AW99" s="12" t="s">
        <v>32</v>
      </c>
      <c r="AX99" s="12" t="s">
        <v>70</v>
      </c>
      <c r="AY99" s="207" t="s">
        <v>165</v>
      </c>
    </row>
    <row r="100" spans="2:51" s="13" customFormat="1" ht="12">
      <c r="B100" s="208"/>
      <c r="C100" s="209"/>
      <c r="D100" s="199" t="s">
        <v>190</v>
      </c>
      <c r="E100" s="210" t="s">
        <v>20</v>
      </c>
      <c r="F100" s="211" t="s">
        <v>947</v>
      </c>
      <c r="G100" s="209"/>
      <c r="H100" s="212">
        <v>375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190</v>
      </c>
      <c r="AU100" s="218" t="s">
        <v>79</v>
      </c>
      <c r="AV100" s="13" t="s">
        <v>79</v>
      </c>
      <c r="AW100" s="13" t="s">
        <v>32</v>
      </c>
      <c r="AX100" s="13" t="s">
        <v>6</v>
      </c>
      <c r="AY100" s="218" t="s">
        <v>165</v>
      </c>
    </row>
    <row r="101" spans="1:65" s="1" customFormat="1" ht="62.65" customHeight="1">
      <c r="A101" s="35"/>
      <c r="B101" s="36"/>
      <c r="C101" s="179" t="s">
        <v>79</v>
      </c>
      <c r="D101" s="179" t="s">
        <v>167</v>
      </c>
      <c r="E101" s="180" t="s">
        <v>948</v>
      </c>
      <c r="F101" s="181" t="s">
        <v>949</v>
      </c>
      <c r="G101" s="182" t="s">
        <v>187</v>
      </c>
      <c r="H101" s="183">
        <v>925</v>
      </c>
      <c r="I101" s="184">
        <v>49.45</v>
      </c>
      <c r="J101" s="185">
        <f>ROUND(I101*H101,2)</f>
        <v>45741.25</v>
      </c>
      <c r="K101" s="181" t="s">
        <v>171</v>
      </c>
      <c r="L101" s="40"/>
      <c r="M101" s="186" t="s">
        <v>20</v>
      </c>
      <c r="N101" s="187" t="s">
        <v>41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0.5</v>
      </c>
      <c r="T101" s="189">
        <f>S101*H101</f>
        <v>462.5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172</v>
      </c>
      <c r="AT101" s="190" t="s">
        <v>167</v>
      </c>
      <c r="AU101" s="190" t="s">
        <v>79</v>
      </c>
      <c r="AY101" s="18" t="s">
        <v>165</v>
      </c>
      <c r="BE101" s="191">
        <f>IF(N101="základní",J101,0)</f>
        <v>45741.25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6</v>
      </c>
      <c r="BK101" s="191">
        <f>ROUND(I101*H101,2)</f>
        <v>45741.25</v>
      </c>
      <c r="BL101" s="18" t="s">
        <v>172</v>
      </c>
      <c r="BM101" s="190" t="s">
        <v>950</v>
      </c>
    </row>
    <row r="102" spans="1:47" s="1" customFormat="1" ht="12">
      <c r="A102" s="35"/>
      <c r="B102" s="36"/>
      <c r="C102" s="37"/>
      <c r="D102" s="192" t="s">
        <v>174</v>
      </c>
      <c r="E102" s="37"/>
      <c r="F102" s="193" t="s">
        <v>951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174</v>
      </c>
      <c r="AU102" s="18" t="s">
        <v>79</v>
      </c>
    </row>
    <row r="103" spans="1:65" s="1" customFormat="1" ht="49.15" customHeight="1">
      <c r="A103" s="35"/>
      <c r="B103" s="36"/>
      <c r="C103" s="179" t="s">
        <v>180</v>
      </c>
      <c r="D103" s="179" t="s">
        <v>167</v>
      </c>
      <c r="E103" s="180" t="s">
        <v>952</v>
      </c>
      <c r="F103" s="181" t="s">
        <v>953</v>
      </c>
      <c r="G103" s="182" t="s">
        <v>232</v>
      </c>
      <c r="H103" s="183">
        <v>73</v>
      </c>
      <c r="I103" s="184">
        <v>83.1</v>
      </c>
      <c r="J103" s="185">
        <f>ROUND(I103*H103,2)</f>
        <v>6066.3</v>
      </c>
      <c r="K103" s="181" t="s">
        <v>171</v>
      </c>
      <c r="L103" s="40"/>
      <c r="M103" s="186" t="s">
        <v>20</v>
      </c>
      <c r="N103" s="187" t="s">
        <v>41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0.205</v>
      </c>
      <c r="T103" s="189">
        <f>S103*H103</f>
        <v>14.965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172</v>
      </c>
      <c r="AT103" s="190" t="s">
        <v>167</v>
      </c>
      <c r="AU103" s="190" t="s">
        <v>79</v>
      </c>
      <c r="AY103" s="18" t="s">
        <v>165</v>
      </c>
      <c r="BE103" s="191">
        <f>IF(N103="základní",J103,0)</f>
        <v>6066.3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6</v>
      </c>
      <c r="BK103" s="191">
        <f>ROUND(I103*H103,2)</f>
        <v>6066.3</v>
      </c>
      <c r="BL103" s="18" t="s">
        <v>172</v>
      </c>
      <c r="BM103" s="190" t="s">
        <v>954</v>
      </c>
    </row>
    <row r="104" spans="1:47" s="1" customFormat="1" ht="12">
      <c r="A104" s="35"/>
      <c r="B104" s="36"/>
      <c r="C104" s="37"/>
      <c r="D104" s="192" t="s">
        <v>174</v>
      </c>
      <c r="E104" s="37"/>
      <c r="F104" s="193" t="s">
        <v>955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174</v>
      </c>
      <c r="AU104" s="18" t="s">
        <v>79</v>
      </c>
    </row>
    <row r="105" spans="1:65" s="1" customFormat="1" ht="37.9" customHeight="1">
      <c r="A105" s="35"/>
      <c r="B105" s="36"/>
      <c r="C105" s="179" t="s">
        <v>172</v>
      </c>
      <c r="D105" s="179" t="s">
        <v>167</v>
      </c>
      <c r="E105" s="180" t="s">
        <v>956</v>
      </c>
      <c r="F105" s="181" t="s">
        <v>957</v>
      </c>
      <c r="G105" s="182" t="s">
        <v>201</v>
      </c>
      <c r="H105" s="183">
        <v>312</v>
      </c>
      <c r="I105" s="184">
        <v>170.39</v>
      </c>
      <c r="J105" s="185">
        <f>ROUND(I105*H105,2)</f>
        <v>53161.68</v>
      </c>
      <c r="K105" s="181" t="s">
        <v>171</v>
      </c>
      <c r="L105" s="40"/>
      <c r="M105" s="186" t="s">
        <v>20</v>
      </c>
      <c r="N105" s="187" t="s">
        <v>41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172</v>
      </c>
      <c r="AT105" s="190" t="s">
        <v>167</v>
      </c>
      <c r="AU105" s="190" t="s">
        <v>79</v>
      </c>
      <c r="AY105" s="18" t="s">
        <v>165</v>
      </c>
      <c r="BE105" s="191">
        <f>IF(N105="základní",J105,0)</f>
        <v>53161.68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53161.68</v>
      </c>
      <c r="BL105" s="18" t="s">
        <v>172</v>
      </c>
      <c r="BM105" s="190" t="s">
        <v>958</v>
      </c>
    </row>
    <row r="106" spans="1:47" s="1" customFormat="1" ht="12">
      <c r="A106" s="35"/>
      <c r="B106" s="36"/>
      <c r="C106" s="37"/>
      <c r="D106" s="192" t="s">
        <v>174</v>
      </c>
      <c r="E106" s="37"/>
      <c r="F106" s="193" t="s">
        <v>959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174</v>
      </c>
      <c r="AU106" s="18" t="s">
        <v>79</v>
      </c>
    </row>
    <row r="107" spans="2:51" s="12" customFormat="1" ht="12">
      <c r="B107" s="197"/>
      <c r="C107" s="198"/>
      <c r="D107" s="199" t="s">
        <v>190</v>
      </c>
      <c r="E107" s="200" t="s">
        <v>20</v>
      </c>
      <c r="F107" s="201" t="s">
        <v>960</v>
      </c>
      <c r="G107" s="198"/>
      <c r="H107" s="200" t="s">
        <v>20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190</v>
      </c>
      <c r="AU107" s="207" t="s">
        <v>79</v>
      </c>
      <c r="AV107" s="12" t="s">
        <v>6</v>
      </c>
      <c r="AW107" s="12" t="s">
        <v>32</v>
      </c>
      <c r="AX107" s="12" t="s">
        <v>70</v>
      </c>
      <c r="AY107" s="207" t="s">
        <v>165</v>
      </c>
    </row>
    <row r="108" spans="2:51" s="13" customFormat="1" ht="12">
      <c r="B108" s="208"/>
      <c r="C108" s="209"/>
      <c r="D108" s="199" t="s">
        <v>190</v>
      </c>
      <c r="E108" s="210" t="s">
        <v>20</v>
      </c>
      <c r="F108" s="211" t="s">
        <v>961</v>
      </c>
      <c r="G108" s="209"/>
      <c r="H108" s="212">
        <v>312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190</v>
      </c>
      <c r="AU108" s="218" t="s">
        <v>79</v>
      </c>
      <c r="AV108" s="13" t="s">
        <v>79</v>
      </c>
      <c r="AW108" s="13" t="s">
        <v>32</v>
      </c>
      <c r="AX108" s="13" t="s">
        <v>6</v>
      </c>
      <c r="AY108" s="218" t="s">
        <v>165</v>
      </c>
    </row>
    <row r="109" spans="1:65" s="1" customFormat="1" ht="49.15" customHeight="1">
      <c r="A109" s="35"/>
      <c r="B109" s="36"/>
      <c r="C109" s="179" t="s">
        <v>193</v>
      </c>
      <c r="D109" s="179" t="s">
        <v>167</v>
      </c>
      <c r="E109" s="180" t="s">
        <v>962</v>
      </c>
      <c r="F109" s="181" t="s">
        <v>963</v>
      </c>
      <c r="G109" s="182" t="s">
        <v>201</v>
      </c>
      <c r="H109" s="183">
        <v>24.125</v>
      </c>
      <c r="I109" s="184">
        <v>413.08</v>
      </c>
      <c r="J109" s="185">
        <f>ROUND(I109*H109,2)</f>
        <v>9965.56</v>
      </c>
      <c r="K109" s="181" t="s">
        <v>171</v>
      </c>
      <c r="L109" s="40"/>
      <c r="M109" s="186" t="s">
        <v>20</v>
      </c>
      <c r="N109" s="187" t="s">
        <v>41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172</v>
      </c>
      <c r="AT109" s="190" t="s">
        <v>167</v>
      </c>
      <c r="AU109" s="190" t="s">
        <v>79</v>
      </c>
      <c r="AY109" s="18" t="s">
        <v>165</v>
      </c>
      <c r="BE109" s="191">
        <f>IF(N109="základní",J109,0)</f>
        <v>9965.56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6</v>
      </c>
      <c r="BK109" s="191">
        <f>ROUND(I109*H109,2)</f>
        <v>9965.56</v>
      </c>
      <c r="BL109" s="18" t="s">
        <v>172</v>
      </c>
      <c r="BM109" s="190" t="s">
        <v>964</v>
      </c>
    </row>
    <row r="110" spans="1:47" s="1" customFormat="1" ht="12">
      <c r="A110" s="35"/>
      <c r="B110" s="36"/>
      <c r="C110" s="37"/>
      <c r="D110" s="192" t="s">
        <v>174</v>
      </c>
      <c r="E110" s="37"/>
      <c r="F110" s="193" t="s">
        <v>965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174</v>
      </c>
      <c r="AU110" s="18" t="s">
        <v>79</v>
      </c>
    </row>
    <row r="111" spans="2:51" s="12" customFormat="1" ht="12">
      <c r="B111" s="197"/>
      <c r="C111" s="198"/>
      <c r="D111" s="199" t="s">
        <v>190</v>
      </c>
      <c r="E111" s="200" t="s">
        <v>20</v>
      </c>
      <c r="F111" s="201" t="s">
        <v>966</v>
      </c>
      <c r="G111" s="198"/>
      <c r="H111" s="200" t="s">
        <v>20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190</v>
      </c>
      <c r="AU111" s="207" t="s">
        <v>79</v>
      </c>
      <c r="AV111" s="12" t="s">
        <v>6</v>
      </c>
      <c r="AW111" s="12" t="s">
        <v>32</v>
      </c>
      <c r="AX111" s="12" t="s">
        <v>70</v>
      </c>
      <c r="AY111" s="207" t="s">
        <v>165</v>
      </c>
    </row>
    <row r="112" spans="2:51" s="13" customFormat="1" ht="12">
      <c r="B112" s="208"/>
      <c r="C112" s="209"/>
      <c r="D112" s="199" t="s">
        <v>190</v>
      </c>
      <c r="E112" s="210" t="s">
        <v>20</v>
      </c>
      <c r="F112" s="211" t="s">
        <v>967</v>
      </c>
      <c r="G112" s="209"/>
      <c r="H112" s="212">
        <v>6.388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190</v>
      </c>
      <c r="AU112" s="218" t="s">
        <v>79</v>
      </c>
      <c r="AV112" s="13" t="s">
        <v>79</v>
      </c>
      <c r="AW112" s="13" t="s">
        <v>32</v>
      </c>
      <c r="AX112" s="13" t="s">
        <v>70</v>
      </c>
      <c r="AY112" s="218" t="s">
        <v>165</v>
      </c>
    </row>
    <row r="113" spans="2:51" s="12" customFormat="1" ht="12">
      <c r="B113" s="197"/>
      <c r="C113" s="198"/>
      <c r="D113" s="199" t="s">
        <v>190</v>
      </c>
      <c r="E113" s="200" t="s">
        <v>20</v>
      </c>
      <c r="F113" s="201" t="s">
        <v>968</v>
      </c>
      <c r="G113" s="198"/>
      <c r="H113" s="200" t="s">
        <v>20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190</v>
      </c>
      <c r="AU113" s="207" t="s">
        <v>79</v>
      </c>
      <c r="AV113" s="12" t="s">
        <v>6</v>
      </c>
      <c r="AW113" s="12" t="s">
        <v>32</v>
      </c>
      <c r="AX113" s="12" t="s">
        <v>70</v>
      </c>
      <c r="AY113" s="207" t="s">
        <v>165</v>
      </c>
    </row>
    <row r="114" spans="2:51" s="13" customFormat="1" ht="12">
      <c r="B114" s="208"/>
      <c r="C114" s="209"/>
      <c r="D114" s="199" t="s">
        <v>190</v>
      </c>
      <c r="E114" s="210" t="s">
        <v>20</v>
      </c>
      <c r="F114" s="211" t="s">
        <v>969</v>
      </c>
      <c r="G114" s="209"/>
      <c r="H114" s="212">
        <v>7.5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190</v>
      </c>
      <c r="AU114" s="218" t="s">
        <v>79</v>
      </c>
      <c r="AV114" s="13" t="s">
        <v>79</v>
      </c>
      <c r="AW114" s="13" t="s">
        <v>32</v>
      </c>
      <c r="AX114" s="13" t="s">
        <v>70</v>
      </c>
      <c r="AY114" s="218" t="s">
        <v>165</v>
      </c>
    </row>
    <row r="115" spans="2:51" s="12" customFormat="1" ht="12">
      <c r="B115" s="197"/>
      <c r="C115" s="198"/>
      <c r="D115" s="199" t="s">
        <v>190</v>
      </c>
      <c r="E115" s="200" t="s">
        <v>20</v>
      </c>
      <c r="F115" s="201" t="s">
        <v>970</v>
      </c>
      <c r="G115" s="198"/>
      <c r="H115" s="200" t="s">
        <v>20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190</v>
      </c>
      <c r="AU115" s="207" t="s">
        <v>79</v>
      </c>
      <c r="AV115" s="12" t="s">
        <v>6</v>
      </c>
      <c r="AW115" s="12" t="s">
        <v>32</v>
      </c>
      <c r="AX115" s="12" t="s">
        <v>70</v>
      </c>
      <c r="AY115" s="207" t="s">
        <v>165</v>
      </c>
    </row>
    <row r="116" spans="2:51" s="13" customFormat="1" ht="12">
      <c r="B116" s="208"/>
      <c r="C116" s="209"/>
      <c r="D116" s="199" t="s">
        <v>190</v>
      </c>
      <c r="E116" s="210" t="s">
        <v>20</v>
      </c>
      <c r="F116" s="211" t="s">
        <v>971</v>
      </c>
      <c r="G116" s="209"/>
      <c r="H116" s="212">
        <v>7.976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190</v>
      </c>
      <c r="AU116" s="218" t="s">
        <v>79</v>
      </c>
      <c r="AV116" s="13" t="s">
        <v>79</v>
      </c>
      <c r="AW116" s="13" t="s">
        <v>32</v>
      </c>
      <c r="AX116" s="13" t="s">
        <v>70</v>
      </c>
      <c r="AY116" s="218" t="s">
        <v>165</v>
      </c>
    </row>
    <row r="117" spans="2:51" s="12" customFormat="1" ht="12">
      <c r="B117" s="197"/>
      <c r="C117" s="198"/>
      <c r="D117" s="199" t="s">
        <v>190</v>
      </c>
      <c r="E117" s="200" t="s">
        <v>20</v>
      </c>
      <c r="F117" s="201" t="s">
        <v>972</v>
      </c>
      <c r="G117" s="198"/>
      <c r="H117" s="200" t="s">
        <v>20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190</v>
      </c>
      <c r="AU117" s="207" t="s">
        <v>79</v>
      </c>
      <c r="AV117" s="12" t="s">
        <v>6</v>
      </c>
      <c r="AW117" s="12" t="s">
        <v>32</v>
      </c>
      <c r="AX117" s="12" t="s">
        <v>70</v>
      </c>
      <c r="AY117" s="207" t="s">
        <v>165</v>
      </c>
    </row>
    <row r="118" spans="2:51" s="13" customFormat="1" ht="12">
      <c r="B118" s="208"/>
      <c r="C118" s="209"/>
      <c r="D118" s="199" t="s">
        <v>190</v>
      </c>
      <c r="E118" s="210" t="s">
        <v>20</v>
      </c>
      <c r="F118" s="211" t="s">
        <v>973</v>
      </c>
      <c r="G118" s="209"/>
      <c r="H118" s="212">
        <v>2.261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190</v>
      </c>
      <c r="AU118" s="218" t="s">
        <v>79</v>
      </c>
      <c r="AV118" s="13" t="s">
        <v>79</v>
      </c>
      <c r="AW118" s="13" t="s">
        <v>32</v>
      </c>
      <c r="AX118" s="13" t="s">
        <v>70</v>
      </c>
      <c r="AY118" s="218" t="s">
        <v>165</v>
      </c>
    </row>
    <row r="119" spans="2:51" s="14" customFormat="1" ht="12">
      <c r="B119" s="230"/>
      <c r="C119" s="231"/>
      <c r="D119" s="199" t="s">
        <v>190</v>
      </c>
      <c r="E119" s="232" t="s">
        <v>20</v>
      </c>
      <c r="F119" s="233" t="s">
        <v>259</v>
      </c>
      <c r="G119" s="231"/>
      <c r="H119" s="234">
        <v>24.125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190</v>
      </c>
      <c r="AU119" s="240" t="s">
        <v>79</v>
      </c>
      <c r="AV119" s="14" t="s">
        <v>172</v>
      </c>
      <c r="AW119" s="14" t="s">
        <v>32</v>
      </c>
      <c r="AX119" s="14" t="s">
        <v>6</v>
      </c>
      <c r="AY119" s="240" t="s">
        <v>165</v>
      </c>
    </row>
    <row r="120" spans="1:65" s="1" customFormat="1" ht="62.65" customHeight="1">
      <c r="A120" s="35"/>
      <c r="B120" s="36"/>
      <c r="C120" s="179" t="s">
        <v>198</v>
      </c>
      <c r="D120" s="179" t="s">
        <v>167</v>
      </c>
      <c r="E120" s="180" t="s">
        <v>207</v>
      </c>
      <c r="F120" s="181" t="s">
        <v>208</v>
      </c>
      <c r="G120" s="182" t="s">
        <v>201</v>
      </c>
      <c r="H120" s="183">
        <v>336.125</v>
      </c>
      <c r="I120" s="184">
        <v>337.81</v>
      </c>
      <c r="J120" s="185">
        <f>ROUND(I120*H120,2)</f>
        <v>113546.39</v>
      </c>
      <c r="K120" s="181" t="s">
        <v>171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172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113546.39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113546.39</v>
      </c>
      <c r="BL120" s="18" t="s">
        <v>172</v>
      </c>
      <c r="BM120" s="190" t="s">
        <v>974</v>
      </c>
    </row>
    <row r="121" spans="1:47" s="1" customFormat="1" ht="12">
      <c r="A121" s="35"/>
      <c r="B121" s="36"/>
      <c r="C121" s="37"/>
      <c r="D121" s="192" t="s">
        <v>174</v>
      </c>
      <c r="E121" s="37"/>
      <c r="F121" s="193" t="s">
        <v>210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174</v>
      </c>
      <c r="AU121" s="18" t="s">
        <v>79</v>
      </c>
    </row>
    <row r="122" spans="2:51" s="13" customFormat="1" ht="12">
      <c r="B122" s="208"/>
      <c r="C122" s="209"/>
      <c r="D122" s="199" t="s">
        <v>190</v>
      </c>
      <c r="E122" s="210" t="s">
        <v>20</v>
      </c>
      <c r="F122" s="211" t="s">
        <v>975</v>
      </c>
      <c r="G122" s="209"/>
      <c r="H122" s="212">
        <v>336.125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190</v>
      </c>
      <c r="AU122" s="218" t="s">
        <v>79</v>
      </c>
      <c r="AV122" s="13" t="s">
        <v>79</v>
      </c>
      <c r="AW122" s="13" t="s">
        <v>32</v>
      </c>
      <c r="AX122" s="13" t="s">
        <v>6</v>
      </c>
      <c r="AY122" s="218" t="s">
        <v>165</v>
      </c>
    </row>
    <row r="123" spans="1:65" s="1" customFormat="1" ht="44.25" customHeight="1">
      <c r="A123" s="35"/>
      <c r="B123" s="36"/>
      <c r="C123" s="179" t="s">
        <v>206</v>
      </c>
      <c r="D123" s="179" t="s">
        <v>167</v>
      </c>
      <c r="E123" s="180" t="s">
        <v>212</v>
      </c>
      <c r="F123" s="181" t="s">
        <v>213</v>
      </c>
      <c r="G123" s="182" t="s">
        <v>201</v>
      </c>
      <c r="H123" s="183">
        <v>336.125</v>
      </c>
      <c r="I123" s="184">
        <v>191.47</v>
      </c>
      <c r="J123" s="185">
        <f>ROUND(I123*H123,2)</f>
        <v>64357.85</v>
      </c>
      <c r="K123" s="181" t="s">
        <v>171</v>
      </c>
      <c r="L123" s="40"/>
      <c r="M123" s="186" t="s">
        <v>20</v>
      </c>
      <c r="N123" s="187" t="s">
        <v>41</v>
      </c>
      <c r="O123" s="65"/>
      <c r="P123" s="188">
        <f>O123*H123</f>
        <v>0</v>
      </c>
      <c r="Q123" s="188">
        <v>0</v>
      </c>
      <c r="R123" s="188">
        <f>Q123*H123</f>
        <v>0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172</v>
      </c>
      <c r="AT123" s="190" t="s">
        <v>167</v>
      </c>
      <c r="AU123" s="190" t="s">
        <v>79</v>
      </c>
      <c r="AY123" s="18" t="s">
        <v>165</v>
      </c>
      <c r="BE123" s="191">
        <f>IF(N123="základní",J123,0)</f>
        <v>64357.85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64357.85</v>
      </c>
      <c r="BL123" s="18" t="s">
        <v>172</v>
      </c>
      <c r="BM123" s="190" t="s">
        <v>976</v>
      </c>
    </row>
    <row r="124" spans="1:47" s="1" customFormat="1" ht="12">
      <c r="A124" s="35"/>
      <c r="B124" s="36"/>
      <c r="C124" s="37"/>
      <c r="D124" s="192" t="s">
        <v>174</v>
      </c>
      <c r="E124" s="37"/>
      <c r="F124" s="193" t="s">
        <v>215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174</v>
      </c>
      <c r="AU124" s="18" t="s">
        <v>79</v>
      </c>
    </row>
    <row r="125" spans="1:65" s="1" customFormat="1" ht="37.9" customHeight="1">
      <c r="A125" s="35"/>
      <c r="B125" s="36"/>
      <c r="C125" s="179" t="s">
        <v>211</v>
      </c>
      <c r="D125" s="179" t="s">
        <v>167</v>
      </c>
      <c r="E125" s="180" t="s">
        <v>217</v>
      </c>
      <c r="F125" s="181" t="s">
        <v>218</v>
      </c>
      <c r="G125" s="182" t="s">
        <v>201</v>
      </c>
      <c r="H125" s="183">
        <v>336.125</v>
      </c>
      <c r="I125" s="184">
        <v>26.41</v>
      </c>
      <c r="J125" s="185">
        <f>ROUND(I125*H125,2)</f>
        <v>8877.06</v>
      </c>
      <c r="K125" s="181" t="s">
        <v>171</v>
      </c>
      <c r="L125" s="40"/>
      <c r="M125" s="186" t="s">
        <v>20</v>
      </c>
      <c r="N125" s="187" t="s">
        <v>41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172</v>
      </c>
      <c r="AT125" s="190" t="s">
        <v>167</v>
      </c>
      <c r="AU125" s="190" t="s">
        <v>79</v>
      </c>
      <c r="AY125" s="18" t="s">
        <v>165</v>
      </c>
      <c r="BE125" s="191">
        <f>IF(N125="základní",J125,0)</f>
        <v>8877.06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6</v>
      </c>
      <c r="BK125" s="191">
        <f>ROUND(I125*H125,2)</f>
        <v>8877.06</v>
      </c>
      <c r="BL125" s="18" t="s">
        <v>172</v>
      </c>
      <c r="BM125" s="190" t="s">
        <v>977</v>
      </c>
    </row>
    <row r="126" spans="1:47" s="1" customFormat="1" ht="12">
      <c r="A126" s="35"/>
      <c r="B126" s="36"/>
      <c r="C126" s="37"/>
      <c r="D126" s="192" t="s">
        <v>174</v>
      </c>
      <c r="E126" s="37"/>
      <c r="F126" s="193" t="s">
        <v>220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174</v>
      </c>
      <c r="AU126" s="18" t="s">
        <v>79</v>
      </c>
    </row>
    <row r="127" spans="1:65" s="1" customFormat="1" ht="44.25" customHeight="1">
      <c r="A127" s="35"/>
      <c r="B127" s="36"/>
      <c r="C127" s="179" t="s">
        <v>216</v>
      </c>
      <c r="D127" s="179" t="s">
        <v>167</v>
      </c>
      <c r="E127" s="180" t="s">
        <v>222</v>
      </c>
      <c r="F127" s="181" t="s">
        <v>223</v>
      </c>
      <c r="G127" s="182" t="s">
        <v>224</v>
      </c>
      <c r="H127" s="183">
        <v>655.444</v>
      </c>
      <c r="I127" s="184">
        <v>208.5</v>
      </c>
      <c r="J127" s="185">
        <f>ROUND(I127*H127,2)</f>
        <v>136660.07</v>
      </c>
      <c r="K127" s="181" t="s">
        <v>171</v>
      </c>
      <c r="L127" s="40"/>
      <c r="M127" s="186" t="s">
        <v>20</v>
      </c>
      <c r="N127" s="187" t="s">
        <v>41</v>
      </c>
      <c r="O127" s="6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172</v>
      </c>
      <c r="AT127" s="190" t="s">
        <v>167</v>
      </c>
      <c r="AU127" s="190" t="s">
        <v>79</v>
      </c>
      <c r="AY127" s="18" t="s">
        <v>165</v>
      </c>
      <c r="BE127" s="191">
        <f>IF(N127="základní",J127,0)</f>
        <v>136660.07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6</v>
      </c>
      <c r="BK127" s="191">
        <f>ROUND(I127*H127,2)</f>
        <v>136660.07</v>
      </c>
      <c r="BL127" s="18" t="s">
        <v>172</v>
      </c>
      <c r="BM127" s="190" t="s">
        <v>978</v>
      </c>
    </row>
    <row r="128" spans="1:47" s="1" customFormat="1" ht="12">
      <c r="A128" s="35"/>
      <c r="B128" s="36"/>
      <c r="C128" s="37"/>
      <c r="D128" s="192" t="s">
        <v>174</v>
      </c>
      <c r="E128" s="37"/>
      <c r="F128" s="193" t="s">
        <v>226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174</v>
      </c>
      <c r="AU128" s="18" t="s">
        <v>79</v>
      </c>
    </row>
    <row r="129" spans="2:51" s="13" customFormat="1" ht="12">
      <c r="B129" s="208"/>
      <c r="C129" s="209"/>
      <c r="D129" s="199" t="s">
        <v>190</v>
      </c>
      <c r="E129" s="210" t="s">
        <v>20</v>
      </c>
      <c r="F129" s="211" t="s">
        <v>979</v>
      </c>
      <c r="G129" s="209"/>
      <c r="H129" s="212">
        <v>655.444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190</v>
      </c>
      <c r="AU129" s="218" t="s">
        <v>79</v>
      </c>
      <c r="AV129" s="13" t="s">
        <v>79</v>
      </c>
      <c r="AW129" s="13" t="s">
        <v>32</v>
      </c>
      <c r="AX129" s="13" t="s">
        <v>6</v>
      </c>
      <c r="AY129" s="218" t="s">
        <v>165</v>
      </c>
    </row>
    <row r="130" spans="1:65" s="1" customFormat="1" ht="44.25" customHeight="1">
      <c r="A130" s="35"/>
      <c r="B130" s="36"/>
      <c r="C130" s="179" t="s">
        <v>221</v>
      </c>
      <c r="D130" s="179" t="s">
        <v>167</v>
      </c>
      <c r="E130" s="180" t="s">
        <v>980</v>
      </c>
      <c r="F130" s="181" t="s">
        <v>981</v>
      </c>
      <c r="G130" s="182" t="s">
        <v>201</v>
      </c>
      <c r="H130" s="183">
        <v>6.665</v>
      </c>
      <c r="I130" s="184">
        <v>172.2</v>
      </c>
      <c r="J130" s="185">
        <f>ROUND(I130*H130,2)</f>
        <v>1147.71</v>
      </c>
      <c r="K130" s="181" t="s">
        <v>171</v>
      </c>
      <c r="L130" s="40"/>
      <c r="M130" s="186" t="s">
        <v>20</v>
      </c>
      <c r="N130" s="187" t="s">
        <v>41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172</v>
      </c>
      <c r="AT130" s="190" t="s">
        <v>167</v>
      </c>
      <c r="AU130" s="190" t="s">
        <v>79</v>
      </c>
      <c r="AY130" s="18" t="s">
        <v>165</v>
      </c>
      <c r="BE130" s="191">
        <f>IF(N130="základní",J130,0)</f>
        <v>1147.71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6</v>
      </c>
      <c r="BK130" s="191">
        <f>ROUND(I130*H130,2)</f>
        <v>1147.71</v>
      </c>
      <c r="BL130" s="18" t="s">
        <v>172</v>
      </c>
      <c r="BM130" s="190" t="s">
        <v>982</v>
      </c>
    </row>
    <row r="131" spans="1:47" s="1" customFormat="1" ht="12">
      <c r="A131" s="35"/>
      <c r="B131" s="36"/>
      <c r="C131" s="37"/>
      <c r="D131" s="192" t="s">
        <v>174</v>
      </c>
      <c r="E131" s="37"/>
      <c r="F131" s="193" t="s">
        <v>983</v>
      </c>
      <c r="G131" s="37"/>
      <c r="H131" s="37"/>
      <c r="I131" s="194"/>
      <c r="J131" s="37"/>
      <c r="K131" s="37"/>
      <c r="L131" s="40"/>
      <c r="M131" s="195"/>
      <c r="N131" s="19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174</v>
      </c>
      <c r="AU131" s="18" t="s">
        <v>79</v>
      </c>
    </row>
    <row r="132" spans="2:51" s="12" customFormat="1" ht="12">
      <c r="B132" s="197"/>
      <c r="C132" s="198"/>
      <c r="D132" s="199" t="s">
        <v>190</v>
      </c>
      <c r="E132" s="200" t="s">
        <v>20</v>
      </c>
      <c r="F132" s="201" t="s">
        <v>970</v>
      </c>
      <c r="G132" s="198"/>
      <c r="H132" s="200" t="s">
        <v>20</v>
      </c>
      <c r="I132" s="202"/>
      <c r="J132" s="198"/>
      <c r="K132" s="198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190</v>
      </c>
      <c r="AU132" s="207" t="s">
        <v>79</v>
      </c>
      <c r="AV132" s="12" t="s">
        <v>6</v>
      </c>
      <c r="AW132" s="12" t="s">
        <v>32</v>
      </c>
      <c r="AX132" s="12" t="s">
        <v>70</v>
      </c>
      <c r="AY132" s="207" t="s">
        <v>165</v>
      </c>
    </row>
    <row r="133" spans="2:51" s="13" customFormat="1" ht="12">
      <c r="B133" s="208"/>
      <c r="C133" s="209"/>
      <c r="D133" s="199" t="s">
        <v>190</v>
      </c>
      <c r="E133" s="210" t="s">
        <v>20</v>
      </c>
      <c r="F133" s="211" t="s">
        <v>984</v>
      </c>
      <c r="G133" s="209"/>
      <c r="H133" s="212">
        <v>4.404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190</v>
      </c>
      <c r="AU133" s="218" t="s">
        <v>79</v>
      </c>
      <c r="AV133" s="13" t="s">
        <v>79</v>
      </c>
      <c r="AW133" s="13" t="s">
        <v>32</v>
      </c>
      <c r="AX133" s="13" t="s">
        <v>70</v>
      </c>
      <c r="AY133" s="218" t="s">
        <v>165</v>
      </c>
    </row>
    <row r="134" spans="2:51" s="12" customFormat="1" ht="12">
      <c r="B134" s="197"/>
      <c r="C134" s="198"/>
      <c r="D134" s="199" t="s">
        <v>190</v>
      </c>
      <c r="E134" s="200" t="s">
        <v>20</v>
      </c>
      <c r="F134" s="201" t="s">
        <v>972</v>
      </c>
      <c r="G134" s="198"/>
      <c r="H134" s="200" t="s">
        <v>20</v>
      </c>
      <c r="I134" s="202"/>
      <c r="J134" s="198"/>
      <c r="K134" s="198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190</v>
      </c>
      <c r="AU134" s="207" t="s">
        <v>79</v>
      </c>
      <c r="AV134" s="12" t="s">
        <v>6</v>
      </c>
      <c r="AW134" s="12" t="s">
        <v>32</v>
      </c>
      <c r="AX134" s="12" t="s">
        <v>70</v>
      </c>
      <c r="AY134" s="207" t="s">
        <v>165</v>
      </c>
    </row>
    <row r="135" spans="2:51" s="13" customFormat="1" ht="12">
      <c r="B135" s="208"/>
      <c r="C135" s="209"/>
      <c r="D135" s="199" t="s">
        <v>190</v>
      </c>
      <c r="E135" s="210" t="s">
        <v>20</v>
      </c>
      <c r="F135" s="211" t="s">
        <v>973</v>
      </c>
      <c r="G135" s="209"/>
      <c r="H135" s="212">
        <v>2.261</v>
      </c>
      <c r="I135" s="213"/>
      <c r="J135" s="209"/>
      <c r="K135" s="209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190</v>
      </c>
      <c r="AU135" s="218" t="s">
        <v>79</v>
      </c>
      <c r="AV135" s="13" t="s">
        <v>79</v>
      </c>
      <c r="AW135" s="13" t="s">
        <v>32</v>
      </c>
      <c r="AX135" s="13" t="s">
        <v>70</v>
      </c>
      <c r="AY135" s="218" t="s">
        <v>165</v>
      </c>
    </row>
    <row r="136" spans="2:51" s="14" customFormat="1" ht="12">
      <c r="B136" s="230"/>
      <c r="C136" s="231"/>
      <c r="D136" s="199" t="s">
        <v>190</v>
      </c>
      <c r="E136" s="232" t="s">
        <v>20</v>
      </c>
      <c r="F136" s="233" t="s">
        <v>259</v>
      </c>
      <c r="G136" s="231"/>
      <c r="H136" s="234">
        <v>6.665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190</v>
      </c>
      <c r="AU136" s="240" t="s">
        <v>79</v>
      </c>
      <c r="AV136" s="14" t="s">
        <v>172</v>
      </c>
      <c r="AW136" s="14" t="s">
        <v>32</v>
      </c>
      <c r="AX136" s="14" t="s">
        <v>6</v>
      </c>
      <c r="AY136" s="240" t="s">
        <v>165</v>
      </c>
    </row>
    <row r="137" spans="1:65" s="1" customFormat="1" ht="16.5" customHeight="1">
      <c r="A137" s="35"/>
      <c r="B137" s="36"/>
      <c r="C137" s="220" t="s">
        <v>229</v>
      </c>
      <c r="D137" s="220" t="s">
        <v>245</v>
      </c>
      <c r="E137" s="221" t="s">
        <v>985</v>
      </c>
      <c r="F137" s="222" t="s">
        <v>986</v>
      </c>
      <c r="G137" s="223" t="s">
        <v>224</v>
      </c>
      <c r="H137" s="224">
        <v>13.33</v>
      </c>
      <c r="I137" s="225">
        <v>390</v>
      </c>
      <c r="J137" s="226">
        <f>ROUND(I137*H137,2)</f>
        <v>5198.7</v>
      </c>
      <c r="K137" s="222" t="s">
        <v>171</v>
      </c>
      <c r="L137" s="227"/>
      <c r="M137" s="228" t="s">
        <v>20</v>
      </c>
      <c r="N137" s="229" t="s">
        <v>41</v>
      </c>
      <c r="O137" s="65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211</v>
      </c>
      <c r="AT137" s="190" t="s">
        <v>245</v>
      </c>
      <c r="AU137" s="190" t="s">
        <v>79</v>
      </c>
      <c r="AY137" s="18" t="s">
        <v>165</v>
      </c>
      <c r="BE137" s="191">
        <f>IF(N137="základní",J137,0)</f>
        <v>5198.7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6</v>
      </c>
      <c r="BK137" s="191">
        <f>ROUND(I137*H137,2)</f>
        <v>5198.7</v>
      </c>
      <c r="BL137" s="18" t="s">
        <v>172</v>
      </c>
      <c r="BM137" s="190" t="s">
        <v>987</v>
      </c>
    </row>
    <row r="138" spans="1:47" s="1" customFormat="1" ht="29.25">
      <c r="A138" s="35"/>
      <c r="B138" s="36"/>
      <c r="C138" s="37"/>
      <c r="D138" s="199" t="s">
        <v>241</v>
      </c>
      <c r="E138" s="37"/>
      <c r="F138" s="219" t="s">
        <v>988</v>
      </c>
      <c r="G138" s="37"/>
      <c r="H138" s="37"/>
      <c r="I138" s="194"/>
      <c r="J138" s="37"/>
      <c r="K138" s="37"/>
      <c r="L138" s="40"/>
      <c r="M138" s="195"/>
      <c r="N138" s="196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241</v>
      </c>
      <c r="AU138" s="18" t="s">
        <v>79</v>
      </c>
    </row>
    <row r="139" spans="2:51" s="13" customFormat="1" ht="12">
      <c r="B139" s="208"/>
      <c r="C139" s="209"/>
      <c r="D139" s="199" t="s">
        <v>190</v>
      </c>
      <c r="E139" s="210" t="s">
        <v>20</v>
      </c>
      <c r="F139" s="211" t="s">
        <v>989</v>
      </c>
      <c r="G139" s="209"/>
      <c r="H139" s="212">
        <v>13.33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190</v>
      </c>
      <c r="AU139" s="218" t="s">
        <v>79</v>
      </c>
      <c r="AV139" s="13" t="s">
        <v>79</v>
      </c>
      <c r="AW139" s="13" t="s">
        <v>32</v>
      </c>
      <c r="AX139" s="13" t="s">
        <v>6</v>
      </c>
      <c r="AY139" s="218" t="s">
        <v>165</v>
      </c>
    </row>
    <row r="140" spans="1:65" s="1" customFormat="1" ht="44.25" customHeight="1">
      <c r="A140" s="35"/>
      <c r="B140" s="36"/>
      <c r="C140" s="179" t="s">
        <v>236</v>
      </c>
      <c r="D140" s="179" t="s">
        <v>167</v>
      </c>
      <c r="E140" s="180" t="s">
        <v>990</v>
      </c>
      <c r="F140" s="181" t="s">
        <v>981</v>
      </c>
      <c r="G140" s="182" t="s">
        <v>201</v>
      </c>
      <c r="H140" s="183">
        <v>397.75</v>
      </c>
      <c r="I140" s="184">
        <v>124</v>
      </c>
      <c r="J140" s="185">
        <f>ROUND(I140*H140,2)</f>
        <v>49321</v>
      </c>
      <c r="K140" s="181" t="s">
        <v>171</v>
      </c>
      <c r="L140" s="40"/>
      <c r="M140" s="186" t="s">
        <v>20</v>
      </c>
      <c r="N140" s="187" t="s">
        <v>41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172</v>
      </c>
      <c r="AT140" s="190" t="s">
        <v>167</v>
      </c>
      <c r="AU140" s="190" t="s">
        <v>79</v>
      </c>
      <c r="AY140" s="18" t="s">
        <v>165</v>
      </c>
      <c r="BE140" s="191">
        <f>IF(N140="základní",J140,0)</f>
        <v>49321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6</v>
      </c>
      <c r="BK140" s="191">
        <f>ROUND(I140*H140,2)</f>
        <v>49321</v>
      </c>
      <c r="BL140" s="18" t="s">
        <v>172</v>
      </c>
      <c r="BM140" s="190" t="s">
        <v>991</v>
      </c>
    </row>
    <row r="141" spans="1:47" s="1" customFormat="1" ht="12">
      <c r="A141" s="35"/>
      <c r="B141" s="36"/>
      <c r="C141" s="37"/>
      <c r="D141" s="192" t="s">
        <v>174</v>
      </c>
      <c r="E141" s="37"/>
      <c r="F141" s="193" t="s">
        <v>992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174</v>
      </c>
      <c r="AU141" s="18" t="s">
        <v>79</v>
      </c>
    </row>
    <row r="142" spans="2:51" s="12" customFormat="1" ht="12">
      <c r="B142" s="197"/>
      <c r="C142" s="198"/>
      <c r="D142" s="199" t="s">
        <v>190</v>
      </c>
      <c r="E142" s="200" t="s">
        <v>20</v>
      </c>
      <c r="F142" s="201" t="s">
        <v>993</v>
      </c>
      <c r="G142" s="198"/>
      <c r="H142" s="200" t="s">
        <v>20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190</v>
      </c>
      <c r="AU142" s="207" t="s">
        <v>79</v>
      </c>
      <c r="AV142" s="12" t="s">
        <v>6</v>
      </c>
      <c r="AW142" s="12" t="s">
        <v>32</v>
      </c>
      <c r="AX142" s="12" t="s">
        <v>70</v>
      </c>
      <c r="AY142" s="207" t="s">
        <v>165</v>
      </c>
    </row>
    <row r="143" spans="2:51" s="13" customFormat="1" ht="12">
      <c r="B143" s="208"/>
      <c r="C143" s="209"/>
      <c r="D143" s="199" t="s">
        <v>190</v>
      </c>
      <c r="E143" s="210" t="s">
        <v>20</v>
      </c>
      <c r="F143" s="211" t="s">
        <v>994</v>
      </c>
      <c r="G143" s="209"/>
      <c r="H143" s="212">
        <v>397.75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190</v>
      </c>
      <c r="AU143" s="218" t="s">
        <v>79</v>
      </c>
      <c r="AV143" s="13" t="s">
        <v>79</v>
      </c>
      <c r="AW143" s="13" t="s">
        <v>32</v>
      </c>
      <c r="AX143" s="13" t="s">
        <v>6</v>
      </c>
      <c r="AY143" s="218" t="s">
        <v>165</v>
      </c>
    </row>
    <row r="144" spans="1:65" s="1" customFormat="1" ht="16.5" customHeight="1">
      <c r="A144" s="35"/>
      <c r="B144" s="36"/>
      <c r="C144" s="220" t="s">
        <v>244</v>
      </c>
      <c r="D144" s="220" t="s">
        <v>245</v>
      </c>
      <c r="E144" s="221" t="s">
        <v>995</v>
      </c>
      <c r="F144" s="222" t="s">
        <v>996</v>
      </c>
      <c r="G144" s="223" t="s">
        <v>224</v>
      </c>
      <c r="H144" s="224">
        <v>775.613</v>
      </c>
      <c r="I144" s="225">
        <v>200</v>
      </c>
      <c r="J144" s="226">
        <f>ROUND(I144*H144,2)</f>
        <v>155122.6</v>
      </c>
      <c r="K144" s="222" t="s">
        <v>171</v>
      </c>
      <c r="L144" s="227"/>
      <c r="M144" s="228" t="s">
        <v>20</v>
      </c>
      <c r="N144" s="229" t="s">
        <v>41</v>
      </c>
      <c r="O144" s="65"/>
      <c r="P144" s="188">
        <f>O144*H144</f>
        <v>0</v>
      </c>
      <c r="Q144" s="188">
        <v>1</v>
      </c>
      <c r="R144" s="188">
        <f>Q144*H144</f>
        <v>775.613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211</v>
      </c>
      <c r="AT144" s="190" t="s">
        <v>245</v>
      </c>
      <c r="AU144" s="190" t="s">
        <v>79</v>
      </c>
      <c r="AY144" s="18" t="s">
        <v>165</v>
      </c>
      <c r="BE144" s="191">
        <f>IF(N144="základní",J144,0)</f>
        <v>155122.6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6</v>
      </c>
      <c r="BK144" s="191">
        <f>ROUND(I144*H144,2)</f>
        <v>155122.6</v>
      </c>
      <c r="BL144" s="18" t="s">
        <v>172</v>
      </c>
      <c r="BM144" s="190" t="s">
        <v>997</v>
      </c>
    </row>
    <row r="145" spans="1:47" s="1" customFormat="1" ht="19.5">
      <c r="A145" s="35"/>
      <c r="B145" s="36"/>
      <c r="C145" s="37"/>
      <c r="D145" s="199" t="s">
        <v>241</v>
      </c>
      <c r="E145" s="37"/>
      <c r="F145" s="219" t="s">
        <v>998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241</v>
      </c>
      <c r="AU145" s="18" t="s">
        <v>79</v>
      </c>
    </row>
    <row r="146" spans="2:51" s="13" customFormat="1" ht="12">
      <c r="B146" s="208"/>
      <c r="C146" s="209"/>
      <c r="D146" s="199" t="s">
        <v>190</v>
      </c>
      <c r="E146" s="210" t="s">
        <v>20</v>
      </c>
      <c r="F146" s="211" t="s">
        <v>999</v>
      </c>
      <c r="G146" s="209"/>
      <c r="H146" s="212">
        <v>775.613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190</v>
      </c>
      <c r="AU146" s="218" t="s">
        <v>79</v>
      </c>
      <c r="AV146" s="13" t="s">
        <v>79</v>
      </c>
      <c r="AW146" s="13" t="s">
        <v>32</v>
      </c>
      <c r="AX146" s="13" t="s">
        <v>6</v>
      </c>
      <c r="AY146" s="218" t="s">
        <v>165</v>
      </c>
    </row>
    <row r="147" spans="1:65" s="1" customFormat="1" ht="66.75" customHeight="1">
      <c r="A147" s="35"/>
      <c r="B147" s="36"/>
      <c r="C147" s="179" t="s">
        <v>250</v>
      </c>
      <c r="D147" s="179" t="s">
        <v>167</v>
      </c>
      <c r="E147" s="180" t="s">
        <v>1000</v>
      </c>
      <c r="F147" s="181" t="s">
        <v>1001</v>
      </c>
      <c r="G147" s="182" t="s">
        <v>201</v>
      </c>
      <c r="H147" s="183">
        <v>1.786</v>
      </c>
      <c r="I147" s="184">
        <v>642.25</v>
      </c>
      <c r="J147" s="185">
        <f>ROUND(I147*H147,2)</f>
        <v>1147.06</v>
      </c>
      <c r="K147" s="181" t="s">
        <v>171</v>
      </c>
      <c r="L147" s="40"/>
      <c r="M147" s="186" t="s">
        <v>20</v>
      </c>
      <c r="N147" s="187" t="s">
        <v>41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172</v>
      </c>
      <c r="AT147" s="190" t="s">
        <v>167</v>
      </c>
      <c r="AU147" s="190" t="s">
        <v>79</v>
      </c>
      <c r="AY147" s="18" t="s">
        <v>165</v>
      </c>
      <c r="BE147" s="191">
        <f>IF(N147="základní",J147,0)</f>
        <v>1147.06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6</v>
      </c>
      <c r="BK147" s="191">
        <f>ROUND(I147*H147,2)</f>
        <v>1147.06</v>
      </c>
      <c r="BL147" s="18" t="s">
        <v>172</v>
      </c>
      <c r="BM147" s="190" t="s">
        <v>1002</v>
      </c>
    </row>
    <row r="148" spans="1:47" s="1" customFormat="1" ht="12">
      <c r="A148" s="35"/>
      <c r="B148" s="36"/>
      <c r="C148" s="37"/>
      <c r="D148" s="192" t="s">
        <v>174</v>
      </c>
      <c r="E148" s="37"/>
      <c r="F148" s="193" t="s">
        <v>1003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174</v>
      </c>
      <c r="AU148" s="18" t="s">
        <v>79</v>
      </c>
    </row>
    <row r="149" spans="2:51" s="12" customFormat="1" ht="12">
      <c r="B149" s="197"/>
      <c r="C149" s="198"/>
      <c r="D149" s="199" t="s">
        <v>190</v>
      </c>
      <c r="E149" s="200" t="s">
        <v>20</v>
      </c>
      <c r="F149" s="201" t="s">
        <v>970</v>
      </c>
      <c r="G149" s="198"/>
      <c r="H149" s="200" t="s">
        <v>20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190</v>
      </c>
      <c r="AU149" s="207" t="s">
        <v>79</v>
      </c>
      <c r="AV149" s="12" t="s">
        <v>6</v>
      </c>
      <c r="AW149" s="12" t="s">
        <v>32</v>
      </c>
      <c r="AX149" s="12" t="s">
        <v>70</v>
      </c>
      <c r="AY149" s="207" t="s">
        <v>165</v>
      </c>
    </row>
    <row r="150" spans="2:51" s="13" customFormat="1" ht="12">
      <c r="B150" s="208"/>
      <c r="C150" s="209"/>
      <c r="D150" s="199" t="s">
        <v>190</v>
      </c>
      <c r="E150" s="210" t="s">
        <v>20</v>
      </c>
      <c r="F150" s="211" t="s">
        <v>1004</v>
      </c>
      <c r="G150" s="209"/>
      <c r="H150" s="212">
        <v>1.786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190</v>
      </c>
      <c r="AU150" s="218" t="s">
        <v>79</v>
      </c>
      <c r="AV150" s="13" t="s">
        <v>79</v>
      </c>
      <c r="AW150" s="13" t="s">
        <v>32</v>
      </c>
      <c r="AX150" s="13" t="s">
        <v>6</v>
      </c>
      <c r="AY150" s="218" t="s">
        <v>165</v>
      </c>
    </row>
    <row r="151" spans="1:65" s="1" customFormat="1" ht="16.5" customHeight="1">
      <c r="A151" s="35"/>
      <c r="B151" s="36"/>
      <c r="C151" s="220" t="s">
        <v>9</v>
      </c>
      <c r="D151" s="220" t="s">
        <v>245</v>
      </c>
      <c r="E151" s="221" t="s">
        <v>1005</v>
      </c>
      <c r="F151" s="222" t="s">
        <v>1006</v>
      </c>
      <c r="G151" s="223" t="s">
        <v>224</v>
      </c>
      <c r="H151" s="224">
        <v>3.572</v>
      </c>
      <c r="I151" s="225">
        <v>240</v>
      </c>
      <c r="J151" s="226">
        <f>ROUND(I151*H151,2)</f>
        <v>857.28</v>
      </c>
      <c r="K151" s="222" t="s">
        <v>171</v>
      </c>
      <c r="L151" s="227"/>
      <c r="M151" s="228" t="s">
        <v>20</v>
      </c>
      <c r="N151" s="229" t="s">
        <v>41</v>
      </c>
      <c r="O151" s="6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211</v>
      </c>
      <c r="AT151" s="190" t="s">
        <v>245</v>
      </c>
      <c r="AU151" s="190" t="s">
        <v>79</v>
      </c>
      <c r="AY151" s="18" t="s">
        <v>165</v>
      </c>
      <c r="BE151" s="191">
        <f>IF(N151="základní",J151,0)</f>
        <v>857.28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6</v>
      </c>
      <c r="BK151" s="191">
        <f>ROUND(I151*H151,2)</f>
        <v>857.28</v>
      </c>
      <c r="BL151" s="18" t="s">
        <v>172</v>
      </c>
      <c r="BM151" s="190" t="s">
        <v>1007</v>
      </c>
    </row>
    <row r="152" spans="1:47" s="1" customFormat="1" ht="29.25">
      <c r="A152" s="35"/>
      <c r="B152" s="36"/>
      <c r="C152" s="37"/>
      <c r="D152" s="199" t="s">
        <v>241</v>
      </c>
      <c r="E152" s="37"/>
      <c r="F152" s="219" t="s">
        <v>1008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241</v>
      </c>
      <c r="AU152" s="18" t="s">
        <v>79</v>
      </c>
    </row>
    <row r="153" spans="2:51" s="13" customFormat="1" ht="12">
      <c r="B153" s="208"/>
      <c r="C153" s="209"/>
      <c r="D153" s="199" t="s">
        <v>190</v>
      </c>
      <c r="E153" s="210" t="s">
        <v>20</v>
      </c>
      <c r="F153" s="211" t="s">
        <v>1009</v>
      </c>
      <c r="G153" s="209"/>
      <c r="H153" s="212">
        <v>3.572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190</v>
      </c>
      <c r="AU153" s="218" t="s">
        <v>79</v>
      </c>
      <c r="AV153" s="13" t="s">
        <v>79</v>
      </c>
      <c r="AW153" s="13" t="s">
        <v>32</v>
      </c>
      <c r="AX153" s="13" t="s">
        <v>6</v>
      </c>
      <c r="AY153" s="218" t="s">
        <v>165</v>
      </c>
    </row>
    <row r="154" spans="1:65" s="1" customFormat="1" ht="24.2" customHeight="1">
      <c r="A154" s="35"/>
      <c r="B154" s="36"/>
      <c r="C154" s="179" t="s">
        <v>267</v>
      </c>
      <c r="D154" s="179" t="s">
        <v>167</v>
      </c>
      <c r="E154" s="180" t="s">
        <v>1010</v>
      </c>
      <c r="F154" s="181" t="s">
        <v>1011</v>
      </c>
      <c r="G154" s="182" t="s">
        <v>187</v>
      </c>
      <c r="H154" s="183">
        <v>1300</v>
      </c>
      <c r="I154" s="184">
        <v>36.33</v>
      </c>
      <c r="J154" s="185">
        <f>ROUND(I154*H154,2)</f>
        <v>47229</v>
      </c>
      <c r="K154" s="181" t="s">
        <v>171</v>
      </c>
      <c r="L154" s="40"/>
      <c r="M154" s="186" t="s">
        <v>20</v>
      </c>
      <c r="N154" s="187" t="s">
        <v>41</v>
      </c>
      <c r="O154" s="65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172</v>
      </c>
      <c r="AT154" s="190" t="s">
        <v>167</v>
      </c>
      <c r="AU154" s="190" t="s">
        <v>79</v>
      </c>
      <c r="AY154" s="18" t="s">
        <v>165</v>
      </c>
      <c r="BE154" s="191">
        <f>IF(N154="základní",J154,0)</f>
        <v>47229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6</v>
      </c>
      <c r="BK154" s="191">
        <f>ROUND(I154*H154,2)</f>
        <v>47229</v>
      </c>
      <c r="BL154" s="18" t="s">
        <v>172</v>
      </c>
      <c r="BM154" s="190" t="s">
        <v>1012</v>
      </c>
    </row>
    <row r="155" spans="1:47" s="1" customFormat="1" ht="12">
      <c r="A155" s="35"/>
      <c r="B155" s="36"/>
      <c r="C155" s="37"/>
      <c r="D155" s="192" t="s">
        <v>174</v>
      </c>
      <c r="E155" s="37"/>
      <c r="F155" s="193" t="s">
        <v>1013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174</v>
      </c>
      <c r="AU155" s="18" t="s">
        <v>79</v>
      </c>
    </row>
    <row r="156" spans="1:65" s="1" customFormat="1" ht="37.9" customHeight="1">
      <c r="A156" s="35"/>
      <c r="B156" s="36"/>
      <c r="C156" s="179" t="s">
        <v>273</v>
      </c>
      <c r="D156" s="179" t="s">
        <v>167</v>
      </c>
      <c r="E156" s="180" t="s">
        <v>1014</v>
      </c>
      <c r="F156" s="181" t="s">
        <v>1015</v>
      </c>
      <c r="G156" s="182" t="s">
        <v>187</v>
      </c>
      <c r="H156" s="183">
        <v>1591</v>
      </c>
      <c r="I156" s="184">
        <v>25</v>
      </c>
      <c r="J156" s="185">
        <f>ROUND(I156*H156,2)</f>
        <v>39775</v>
      </c>
      <c r="K156" s="181" t="s">
        <v>171</v>
      </c>
      <c r="L156" s="40"/>
      <c r="M156" s="186" t="s">
        <v>20</v>
      </c>
      <c r="N156" s="187" t="s">
        <v>41</v>
      </c>
      <c r="O156" s="65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172</v>
      </c>
      <c r="AT156" s="190" t="s">
        <v>167</v>
      </c>
      <c r="AU156" s="190" t="s">
        <v>79</v>
      </c>
      <c r="AY156" s="18" t="s">
        <v>165</v>
      </c>
      <c r="BE156" s="191">
        <f>IF(N156="základní",J156,0)</f>
        <v>39775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18" t="s">
        <v>6</v>
      </c>
      <c r="BK156" s="191">
        <f>ROUND(I156*H156,2)</f>
        <v>39775</v>
      </c>
      <c r="BL156" s="18" t="s">
        <v>172</v>
      </c>
      <c r="BM156" s="190" t="s">
        <v>1016</v>
      </c>
    </row>
    <row r="157" spans="1:47" s="1" customFormat="1" ht="12">
      <c r="A157" s="35"/>
      <c r="B157" s="36"/>
      <c r="C157" s="37"/>
      <c r="D157" s="192" t="s">
        <v>174</v>
      </c>
      <c r="E157" s="37"/>
      <c r="F157" s="193" t="s">
        <v>1017</v>
      </c>
      <c r="G157" s="37"/>
      <c r="H157" s="37"/>
      <c r="I157" s="194"/>
      <c r="J157" s="37"/>
      <c r="K157" s="37"/>
      <c r="L157" s="40"/>
      <c r="M157" s="195"/>
      <c r="N157" s="196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174</v>
      </c>
      <c r="AU157" s="18" t="s">
        <v>79</v>
      </c>
    </row>
    <row r="158" spans="1:65" s="1" customFormat="1" ht="16.5" customHeight="1">
      <c r="A158" s="35"/>
      <c r="B158" s="36"/>
      <c r="C158" s="220" t="s">
        <v>280</v>
      </c>
      <c r="D158" s="220" t="s">
        <v>245</v>
      </c>
      <c r="E158" s="221" t="s">
        <v>1018</v>
      </c>
      <c r="F158" s="222" t="s">
        <v>1019</v>
      </c>
      <c r="G158" s="223" t="s">
        <v>283</v>
      </c>
      <c r="H158" s="224">
        <v>23.865</v>
      </c>
      <c r="I158" s="225">
        <v>145</v>
      </c>
      <c r="J158" s="226">
        <f>ROUND(I158*H158,2)</f>
        <v>3460.43</v>
      </c>
      <c r="K158" s="222" t="s">
        <v>171</v>
      </c>
      <c r="L158" s="227"/>
      <c r="M158" s="228" t="s">
        <v>20</v>
      </c>
      <c r="N158" s="229" t="s">
        <v>41</v>
      </c>
      <c r="O158" s="65"/>
      <c r="P158" s="188">
        <f>O158*H158</f>
        <v>0</v>
      </c>
      <c r="Q158" s="188">
        <v>0.001</v>
      </c>
      <c r="R158" s="188">
        <f>Q158*H158</f>
        <v>0.023864999999999997</v>
      </c>
      <c r="S158" s="188">
        <v>0</v>
      </c>
      <c r="T158" s="18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211</v>
      </c>
      <c r="AT158" s="190" t="s">
        <v>245</v>
      </c>
      <c r="AU158" s="190" t="s">
        <v>79</v>
      </c>
      <c r="AY158" s="18" t="s">
        <v>165</v>
      </c>
      <c r="BE158" s="191">
        <f>IF(N158="základní",J158,0)</f>
        <v>3460.43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18" t="s">
        <v>6</v>
      </c>
      <c r="BK158" s="191">
        <f>ROUND(I158*H158,2)</f>
        <v>3460.43</v>
      </c>
      <c r="BL158" s="18" t="s">
        <v>172</v>
      </c>
      <c r="BM158" s="190" t="s">
        <v>1020</v>
      </c>
    </row>
    <row r="159" spans="2:51" s="13" customFormat="1" ht="12">
      <c r="B159" s="208"/>
      <c r="C159" s="209"/>
      <c r="D159" s="199" t="s">
        <v>190</v>
      </c>
      <c r="E159" s="209"/>
      <c r="F159" s="211" t="s">
        <v>1021</v>
      </c>
      <c r="G159" s="209"/>
      <c r="H159" s="212">
        <v>23.865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190</v>
      </c>
      <c r="AU159" s="218" t="s">
        <v>79</v>
      </c>
      <c r="AV159" s="13" t="s">
        <v>79</v>
      </c>
      <c r="AW159" s="13" t="s">
        <v>4</v>
      </c>
      <c r="AX159" s="13" t="s">
        <v>6</v>
      </c>
      <c r="AY159" s="218" t="s">
        <v>165</v>
      </c>
    </row>
    <row r="160" spans="1:65" s="1" customFormat="1" ht="37.9" customHeight="1">
      <c r="A160" s="35"/>
      <c r="B160" s="36"/>
      <c r="C160" s="179" t="s">
        <v>287</v>
      </c>
      <c r="D160" s="179" t="s">
        <v>167</v>
      </c>
      <c r="E160" s="180" t="s">
        <v>1022</v>
      </c>
      <c r="F160" s="181" t="s">
        <v>1023</v>
      </c>
      <c r="G160" s="182" t="s">
        <v>187</v>
      </c>
      <c r="H160" s="183">
        <v>1591</v>
      </c>
      <c r="I160" s="184">
        <v>22</v>
      </c>
      <c r="J160" s="185">
        <f>ROUND(I160*H160,2)</f>
        <v>35002</v>
      </c>
      <c r="K160" s="181" t="s">
        <v>171</v>
      </c>
      <c r="L160" s="40"/>
      <c r="M160" s="186" t="s">
        <v>20</v>
      </c>
      <c r="N160" s="187" t="s">
        <v>41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172</v>
      </c>
      <c r="AT160" s="190" t="s">
        <v>167</v>
      </c>
      <c r="AU160" s="190" t="s">
        <v>79</v>
      </c>
      <c r="AY160" s="18" t="s">
        <v>165</v>
      </c>
      <c r="BE160" s="191">
        <f>IF(N160="základní",J160,0)</f>
        <v>35002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6</v>
      </c>
      <c r="BK160" s="191">
        <f>ROUND(I160*H160,2)</f>
        <v>35002</v>
      </c>
      <c r="BL160" s="18" t="s">
        <v>172</v>
      </c>
      <c r="BM160" s="190" t="s">
        <v>1024</v>
      </c>
    </row>
    <row r="161" spans="1:47" s="1" customFormat="1" ht="12">
      <c r="A161" s="35"/>
      <c r="B161" s="36"/>
      <c r="C161" s="37"/>
      <c r="D161" s="192" t="s">
        <v>174</v>
      </c>
      <c r="E161" s="37"/>
      <c r="F161" s="193" t="s">
        <v>1025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174</v>
      </c>
      <c r="AU161" s="18" t="s">
        <v>79</v>
      </c>
    </row>
    <row r="162" spans="1:65" s="1" customFormat="1" ht="16.5" customHeight="1">
      <c r="A162" s="35"/>
      <c r="B162" s="36"/>
      <c r="C162" s="220" t="s">
        <v>293</v>
      </c>
      <c r="D162" s="220" t="s">
        <v>245</v>
      </c>
      <c r="E162" s="221" t="s">
        <v>1026</v>
      </c>
      <c r="F162" s="222" t="s">
        <v>1027</v>
      </c>
      <c r="G162" s="223" t="s">
        <v>201</v>
      </c>
      <c r="H162" s="224">
        <v>92.278</v>
      </c>
      <c r="I162" s="225">
        <v>1640</v>
      </c>
      <c r="J162" s="226">
        <f>ROUND(I162*H162,2)</f>
        <v>151335.92</v>
      </c>
      <c r="K162" s="222" t="s">
        <v>171</v>
      </c>
      <c r="L162" s="227"/>
      <c r="M162" s="228" t="s">
        <v>20</v>
      </c>
      <c r="N162" s="229" t="s">
        <v>41</v>
      </c>
      <c r="O162" s="65"/>
      <c r="P162" s="188">
        <f>O162*H162</f>
        <v>0</v>
      </c>
      <c r="Q162" s="188">
        <v>0.21</v>
      </c>
      <c r="R162" s="188">
        <f>Q162*H162</f>
        <v>19.37838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211</v>
      </c>
      <c r="AT162" s="190" t="s">
        <v>245</v>
      </c>
      <c r="AU162" s="190" t="s">
        <v>79</v>
      </c>
      <c r="AY162" s="18" t="s">
        <v>165</v>
      </c>
      <c r="BE162" s="191">
        <f>IF(N162="základní",J162,0)</f>
        <v>151335.92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6</v>
      </c>
      <c r="BK162" s="191">
        <f>ROUND(I162*H162,2)</f>
        <v>151335.92</v>
      </c>
      <c r="BL162" s="18" t="s">
        <v>172</v>
      </c>
      <c r="BM162" s="190" t="s">
        <v>1028</v>
      </c>
    </row>
    <row r="163" spans="2:51" s="13" customFormat="1" ht="12">
      <c r="B163" s="208"/>
      <c r="C163" s="209"/>
      <c r="D163" s="199" t="s">
        <v>190</v>
      </c>
      <c r="E163" s="209"/>
      <c r="F163" s="211" t="s">
        <v>1029</v>
      </c>
      <c r="G163" s="209"/>
      <c r="H163" s="212">
        <v>92.278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190</v>
      </c>
      <c r="AU163" s="218" t="s">
        <v>79</v>
      </c>
      <c r="AV163" s="13" t="s">
        <v>79</v>
      </c>
      <c r="AW163" s="13" t="s">
        <v>4</v>
      </c>
      <c r="AX163" s="13" t="s">
        <v>6</v>
      </c>
      <c r="AY163" s="218" t="s">
        <v>165</v>
      </c>
    </row>
    <row r="164" spans="1:65" s="1" customFormat="1" ht="24.2" customHeight="1">
      <c r="A164" s="35"/>
      <c r="B164" s="36"/>
      <c r="C164" s="179" t="s">
        <v>7</v>
      </c>
      <c r="D164" s="179" t="s">
        <v>167</v>
      </c>
      <c r="E164" s="180" t="s">
        <v>1030</v>
      </c>
      <c r="F164" s="181" t="s">
        <v>1031</v>
      </c>
      <c r="G164" s="182" t="s">
        <v>187</v>
      </c>
      <c r="H164" s="183">
        <v>1591</v>
      </c>
      <c r="I164" s="184">
        <v>3.2</v>
      </c>
      <c r="J164" s="185">
        <f>ROUND(I164*H164,2)</f>
        <v>5091.2</v>
      </c>
      <c r="K164" s="181" t="s">
        <v>171</v>
      </c>
      <c r="L164" s="40"/>
      <c r="M164" s="186" t="s">
        <v>20</v>
      </c>
      <c r="N164" s="187" t="s">
        <v>41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172</v>
      </c>
      <c r="AT164" s="190" t="s">
        <v>167</v>
      </c>
      <c r="AU164" s="190" t="s">
        <v>79</v>
      </c>
      <c r="AY164" s="18" t="s">
        <v>165</v>
      </c>
      <c r="BE164" s="191">
        <f>IF(N164="základní",J164,0)</f>
        <v>5091.2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6</v>
      </c>
      <c r="BK164" s="191">
        <f>ROUND(I164*H164,2)</f>
        <v>5091.2</v>
      </c>
      <c r="BL164" s="18" t="s">
        <v>172</v>
      </c>
      <c r="BM164" s="190" t="s">
        <v>1032</v>
      </c>
    </row>
    <row r="165" spans="1:47" s="1" customFormat="1" ht="12">
      <c r="A165" s="35"/>
      <c r="B165" s="36"/>
      <c r="C165" s="37"/>
      <c r="D165" s="192" t="s">
        <v>174</v>
      </c>
      <c r="E165" s="37"/>
      <c r="F165" s="193" t="s">
        <v>1033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174</v>
      </c>
      <c r="AU165" s="18" t="s">
        <v>79</v>
      </c>
    </row>
    <row r="166" spans="1:65" s="1" customFormat="1" ht="21.75" customHeight="1">
      <c r="A166" s="35"/>
      <c r="B166" s="36"/>
      <c r="C166" s="179" t="s">
        <v>304</v>
      </c>
      <c r="D166" s="179" t="s">
        <v>167</v>
      </c>
      <c r="E166" s="180" t="s">
        <v>1034</v>
      </c>
      <c r="F166" s="181" t="s">
        <v>1035</v>
      </c>
      <c r="G166" s="182" t="s">
        <v>187</v>
      </c>
      <c r="H166" s="183">
        <v>1591</v>
      </c>
      <c r="I166" s="184">
        <v>1</v>
      </c>
      <c r="J166" s="185">
        <f>ROUND(I166*H166,2)</f>
        <v>1591</v>
      </c>
      <c r="K166" s="181" t="s">
        <v>171</v>
      </c>
      <c r="L166" s="40"/>
      <c r="M166" s="186" t="s">
        <v>20</v>
      </c>
      <c r="N166" s="187" t="s">
        <v>41</v>
      </c>
      <c r="O166" s="65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172</v>
      </c>
      <c r="AT166" s="190" t="s">
        <v>167</v>
      </c>
      <c r="AU166" s="190" t="s">
        <v>79</v>
      </c>
      <c r="AY166" s="18" t="s">
        <v>165</v>
      </c>
      <c r="BE166" s="191">
        <f>IF(N166="základní",J166,0)</f>
        <v>1591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6</v>
      </c>
      <c r="BK166" s="191">
        <f>ROUND(I166*H166,2)</f>
        <v>1591</v>
      </c>
      <c r="BL166" s="18" t="s">
        <v>172</v>
      </c>
      <c r="BM166" s="190" t="s">
        <v>1036</v>
      </c>
    </row>
    <row r="167" spans="1:47" s="1" customFormat="1" ht="12">
      <c r="A167" s="35"/>
      <c r="B167" s="36"/>
      <c r="C167" s="37"/>
      <c r="D167" s="192" t="s">
        <v>174</v>
      </c>
      <c r="E167" s="37"/>
      <c r="F167" s="193" t="s">
        <v>1037</v>
      </c>
      <c r="G167" s="37"/>
      <c r="H167" s="37"/>
      <c r="I167" s="194"/>
      <c r="J167" s="37"/>
      <c r="K167" s="37"/>
      <c r="L167" s="40"/>
      <c r="M167" s="195"/>
      <c r="N167" s="19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174</v>
      </c>
      <c r="AU167" s="18" t="s">
        <v>79</v>
      </c>
    </row>
    <row r="168" spans="2:63" s="11" customFormat="1" ht="22.9" customHeight="1">
      <c r="B168" s="163"/>
      <c r="C168" s="164"/>
      <c r="D168" s="165" t="s">
        <v>69</v>
      </c>
      <c r="E168" s="177" t="s">
        <v>79</v>
      </c>
      <c r="F168" s="177" t="s">
        <v>228</v>
      </c>
      <c r="G168" s="164"/>
      <c r="H168" s="164"/>
      <c r="I168" s="167"/>
      <c r="J168" s="178">
        <f>BK168</f>
        <v>42931.35</v>
      </c>
      <c r="K168" s="164"/>
      <c r="L168" s="169"/>
      <c r="M168" s="170"/>
      <c r="N168" s="171"/>
      <c r="O168" s="171"/>
      <c r="P168" s="172">
        <f>SUM(P169:P177)</f>
        <v>0</v>
      </c>
      <c r="Q168" s="171"/>
      <c r="R168" s="172">
        <f>SUM(R169:R177)</f>
        <v>30.697397324552</v>
      </c>
      <c r="S168" s="171"/>
      <c r="T168" s="173">
        <f>SUM(T169:T177)</f>
        <v>0</v>
      </c>
      <c r="AR168" s="174" t="s">
        <v>6</v>
      </c>
      <c r="AT168" s="175" t="s">
        <v>69</v>
      </c>
      <c r="AU168" s="175" t="s">
        <v>6</v>
      </c>
      <c r="AY168" s="174" t="s">
        <v>165</v>
      </c>
      <c r="BK168" s="176">
        <f>SUM(BK169:BK177)</f>
        <v>42931.35</v>
      </c>
    </row>
    <row r="169" spans="1:65" s="1" customFormat="1" ht="66.75" customHeight="1">
      <c r="A169" s="35"/>
      <c r="B169" s="36"/>
      <c r="C169" s="179" t="s">
        <v>312</v>
      </c>
      <c r="D169" s="179" t="s">
        <v>167</v>
      </c>
      <c r="E169" s="180" t="s">
        <v>1038</v>
      </c>
      <c r="F169" s="181" t="s">
        <v>1039</v>
      </c>
      <c r="G169" s="182" t="s">
        <v>232</v>
      </c>
      <c r="H169" s="183">
        <v>30</v>
      </c>
      <c r="I169" s="184">
        <v>307.8</v>
      </c>
      <c r="J169" s="185">
        <f>ROUND(I169*H169,2)</f>
        <v>9234</v>
      </c>
      <c r="K169" s="181" t="s">
        <v>171</v>
      </c>
      <c r="L169" s="40"/>
      <c r="M169" s="186" t="s">
        <v>20</v>
      </c>
      <c r="N169" s="187" t="s">
        <v>41</v>
      </c>
      <c r="O169" s="65"/>
      <c r="P169" s="188">
        <f>O169*H169</f>
        <v>0</v>
      </c>
      <c r="Q169" s="188">
        <v>0.2379844</v>
      </c>
      <c r="R169" s="188">
        <f>Q169*H169</f>
        <v>7.139532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172</v>
      </c>
      <c r="AT169" s="190" t="s">
        <v>167</v>
      </c>
      <c r="AU169" s="190" t="s">
        <v>79</v>
      </c>
      <c r="AY169" s="18" t="s">
        <v>165</v>
      </c>
      <c r="BE169" s="191">
        <f>IF(N169="základní",J169,0)</f>
        <v>9234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6</v>
      </c>
      <c r="BK169" s="191">
        <f>ROUND(I169*H169,2)</f>
        <v>9234</v>
      </c>
      <c r="BL169" s="18" t="s">
        <v>172</v>
      </c>
      <c r="BM169" s="190" t="s">
        <v>1040</v>
      </c>
    </row>
    <row r="170" spans="1:47" s="1" customFormat="1" ht="12">
      <c r="A170" s="35"/>
      <c r="B170" s="36"/>
      <c r="C170" s="37"/>
      <c r="D170" s="192" t="s">
        <v>174</v>
      </c>
      <c r="E170" s="37"/>
      <c r="F170" s="193" t="s">
        <v>1041</v>
      </c>
      <c r="G170" s="37"/>
      <c r="H170" s="37"/>
      <c r="I170" s="194"/>
      <c r="J170" s="37"/>
      <c r="K170" s="37"/>
      <c r="L170" s="40"/>
      <c r="M170" s="195"/>
      <c r="N170" s="19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174</v>
      </c>
      <c r="AU170" s="18" t="s">
        <v>79</v>
      </c>
    </row>
    <row r="171" spans="1:65" s="1" customFormat="1" ht="24.2" customHeight="1">
      <c r="A171" s="35"/>
      <c r="B171" s="36"/>
      <c r="C171" s="179" t="s">
        <v>319</v>
      </c>
      <c r="D171" s="179" t="s">
        <v>167</v>
      </c>
      <c r="E171" s="180" t="s">
        <v>1042</v>
      </c>
      <c r="F171" s="181" t="s">
        <v>1043</v>
      </c>
      <c r="G171" s="182" t="s">
        <v>201</v>
      </c>
      <c r="H171" s="183">
        <v>10.238</v>
      </c>
      <c r="I171" s="184">
        <v>3291.4</v>
      </c>
      <c r="J171" s="185">
        <f>ROUND(I171*H171,2)</f>
        <v>33697.35</v>
      </c>
      <c r="K171" s="181" t="s">
        <v>171</v>
      </c>
      <c r="L171" s="40"/>
      <c r="M171" s="186" t="s">
        <v>20</v>
      </c>
      <c r="N171" s="187" t="s">
        <v>41</v>
      </c>
      <c r="O171" s="65"/>
      <c r="P171" s="188">
        <f>O171*H171</f>
        <v>0</v>
      </c>
      <c r="Q171" s="188">
        <v>2.301022204</v>
      </c>
      <c r="R171" s="188">
        <f>Q171*H171</f>
        <v>23.557865324552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172</v>
      </c>
      <c r="AT171" s="190" t="s">
        <v>167</v>
      </c>
      <c r="AU171" s="190" t="s">
        <v>79</v>
      </c>
      <c r="AY171" s="18" t="s">
        <v>165</v>
      </c>
      <c r="BE171" s="191">
        <f>IF(N171="základní",J171,0)</f>
        <v>33697.35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6</v>
      </c>
      <c r="BK171" s="191">
        <f>ROUND(I171*H171,2)</f>
        <v>33697.35</v>
      </c>
      <c r="BL171" s="18" t="s">
        <v>172</v>
      </c>
      <c r="BM171" s="190" t="s">
        <v>1044</v>
      </c>
    </row>
    <row r="172" spans="1:47" s="1" customFormat="1" ht="12">
      <c r="A172" s="35"/>
      <c r="B172" s="36"/>
      <c r="C172" s="37"/>
      <c r="D172" s="192" t="s">
        <v>174</v>
      </c>
      <c r="E172" s="37"/>
      <c r="F172" s="193" t="s">
        <v>1045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174</v>
      </c>
      <c r="AU172" s="18" t="s">
        <v>79</v>
      </c>
    </row>
    <row r="173" spans="2:51" s="12" customFormat="1" ht="12">
      <c r="B173" s="197"/>
      <c r="C173" s="198"/>
      <c r="D173" s="199" t="s">
        <v>190</v>
      </c>
      <c r="E173" s="200" t="s">
        <v>20</v>
      </c>
      <c r="F173" s="201" t="s">
        <v>966</v>
      </c>
      <c r="G173" s="198"/>
      <c r="H173" s="200" t="s">
        <v>20</v>
      </c>
      <c r="I173" s="202"/>
      <c r="J173" s="198"/>
      <c r="K173" s="198"/>
      <c r="L173" s="203"/>
      <c r="M173" s="204"/>
      <c r="N173" s="205"/>
      <c r="O173" s="205"/>
      <c r="P173" s="205"/>
      <c r="Q173" s="205"/>
      <c r="R173" s="205"/>
      <c r="S173" s="205"/>
      <c r="T173" s="206"/>
      <c r="AT173" s="207" t="s">
        <v>190</v>
      </c>
      <c r="AU173" s="207" t="s">
        <v>79</v>
      </c>
      <c r="AV173" s="12" t="s">
        <v>6</v>
      </c>
      <c r="AW173" s="12" t="s">
        <v>32</v>
      </c>
      <c r="AX173" s="12" t="s">
        <v>70</v>
      </c>
      <c r="AY173" s="207" t="s">
        <v>165</v>
      </c>
    </row>
    <row r="174" spans="2:51" s="13" customFormat="1" ht="12">
      <c r="B174" s="208"/>
      <c r="C174" s="209"/>
      <c r="D174" s="199" t="s">
        <v>190</v>
      </c>
      <c r="E174" s="210" t="s">
        <v>20</v>
      </c>
      <c r="F174" s="211" t="s">
        <v>967</v>
      </c>
      <c r="G174" s="209"/>
      <c r="H174" s="212">
        <v>6.388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190</v>
      </c>
      <c r="AU174" s="218" t="s">
        <v>79</v>
      </c>
      <c r="AV174" s="13" t="s">
        <v>79</v>
      </c>
      <c r="AW174" s="13" t="s">
        <v>32</v>
      </c>
      <c r="AX174" s="13" t="s">
        <v>70</v>
      </c>
      <c r="AY174" s="218" t="s">
        <v>165</v>
      </c>
    </row>
    <row r="175" spans="2:51" s="12" customFormat="1" ht="12">
      <c r="B175" s="197"/>
      <c r="C175" s="198"/>
      <c r="D175" s="199" t="s">
        <v>190</v>
      </c>
      <c r="E175" s="200" t="s">
        <v>20</v>
      </c>
      <c r="F175" s="201" t="s">
        <v>1046</v>
      </c>
      <c r="G175" s="198"/>
      <c r="H175" s="200" t="s">
        <v>20</v>
      </c>
      <c r="I175" s="202"/>
      <c r="J175" s="198"/>
      <c r="K175" s="198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190</v>
      </c>
      <c r="AU175" s="207" t="s">
        <v>79</v>
      </c>
      <c r="AV175" s="12" t="s">
        <v>6</v>
      </c>
      <c r="AW175" s="12" t="s">
        <v>32</v>
      </c>
      <c r="AX175" s="12" t="s">
        <v>70</v>
      </c>
      <c r="AY175" s="207" t="s">
        <v>165</v>
      </c>
    </row>
    <row r="176" spans="2:51" s="13" customFormat="1" ht="12">
      <c r="B176" s="208"/>
      <c r="C176" s="209"/>
      <c r="D176" s="199" t="s">
        <v>190</v>
      </c>
      <c r="E176" s="210" t="s">
        <v>20</v>
      </c>
      <c r="F176" s="211" t="s">
        <v>1047</v>
      </c>
      <c r="G176" s="209"/>
      <c r="H176" s="212">
        <v>3.85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190</v>
      </c>
      <c r="AU176" s="218" t="s">
        <v>79</v>
      </c>
      <c r="AV176" s="13" t="s">
        <v>79</v>
      </c>
      <c r="AW176" s="13" t="s">
        <v>32</v>
      </c>
      <c r="AX176" s="13" t="s">
        <v>70</v>
      </c>
      <c r="AY176" s="218" t="s">
        <v>165</v>
      </c>
    </row>
    <row r="177" spans="2:51" s="14" customFormat="1" ht="12">
      <c r="B177" s="230"/>
      <c r="C177" s="231"/>
      <c r="D177" s="199" t="s">
        <v>190</v>
      </c>
      <c r="E177" s="232" t="s">
        <v>20</v>
      </c>
      <c r="F177" s="233" t="s">
        <v>259</v>
      </c>
      <c r="G177" s="231"/>
      <c r="H177" s="234">
        <v>10.238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190</v>
      </c>
      <c r="AU177" s="240" t="s">
        <v>79</v>
      </c>
      <c r="AV177" s="14" t="s">
        <v>172</v>
      </c>
      <c r="AW177" s="14" t="s">
        <v>32</v>
      </c>
      <c r="AX177" s="14" t="s">
        <v>6</v>
      </c>
      <c r="AY177" s="240" t="s">
        <v>165</v>
      </c>
    </row>
    <row r="178" spans="2:63" s="11" customFormat="1" ht="22.9" customHeight="1">
      <c r="B178" s="163"/>
      <c r="C178" s="164"/>
      <c r="D178" s="165" t="s">
        <v>69</v>
      </c>
      <c r="E178" s="177" t="s">
        <v>172</v>
      </c>
      <c r="F178" s="177" t="s">
        <v>402</v>
      </c>
      <c r="G178" s="164"/>
      <c r="H178" s="164"/>
      <c r="I178" s="167"/>
      <c r="J178" s="178">
        <f>BK178</f>
        <v>2042.92</v>
      </c>
      <c r="K178" s="164"/>
      <c r="L178" s="169"/>
      <c r="M178" s="170"/>
      <c r="N178" s="171"/>
      <c r="O178" s="171"/>
      <c r="P178" s="172">
        <f>SUM(P179:P187)</f>
        <v>0</v>
      </c>
      <c r="Q178" s="171"/>
      <c r="R178" s="172">
        <f>SUM(R179:R187)</f>
        <v>0</v>
      </c>
      <c r="S178" s="171"/>
      <c r="T178" s="173">
        <f>SUM(T179:T187)</f>
        <v>0</v>
      </c>
      <c r="AR178" s="174" t="s">
        <v>6</v>
      </c>
      <c r="AT178" s="175" t="s">
        <v>69</v>
      </c>
      <c r="AU178" s="175" t="s">
        <v>6</v>
      </c>
      <c r="AY178" s="174" t="s">
        <v>165</v>
      </c>
      <c r="BK178" s="176">
        <f>SUM(BK179:BK187)</f>
        <v>2042.92</v>
      </c>
    </row>
    <row r="179" spans="1:65" s="1" customFormat="1" ht="33" customHeight="1">
      <c r="A179" s="35"/>
      <c r="B179" s="36"/>
      <c r="C179" s="179" t="s">
        <v>192</v>
      </c>
      <c r="D179" s="179" t="s">
        <v>167</v>
      </c>
      <c r="E179" s="180" t="s">
        <v>1048</v>
      </c>
      <c r="F179" s="181" t="s">
        <v>1049</v>
      </c>
      <c r="G179" s="182" t="s">
        <v>201</v>
      </c>
      <c r="H179" s="183">
        <v>2.264</v>
      </c>
      <c r="I179" s="184">
        <v>902.35</v>
      </c>
      <c r="J179" s="185">
        <f>ROUND(I179*H179,2)</f>
        <v>2042.92</v>
      </c>
      <c r="K179" s="181" t="s">
        <v>171</v>
      </c>
      <c r="L179" s="40"/>
      <c r="M179" s="186" t="s">
        <v>20</v>
      </c>
      <c r="N179" s="187" t="s">
        <v>41</v>
      </c>
      <c r="O179" s="65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172</v>
      </c>
      <c r="AT179" s="190" t="s">
        <v>167</v>
      </c>
      <c r="AU179" s="190" t="s">
        <v>79</v>
      </c>
      <c r="AY179" s="18" t="s">
        <v>165</v>
      </c>
      <c r="BE179" s="191">
        <f>IF(N179="základní",J179,0)</f>
        <v>2042.92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8" t="s">
        <v>6</v>
      </c>
      <c r="BK179" s="191">
        <f>ROUND(I179*H179,2)</f>
        <v>2042.92</v>
      </c>
      <c r="BL179" s="18" t="s">
        <v>172</v>
      </c>
      <c r="BM179" s="190" t="s">
        <v>1050</v>
      </c>
    </row>
    <row r="180" spans="1:47" s="1" customFormat="1" ht="12">
      <c r="A180" s="35"/>
      <c r="B180" s="36"/>
      <c r="C180" s="37"/>
      <c r="D180" s="192" t="s">
        <v>174</v>
      </c>
      <c r="E180" s="37"/>
      <c r="F180" s="193" t="s">
        <v>1051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174</v>
      </c>
      <c r="AU180" s="18" t="s">
        <v>79</v>
      </c>
    </row>
    <row r="181" spans="2:51" s="12" customFormat="1" ht="12">
      <c r="B181" s="197"/>
      <c r="C181" s="198"/>
      <c r="D181" s="199" t="s">
        <v>190</v>
      </c>
      <c r="E181" s="200" t="s">
        <v>20</v>
      </c>
      <c r="F181" s="201" t="s">
        <v>968</v>
      </c>
      <c r="G181" s="198"/>
      <c r="H181" s="200" t="s">
        <v>20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190</v>
      </c>
      <c r="AU181" s="207" t="s">
        <v>79</v>
      </c>
      <c r="AV181" s="12" t="s">
        <v>6</v>
      </c>
      <c r="AW181" s="12" t="s">
        <v>32</v>
      </c>
      <c r="AX181" s="12" t="s">
        <v>70</v>
      </c>
      <c r="AY181" s="207" t="s">
        <v>165</v>
      </c>
    </row>
    <row r="182" spans="2:51" s="13" customFormat="1" ht="12">
      <c r="B182" s="208"/>
      <c r="C182" s="209"/>
      <c r="D182" s="199" t="s">
        <v>190</v>
      </c>
      <c r="E182" s="210" t="s">
        <v>20</v>
      </c>
      <c r="F182" s="211" t="s">
        <v>1052</v>
      </c>
      <c r="G182" s="209"/>
      <c r="H182" s="212">
        <v>1.5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190</v>
      </c>
      <c r="AU182" s="218" t="s">
        <v>79</v>
      </c>
      <c r="AV182" s="13" t="s">
        <v>79</v>
      </c>
      <c r="AW182" s="13" t="s">
        <v>32</v>
      </c>
      <c r="AX182" s="13" t="s">
        <v>70</v>
      </c>
      <c r="AY182" s="218" t="s">
        <v>165</v>
      </c>
    </row>
    <row r="183" spans="2:51" s="12" customFormat="1" ht="12">
      <c r="B183" s="197"/>
      <c r="C183" s="198"/>
      <c r="D183" s="199" t="s">
        <v>190</v>
      </c>
      <c r="E183" s="200" t="s">
        <v>20</v>
      </c>
      <c r="F183" s="201" t="s">
        <v>970</v>
      </c>
      <c r="G183" s="198"/>
      <c r="H183" s="200" t="s">
        <v>20</v>
      </c>
      <c r="I183" s="202"/>
      <c r="J183" s="198"/>
      <c r="K183" s="198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190</v>
      </c>
      <c r="AU183" s="207" t="s">
        <v>79</v>
      </c>
      <c r="AV183" s="12" t="s">
        <v>6</v>
      </c>
      <c r="AW183" s="12" t="s">
        <v>32</v>
      </c>
      <c r="AX183" s="12" t="s">
        <v>70</v>
      </c>
      <c r="AY183" s="207" t="s">
        <v>165</v>
      </c>
    </row>
    <row r="184" spans="2:51" s="13" customFormat="1" ht="12">
      <c r="B184" s="208"/>
      <c r="C184" s="209"/>
      <c r="D184" s="199" t="s">
        <v>190</v>
      </c>
      <c r="E184" s="210" t="s">
        <v>20</v>
      </c>
      <c r="F184" s="211" t="s">
        <v>1053</v>
      </c>
      <c r="G184" s="209"/>
      <c r="H184" s="212">
        <v>0.595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190</v>
      </c>
      <c r="AU184" s="218" t="s">
        <v>79</v>
      </c>
      <c r="AV184" s="13" t="s">
        <v>79</v>
      </c>
      <c r="AW184" s="13" t="s">
        <v>32</v>
      </c>
      <c r="AX184" s="13" t="s">
        <v>70</v>
      </c>
      <c r="AY184" s="218" t="s">
        <v>165</v>
      </c>
    </row>
    <row r="185" spans="2:51" s="12" customFormat="1" ht="12">
      <c r="B185" s="197"/>
      <c r="C185" s="198"/>
      <c r="D185" s="199" t="s">
        <v>190</v>
      </c>
      <c r="E185" s="200" t="s">
        <v>20</v>
      </c>
      <c r="F185" s="201" t="s">
        <v>972</v>
      </c>
      <c r="G185" s="198"/>
      <c r="H185" s="200" t="s">
        <v>20</v>
      </c>
      <c r="I185" s="202"/>
      <c r="J185" s="198"/>
      <c r="K185" s="198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190</v>
      </c>
      <c r="AU185" s="207" t="s">
        <v>79</v>
      </c>
      <c r="AV185" s="12" t="s">
        <v>6</v>
      </c>
      <c r="AW185" s="12" t="s">
        <v>32</v>
      </c>
      <c r="AX185" s="12" t="s">
        <v>70</v>
      </c>
      <c r="AY185" s="207" t="s">
        <v>165</v>
      </c>
    </row>
    <row r="186" spans="2:51" s="13" customFormat="1" ht="12">
      <c r="B186" s="208"/>
      <c r="C186" s="209"/>
      <c r="D186" s="199" t="s">
        <v>190</v>
      </c>
      <c r="E186" s="210" t="s">
        <v>20</v>
      </c>
      <c r="F186" s="211" t="s">
        <v>1054</v>
      </c>
      <c r="G186" s="209"/>
      <c r="H186" s="212">
        <v>0.169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190</v>
      </c>
      <c r="AU186" s="218" t="s">
        <v>79</v>
      </c>
      <c r="AV186" s="13" t="s">
        <v>79</v>
      </c>
      <c r="AW186" s="13" t="s">
        <v>32</v>
      </c>
      <c r="AX186" s="13" t="s">
        <v>70</v>
      </c>
      <c r="AY186" s="218" t="s">
        <v>165</v>
      </c>
    </row>
    <row r="187" spans="2:51" s="14" customFormat="1" ht="12">
      <c r="B187" s="230"/>
      <c r="C187" s="231"/>
      <c r="D187" s="199" t="s">
        <v>190</v>
      </c>
      <c r="E187" s="232" t="s">
        <v>20</v>
      </c>
      <c r="F187" s="233" t="s">
        <v>259</v>
      </c>
      <c r="G187" s="231"/>
      <c r="H187" s="234">
        <v>2.264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190</v>
      </c>
      <c r="AU187" s="240" t="s">
        <v>79</v>
      </c>
      <c r="AV187" s="14" t="s">
        <v>172</v>
      </c>
      <c r="AW187" s="14" t="s">
        <v>32</v>
      </c>
      <c r="AX187" s="14" t="s">
        <v>6</v>
      </c>
      <c r="AY187" s="240" t="s">
        <v>165</v>
      </c>
    </row>
    <row r="188" spans="2:63" s="11" customFormat="1" ht="22.9" customHeight="1">
      <c r="B188" s="163"/>
      <c r="C188" s="164"/>
      <c r="D188" s="165" t="s">
        <v>69</v>
      </c>
      <c r="E188" s="177" t="s">
        <v>193</v>
      </c>
      <c r="F188" s="177" t="s">
        <v>417</v>
      </c>
      <c r="G188" s="164"/>
      <c r="H188" s="164"/>
      <c r="I188" s="167"/>
      <c r="J188" s="178">
        <f>BK188</f>
        <v>2277847</v>
      </c>
      <c r="K188" s="164"/>
      <c r="L188" s="169"/>
      <c r="M188" s="170"/>
      <c r="N188" s="171"/>
      <c r="O188" s="171"/>
      <c r="P188" s="172">
        <f>SUM(P189:P206)</f>
        <v>0</v>
      </c>
      <c r="Q188" s="171"/>
      <c r="R188" s="172">
        <f>SUM(R189:R206)</f>
        <v>0</v>
      </c>
      <c r="S188" s="171"/>
      <c r="T188" s="173">
        <f>SUM(T189:T206)</f>
        <v>0</v>
      </c>
      <c r="AR188" s="174" t="s">
        <v>6</v>
      </c>
      <c r="AT188" s="175" t="s">
        <v>69</v>
      </c>
      <c r="AU188" s="175" t="s">
        <v>6</v>
      </c>
      <c r="AY188" s="174" t="s">
        <v>165</v>
      </c>
      <c r="BK188" s="176">
        <f>SUM(BK189:BK206)</f>
        <v>2277847</v>
      </c>
    </row>
    <row r="189" spans="1:65" s="1" customFormat="1" ht="33" customHeight="1">
      <c r="A189" s="35"/>
      <c r="B189" s="36"/>
      <c r="C189" s="179" t="s">
        <v>329</v>
      </c>
      <c r="D189" s="179" t="s">
        <v>167</v>
      </c>
      <c r="E189" s="180" t="s">
        <v>1055</v>
      </c>
      <c r="F189" s="181" t="s">
        <v>1056</v>
      </c>
      <c r="G189" s="182" t="s">
        <v>187</v>
      </c>
      <c r="H189" s="183">
        <v>1300</v>
      </c>
      <c r="I189" s="184">
        <v>164.55</v>
      </c>
      <c r="J189" s="185">
        <f>ROUND(I189*H189,2)</f>
        <v>213915</v>
      </c>
      <c r="K189" s="181" t="s">
        <v>171</v>
      </c>
      <c r="L189" s="40"/>
      <c r="M189" s="186" t="s">
        <v>20</v>
      </c>
      <c r="N189" s="187" t="s">
        <v>41</v>
      </c>
      <c r="O189" s="65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172</v>
      </c>
      <c r="AT189" s="190" t="s">
        <v>167</v>
      </c>
      <c r="AU189" s="190" t="s">
        <v>79</v>
      </c>
      <c r="AY189" s="18" t="s">
        <v>165</v>
      </c>
      <c r="BE189" s="191">
        <f>IF(N189="základní",J189,0)</f>
        <v>213915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" t="s">
        <v>6</v>
      </c>
      <c r="BK189" s="191">
        <f>ROUND(I189*H189,2)</f>
        <v>213915</v>
      </c>
      <c r="BL189" s="18" t="s">
        <v>172</v>
      </c>
      <c r="BM189" s="190" t="s">
        <v>1057</v>
      </c>
    </row>
    <row r="190" spans="1:47" s="1" customFormat="1" ht="12">
      <c r="A190" s="35"/>
      <c r="B190" s="36"/>
      <c r="C190" s="37"/>
      <c r="D190" s="192" t="s">
        <v>174</v>
      </c>
      <c r="E190" s="37"/>
      <c r="F190" s="193" t="s">
        <v>1058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174</v>
      </c>
      <c r="AU190" s="18" t="s">
        <v>79</v>
      </c>
    </row>
    <row r="191" spans="1:47" s="1" customFormat="1" ht="19.5">
      <c r="A191" s="35"/>
      <c r="B191" s="36"/>
      <c r="C191" s="37"/>
      <c r="D191" s="199" t="s">
        <v>241</v>
      </c>
      <c r="E191" s="37"/>
      <c r="F191" s="219" t="s">
        <v>1059</v>
      </c>
      <c r="G191" s="37"/>
      <c r="H191" s="37"/>
      <c r="I191" s="194"/>
      <c r="J191" s="37"/>
      <c r="K191" s="37"/>
      <c r="L191" s="40"/>
      <c r="M191" s="195"/>
      <c r="N191" s="19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241</v>
      </c>
      <c r="AU191" s="18" t="s">
        <v>79</v>
      </c>
    </row>
    <row r="192" spans="1:65" s="1" customFormat="1" ht="33" customHeight="1">
      <c r="A192" s="35"/>
      <c r="B192" s="36"/>
      <c r="C192" s="179" t="s">
        <v>334</v>
      </c>
      <c r="D192" s="179" t="s">
        <v>167</v>
      </c>
      <c r="E192" s="180" t="s">
        <v>1060</v>
      </c>
      <c r="F192" s="181" t="s">
        <v>1061</v>
      </c>
      <c r="G192" s="182" t="s">
        <v>187</v>
      </c>
      <c r="H192" s="183">
        <v>1300</v>
      </c>
      <c r="I192" s="184">
        <v>214.54</v>
      </c>
      <c r="J192" s="185">
        <f>ROUND(I192*H192,2)</f>
        <v>278902</v>
      </c>
      <c r="K192" s="181" t="s">
        <v>171</v>
      </c>
      <c r="L192" s="40"/>
      <c r="M192" s="186" t="s">
        <v>20</v>
      </c>
      <c r="N192" s="187" t="s">
        <v>41</v>
      </c>
      <c r="O192" s="65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172</v>
      </c>
      <c r="AT192" s="190" t="s">
        <v>167</v>
      </c>
      <c r="AU192" s="190" t="s">
        <v>79</v>
      </c>
      <c r="AY192" s="18" t="s">
        <v>165</v>
      </c>
      <c r="BE192" s="191">
        <f>IF(N192="základní",J192,0)</f>
        <v>278902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6</v>
      </c>
      <c r="BK192" s="191">
        <f>ROUND(I192*H192,2)</f>
        <v>278902</v>
      </c>
      <c r="BL192" s="18" t="s">
        <v>172</v>
      </c>
      <c r="BM192" s="190" t="s">
        <v>1062</v>
      </c>
    </row>
    <row r="193" spans="1:47" s="1" customFormat="1" ht="12">
      <c r="A193" s="35"/>
      <c r="B193" s="36"/>
      <c r="C193" s="37"/>
      <c r="D193" s="192" t="s">
        <v>174</v>
      </c>
      <c r="E193" s="37"/>
      <c r="F193" s="193" t="s">
        <v>1063</v>
      </c>
      <c r="G193" s="37"/>
      <c r="H193" s="37"/>
      <c r="I193" s="194"/>
      <c r="J193" s="37"/>
      <c r="K193" s="37"/>
      <c r="L193" s="40"/>
      <c r="M193" s="195"/>
      <c r="N193" s="19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174</v>
      </c>
      <c r="AU193" s="18" t="s">
        <v>79</v>
      </c>
    </row>
    <row r="194" spans="1:47" s="1" customFormat="1" ht="19.5">
      <c r="A194" s="35"/>
      <c r="B194" s="36"/>
      <c r="C194" s="37"/>
      <c r="D194" s="199" t="s">
        <v>241</v>
      </c>
      <c r="E194" s="37"/>
      <c r="F194" s="219" t="s">
        <v>1064</v>
      </c>
      <c r="G194" s="37"/>
      <c r="H194" s="37"/>
      <c r="I194" s="194"/>
      <c r="J194" s="37"/>
      <c r="K194" s="37"/>
      <c r="L194" s="40"/>
      <c r="M194" s="195"/>
      <c r="N194" s="196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241</v>
      </c>
      <c r="AU194" s="18" t="s">
        <v>79</v>
      </c>
    </row>
    <row r="195" spans="1:65" s="1" customFormat="1" ht="49.15" customHeight="1">
      <c r="A195" s="35"/>
      <c r="B195" s="36"/>
      <c r="C195" s="179" t="s">
        <v>339</v>
      </c>
      <c r="D195" s="179" t="s">
        <v>167</v>
      </c>
      <c r="E195" s="180" t="s">
        <v>1065</v>
      </c>
      <c r="F195" s="181" t="s">
        <v>1066</v>
      </c>
      <c r="G195" s="182" t="s">
        <v>187</v>
      </c>
      <c r="H195" s="183">
        <v>1300</v>
      </c>
      <c r="I195" s="184">
        <v>566</v>
      </c>
      <c r="J195" s="185">
        <f>ROUND(I195*H195,2)</f>
        <v>735800</v>
      </c>
      <c r="K195" s="181" t="s">
        <v>171</v>
      </c>
      <c r="L195" s="40"/>
      <c r="M195" s="186" t="s">
        <v>20</v>
      </c>
      <c r="N195" s="187" t="s">
        <v>41</v>
      </c>
      <c r="O195" s="65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172</v>
      </c>
      <c r="AT195" s="190" t="s">
        <v>167</v>
      </c>
      <c r="AU195" s="190" t="s">
        <v>79</v>
      </c>
      <c r="AY195" s="18" t="s">
        <v>165</v>
      </c>
      <c r="BE195" s="191">
        <f>IF(N195="základní",J195,0)</f>
        <v>735800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6</v>
      </c>
      <c r="BK195" s="191">
        <f>ROUND(I195*H195,2)</f>
        <v>735800</v>
      </c>
      <c r="BL195" s="18" t="s">
        <v>172</v>
      </c>
      <c r="BM195" s="190" t="s">
        <v>1067</v>
      </c>
    </row>
    <row r="196" spans="1:47" s="1" customFormat="1" ht="12">
      <c r="A196" s="35"/>
      <c r="B196" s="36"/>
      <c r="C196" s="37"/>
      <c r="D196" s="192" t="s">
        <v>174</v>
      </c>
      <c r="E196" s="37"/>
      <c r="F196" s="193" t="s">
        <v>1068</v>
      </c>
      <c r="G196" s="37"/>
      <c r="H196" s="37"/>
      <c r="I196" s="194"/>
      <c r="J196" s="37"/>
      <c r="K196" s="37"/>
      <c r="L196" s="40"/>
      <c r="M196" s="195"/>
      <c r="N196" s="196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174</v>
      </c>
      <c r="AU196" s="18" t="s">
        <v>79</v>
      </c>
    </row>
    <row r="197" spans="1:65" s="1" customFormat="1" ht="24.2" customHeight="1">
      <c r="A197" s="35"/>
      <c r="B197" s="36"/>
      <c r="C197" s="179" t="s">
        <v>344</v>
      </c>
      <c r="D197" s="179" t="s">
        <v>167</v>
      </c>
      <c r="E197" s="180" t="s">
        <v>1069</v>
      </c>
      <c r="F197" s="181" t="s">
        <v>1070</v>
      </c>
      <c r="G197" s="182" t="s">
        <v>187</v>
      </c>
      <c r="H197" s="183">
        <v>1300</v>
      </c>
      <c r="I197" s="184">
        <v>43.3</v>
      </c>
      <c r="J197" s="185">
        <f>ROUND(I197*H197,2)</f>
        <v>56290</v>
      </c>
      <c r="K197" s="181" t="s">
        <v>171</v>
      </c>
      <c r="L197" s="40"/>
      <c r="M197" s="186" t="s">
        <v>20</v>
      </c>
      <c r="N197" s="187" t="s">
        <v>41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172</v>
      </c>
      <c r="AT197" s="190" t="s">
        <v>167</v>
      </c>
      <c r="AU197" s="190" t="s">
        <v>79</v>
      </c>
      <c r="AY197" s="18" t="s">
        <v>165</v>
      </c>
      <c r="BE197" s="191">
        <f>IF(N197="základní",J197,0)</f>
        <v>56290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6</v>
      </c>
      <c r="BK197" s="191">
        <f>ROUND(I197*H197,2)</f>
        <v>56290</v>
      </c>
      <c r="BL197" s="18" t="s">
        <v>172</v>
      </c>
      <c r="BM197" s="190" t="s">
        <v>1071</v>
      </c>
    </row>
    <row r="198" spans="1:47" s="1" customFormat="1" ht="12">
      <c r="A198" s="35"/>
      <c r="B198" s="36"/>
      <c r="C198" s="37"/>
      <c r="D198" s="192" t="s">
        <v>174</v>
      </c>
      <c r="E198" s="37"/>
      <c r="F198" s="193" t="s">
        <v>1072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174</v>
      </c>
      <c r="AU198" s="18" t="s">
        <v>79</v>
      </c>
    </row>
    <row r="199" spans="1:65" s="1" customFormat="1" ht="24.2" customHeight="1">
      <c r="A199" s="35"/>
      <c r="B199" s="36"/>
      <c r="C199" s="179" t="s">
        <v>349</v>
      </c>
      <c r="D199" s="179" t="s">
        <v>167</v>
      </c>
      <c r="E199" s="180" t="s">
        <v>1073</v>
      </c>
      <c r="F199" s="181" t="s">
        <v>1074</v>
      </c>
      <c r="G199" s="182" t="s">
        <v>187</v>
      </c>
      <c r="H199" s="183">
        <v>2600</v>
      </c>
      <c r="I199" s="184">
        <v>20.9</v>
      </c>
      <c r="J199" s="185">
        <f>ROUND(I199*H199,2)</f>
        <v>54340</v>
      </c>
      <c r="K199" s="181" t="s">
        <v>171</v>
      </c>
      <c r="L199" s="40"/>
      <c r="M199" s="186" t="s">
        <v>20</v>
      </c>
      <c r="N199" s="187" t="s">
        <v>41</v>
      </c>
      <c r="O199" s="65"/>
      <c r="P199" s="188">
        <f>O199*H199</f>
        <v>0</v>
      </c>
      <c r="Q199" s="188">
        <v>0</v>
      </c>
      <c r="R199" s="188">
        <f>Q199*H199</f>
        <v>0</v>
      </c>
      <c r="S199" s="188">
        <v>0</v>
      </c>
      <c r="T199" s="18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0" t="s">
        <v>172</v>
      </c>
      <c r="AT199" s="190" t="s">
        <v>167</v>
      </c>
      <c r="AU199" s="190" t="s">
        <v>79</v>
      </c>
      <c r="AY199" s="18" t="s">
        <v>165</v>
      </c>
      <c r="BE199" s="191">
        <f>IF(N199="základní",J199,0)</f>
        <v>54340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8" t="s">
        <v>6</v>
      </c>
      <c r="BK199" s="191">
        <f>ROUND(I199*H199,2)</f>
        <v>54340</v>
      </c>
      <c r="BL199" s="18" t="s">
        <v>172</v>
      </c>
      <c r="BM199" s="190" t="s">
        <v>1075</v>
      </c>
    </row>
    <row r="200" spans="1:47" s="1" customFormat="1" ht="12">
      <c r="A200" s="35"/>
      <c r="B200" s="36"/>
      <c r="C200" s="37"/>
      <c r="D200" s="192" t="s">
        <v>174</v>
      </c>
      <c r="E200" s="37"/>
      <c r="F200" s="193" t="s">
        <v>1076</v>
      </c>
      <c r="G200" s="37"/>
      <c r="H200" s="37"/>
      <c r="I200" s="194"/>
      <c r="J200" s="37"/>
      <c r="K200" s="37"/>
      <c r="L200" s="40"/>
      <c r="M200" s="195"/>
      <c r="N200" s="19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174</v>
      </c>
      <c r="AU200" s="18" t="s">
        <v>79</v>
      </c>
    </row>
    <row r="201" spans="2:51" s="12" customFormat="1" ht="12">
      <c r="B201" s="197"/>
      <c r="C201" s="198"/>
      <c r="D201" s="199" t="s">
        <v>190</v>
      </c>
      <c r="E201" s="200" t="s">
        <v>20</v>
      </c>
      <c r="F201" s="201" t="s">
        <v>1077</v>
      </c>
      <c r="G201" s="198"/>
      <c r="H201" s="200" t="s">
        <v>20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190</v>
      </c>
      <c r="AU201" s="207" t="s">
        <v>79</v>
      </c>
      <c r="AV201" s="12" t="s">
        <v>6</v>
      </c>
      <c r="AW201" s="12" t="s">
        <v>32</v>
      </c>
      <c r="AX201" s="12" t="s">
        <v>70</v>
      </c>
      <c r="AY201" s="207" t="s">
        <v>165</v>
      </c>
    </row>
    <row r="202" spans="2:51" s="13" customFormat="1" ht="12">
      <c r="B202" s="208"/>
      <c r="C202" s="209"/>
      <c r="D202" s="199" t="s">
        <v>190</v>
      </c>
      <c r="E202" s="210" t="s">
        <v>20</v>
      </c>
      <c r="F202" s="211" t="s">
        <v>1078</v>
      </c>
      <c r="G202" s="209"/>
      <c r="H202" s="212">
        <v>2600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190</v>
      </c>
      <c r="AU202" s="218" t="s">
        <v>79</v>
      </c>
      <c r="AV202" s="13" t="s">
        <v>79</v>
      </c>
      <c r="AW202" s="13" t="s">
        <v>32</v>
      </c>
      <c r="AX202" s="13" t="s">
        <v>6</v>
      </c>
      <c r="AY202" s="218" t="s">
        <v>165</v>
      </c>
    </row>
    <row r="203" spans="1:65" s="1" customFormat="1" ht="44.25" customHeight="1">
      <c r="A203" s="35"/>
      <c r="B203" s="36"/>
      <c r="C203" s="179" t="s">
        <v>355</v>
      </c>
      <c r="D203" s="179" t="s">
        <v>167</v>
      </c>
      <c r="E203" s="180" t="s">
        <v>1079</v>
      </c>
      <c r="F203" s="181" t="s">
        <v>1080</v>
      </c>
      <c r="G203" s="182" t="s">
        <v>187</v>
      </c>
      <c r="H203" s="183">
        <v>1300</v>
      </c>
      <c r="I203" s="184">
        <v>303</v>
      </c>
      <c r="J203" s="185">
        <f>ROUND(I203*H203,2)</f>
        <v>393900</v>
      </c>
      <c r="K203" s="181" t="s">
        <v>171</v>
      </c>
      <c r="L203" s="40"/>
      <c r="M203" s="186" t="s">
        <v>20</v>
      </c>
      <c r="N203" s="187" t="s">
        <v>41</v>
      </c>
      <c r="O203" s="65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172</v>
      </c>
      <c r="AT203" s="190" t="s">
        <v>167</v>
      </c>
      <c r="AU203" s="190" t="s">
        <v>79</v>
      </c>
      <c r="AY203" s="18" t="s">
        <v>165</v>
      </c>
      <c r="BE203" s="191">
        <f>IF(N203="základní",J203,0)</f>
        <v>393900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18" t="s">
        <v>6</v>
      </c>
      <c r="BK203" s="191">
        <f>ROUND(I203*H203,2)</f>
        <v>393900</v>
      </c>
      <c r="BL203" s="18" t="s">
        <v>172</v>
      </c>
      <c r="BM203" s="190" t="s">
        <v>1081</v>
      </c>
    </row>
    <row r="204" spans="1:47" s="1" customFormat="1" ht="12">
      <c r="A204" s="35"/>
      <c r="B204" s="36"/>
      <c r="C204" s="37"/>
      <c r="D204" s="192" t="s">
        <v>174</v>
      </c>
      <c r="E204" s="37"/>
      <c r="F204" s="193" t="s">
        <v>1082</v>
      </c>
      <c r="G204" s="37"/>
      <c r="H204" s="37"/>
      <c r="I204" s="194"/>
      <c r="J204" s="37"/>
      <c r="K204" s="37"/>
      <c r="L204" s="40"/>
      <c r="M204" s="195"/>
      <c r="N204" s="196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174</v>
      </c>
      <c r="AU204" s="18" t="s">
        <v>79</v>
      </c>
    </row>
    <row r="205" spans="1:65" s="1" customFormat="1" ht="44.25" customHeight="1">
      <c r="A205" s="35"/>
      <c r="B205" s="36"/>
      <c r="C205" s="179" t="s">
        <v>359</v>
      </c>
      <c r="D205" s="179" t="s">
        <v>167</v>
      </c>
      <c r="E205" s="180" t="s">
        <v>1083</v>
      </c>
      <c r="F205" s="181" t="s">
        <v>1084</v>
      </c>
      <c r="G205" s="182" t="s">
        <v>187</v>
      </c>
      <c r="H205" s="183">
        <v>1300</v>
      </c>
      <c r="I205" s="184">
        <v>419</v>
      </c>
      <c r="J205" s="185">
        <f>ROUND(I205*H205,2)</f>
        <v>544700</v>
      </c>
      <c r="K205" s="181" t="s">
        <v>171</v>
      </c>
      <c r="L205" s="40"/>
      <c r="M205" s="186" t="s">
        <v>20</v>
      </c>
      <c r="N205" s="187" t="s">
        <v>41</v>
      </c>
      <c r="O205" s="65"/>
      <c r="P205" s="188">
        <f>O205*H205</f>
        <v>0</v>
      </c>
      <c r="Q205" s="188">
        <v>0</v>
      </c>
      <c r="R205" s="188">
        <f>Q205*H205</f>
        <v>0</v>
      </c>
      <c r="S205" s="188">
        <v>0</v>
      </c>
      <c r="T205" s="18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172</v>
      </c>
      <c r="AT205" s="190" t="s">
        <v>167</v>
      </c>
      <c r="AU205" s="190" t="s">
        <v>79</v>
      </c>
      <c r="AY205" s="18" t="s">
        <v>165</v>
      </c>
      <c r="BE205" s="191">
        <f>IF(N205="základní",J205,0)</f>
        <v>544700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18" t="s">
        <v>6</v>
      </c>
      <c r="BK205" s="191">
        <f>ROUND(I205*H205,2)</f>
        <v>544700</v>
      </c>
      <c r="BL205" s="18" t="s">
        <v>172</v>
      </c>
      <c r="BM205" s="190" t="s">
        <v>1085</v>
      </c>
    </row>
    <row r="206" spans="1:47" s="1" customFormat="1" ht="12">
      <c r="A206" s="35"/>
      <c r="B206" s="36"/>
      <c r="C206" s="37"/>
      <c r="D206" s="192" t="s">
        <v>174</v>
      </c>
      <c r="E206" s="37"/>
      <c r="F206" s="193" t="s">
        <v>1086</v>
      </c>
      <c r="G206" s="37"/>
      <c r="H206" s="37"/>
      <c r="I206" s="194"/>
      <c r="J206" s="37"/>
      <c r="K206" s="37"/>
      <c r="L206" s="40"/>
      <c r="M206" s="195"/>
      <c r="N206" s="196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174</v>
      </c>
      <c r="AU206" s="18" t="s">
        <v>79</v>
      </c>
    </row>
    <row r="207" spans="2:63" s="11" customFormat="1" ht="22.9" customHeight="1">
      <c r="B207" s="163"/>
      <c r="C207" s="164"/>
      <c r="D207" s="165" t="s">
        <v>69</v>
      </c>
      <c r="E207" s="177" t="s">
        <v>211</v>
      </c>
      <c r="F207" s="177" t="s">
        <v>1087</v>
      </c>
      <c r="G207" s="164"/>
      <c r="H207" s="164"/>
      <c r="I207" s="167"/>
      <c r="J207" s="178">
        <f>BK207</f>
        <v>19191.190000000002</v>
      </c>
      <c r="K207" s="164"/>
      <c r="L207" s="169"/>
      <c r="M207" s="170"/>
      <c r="N207" s="171"/>
      <c r="O207" s="171"/>
      <c r="P207" s="172">
        <f>SUM(P208:P224)</f>
        <v>0</v>
      </c>
      <c r="Q207" s="171"/>
      <c r="R207" s="172">
        <f>SUM(R208:R224)</f>
        <v>0.18749505040000003</v>
      </c>
      <c r="S207" s="171"/>
      <c r="T207" s="173">
        <f>SUM(T208:T224)</f>
        <v>0</v>
      </c>
      <c r="AR207" s="174" t="s">
        <v>6</v>
      </c>
      <c r="AT207" s="175" t="s">
        <v>69</v>
      </c>
      <c r="AU207" s="175" t="s">
        <v>6</v>
      </c>
      <c r="AY207" s="174" t="s">
        <v>165</v>
      </c>
      <c r="BK207" s="176">
        <f>SUM(BK208:BK224)</f>
        <v>19191.190000000002</v>
      </c>
    </row>
    <row r="208" spans="1:65" s="1" customFormat="1" ht="44.25" customHeight="1">
      <c r="A208" s="35"/>
      <c r="B208" s="36"/>
      <c r="C208" s="179" t="s">
        <v>367</v>
      </c>
      <c r="D208" s="179" t="s">
        <v>167</v>
      </c>
      <c r="E208" s="180" t="s">
        <v>1088</v>
      </c>
      <c r="F208" s="181" t="s">
        <v>1089</v>
      </c>
      <c r="G208" s="182" t="s">
        <v>232</v>
      </c>
      <c r="H208" s="183">
        <v>7.44</v>
      </c>
      <c r="I208" s="184">
        <v>614.91</v>
      </c>
      <c r="J208" s="185">
        <f>ROUND(I208*H208,2)</f>
        <v>4574.93</v>
      </c>
      <c r="K208" s="181" t="s">
        <v>171</v>
      </c>
      <c r="L208" s="40"/>
      <c r="M208" s="186" t="s">
        <v>20</v>
      </c>
      <c r="N208" s="187" t="s">
        <v>41</v>
      </c>
      <c r="O208" s="65"/>
      <c r="P208" s="188">
        <f>O208*H208</f>
        <v>0</v>
      </c>
      <c r="Q208" s="188">
        <v>0.0044008</v>
      </c>
      <c r="R208" s="188">
        <f>Q208*H208</f>
        <v>0.032741952</v>
      </c>
      <c r="S208" s="188">
        <v>0</v>
      </c>
      <c r="T208" s="18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0" t="s">
        <v>172</v>
      </c>
      <c r="AT208" s="190" t="s">
        <v>167</v>
      </c>
      <c r="AU208" s="190" t="s">
        <v>79</v>
      </c>
      <c r="AY208" s="18" t="s">
        <v>165</v>
      </c>
      <c r="BE208" s="191">
        <f>IF(N208="základní",J208,0)</f>
        <v>4574.93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18" t="s">
        <v>6</v>
      </c>
      <c r="BK208" s="191">
        <f>ROUND(I208*H208,2)</f>
        <v>4574.93</v>
      </c>
      <c r="BL208" s="18" t="s">
        <v>172</v>
      </c>
      <c r="BM208" s="190" t="s">
        <v>1090</v>
      </c>
    </row>
    <row r="209" spans="1:47" s="1" customFormat="1" ht="12">
      <c r="A209" s="35"/>
      <c r="B209" s="36"/>
      <c r="C209" s="37"/>
      <c r="D209" s="192" t="s">
        <v>174</v>
      </c>
      <c r="E209" s="37"/>
      <c r="F209" s="193" t="s">
        <v>1091</v>
      </c>
      <c r="G209" s="37"/>
      <c r="H209" s="37"/>
      <c r="I209" s="194"/>
      <c r="J209" s="37"/>
      <c r="K209" s="37"/>
      <c r="L209" s="40"/>
      <c r="M209" s="195"/>
      <c r="N209" s="19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174</v>
      </c>
      <c r="AU209" s="18" t="s">
        <v>79</v>
      </c>
    </row>
    <row r="210" spans="2:51" s="13" customFormat="1" ht="12">
      <c r="B210" s="208"/>
      <c r="C210" s="209"/>
      <c r="D210" s="199" t="s">
        <v>190</v>
      </c>
      <c r="E210" s="210" t="s">
        <v>20</v>
      </c>
      <c r="F210" s="211" t="s">
        <v>1092</v>
      </c>
      <c r="G210" s="209"/>
      <c r="H210" s="212">
        <v>7.44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190</v>
      </c>
      <c r="AU210" s="218" t="s">
        <v>79</v>
      </c>
      <c r="AV210" s="13" t="s">
        <v>79</v>
      </c>
      <c r="AW210" s="13" t="s">
        <v>32</v>
      </c>
      <c r="AX210" s="13" t="s">
        <v>6</v>
      </c>
      <c r="AY210" s="218" t="s">
        <v>165</v>
      </c>
    </row>
    <row r="211" spans="1:65" s="1" customFormat="1" ht="21.75" customHeight="1">
      <c r="A211" s="35"/>
      <c r="B211" s="36"/>
      <c r="C211" s="179" t="s">
        <v>372</v>
      </c>
      <c r="D211" s="179" t="s">
        <v>167</v>
      </c>
      <c r="E211" s="180" t="s">
        <v>1093</v>
      </c>
      <c r="F211" s="181" t="s">
        <v>1094</v>
      </c>
      <c r="G211" s="182" t="s">
        <v>232</v>
      </c>
      <c r="H211" s="183">
        <v>7.44</v>
      </c>
      <c r="I211" s="184">
        <v>25.45</v>
      </c>
      <c r="J211" s="185">
        <f>ROUND(I211*H211,2)</f>
        <v>189.35</v>
      </c>
      <c r="K211" s="181" t="s">
        <v>171</v>
      </c>
      <c r="L211" s="40"/>
      <c r="M211" s="186" t="s">
        <v>20</v>
      </c>
      <c r="N211" s="187" t="s">
        <v>41</v>
      </c>
      <c r="O211" s="65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172</v>
      </c>
      <c r="AT211" s="190" t="s">
        <v>167</v>
      </c>
      <c r="AU211" s="190" t="s">
        <v>79</v>
      </c>
      <c r="AY211" s="18" t="s">
        <v>165</v>
      </c>
      <c r="BE211" s="191">
        <f>IF(N211="základní",J211,0)</f>
        <v>189.35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6</v>
      </c>
      <c r="BK211" s="191">
        <f>ROUND(I211*H211,2)</f>
        <v>189.35</v>
      </c>
      <c r="BL211" s="18" t="s">
        <v>172</v>
      </c>
      <c r="BM211" s="190" t="s">
        <v>1095</v>
      </c>
    </row>
    <row r="212" spans="1:47" s="1" customFormat="1" ht="12">
      <c r="A212" s="35"/>
      <c r="B212" s="36"/>
      <c r="C212" s="37"/>
      <c r="D212" s="192" t="s">
        <v>174</v>
      </c>
      <c r="E212" s="37"/>
      <c r="F212" s="193" t="s">
        <v>1096</v>
      </c>
      <c r="G212" s="37"/>
      <c r="H212" s="37"/>
      <c r="I212" s="194"/>
      <c r="J212" s="37"/>
      <c r="K212" s="37"/>
      <c r="L212" s="40"/>
      <c r="M212" s="195"/>
      <c r="N212" s="19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174</v>
      </c>
      <c r="AU212" s="18" t="s">
        <v>79</v>
      </c>
    </row>
    <row r="213" spans="1:65" s="1" customFormat="1" ht="37.9" customHeight="1">
      <c r="A213" s="35"/>
      <c r="B213" s="36"/>
      <c r="C213" s="179" t="s">
        <v>379</v>
      </c>
      <c r="D213" s="179" t="s">
        <v>167</v>
      </c>
      <c r="E213" s="180" t="s">
        <v>1097</v>
      </c>
      <c r="F213" s="181" t="s">
        <v>1098</v>
      </c>
      <c r="G213" s="182" t="s">
        <v>170</v>
      </c>
      <c r="H213" s="183">
        <v>1</v>
      </c>
      <c r="I213" s="184">
        <v>3734.7</v>
      </c>
      <c r="J213" s="185">
        <f>ROUND(I213*H213,2)</f>
        <v>3734.7</v>
      </c>
      <c r="K213" s="181" t="s">
        <v>171</v>
      </c>
      <c r="L213" s="40"/>
      <c r="M213" s="186" t="s">
        <v>20</v>
      </c>
      <c r="N213" s="187" t="s">
        <v>41</v>
      </c>
      <c r="O213" s="65"/>
      <c r="P213" s="188">
        <f>O213*H213</f>
        <v>0</v>
      </c>
      <c r="Q213" s="188">
        <v>0.0645089</v>
      </c>
      <c r="R213" s="188">
        <f>Q213*H213</f>
        <v>0.0645089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172</v>
      </c>
      <c r="AT213" s="190" t="s">
        <v>167</v>
      </c>
      <c r="AU213" s="190" t="s">
        <v>79</v>
      </c>
      <c r="AY213" s="18" t="s">
        <v>165</v>
      </c>
      <c r="BE213" s="191">
        <f>IF(N213="základní",J213,0)</f>
        <v>3734.7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8" t="s">
        <v>6</v>
      </c>
      <c r="BK213" s="191">
        <f>ROUND(I213*H213,2)</f>
        <v>3734.7</v>
      </c>
      <c r="BL213" s="18" t="s">
        <v>172</v>
      </c>
      <c r="BM213" s="190" t="s">
        <v>1099</v>
      </c>
    </row>
    <row r="214" spans="1:47" s="1" customFormat="1" ht="12">
      <c r="A214" s="35"/>
      <c r="B214" s="36"/>
      <c r="C214" s="37"/>
      <c r="D214" s="192" t="s">
        <v>174</v>
      </c>
      <c r="E214" s="37"/>
      <c r="F214" s="193" t="s">
        <v>1100</v>
      </c>
      <c r="G214" s="37"/>
      <c r="H214" s="37"/>
      <c r="I214" s="194"/>
      <c r="J214" s="37"/>
      <c r="K214" s="37"/>
      <c r="L214" s="40"/>
      <c r="M214" s="195"/>
      <c r="N214" s="196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174</v>
      </c>
      <c r="AU214" s="18" t="s">
        <v>79</v>
      </c>
    </row>
    <row r="215" spans="1:65" s="1" customFormat="1" ht="37.9" customHeight="1">
      <c r="A215" s="35"/>
      <c r="B215" s="36"/>
      <c r="C215" s="179" t="s">
        <v>384</v>
      </c>
      <c r="D215" s="179" t="s">
        <v>167</v>
      </c>
      <c r="E215" s="180" t="s">
        <v>1101</v>
      </c>
      <c r="F215" s="181" t="s">
        <v>1102</v>
      </c>
      <c r="G215" s="182" t="s">
        <v>170</v>
      </c>
      <c r="H215" s="183">
        <v>1</v>
      </c>
      <c r="I215" s="184">
        <v>6193.54</v>
      </c>
      <c r="J215" s="185">
        <f>ROUND(I215*H215,2)</f>
        <v>6193.54</v>
      </c>
      <c r="K215" s="181" t="s">
        <v>171</v>
      </c>
      <c r="L215" s="40"/>
      <c r="M215" s="186" t="s">
        <v>20</v>
      </c>
      <c r="N215" s="187" t="s">
        <v>41</v>
      </c>
      <c r="O215" s="65"/>
      <c r="P215" s="188">
        <f>O215*H215</f>
        <v>0</v>
      </c>
      <c r="Q215" s="188">
        <v>0.03331328</v>
      </c>
      <c r="R215" s="188">
        <f>Q215*H215</f>
        <v>0.03331328</v>
      </c>
      <c r="S215" s="188">
        <v>0</v>
      </c>
      <c r="T215" s="18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0" t="s">
        <v>172</v>
      </c>
      <c r="AT215" s="190" t="s">
        <v>167</v>
      </c>
      <c r="AU215" s="190" t="s">
        <v>79</v>
      </c>
      <c r="AY215" s="18" t="s">
        <v>165</v>
      </c>
      <c r="BE215" s="191">
        <f>IF(N215="základní",J215,0)</f>
        <v>6193.54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8" t="s">
        <v>6</v>
      </c>
      <c r="BK215" s="191">
        <f>ROUND(I215*H215,2)</f>
        <v>6193.54</v>
      </c>
      <c r="BL215" s="18" t="s">
        <v>172</v>
      </c>
      <c r="BM215" s="190" t="s">
        <v>1103</v>
      </c>
    </row>
    <row r="216" spans="1:47" s="1" customFormat="1" ht="12">
      <c r="A216" s="35"/>
      <c r="B216" s="36"/>
      <c r="C216" s="37"/>
      <c r="D216" s="192" t="s">
        <v>174</v>
      </c>
      <c r="E216" s="37"/>
      <c r="F216" s="193" t="s">
        <v>1104</v>
      </c>
      <c r="G216" s="37"/>
      <c r="H216" s="37"/>
      <c r="I216" s="194"/>
      <c r="J216" s="37"/>
      <c r="K216" s="37"/>
      <c r="L216" s="40"/>
      <c r="M216" s="195"/>
      <c r="N216" s="19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174</v>
      </c>
      <c r="AU216" s="18" t="s">
        <v>79</v>
      </c>
    </row>
    <row r="217" spans="1:65" s="1" customFormat="1" ht="44.25" customHeight="1">
      <c r="A217" s="35"/>
      <c r="B217" s="36"/>
      <c r="C217" s="179" t="s">
        <v>392</v>
      </c>
      <c r="D217" s="179" t="s">
        <v>167</v>
      </c>
      <c r="E217" s="180" t="s">
        <v>1105</v>
      </c>
      <c r="F217" s="181" t="s">
        <v>1106</v>
      </c>
      <c r="G217" s="182" t="s">
        <v>170</v>
      </c>
      <c r="H217" s="183">
        <v>1</v>
      </c>
      <c r="I217" s="184">
        <v>75.25</v>
      </c>
      <c r="J217" s="185">
        <f>ROUND(I217*H217,2)</f>
        <v>75.25</v>
      </c>
      <c r="K217" s="181" t="s">
        <v>171</v>
      </c>
      <c r="L217" s="40"/>
      <c r="M217" s="186" t="s">
        <v>20</v>
      </c>
      <c r="N217" s="187" t="s">
        <v>41</v>
      </c>
      <c r="O217" s="65"/>
      <c r="P217" s="188">
        <f>O217*H217</f>
        <v>0</v>
      </c>
      <c r="Q217" s="188">
        <v>0</v>
      </c>
      <c r="R217" s="188">
        <f>Q217*H217</f>
        <v>0</v>
      </c>
      <c r="S217" s="188">
        <v>0</v>
      </c>
      <c r="T217" s="18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0" t="s">
        <v>172</v>
      </c>
      <c r="AT217" s="190" t="s">
        <v>167</v>
      </c>
      <c r="AU217" s="190" t="s">
        <v>79</v>
      </c>
      <c r="AY217" s="18" t="s">
        <v>165</v>
      </c>
      <c r="BE217" s="191">
        <f>IF(N217="základní",J217,0)</f>
        <v>75.25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18" t="s">
        <v>6</v>
      </c>
      <c r="BK217" s="191">
        <f>ROUND(I217*H217,2)</f>
        <v>75.25</v>
      </c>
      <c r="BL217" s="18" t="s">
        <v>172</v>
      </c>
      <c r="BM217" s="190" t="s">
        <v>1107</v>
      </c>
    </row>
    <row r="218" spans="1:47" s="1" customFormat="1" ht="12">
      <c r="A218" s="35"/>
      <c r="B218" s="36"/>
      <c r="C218" s="37"/>
      <c r="D218" s="192" t="s">
        <v>174</v>
      </c>
      <c r="E218" s="37"/>
      <c r="F218" s="193" t="s">
        <v>1108</v>
      </c>
      <c r="G218" s="37"/>
      <c r="H218" s="37"/>
      <c r="I218" s="194"/>
      <c r="J218" s="37"/>
      <c r="K218" s="37"/>
      <c r="L218" s="40"/>
      <c r="M218" s="195"/>
      <c r="N218" s="196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174</v>
      </c>
      <c r="AU218" s="18" t="s">
        <v>79</v>
      </c>
    </row>
    <row r="219" spans="1:65" s="1" customFormat="1" ht="37.9" customHeight="1">
      <c r="A219" s="35"/>
      <c r="B219" s="36"/>
      <c r="C219" s="179" t="s">
        <v>397</v>
      </c>
      <c r="D219" s="179" t="s">
        <v>167</v>
      </c>
      <c r="E219" s="180" t="s">
        <v>1109</v>
      </c>
      <c r="F219" s="181" t="s">
        <v>1110</v>
      </c>
      <c r="G219" s="182" t="s">
        <v>170</v>
      </c>
      <c r="H219" s="183">
        <v>1</v>
      </c>
      <c r="I219" s="184">
        <v>3930.15</v>
      </c>
      <c r="J219" s="185">
        <f>ROUND(I219*H219,2)</f>
        <v>3930.15</v>
      </c>
      <c r="K219" s="181" t="s">
        <v>171</v>
      </c>
      <c r="L219" s="40"/>
      <c r="M219" s="186" t="s">
        <v>20</v>
      </c>
      <c r="N219" s="187" t="s">
        <v>41</v>
      </c>
      <c r="O219" s="65"/>
      <c r="P219" s="188">
        <f>O219*H219</f>
        <v>0</v>
      </c>
      <c r="Q219" s="188">
        <v>0.05454</v>
      </c>
      <c r="R219" s="188">
        <f>Q219*H219</f>
        <v>0.05454</v>
      </c>
      <c r="S219" s="188">
        <v>0</v>
      </c>
      <c r="T219" s="18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172</v>
      </c>
      <c r="AT219" s="190" t="s">
        <v>167</v>
      </c>
      <c r="AU219" s="190" t="s">
        <v>79</v>
      </c>
      <c r="AY219" s="18" t="s">
        <v>165</v>
      </c>
      <c r="BE219" s="191">
        <f>IF(N219="základní",J219,0)</f>
        <v>3930.15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8" t="s">
        <v>6</v>
      </c>
      <c r="BK219" s="191">
        <f>ROUND(I219*H219,2)</f>
        <v>3930.15</v>
      </c>
      <c r="BL219" s="18" t="s">
        <v>172</v>
      </c>
      <c r="BM219" s="190" t="s">
        <v>1111</v>
      </c>
    </row>
    <row r="220" spans="1:47" s="1" customFormat="1" ht="12">
      <c r="A220" s="35"/>
      <c r="B220" s="36"/>
      <c r="C220" s="37"/>
      <c r="D220" s="192" t="s">
        <v>174</v>
      </c>
      <c r="E220" s="37"/>
      <c r="F220" s="193" t="s">
        <v>1112</v>
      </c>
      <c r="G220" s="37"/>
      <c r="H220" s="37"/>
      <c r="I220" s="194"/>
      <c r="J220" s="37"/>
      <c r="K220" s="37"/>
      <c r="L220" s="40"/>
      <c r="M220" s="195"/>
      <c r="N220" s="19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174</v>
      </c>
      <c r="AU220" s="18" t="s">
        <v>79</v>
      </c>
    </row>
    <row r="221" spans="1:65" s="1" customFormat="1" ht="16.5" customHeight="1">
      <c r="A221" s="35"/>
      <c r="B221" s="36"/>
      <c r="C221" s="179" t="s">
        <v>403</v>
      </c>
      <c r="D221" s="179" t="s">
        <v>167</v>
      </c>
      <c r="E221" s="180" t="s">
        <v>1113</v>
      </c>
      <c r="F221" s="181" t="s">
        <v>1114</v>
      </c>
      <c r="G221" s="182" t="s">
        <v>232</v>
      </c>
      <c r="H221" s="183">
        <v>7.44</v>
      </c>
      <c r="I221" s="184">
        <v>49.28</v>
      </c>
      <c r="J221" s="185">
        <f>ROUND(I221*H221,2)</f>
        <v>366.64</v>
      </c>
      <c r="K221" s="181" t="s">
        <v>171</v>
      </c>
      <c r="L221" s="40"/>
      <c r="M221" s="186" t="s">
        <v>20</v>
      </c>
      <c r="N221" s="187" t="s">
        <v>41</v>
      </c>
      <c r="O221" s="65"/>
      <c r="P221" s="188">
        <f>O221*H221</f>
        <v>0</v>
      </c>
      <c r="Q221" s="188">
        <v>0.00019536</v>
      </c>
      <c r="R221" s="188">
        <f>Q221*H221</f>
        <v>0.0014534784000000002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172</v>
      </c>
      <c r="AT221" s="190" t="s">
        <v>167</v>
      </c>
      <c r="AU221" s="190" t="s">
        <v>79</v>
      </c>
      <c r="AY221" s="18" t="s">
        <v>165</v>
      </c>
      <c r="BE221" s="191">
        <f>IF(N221="základní",J221,0)</f>
        <v>366.64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8" t="s">
        <v>6</v>
      </c>
      <c r="BK221" s="191">
        <f>ROUND(I221*H221,2)</f>
        <v>366.64</v>
      </c>
      <c r="BL221" s="18" t="s">
        <v>172</v>
      </c>
      <c r="BM221" s="190" t="s">
        <v>1115</v>
      </c>
    </row>
    <row r="222" spans="1:47" s="1" customFormat="1" ht="12">
      <c r="A222" s="35"/>
      <c r="B222" s="36"/>
      <c r="C222" s="37"/>
      <c r="D222" s="192" t="s">
        <v>174</v>
      </c>
      <c r="E222" s="37"/>
      <c r="F222" s="193" t="s">
        <v>1116</v>
      </c>
      <c r="G222" s="37"/>
      <c r="H222" s="37"/>
      <c r="I222" s="194"/>
      <c r="J222" s="37"/>
      <c r="K222" s="37"/>
      <c r="L222" s="40"/>
      <c r="M222" s="195"/>
      <c r="N222" s="19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174</v>
      </c>
      <c r="AU222" s="18" t="s">
        <v>79</v>
      </c>
    </row>
    <row r="223" spans="1:65" s="1" customFormat="1" ht="21.75" customHeight="1">
      <c r="A223" s="35"/>
      <c r="B223" s="36"/>
      <c r="C223" s="179" t="s">
        <v>408</v>
      </c>
      <c r="D223" s="179" t="s">
        <v>167</v>
      </c>
      <c r="E223" s="180" t="s">
        <v>1117</v>
      </c>
      <c r="F223" s="181" t="s">
        <v>1118</v>
      </c>
      <c r="G223" s="182" t="s">
        <v>232</v>
      </c>
      <c r="H223" s="183">
        <v>7.44</v>
      </c>
      <c r="I223" s="184">
        <v>17.02</v>
      </c>
      <c r="J223" s="185">
        <f>ROUND(I223*H223,2)</f>
        <v>126.63</v>
      </c>
      <c r="K223" s="181" t="s">
        <v>171</v>
      </c>
      <c r="L223" s="40"/>
      <c r="M223" s="186" t="s">
        <v>20</v>
      </c>
      <c r="N223" s="187" t="s">
        <v>41</v>
      </c>
      <c r="O223" s="65"/>
      <c r="P223" s="188">
        <f>O223*H223</f>
        <v>0</v>
      </c>
      <c r="Q223" s="188">
        <v>0.000126</v>
      </c>
      <c r="R223" s="188">
        <f>Q223*H223</f>
        <v>0.00093744</v>
      </c>
      <c r="S223" s="188">
        <v>0</v>
      </c>
      <c r="T223" s="18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0" t="s">
        <v>172</v>
      </c>
      <c r="AT223" s="190" t="s">
        <v>167</v>
      </c>
      <c r="AU223" s="190" t="s">
        <v>79</v>
      </c>
      <c r="AY223" s="18" t="s">
        <v>165</v>
      </c>
      <c r="BE223" s="191">
        <f>IF(N223="základní",J223,0)</f>
        <v>126.63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18" t="s">
        <v>6</v>
      </c>
      <c r="BK223" s="191">
        <f>ROUND(I223*H223,2)</f>
        <v>126.63</v>
      </c>
      <c r="BL223" s="18" t="s">
        <v>172</v>
      </c>
      <c r="BM223" s="190" t="s">
        <v>1119</v>
      </c>
    </row>
    <row r="224" spans="1:47" s="1" customFormat="1" ht="12">
      <c r="A224" s="35"/>
      <c r="B224" s="36"/>
      <c r="C224" s="37"/>
      <c r="D224" s="192" t="s">
        <v>174</v>
      </c>
      <c r="E224" s="37"/>
      <c r="F224" s="193" t="s">
        <v>1120</v>
      </c>
      <c r="G224" s="37"/>
      <c r="H224" s="37"/>
      <c r="I224" s="194"/>
      <c r="J224" s="37"/>
      <c r="K224" s="37"/>
      <c r="L224" s="40"/>
      <c r="M224" s="195"/>
      <c r="N224" s="196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174</v>
      </c>
      <c r="AU224" s="18" t="s">
        <v>79</v>
      </c>
    </row>
    <row r="225" spans="2:63" s="11" customFormat="1" ht="22.9" customHeight="1">
      <c r="B225" s="163"/>
      <c r="C225" s="164"/>
      <c r="D225" s="165" t="s">
        <v>69</v>
      </c>
      <c r="E225" s="177" t="s">
        <v>216</v>
      </c>
      <c r="F225" s="177" t="s">
        <v>448</v>
      </c>
      <c r="G225" s="164"/>
      <c r="H225" s="164"/>
      <c r="I225" s="167"/>
      <c r="J225" s="178">
        <f>BK225</f>
        <v>92662.36</v>
      </c>
      <c r="K225" s="164"/>
      <c r="L225" s="169"/>
      <c r="M225" s="170"/>
      <c r="N225" s="171"/>
      <c r="O225" s="171"/>
      <c r="P225" s="172">
        <f>SUM(P226:P240)</f>
        <v>0</v>
      </c>
      <c r="Q225" s="171"/>
      <c r="R225" s="172">
        <f>SUM(R226:R240)</f>
        <v>21.812750904</v>
      </c>
      <c r="S225" s="171"/>
      <c r="T225" s="173">
        <f>SUM(T226:T240)</f>
        <v>10</v>
      </c>
      <c r="AR225" s="174" t="s">
        <v>6</v>
      </c>
      <c r="AT225" s="175" t="s">
        <v>69</v>
      </c>
      <c r="AU225" s="175" t="s">
        <v>6</v>
      </c>
      <c r="AY225" s="174" t="s">
        <v>165</v>
      </c>
      <c r="BK225" s="176">
        <f>SUM(BK226:BK240)</f>
        <v>92662.36</v>
      </c>
    </row>
    <row r="226" spans="1:65" s="1" customFormat="1" ht="49.15" customHeight="1">
      <c r="A226" s="35"/>
      <c r="B226" s="36"/>
      <c r="C226" s="179" t="s">
        <v>413</v>
      </c>
      <c r="D226" s="179" t="s">
        <v>167</v>
      </c>
      <c r="E226" s="180" t="s">
        <v>1121</v>
      </c>
      <c r="F226" s="181" t="s">
        <v>1122</v>
      </c>
      <c r="G226" s="182" t="s">
        <v>232</v>
      </c>
      <c r="H226" s="183">
        <v>73</v>
      </c>
      <c r="I226" s="184">
        <v>270</v>
      </c>
      <c r="J226" s="185">
        <f>ROUND(I226*H226,2)</f>
        <v>19710</v>
      </c>
      <c r="K226" s="181" t="s">
        <v>171</v>
      </c>
      <c r="L226" s="40"/>
      <c r="M226" s="186" t="s">
        <v>20</v>
      </c>
      <c r="N226" s="187" t="s">
        <v>41</v>
      </c>
      <c r="O226" s="65"/>
      <c r="P226" s="188">
        <f>O226*H226</f>
        <v>0</v>
      </c>
      <c r="Q226" s="188">
        <v>0.15539952</v>
      </c>
      <c r="R226" s="188">
        <f>Q226*H226</f>
        <v>11.34416496</v>
      </c>
      <c r="S226" s="188">
        <v>0</v>
      </c>
      <c r="T226" s="18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172</v>
      </c>
      <c r="AT226" s="190" t="s">
        <v>167</v>
      </c>
      <c r="AU226" s="190" t="s">
        <v>79</v>
      </c>
      <c r="AY226" s="18" t="s">
        <v>165</v>
      </c>
      <c r="BE226" s="191">
        <f>IF(N226="základní",J226,0)</f>
        <v>19710</v>
      </c>
      <c r="BF226" s="191">
        <f>IF(N226="snížená",J226,0)</f>
        <v>0</v>
      </c>
      <c r="BG226" s="191">
        <f>IF(N226="zákl. přenesená",J226,0)</f>
        <v>0</v>
      </c>
      <c r="BH226" s="191">
        <f>IF(N226="sníž. přenesená",J226,0)</f>
        <v>0</v>
      </c>
      <c r="BI226" s="191">
        <f>IF(N226="nulová",J226,0)</f>
        <v>0</v>
      </c>
      <c r="BJ226" s="18" t="s">
        <v>6</v>
      </c>
      <c r="BK226" s="191">
        <f>ROUND(I226*H226,2)</f>
        <v>19710</v>
      </c>
      <c r="BL226" s="18" t="s">
        <v>172</v>
      </c>
      <c r="BM226" s="190" t="s">
        <v>1123</v>
      </c>
    </row>
    <row r="227" spans="1:47" s="1" customFormat="1" ht="12">
      <c r="A227" s="35"/>
      <c r="B227" s="36"/>
      <c r="C227" s="37"/>
      <c r="D227" s="192" t="s">
        <v>174</v>
      </c>
      <c r="E227" s="37"/>
      <c r="F227" s="193" t="s">
        <v>1124</v>
      </c>
      <c r="G227" s="37"/>
      <c r="H227" s="37"/>
      <c r="I227" s="194"/>
      <c r="J227" s="37"/>
      <c r="K227" s="37"/>
      <c r="L227" s="40"/>
      <c r="M227" s="195"/>
      <c r="N227" s="196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174</v>
      </c>
      <c r="AU227" s="18" t="s">
        <v>79</v>
      </c>
    </row>
    <row r="228" spans="1:65" s="1" customFormat="1" ht="16.5" customHeight="1">
      <c r="A228" s="35"/>
      <c r="B228" s="36"/>
      <c r="C228" s="220" t="s">
        <v>418</v>
      </c>
      <c r="D228" s="220" t="s">
        <v>245</v>
      </c>
      <c r="E228" s="221" t="s">
        <v>1125</v>
      </c>
      <c r="F228" s="222" t="s">
        <v>1126</v>
      </c>
      <c r="G228" s="223" t="s">
        <v>232</v>
      </c>
      <c r="H228" s="224">
        <v>74</v>
      </c>
      <c r="I228" s="225">
        <v>119.5</v>
      </c>
      <c r="J228" s="226">
        <f>ROUND(I228*H228,2)</f>
        <v>8843</v>
      </c>
      <c r="K228" s="222" t="s">
        <v>171</v>
      </c>
      <c r="L228" s="227"/>
      <c r="M228" s="228" t="s">
        <v>20</v>
      </c>
      <c r="N228" s="229" t="s">
        <v>41</v>
      </c>
      <c r="O228" s="65"/>
      <c r="P228" s="188">
        <f>O228*H228</f>
        <v>0</v>
      </c>
      <c r="Q228" s="188">
        <v>0.055</v>
      </c>
      <c r="R228" s="188">
        <f>Q228*H228</f>
        <v>4.07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211</v>
      </c>
      <c r="AT228" s="190" t="s">
        <v>245</v>
      </c>
      <c r="AU228" s="190" t="s">
        <v>79</v>
      </c>
      <c r="AY228" s="18" t="s">
        <v>165</v>
      </c>
      <c r="BE228" s="191">
        <f>IF(N228="základní",J228,0)</f>
        <v>8843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6</v>
      </c>
      <c r="BK228" s="191">
        <f>ROUND(I228*H228,2)</f>
        <v>8843</v>
      </c>
      <c r="BL228" s="18" t="s">
        <v>172</v>
      </c>
      <c r="BM228" s="190" t="s">
        <v>1127</v>
      </c>
    </row>
    <row r="229" spans="1:65" s="1" customFormat="1" ht="62.65" customHeight="1">
      <c r="A229" s="35"/>
      <c r="B229" s="36"/>
      <c r="C229" s="179" t="s">
        <v>425</v>
      </c>
      <c r="D229" s="179" t="s">
        <v>167</v>
      </c>
      <c r="E229" s="180" t="s">
        <v>1128</v>
      </c>
      <c r="F229" s="181" t="s">
        <v>1129</v>
      </c>
      <c r="G229" s="182" t="s">
        <v>232</v>
      </c>
      <c r="H229" s="183">
        <v>73</v>
      </c>
      <c r="I229" s="184">
        <v>58</v>
      </c>
      <c r="J229" s="185">
        <f>ROUND(I229*H229,2)</f>
        <v>4234</v>
      </c>
      <c r="K229" s="181" t="s">
        <v>171</v>
      </c>
      <c r="L229" s="40"/>
      <c r="M229" s="186" t="s">
        <v>20</v>
      </c>
      <c r="N229" s="187" t="s">
        <v>41</v>
      </c>
      <c r="O229" s="65"/>
      <c r="P229" s="188">
        <f>O229*H229</f>
        <v>0</v>
      </c>
      <c r="Q229" s="188">
        <v>0.000605063</v>
      </c>
      <c r="R229" s="188">
        <f>Q229*H229</f>
        <v>0.044169599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172</v>
      </c>
      <c r="AT229" s="190" t="s">
        <v>167</v>
      </c>
      <c r="AU229" s="190" t="s">
        <v>79</v>
      </c>
      <c r="AY229" s="18" t="s">
        <v>165</v>
      </c>
      <c r="BE229" s="191">
        <f>IF(N229="základní",J229,0)</f>
        <v>4234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8" t="s">
        <v>6</v>
      </c>
      <c r="BK229" s="191">
        <f>ROUND(I229*H229,2)</f>
        <v>4234</v>
      </c>
      <c r="BL229" s="18" t="s">
        <v>172</v>
      </c>
      <c r="BM229" s="190" t="s">
        <v>1130</v>
      </c>
    </row>
    <row r="230" spans="1:47" s="1" customFormat="1" ht="12">
      <c r="A230" s="35"/>
      <c r="B230" s="36"/>
      <c r="C230" s="37"/>
      <c r="D230" s="192" t="s">
        <v>174</v>
      </c>
      <c r="E230" s="37"/>
      <c r="F230" s="193" t="s">
        <v>1131</v>
      </c>
      <c r="G230" s="37"/>
      <c r="H230" s="37"/>
      <c r="I230" s="194"/>
      <c r="J230" s="37"/>
      <c r="K230" s="37"/>
      <c r="L230" s="40"/>
      <c r="M230" s="195"/>
      <c r="N230" s="196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174</v>
      </c>
      <c r="AU230" s="18" t="s">
        <v>79</v>
      </c>
    </row>
    <row r="231" spans="1:65" s="1" customFormat="1" ht="24.2" customHeight="1">
      <c r="A231" s="35"/>
      <c r="B231" s="36"/>
      <c r="C231" s="179" t="s">
        <v>431</v>
      </c>
      <c r="D231" s="179" t="s">
        <v>167</v>
      </c>
      <c r="E231" s="180" t="s">
        <v>1132</v>
      </c>
      <c r="F231" s="181" t="s">
        <v>1133</v>
      </c>
      <c r="G231" s="182" t="s">
        <v>232</v>
      </c>
      <c r="H231" s="183">
        <v>73</v>
      </c>
      <c r="I231" s="184">
        <v>78.25</v>
      </c>
      <c r="J231" s="185">
        <f>ROUND(I231*H231,2)</f>
        <v>5712.25</v>
      </c>
      <c r="K231" s="181" t="s">
        <v>171</v>
      </c>
      <c r="L231" s="40"/>
      <c r="M231" s="186" t="s">
        <v>20</v>
      </c>
      <c r="N231" s="187" t="s">
        <v>41</v>
      </c>
      <c r="O231" s="65"/>
      <c r="P231" s="188">
        <f>O231*H231</f>
        <v>0</v>
      </c>
      <c r="Q231" s="188">
        <v>1.645E-06</v>
      </c>
      <c r="R231" s="188">
        <f>Q231*H231</f>
        <v>0.000120085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172</v>
      </c>
      <c r="AT231" s="190" t="s">
        <v>167</v>
      </c>
      <c r="AU231" s="190" t="s">
        <v>79</v>
      </c>
      <c r="AY231" s="18" t="s">
        <v>165</v>
      </c>
      <c r="BE231" s="191">
        <f>IF(N231="základní",J231,0)</f>
        <v>5712.25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8" t="s">
        <v>6</v>
      </c>
      <c r="BK231" s="191">
        <f>ROUND(I231*H231,2)</f>
        <v>5712.25</v>
      </c>
      <c r="BL231" s="18" t="s">
        <v>172</v>
      </c>
      <c r="BM231" s="190" t="s">
        <v>1134</v>
      </c>
    </row>
    <row r="232" spans="1:47" s="1" customFormat="1" ht="12">
      <c r="A232" s="35"/>
      <c r="B232" s="36"/>
      <c r="C232" s="37"/>
      <c r="D232" s="192" t="s">
        <v>174</v>
      </c>
      <c r="E232" s="37"/>
      <c r="F232" s="193" t="s">
        <v>1135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174</v>
      </c>
      <c r="AU232" s="18" t="s">
        <v>79</v>
      </c>
    </row>
    <row r="233" spans="1:65" s="1" customFormat="1" ht="21.75" customHeight="1">
      <c r="A233" s="35"/>
      <c r="B233" s="36"/>
      <c r="C233" s="220" t="s">
        <v>438</v>
      </c>
      <c r="D233" s="220" t="s">
        <v>245</v>
      </c>
      <c r="E233" s="221" t="s">
        <v>1136</v>
      </c>
      <c r="F233" s="222" t="s">
        <v>1137</v>
      </c>
      <c r="G233" s="223" t="s">
        <v>224</v>
      </c>
      <c r="H233" s="224">
        <v>0.73</v>
      </c>
      <c r="I233" s="225">
        <v>5000</v>
      </c>
      <c r="J233" s="226">
        <f>ROUND(I233*H233,2)</f>
        <v>3650</v>
      </c>
      <c r="K233" s="222" t="s">
        <v>171</v>
      </c>
      <c r="L233" s="227"/>
      <c r="M233" s="228" t="s">
        <v>20</v>
      </c>
      <c r="N233" s="229" t="s">
        <v>41</v>
      </c>
      <c r="O233" s="65"/>
      <c r="P233" s="188">
        <f>O233*H233</f>
        <v>0</v>
      </c>
      <c r="Q233" s="188">
        <v>1</v>
      </c>
      <c r="R233" s="188">
        <f>Q233*H233</f>
        <v>0.73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211</v>
      </c>
      <c r="AT233" s="190" t="s">
        <v>245</v>
      </c>
      <c r="AU233" s="190" t="s">
        <v>79</v>
      </c>
      <c r="AY233" s="18" t="s">
        <v>165</v>
      </c>
      <c r="BE233" s="191">
        <f>IF(N233="základní",J233,0)</f>
        <v>3650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8" t="s">
        <v>6</v>
      </c>
      <c r="BK233" s="191">
        <f>ROUND(I233*H233,2)</f>
        <v>3650</v>
      </c>
      <c r="BL233" s="18" t="s">
        <v>172</v>
      </c>
      <c r="BM233" s="190" t="s">
        <v>1138</v>
      </c>
    </row>
    <row r="234" spans="1:47" s="1" customFormat="1" ht="19.5">
      <c r="A234" s="35"/>
      <c r="B234" s="36"/>
      <c r="C234" s="37"/>
      <c r="D234" s="199" t="s">
        <v>241</v>
      </c>
      <c r="E234" s="37"/>
      <c r="F234" s="219" t="s">
        <v>1139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241</v>
      </c>
      <c r="AU234" s="18" t="s">
        <v>79</v>
      </c>
    </row>
    <row r="235" spans="2:51" s="13" customFormat="1" ht="12">
      <c r="B235" s="208"/>
      <c r="C235" s="209"/>
      <c r="D235" s="199" t="s">
        <v>190</v>
      </c>
      <c r="E235" s="210" t="s">
        <v>20</v>
      </c>
      <c r="F235" s="211" t="s">
        <v>1140</v>
      </c>
      <c r="G235" s="209"/>
      <c r="H235" s="212">
        <v>0.73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190</v>
      </c>
      <c r="AU235" s="218" t="s">
        <v>79</v>
      </c>
      <c r="AV235" s="13" t="s">
        <v>79</v>
      </c>
      <c r="AW235" s="13" t="s">
        <v>32</v>
      </c>
      <c r="AX235" s="13" t="s">
        <v>6</v>
      </c>
      <c r="AY235" s="218" t="s">
        <v>165</v>
      </c>
    </row>
    <row r="236" spans="1:65" s="1" customFormat="1" ht="44.25" customHeight="1">
      <c r="A236" s="35"/>
      <c r="B236" s="36"/>
      <c r="C236" s="179" t="s">
        <v>443</v>
      </c>
      <c r="D236" s="179" t="s">
        <v>167</v>
      </c>
      <c r="E236" s="180" t="s">
        <v>1141</v>
      </c>
      <c r="F236" s="181" t="s">
        <v>1142</v>
      </c>
      <c r="G236" s="182" t="s">
        <v>232</v>
      </c>
      <c r="H236" s="183">
        <v>22</v>
      </c>
      <c r="I236" s="184">
        <v>1757.13</v>
      </c>
      <c r="J236" s="185">
        <f>ROUND(I236*H236,2)</f>
        <v>38656.86</v>
      </c>
      <c r="K236" s="181" t="s">
        <v>171</v>
      </c>
      <c r="L236" s="40"/>
      <c r="M236" s="186" t="s">
        <v>20</v>
      </c>
      <c r="N236" s="187" t="s">
        <v>41</v>
      </c>
      <c r="O236" s="65"/>
      <c r="P236" s="188">
        <f>O236*H236</f>
        <v>0</v>
      </c>
      <c r="Q236" s="188">
        <v>0.25564983</v>
      </c>
      <c r="R236" s="188">
        <f>Q236*H236</f>
        <v>5.62429626</v>
      </c>
      <c r="S236" s="188">
        <v>0</v>
      </c>
      <c r="T236" s="18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0" t="s">
        <v>172</v>
      </c>
      <c r="AT236" s="190" t="s">
        <v>167</v>
      </c>
      <c r="AU236" s="190" t="s">
        <v>79</v>
      </c>
      <c r="AY236" s="18" t="s">
        <v>165</v>
      </c>
      <c r="BE236" s="191">
        <f>IF(N236="základní",J236,0)</f>
        <v>38656.86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18" t="s">
        <v>6</v>
      </c>
      <c r="BK236" s="191">
        <f>ROUND(I236*H236,2)</f>
        <v>38656.86</v>
      </c>
      <c r="BL236" s="18" t="s">
        <v>172</v>
      </c>
      <c r="BM236" s="190" t="s">
        <v>1143</v>
      </c>
    </row>
    <row r="237" spans="1:47" s="1" customFormat="1" ht="12">
      <c r="A237" s="35"/>
      <c r="B237" s="36"/>
      <c r="C237" s="37"/>
      <c r="D237" s="192" t="s">
        <v>174</v>
      </c>
      <c r="E237" s="37"/>
      <c r="F237" s="193" t="s">
        <v>1144</v>
      </c>
      <c r="G237" s="37"/>
      <c r="H237" s="37"/>
      <c r="I237" s="194"/>
      <c r="J237" s="37"/>
      <c r="K237" s="37"/>
      <c r="L237" s="40"/>
      <c r="M237" s="195"/>
      <c r="N237" s="19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174</v>
      </c>
      <c r="AU237" s="18" t="s">
        <v>79</v>
      </c>
    </row>
    <row r="238" spans="1:47" s="1" customFormat="1" ht="48.75">
      <c r="A238" s="35"/>
      <c r="B238" s="36"/>
      <c r="C238" s="37"/>
      <c r="D238" s="199" t="s">
        <v>241</v>
      </c>
      <c r="E238" s="37"/>
      <c r="F238" s="219" t="s">
        <v>1145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241</v>
      </c>
      <c r="AU238" s="18" t="s">
        <v>79</v>
      </c>
    </row>
    <row r="239" spans="1:65" s="1" customFormat="1" ht="16.5" customHeight="1">
      <c r="A239" s="35"/>
      <c r="B239" s="36"/>
      <c r="C239" s="179" t="s">
        <v>449</v>
      </c>
      <c r="D239" s="179" t="s">
        <v>167</v>
      </c>
      <c r="E239" s="180" t="s">
        <v>1146</v>
      </c>
      <c r="F239" s="181" t="s">
        <v>1147</v>
      </c>
      <c r="G239" s="182" t="s">
        <v>201</v>
      </c>
      <c r="H239" s="183">
        <v>5</v>
      </c>
      <c r="I239" s="184">
        <v>2371.25</v>
      </c>
      <c r="J239" s="185">
        <f>ROUND(I239*H239,2)</f>
        <v>11856.25</v>
      </c>
      <c r="K239" s="181" t="s">
        <v>171</v>
      </c>
      <c r="L239" s="40"/>
      <c r="M239" s="186" t="s">
        <v>20</v>
      </c>
      <c r="N239" s="187" t="s">
        <v>41</v>
      </c>
      <c r="O239" s="65"/>
      <c r="P239" s="188">
        <f>O239*H239</f>
        <v>0</v>
      </c>
      <c r="Q239" s="188">
        <v>0</v>
      </c>
      <c r="R239" s="188">
        <f>Q239*H239</f>
        <v>0</v>
      </c>
      <c r="S239" s="188">
        <v>2</v>
      </c>
      <c r="T239" s="189">
        <f>S239*H239</f>
        <v>10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172</v>
      </c>
      <c r="AT239" s="190" t="s">
        <v>167</v>
      </c>
      <c r="AU239" s="190" t="s">
        <v>79</v>
      </c>
      <c r="AY239" s="18" t="s">
        <v>165</v>
      </c>
      <c r="BE239" s="191">
        <f>IF(N239="základní",J239,0)</f>
        <v>11856.25</v>
      </c>
      <c r="BF239" s="191">
        <f>IF(N239="snížená",J239,0)</f>
        <v>0</v>
      </c>
      <c r="BG239" s="191">
        <f>IF(N239="zákl. přenesená",J239,0)</f>
        <v>0</v>
      </c>
      <c r="BH239" s="191">
        <f>IF(N239="sníž. přenesená",J239,0)</f>
        <v>0</v>
      </c>
      <c r="BI239" s="191">
        <f>IF(N239="nulová",J239,0)</f>
        <v>0</v>
      </c>
      <c r="BJ239" s="18" t="s">
        <v>6</v>
      </c>
      <c r="BK239" s="191">
        <f>ROUND(I239*H239,2)</f>
        <v>11856.25</v>
      </c>
      <c r="BL239" s="18" t="s">
        <v>172</v>
      </c>
      <c r="BM239" s="190" t="s">
        <v>1148</v>
      </c>
    </row>
    <row r="240" spans="1:47" s="1" customFormat="1" ht="12">
      <c r="A240" s="35"/>
      <c r="B240" s="36"/>
      <c r="C240" s="37"/>
      <c r="D240" s="192" t="s">
        <v>174</v>
      </c>
      <c r="E240" s="37"/>
      <c r="F240" s="193" t="s">
        <v>1149</v>
      </c>
      <c r="G240" s="37"/>
      <c r="H240" s="37"/>
      <c r="I240" s="194"/>
      <c r="J240" s="37"/>
      <c r="K240" s="37"/>
      <c r="L240" s="40"/>
      <c r="M240" s="195"/>
      <c r="N240" s="196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174</v>
      </c>
      <c r="AU240" s="18" t="s">
        <v>79</v>
      </c>
    </row>
    <row r="241" spans="2:63" s="11" customFormat="1" ht="22.9" customHeight="1">
      <c r="B241" s="163"/>
      <c r="C241" s="164"/>
      <c r="D241" s="165" t="s">
        <v>69</v>
      </c>
      <c r="E241" s="177" t="s">
        <v>496</v>
      </c>
      <c r="F241" s="177" t="s">
        <v>497</v>
      </c>
      <c r="G241" s="164"/>
      <c r="H241" s="164"/>
      <c r="I241" s="167"/>
      <c r="J241" s="178">
        <f>BK241</f>
        <v>204411.63</v>
      </c>
      <c r="K241" s="164"/>
      <c r="L241" s="169"/>
      <c r="M241" s="170"/>
      <c r="N241" s="171"/>
      <c r="O241" s="171"/>
      <c r="P241" s="172">
        <f>SUM(P242:P255)</f>
        <v>0</v>
      </c>
      <c r="Q241" s="171"/>
      <c r="R241" s="172">
        <f>SUM(R242:R255)</f>
        <v>0</v>
      </c>
      <c r="S241" s="171"/>
      <c r="T241" s="173">
        <f>SUM(T242:T255)</f>
        <v>0</v>
      </c>
      <c r="AR241" s="174" t="s">
        <v>6</v>
      </c>
      <c r="AT241" s="175" t="s">
        <v>69</v>
      </c>
      <c r="AU241" s="175" t="s">
        <v>6</v>
      </c>
      <c r="AY241" s="174" t="s">
        <v>165</v>
      </c>
      <c r="BK241" s="176">
        <f>SUM(BK242:BK255)</f>
        <v>204411.63</v>
      </c>
    </row>
    <row r="242" spans="1:65" s="1" customFormat="1" ht="24.2" customHeight="1">
      <c r="A242" s="35"/>
      <c r="B242" s="36"/>
      <c r="C242" s="179" t="s">
        <v>455</v>
      </c>
      <c r="D242" s="179" t="s">
        <v>167</v>
      </c>
      <c r="E242" s="180" t="s">
        <v>499</v>
      </c>
      <c r="F242" s="181" t="s">
        <v>500</v>
      </c>
      <c r="G242" s="182" t="s">
        <v>224</v>
      </c>
      <c r="H242" s="183">
        <v>646.84</v>
      </c>
      <c r="I242" s="184">
        <v>77.77</v>
      </c>
      <c r="J242" s="185">
        <f>ROUND(I242*H242,2)</f>
        <v>50304.75</v>
      </c>
      <c r="K242" s="181" t="s">
        <v>171</v>
      </c>
      <c r="L242" s="40"/>
      <c r="M242" s="186" t="s">
        <v>20</v>
      </c>
      <c r="N242" s="187" t="s">
        <v>41</v>
      </c>
      <c r="O242" s="65"/>
      <c r="P242" s="188">
        <f>O242*H242</f>
        <v>0</v>
      </c>
      <c r="Q242" s="188">
        <v>0</v>
      </c>
      <c r="R242" s="188">
        <f>Q242*H242</f>
        <v>0</v>
      </c>
      <c r="S242" s="188">
        <v>0</v>
      </c>
      <c r="T242" s="18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0" t="s">
        <v>172</v>
      </c>
      <c r="AT242" s="190" t="s">
        <v>167</v>
      </c>
      <c r="AU242" s="190" t="s">
        <v>79</v>
      </c>
      <c r="AY242" s="18" t="s">
        <v>165</v>
      </c>
      <c r="BE242" s="191">
        <f>IF(N242="základní",J242,0)</f>
        <v>50304.75</v>
      </c>
      <c r="BF242" s="191">
        <f>IF(N242="snížená",J242,0)</f>
        <v>0</v>
      </c>
      <c r="BG242" s="191">
        <f>IF(N242="zákl. přenesená",J242,0)</f>
        <v>0</v>
      </c>
      <c r="BH242" s="191">
        <f>IF(N242="sníž. přenesená",J242,0)</f>
        <v>0</v>
      </c>
      <c r="BI242" s="191">
        <f>IF(N242="nulová",J242,0)</f>
        <v>0</v>
      </c>
      <c r="BJ242" s="18" t="s">
        <v>6</v>
      </c>
      <c r="BK242" s="191">
        <f>ROUND(I242*H242,2)</f>
        <v>50304.75</v>
      </c>
      <c r="BL242" s="18" t="s">
        <v>172</v>
      </c>
      <c r="BM242" s="190" t="s">
        <v>1150</v>
      </c>
    </row>
    <row r="243" spans="1:47" s="1" customFormat="1" ht="12">
      <c r="A243" s="35"/>
      <c r="B243" s="36"/>
      <c r="C243" s="37"/>
      <c r="D243" s="192" t="s">
        <v>174</v>
      </c>
      <c r="E243" s="37"/>
      <c r="F243" s="193" t="s">
        <v>502</v>
      </c>
      <c r="G243" s="37"/>
      <c r="H243" s="37"/>
      <c r="I243" s="194"/>
      <c r="J243" s="37"/>
      <c r="K243" s="37"/>
      <c r="L243" s="40"/>
      <c r="M243" s="195"/>
      <c r="N243" s="196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174</v>
      </c>
      <c r="AU243" s="18" t="s">
        <v>79</v>
      </c>
    </row>
    <row r="244" spans="1:65" s="1" customFormat="1" ht="33" customHeight="1">
      <c r="A244" s="35"/>
      <c r="B244" s="36"/>
      <c r="C244" s="179" t="s">
        <v>462</v>
      </c>
      <c r="D244" s="179" t="s">
        <v>167</v>
      </c>
      <c r="E244" s="180" t="s">
        <v>504</v>
      </c>
      <c r="F244" s="181" t="s">
        <v>505</v>
      </c>
      <c r="G244" s="182" t="s">
        <v>224</v>
      </c>
      <c r="H244" s="183">
        <v>646.84</v>
      </c>
      <c r="I244" s="184">
        <v>134.79</v>
      </c>
      <c r="J244" s="185">
        <f>ROUND(I244*H244,2)</f>
        <v>87187.56</v>
      </c>
      <c r="K244" s="181" t="s">
        <v>171</v>
      </c>
      <c r="L244" s="40"/>
      <c r="M244" s="186" t="s">
        <v>20</v>
      </c>
      <c r="N244" s="187" t="s">
        <v>41</v>
      </c>
      <c r="O244" s="65"/>
      <c r="P244" s="188">
        <f>O244*H244</f>
        <v>0</v>
      </c>
      <c r="Q244" s="188">
        <v>0</v>
      </c>
      <c r="R244" s="188">
        <f>Q244*H244</f>
        <v>0</v>
      </c>
      <c r="S244" s="188">
        <v>0</v>
      </c>
      <c r="T244" s="18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0" t="s">
        <v>172</v>
      </c>
      <c r="AT244" s="190" t="s">
        <v>167</v>
      </c>
      <c r="AU244" s="190" t="s">
        <v>79</v>
      </c>
      <c r="AY244" s="18" t="s">
        <v>165</v>
      </c>
      <c r="BE244" s="191">
        <f>IF(N244="základní",J244,0)</f>
        <v>87187.56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18" t="s">
        <v>6</v>
      </c>
      <c r="BK244" s="191">
        <f>ROUND(I244*H244,2)</f>
        <v>87187.56</v>
      </c>
      <c r="BL244" s="18" t="s">
        <v>172</v>
      </c>
      <c r="BM244" s="190" t="s">
        <v>1151</v>
      </c>
    </row>
    <row r="245" spans="1:47" s="1" customFormat="1" ht="12">
      <c r="A245" s="35"/>
      <c r="B245" s="36"/>
      <c r="C245" s="37"/>
      <c r="D245" s="192" t="s">
        <v>174</v>
      </c>
      <c r="E245" s="37"/>
      <c r="F245" s="193" t="s">
        <v>507</v>
      </c>
      <c r="G245" s="37"/>
      <c r="H245" s="37"/>
      <c r="I245" s="194"/>
      <c r="J245" s="37"/>
      <c r="K245" s="37"/>
      <c r="L245" s="40"/>
      <c r="M245" s="195"/>
      <c r="N245" s="196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174</v>
      </c>
      <c r="AU245" s="18" t="s">
        <v>79</v>
      </c>
    </row>
    <row r="246" spans="1:65" s="1" customFormat="1" ht="24.2" customHeight="1">
      <c r="A246" s="35"/>
      <c r="B246" s="36"/>
      <c r="C246" s="179" t="s">
        <v>467</v>
      </c>
      <c r="D246" s="179" t="s">
        <v>167</v>
      </c>
      <c r="E246" s="180" t="s">
        <v>509</v>
      </c>
      <c r="F246" s="181" t="s">
        <v>510</v>
      </c>
      <c r="G246" s="182" t="s">
        <v>224</v>
      </c>
      <c r="H246" s="183">
        <v>1940.52</v>
      </c>
      <c r="I246" s="184">
        <v>13.02</v>
      </c>
      <c r="J246" s="185">
        <f>ROUND(I246*H246,2)</f>
        <v>25265.57</v>
      </c>
      <c r="K246" s="181" t="s">
        <v>171</v>
      </c>
      <c r="L246" s="40"/>
      <c r="M246" s="186" t="s">
        <v>20</v>
      </c>
      <c r="N246" s="187" t="s">
        <v>41</v>
      </c>
      <c r="O246" s="65"/>
      <c r="P246" s="188">
        <f>O246*H246</f>
        <v>0</v>
      </c>
      <c r="Q246" s="188">
        <v>0</v>
      </c>
      <c r="R246" s="188">
        <f>Q246*H246</f>
        <v>0</v>
      </c>
      <c r="S246" s="188">
        <v>0</v>
      </c>
      <c r="T246" s="18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172</v>
      </c>
      <c r="AT246" s="190" t="s">
        <v>167</v>
      </c>
      <c r="AU246" s="190" t="s">
        <v>79</v>
      </c>
      <c r="AY246" s="18" t="s">
        <v>165</v>
      </c>
      <c r="BE246" s="191">
        <f>IF(N246="základní",J246,0)</f>
        <v>25265.57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18" t="s">
        <v>6</v>
      </c>
      <c r="BK246" s="191">
        <f>ROUND(I246*H246,2)</f>
        <v>25265.57</v>
      </c>
      <c r="BL246" s="18" t="s">
        <v>172</v>
      </c>
      <c r="BM246" s="190" t="s">
        <v>1152</v>
      </c>
    </row>
    <row r="247" spans="1:47" s="1" customFormat="1" ht="12">
      <c r="A247" s="35"/>
      <c r="B247" s="36"/>
      <c r="C247" s="37"/>
      <c r="D247" s="192" t="s">
        <v>174</v>
      </c>
      <c r="E247" s="37"/>
      <c r="F247" s="193" t="s">
        <v>512</v>
      </c>
      <c r="G247" s="37"/>
      <c r="H247" s="37"/>
      <c r="I247" s="194"/>
      <c r="J247" s="37"/>
      <c r="K247" s="37"/>
      <c r="L247" s="40"/>
      <c r="M247" s="195"/>
      <c r="N247" s="196"/>
      <c r="O247" s="65"/>
      <c r="P247" s="65"/>
      <c r="Q247" s="65"/>
      <c r="R247" s="65"/>
      <c r="S247" s="65"/>
      <c r="T247" s="6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8" t="s">
        <v>174</v>
      </c>
      <c r="AU247" s="18" t="s">
        <v>79</v>
      </c>
    </row>
    <row r="248" spans="1:47" s="1" customFormat="1" ht="19.5">
      <c r="A248" s="35"/>
      <c r="B248" s="36"/>
      <c r="C248" s="37"/>
      <c r="D248" s="199" t="s">
        <v>241</v>
      </c>
      <c r="E248" s="37"/>
      <c r="F248" s="219" t="s">
        <v>513</v>
      </c>
      <c r="G248" s="37"/>
      <c r="H248" s="37"/>
      <c r="I248" s="194"/>
      <c r="J248" s="37"/>
      <c r="K248" s="37"/>
      <c r="L248" s="40"/>
      <c r="M248" s="195"/>
      <c r="N248" s="196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241</v>
      </c>
      <c r="AU248" s="18" t="s">
        <v>79</v>
      </c>
    </row>
    <row r="249" spans="2:51" s="13" customFormat="1" ht="12">
      <c r="B249" s="208"/>
      <c r="C249" s="209"/>
      <c r="D249" s="199" t="s">
        <v>190</v>
      </c>
      <c r="E249" s="209"/>
      <c r="F249" s="211" t="s">
        <v>1153</v>
      </c>
      <c r="G249" s="209"/>
      <c r="H249" s="212">
        <v>1940.52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190</v>
      </c>
      <c r="AU249" s="218" t="s">
        <v>79</v>
      </c>
      <c r="AV249" s="13" t="s">
        <v>79</v>
      </c>
      <c r="AW249" s="13" t="s">
        <v>4</v>
      </c>
      <c r="AX249" s="13" t="s">
        <v>6</v>
      </c>
      <c r="AY249" s="218" t="s">
        <v>165</v>
      </c>
    </row>
    <row r="250" spans="1:65" s="1" customFormat="1" ht="44.25" customHeight="1">
      <c r="A250" s="35"/>
      <c r="B250" s="36"/>
      <c r="C250" s="179" t="s">
        <v>478</v>
      </c>
      <c r="D250" s="179" t="s">
        <v>167</v>
      </c>
      <c r="E250" s="180" t="s">
        <v>1154</v>
      </c>
      <c r="F250" s="181" t="s">
        <v>1155</v>
      </c>
      <c r="G250" s="182" t="s">
        <v>224</v>
      </c>
      <c r="H250" s="183">
        <v>169.375</v>
      </c>
      <c r="I250" s="184">
        <v>60</v>
      </c>
      <c r="J250" s="185">
        <f>ROUND(I250*H250,2)</f>
        <v>10162.5</v>
      </c>
      <c r="K250" s="181" t="s">
        <v>171</v>
      </c>
      <c r="L250" s="40"/>
      <c r="M250" s="186" t="s">
        <v>20</v>
      </c>
      <c r="N250" s="187" t="s">
        <v>41</v>
      </c>
      <c r="O250" s="65"/>
      <c r="P250" s="188">
        <f>O250*H250</f>
        <v>0</v>
      </c>
      <c r="Q250" s="188">
        <v>0</v>
      </c>
      <c r="R250" s="188">
        <f>Q250*H250</f>
        <v>0</v>
      </c>
      <c r="S250" s="188">
        <v>0</v>
      </c>
      <c r="T250" s="18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172</v>
      </c>
      <c r="AT250" s="190" t="s">
        <v>167</v>
      </c>
      <c r="AU250" s="190" t="s">
        <v>79</v>
      </c>
      <c r="AY250" s="18" t="s">
        <v>165</v>
      </c>
      <c r="BE250" s="191">
        <f>IF(N250="základní",J250,0)</f>
        <v>10162.5</v>
      </c>
      <c r="BF250" s="191">
        <f>IF(N250="snížená",J250,0)</f>
        <v>0</v>
      </c>
      <c r="BG250" s="191">
        <f>IF(N250="zákl. přenesená",J250,0)</f>
        <v>0</v>
      </c>
      <c r="BH250" s="191">
        <f>IF(N250="sníž. přenesená",J250,0)</f>
        <v>0</v>
      </c>
      <c r="BI250" s="191">
        <f>IF(N250="nulová",J250,0)</f>
        <v>0</v>
      </c>
      <c r="BJ250" s="18" t="s">
        <v>6</v>
      </c>
      <c r="BK250" s="191">
        <f>ROUND(I250*H250,2)</f>
        <v>10162.5</v>
      </c>
      <c r="BL250" s="18" t="s">
        <v>172</v>
      </c>
      <c r="BM250" s="190" t="s">
        <v>1156</v>
      </c>
    </row>
    <row r="251" spans="1:47" s="1" customFormat="1" ht="12">
      <c r="A251" s="35"/>
      <c r="B251" s="36"/>
      <c r="C251" s="37"/>
      <c r="D251" s="192" t="s">
        <v>174</v>
      </c>
      <c r="E251" s="37"/>
      <c r="F251" s="193" t="s">
        <v>1157</v>
      </c>
      <c r="G251" s="37"/>
      <c r="H251" s="37"/>
      <c r="I251" s="194"/>
      <c r="J251" s="37"/>
      <c r="K251" s="37"/>
      <c r="L251" s="40"/>
      <c r="M251" s="195"/>
      <c r="N251" s="196"/>
      <c r="O251" s="65"/>
      <c r="P251" s="65"/>
      <c r="Q251" s="65"/>
      <c r="R251" s="65"/>
      <c r="S251" s="65"/>
      <c r="T251" s="66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174</v>
      </c>
      <c r="AU251" s="18" t="s">
        <v>79</v>
      </c>
    </row>
    <row r="252" spans="1:65" s="1" customFormat="1" ht="49.15" customHeight="1">
      <c r="A252" s="35"/>
      <c r="B252" s="36"/>
      <c r="C252" s="179" t="s">
        <v>482</v>
      </c>
      <c r="D252" s="179" t="s">
        <v>167</v>
      </c>
      <c r="E252" s="180" t="s">
        <v>516</v>
      </c>
      <c r="F252" s="181" t="s">
        <v>517</v>
      </c>
      <c r="G252" s="182" t="s">
        <v>224</v>
      </c>
      <c r="H252" s="183">
        <v>14.965</v>
      </c>
      <c r="I252" s="184">
        <v>250</v>
      </c>
      <c r="J252" s="185">
        <f>ROUND(I252*H252,2)</f>
        <v>3741.25</v>
      </c>
      <c r="K252" s="181" t="s">
        <v>171</v>
      </c>
      <c r="L252" s="40"/>
      <c r="M252" s="186" t="s">
        <v>20</v>
      </c>
      <c r="N252" s="187" t="s">
        <v>41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172</v>
      </c>
      <c r="AT252" s="190" t="s">
        <v>167</v>
      </c>
      <c r="AU252" s="190" t="s">
        <v>79</v>
      </c>
      <c r="AY252" s="18" t="s">
        <v>165</v>
      </c>
      <c r="BE252" s="191">
        <f>IF(N252="základní",J252,0)</f>
        <v>3741.25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6</v>
      </c>
      <c r="BK252" s="191">
        <f>ROUND(I252*H252,2)</f>
        <v>3741.25</v>
      </c>
      <c r="BL252" s="18" t="s">
        <v>172</v>
      </c>
      <c r="BM252" s="190" t="s">
        <v>1158</v>
      </c>
    </row>
    <row r="253" spans="1:47" s="1" customFormat="1" ht="12">
      <c r="A253" s="35"/>
      <c r="B253" s="36"/>
      <c r="C253" s="37"/>
      <c r="D253" s="192" t="s">
        <v>174</v>
      </c>
      <c r="E253" s="37"/>
      <c r="F253" s="193" t="s">
        <v>519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174</v>
      </c>
      <c r="AU253" s="18" t="s">
        <v>79</v>
      </c>
    </row>
    <row r="254" spans="1:65" s="1" customFormat="1" ht="44.25" customHeight="1">
      <c r="A254" s="35"/>
      <c r="B254" s="36"/>
      <c r="C254" s="179" t="s">
        <v>486</v>
      </c>
      <c r="D254" s="179" t="s">
        <v>167</v>
      </c>
      <c r="E254" s="180" t="s">
        <v>1159</v>
      </c>
      <c r="F254" s="181" t="s">
        <v>223</v>
      </c>
      <c r="G254" s="182" t="s">
        <v>224</v>
      </c>
      <c r="H254" s="183">
        <v>462.5</v>
      </c>
      <c r="I254" s="184">
        <v>60</v>
      </c>
      <c r="J254" s="185">
        <f>ROUND(I254*H254,2)</f>
        <v>27750</v>
      </c>
      <c r="K254" s="181" t="s">
        <v>171</v>
      </c>
      <c r="L254" s="40"/>
      <c r="M254" s="186" t="s">
        <v>20</v>
      </c>
      <c r="N254" s="187" t="s">
        <v>41</v>
      </c>
      <c r="O254" s="65"/>
      <c r="P254" s="188">
        <f>O254*H254</f>
        <v>0</v>
      </c>
      <c r="Q254" s="188">
        <v>0</v>
      </c>
      <c r="R254" s="188">
        <f>Q254*H254</f>
        <v>0</v>
      </c>
      <c r="S254" s="188">
        <v>0</v>
      </c>
      <c r="T254" s="18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0" t="s">
        <v>172</v>
      </c>
      <c r="AT254" s="190" t="s">
        <v>167</v>
      </c>
      <c r="AU254" s="190" t="s">
        <v>79</v>
      </c>
      <c r="AY254" s="18" t="s">
        <v>165</v>
      </c>
      <c r="BE254" s="191">
        <f>IF(N254="základní",J254,0)</f>
        <v>27750</v>
      </c>
      <c r="BF254" s="191">
        <f>IF(N254="snížená",J254,0)</f>
        <v>0</v>
      </c>
      <c r="BG254" s="191">
        <f>IF(N254="zákl. přenesená",J254,0)</f>
        <v>0</v>
      </c>
      <c r="BH254" s="191">
        <f>IF(N254="sníž. přenesená",J254,0)</f>
        <v>0</v>
      </c>
      <c r="BI254" s="191">
        <f>IF(N254="nulová",J254,0)</f>
        <v>0</v>
      </c>
      <c r="BJ254" s="18" t="s">
        <v>6</v>
      </c>
      <c r="BK254" s="191">
        <f>ROUND(I254*H254,2)</f>
        <v>27750</v>
      </c>
      <c r="BL254" s="18" t="s">
        <v>172</v>
      </c>
      <c r="BM254" s="190" t="s">
        <v>1160</v>
      </c>
    </row>
    <row r="255" spans="1:47" s="1" customFormat="1" ht="12">
      <c r="A255" s="35"/>
      <c r="B255" s="36"/>
      <c r="C255" s="37"/>
      <c r="D255" s="192" t="s">
        <v>174</v>
      </c>
      <c r="E255" s="37"/>
      <c r="F255" s="193" t="s">
        <v>1161</v>
      </c>
      <c r="G255" s="37"/>
      <c r="H255" s="37"/>
      <c r="I255" s="194"/>
      <c r="J255" s="37"/>
      <c r="K255" s="37"/>
      <c r="L255" s="40"/>
      <c r="M255" s="195"/>
      <c r="N255" s="19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174</v>
      </c>
      <c r="AU255" s="18" t="s">
        <v>79</v>
      </c>
    </row>
    <row r="256" spans="2:63" s="11" customFormat="1" ht="22.9" customHeight="1">
      <c r="B256" s="163"/>
      <c r="C256" s="164"/>
      <c r="D256" s="165" t="s">
        <v>69</v>
      </c>
      <c r="E256" s="177" t="s">
        <v>520</v>
      </c>
      <c r="F256" s="177" t="s">
        <v>521</v>
      </c>
      <c r="G256" s="164"/>
      <c r="H256" s="164"/>
      <c r="I256" s="167"/>
      <c r="J256" s="178">
        <f>BK256</f>
        <v>288832.77</v>
      </c>
      <c r="K256" s="164"/>
      <c r="L256" s="169"/>
      <c r="M256" s="170"/>
      <c r="N256" s="171"/>
      <c r="O256" s="171"/>
      <c r="P256" s="172">
        <f>SUM(P257:P258)</f>
        <v>0</v>
      </c>
      <c r="Q256" s="171"/>
      <c r="R256" s="172">
        <f>SUM(R257:R258)</f>
        <v>0</v>
      </c>
      <c r="S256" s="171"/>
      <c r="T256" s="173">
        <f>SUM(T257:T258)</f>
        <v>0</v>
      </c>
      <c r="AR256" s="174" t="s">
        <v>6</v>
      </c>
      <c r="AT256" s="175" t="s">
        <v>69</v>
      </c>
      <c r="AU256" s="175" t="s">
        <v>6</v>
      </c>
      <c r="AY256" s="174" t="s">
        <v>165</v>
      </c>
      <c r="BK256" s="176">
        <f>SUM(BK257:BK258)</f>
        <v>288832.77</v>
      </c>
    </row>
    <row r="257" spans="1:65" s="1" customFormat="1" ht="44.25" customHeight="1">
      <c r="A257" s="35"/>
      <c r="B257" s="36"/>
      <c r="C257" s="179" t="s">
        <v>491</v>
      </c>
      <c r="D257" s="179" t="s">
        <v>167</v>
      </c>
      <c r="E257" s="180" t="s">
        <v>1162</v>
      </c>
      <c r="F257" s="181" t="s">
        <v>1163</v>
      </c>
      <c r="G257" s="182" t="s">
        <v>224</v>
      </c>
      <c r="H257" s="183">
        <v>847.713</v>
      </c>
      <c r="I257" s="184">
        <v>340.72</v>
      </c>
      <c r="J257" s="185">
        <f>ROUND(I257*H257,2)</f>
        <v>288832.77</v>
      </c>
      <c r="K257" s="181" t="s">
        <v>171</v>
      </c>
      <c r="L257" s="40"/>
      <c r="M257" s="186" t="s">
        <v>20</v>
      </c>
      <c r="N257" s="187" t="s">
        <v>41</v>
      </c>
      <c r="O257" s="65"/>
      <c r="P257" s="188">
        <f>O257*H257</f>
        <v>0</v>
      </c>
      <c r="Q257" s="188">
        <v>0</v>
      </c>
      <c r="R257" s="188">
        <f>Q257*H257</f>
        <v>0</v>
      </c>
      <c r="S257" s="188">
        <v>0</v>
      </c>
      <c r="T257" s="18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0" t="s">
        <v>172</v>
      </c>
      <c r="AT257" s="190" t="s">
        <v>167</v>
      </c>
      <c r="AU257" s="190" t="s">
        <v>79</v>
      </c>
      <c r="AY257" s="18" t="s">
        <v>165</v>
      </c>
      <c r="BE257" s="191">
        <f>IF(N257="základní",J257,0)</f>
        <v>288832.77</v>
      </c>
      <c r="BF257" s="191">
        <f>IF(N257="snížená",J257,0)</f>
        <v>0</v>
      </c>
      <c r="BG257" s="191">
        <f>IF(N257="zákl. přenesená",J257,0)</f>
        <v>0</v>
      </c>
      <c r="BH257" s="191">
        <f>IF(N257="sníž. přenesená",J257,0)</f>
        <v>0</v>
      </c>
      <c r="BI257" s="191">
        <f>IF(N257="nulová",J257,0)</f>
        <v>0</v>
      </c>
      <c r="BJ257" s="18" t="s">
        <v>6</v>
      </c>
      <c r="BK257" s="191">
        <f>ROUND(I257*H257,2)</f>
        <v>288832.77</v>
      </c>
      <c r="BL257" s="18" t="s">
        <v>172</v>
      </c>
      <c r="BM257" s="190" t="s">
        <v>1164</v>
      </c>
    </row>
    <row r="258" spans="1:47" s="1" customFormat="1" ht="12">
      <c r="A258" s="35"/>
      <c r="B258" s="36"/>
      <c r="C258" s="37"/>
      <c r="D258" s="192" t="s">
        <v>174</v>
      </c>
      <c r="E258" s="37"/>
      <c r="F258" s="193" t="s">
        <v>1165</v>
      </c>
      <c r="G258" s="37"/>
      <c r="H258" s="37"/>
      <c r="I258" s="194"/>
      <c r="J258" s="37"/>
      <c r="K258" s="37"/>
      <c r="L258" s="40"/>
      <c r="M258" s="244"/>
      <c r="N258" s="245"/>
      <c r="O258" s="246"/>
      <c r="P258" s="246"/>
      <c r="Q258" s="246"/>
      <c r="R258" s="246"/>
      <c r="S258" s="246"/>
      <c r="T258" s="247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174</v>
      </c>
      <c r="AU258" s="18" t="s">
        <v>79</v>
      </c>
    </row>
    <row r="259" spans="1:31" s="1" customFormat="1" ht="6.95" customHeight="1">
      <c r="A259" s="35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40"/>
      <c r="M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</row>
  </sheetData>
  <sheetProtection formatColumns="0" formatRows="0" autoFilter="0"/>
  <autoFilter ref="C93:K258"/>
  <mergeCells count="12">
    <mergeCell ref="E86:H86"/>
    <mergeCell ref="E84:H84"/>
    <mergeCell ref="L2:V2"/>
    <mergeCell ref="E50:H50"/>
    <mergeCell ref="E52:H52"/>
    <mergeCell ref="E54:H54"/>
    <mergeCell ref="E82:H82"/>
    <mergeCell ref="E7:H7"/>
    <mergeCell ref="E9:H9"/>
    <mergeCell ref="E11:H11"/>
    <mergeCell ref="E20:H20"/>
    <mergeCell ref="E29:H29"/>
  </mergeCells>
  <hyperlinks>
    <hyperlink ref="F98" r:id="rId1" display="https://podminky.urs.cz/item/CS_URS_2022_02/113106192"/>
    <hyperlink ref="F102" r:id="rId2" display="https://podminky.urs.cz/item/CS_URS_2022_02/113107213"/>
    <hyperlink ref="F104" r:id="rId3" display="https://podminky.urs.cz/item/CS_URS_2022_02/113202111"/>
    <hyperlink ref="F106" r:id="rId4" display="https://podminky.urs.cz/item/CS_URS_2022_02/122252204"/>
    <hyperlink ref="F110" r:id="rId5" display="https://podminky.urs.cz/item/CS_URS_2022_02/132151103"/>
    <hyperlink ref="F121" r:id="rId6" display="https://podminky.urs.cz/item/CS_URS_2022_02/162651111"/>
    <hyperlink ref="F124" r:id="rId7" display="https://podminky.urs.cz/item/CS_URS_2022_02/167151101"/>
    <hyperlink ref="F126" r:id="rId8" display="https://podminky.urs.cz/item/CS_URS_2022_02/171201201"/>
    <hyperlink ref="F128" r:id="rId9" display="https://podminky.urs.cz/item/CS_URS_2022_02/171201231"/>
    <hyperlink ref="F131" r:id="rId10" display="https://podminky.urs.cz/item/CS_URS_2022_02/174101101"/>
    <hyperlink ref="F141" r:id="rId11" display="https://podminky.urs.cz/item/CS_URS_2022_02/174151101"/>
    <hyperlink ref="F148" r:id="rId12" display="https://podminky.urs.cz/item/CS_URS_2022_02/175111101"/>
    <hyperlink ref="F155" r:id="rId13" display="https://podminky.urs.cz/item/CS_URS_2022_02/181202305"/>
    <hyperlink ref="F157" r:id="rId14" display="https://podminky.urs.cz/item/CS_URS_2022_02/181411121"/>
    <hyperlink ref="F161" r:id="rId15" display="https://podminky.urs.cz/item/CS_URS_2022_02/182303111"/>
    <hyperlink ref="F165" r:id="rId16" display="https://podminky.urs.cz/item/CS_URS_2022_02/185803111"/>
    <hyperlink ref="F167" r:id="rId17" display="https://podminky.urs.cz/item/CS_URS_2022_02/185803211"/>
    <hyperlink ref="F170" r:id="rId18" display="https://podminky.urs.cz/item/CS_URS_2022_02/212751105"/>
    <hyperlink ref="F172" r:id="rId19" display="https://podminky.urs.cz/item/CS_URS_2022_02/274313611"/>
    <hyperlink ref="F180" r:id="rId20" display="https://podminky.urs.cz/item/CS_URS_2022_02/451573111"/>
    <hyperlink ref="F190" r:id="rId21" display="https://podminky.urs.cz/item/CS_URS_2022_02/564851111"/>
    <hyperlink ref="F193" r:id="rId22" display="https://podminky.urs.cz/item/CS_URS_2022_02/564861111"/>
    <hyperlink ref="F196" r:id="rId23" display="https://podminky.urs.cz/item/CS_URS_2022_02/565166122"/>
    <hyperlink ref="F198" r:id="rId24" display="https://podminky.urs.cz/item/CS_URS_2022_02/573111111"/>
    <hyperlink ref="F200" r:id="rId25" display="https://podminky.urs.cz/item/CS_URS_2022_02/573211107"/>
    <hyperlink ref="F204" r:id="rId26" display="https://podminky.urs.cz/item/CS_URS_2022_02/577134141"/>
    <hyperlink ref="F206" r:id="rId27" display="https://podminky.urs.cz/item/CS_URS_2022_02/577155142"/>
    <hyperlink ref="F209" r:id="rId28" display="https://podminky.urs.cz/item/CS_URS_2022_02/871355221"/>
    <hyperlink ref="F212" r:id="rId29" display="https://podminky.urs.cz/item/CS_URS_2022_02/892351111"/>
    <hyperlink ref="F214" r:id="rId30" display="https://podminky.urs.cz/item/CS_URS_2022_02/894812205"/>
    <hyperlink ref="F216" r:id="rId31" display="https://podminky.urs.cz/item/CS_URS_2022_02/894812235"/>
    <hyperlink ref="F218" r:id="rId32" display="https://podminky.urs.cz/item/CS_URS_2022_02/894812249"/>
    <hyperlink ref="F220" r:id="rId33" display="https://podminky.urs.cz/item/CS_URS_2022_02/894812262"/>
    <hyperlink ref="F222" r:id="rId34" display="https://podminky.urs.cz/item/CS_URS_2022_02/899721112"/>
    <hyperlink ref="F224" r:id="rId35" display="https://podminky.urs.cz/item/CS_URS_2022_02/899722114"/>
    <hyperlink ref="F227" r:id="rId36" display="https://podminky.urs.cz/item/CS_URS_2022_02/916131213"/>
    <hyperlink ref="F230" r:id="rId37" display="https://podminky.urs.cz/item/CS_URS_2022_02/919732211"/>
    <hyperlink ref="F232" r:id="rId38" display="https://podminky.urs.cz/item/CS_URS_2022_02/919735112"/>
    <hyperlink ref="F237" r:id="rId39" display="https://podminky.urs.cz/item/CS_URS_2022_02/935114112"/>
    <hyperlink ref="F240" r:id="rId40" display="https://podminky.urs.cz/item/CS_URS_2022_02/961044111"/>
    <hyperlink ref="F243" r:id="rId41" display="https://podminky.urs.cz/item/CS_URS_2022_02/997002611"/>
    <hyperlink ref="F245" r:id="rId42" display="https://podminky.urs.cz/item/CS_URS_2022_02/997006512"/>
    <hyperlink ref="F247" r:id="rId43" display="https://podminky.urs.cz/item/CS_URS_2022_02/997006519"/>
    <hyperlink ref="F251" r:id="rId44" display="https://podminky.urs.cz/item/CS_URS_2022_02/997013861"/>
    <hyperlink ref="F253" r:id="rId45" display="https://podminky.urs.cz/item/CS_URS_2022_02/997013871"/>
    <hyperlink ref="F255" r:id="rId46" display="https://podminky.urs.cz/item/CS_URS_2022_02/997013873"/>
    <hyperlink ref="F258" r:id="rId47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9"/>
  <headerFooter>
    <oddFooter>&amp;CStrana &amp;P z &amp;N</oddFooter>
  </headerFooter>
  <drawing r:id="rId4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21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94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938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1166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31</v>
      </c>
      <c r="F23" s="35"/>
      <c r="G23" s="35"/>
      <c r="H23" s="35"/>
      <c r="I23" s="113" t="s">
        <v>28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20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31</v>
      </c>
      <c r="F26" s="35"/>
      <c r="G26" s="35"/>
      <c r="H26" s="35"/>
      <c r="I26" s="113" t="s">
        <v>28</v>
      </c>
      <c r="J26" s="104" t="s">
        <v>20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ROUND(J89,2)</f>
        <v>400737.35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ROUND((SUM(BE89:BE110)),0)</f>
        <v>400737</v>
      </c>
      <c r="G35" s="35"/>
      <c r="H35" s="35"/>
      <c r="I35" s="125">
        <v>0.21</v>
      </c>
      <c r="J35" s="124">
        <f>ROUND(((SUM(BE89:BE110))*I35),2)</f>
        <v>84154.84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ROUND((SUM(BF89:BF110)),0)</f>
        <v>0</v>
      </c>
      <c r="G36" s="35"/>
      <c r="H36" s="35"/>
      <c r="I36" s="125">
        <v>0.15</v>
      </c>
      <c r="J36" s="124">
        <f>ROUND(((SUM(BF89:BF110))*I36),0)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ROUND((SUM(BG89:BG110)),0)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ROUND((SUM(BH89:BH110)),0)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ROUND((SUM(BI89:BI110)),0)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484892.18999999994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938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SO 04.2 - Sanace podloží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>par. č. 589/3 v k.ú. Nový Jičín-Horní Předměstí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>Technické služby města Nového Jičína, p. o.</v>
      </c>
      <c r="G58" s="37"/>
      <c r="H58" s="37"/>
      <c r="I58" s="30" t="s">
        <v>30</v>
      </c>
      <c r="J58" s="33" t="str">
        <f>E23</f>
        <v>BENEPRO, a.s.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BENEPRO, a.s.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J89</f>
        <v>400737.35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132</v>
      </c>
      <c r="E64" s="144"/>
      <c r="F64" s="144"/>
      <c r="G64" s="144"/>
      <c r="H64" s="144"/>
      <c r="I64" s="144"/>
      <c r="J64" s="145">
        <f>J90</f>
        <v>400737.35</v>
      </c>
      <c r="K64" s="142"/>
      <c r="L64" s="146"/>
    </row>
    <row r="65" spans="2:12" s="9" customFormat="1" ht="19.9" customHeight="1">
      <c r="B65" s="147"/>
      <c r="C65" s="98"/>
      <c r="D65" s="148" t="s">
        <v>133</v>
      </c>
      <c r="E65" s="149"/>
      <c r="F65" s="149"/>
      <c r="G65" s="149"/>
      <c r="H65" s="149"/>
      <c r="I65" s="149"/>
      <c r="J65" s="150">
        <f>J91</f>
        <v>173224.34999999998</v>
      </c>
      <c r="K65" s="98"/>
      <c r="L65" s="151"/>
    </row>
    <row r="66" spans="2:12" s="9" customFormat="1" ht="19.9" customHeight="1">
      <c r="B66" s="147"/>
      <c r="C66" s="98"/>
      <c r="D66" s="148" t="s">
        <v>137</v>
      </c>
      <c r="E66" s="149"/>
      <c r="F66" s="149"/>
      <c r="G66" s="149"/>
      <c r="H66" s="149"/>
      <c r="I66" s="149"/>
      <c r="J66" s="150">
        <f>J105</f>
        <v>197431</v>
      </c>
      <c r="K66" s="98"/>
      <c r="L66" s="151"/>
    </row>
    <row r="67" spans="2:12" s="9" customFormat="1" ht="19.9" customHeight="1">
      <c r="B67" s="147"/>
      <c r="C67" s="98"/>
      <c r="D67" s="148" t="s">
        <v>139</v>
      </c>
      <c r="E67" s="149"/>
      <c r="F67" s="149"/>
      <c r="G67" s="149"/>
      <c r="H67" s="149"/>
      <c r="I67" s="149"/>
      <c r="J67" s="150">
        <f>J108</f>
        <v>30082</v>
      </c>
      <c r="K67" s="98"/>
      <c r="L67" s="151"/>
    </row>
    <row r="68" spans="1:31" s="1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1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1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24.95" customHeight="1">
      <c r="A74" s="35"/>
      <c r="B74" s="36"/>
      <c r="C74" s="24" t="s">
        <v>150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12" customHeight="1">
      <c r="A76" s="35"/>
      <c r="B76" s="36"/>
      <c r="C76" s="30" t="s">
        <v>17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26.25" customHeight="1">
      <c r="A77" s="35"/>
      <c r="B77" s="36"/>
      <c r="C77" s="37"/>
      <c r="D77" s="37"/>
      <c r="E77" s="390" t="str">
        <f>E7</f>
        <v>Projektová dokumentace revitalizace střediska Veřejná zeleň na ul. Palackého 29, Nový Jičín</v>
      </c>
      <c r="F77" s="391"/>
      <c r="G77" s="391"/>
      <c r="H77" s="391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ht="12" customHeight="1">
      <c r="B78" s="22"/>
      <c r="C78" s="30" t="s">
        <v>126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1" customFormat="1" ht="16.5" customHeight="1">
      <c r="A79" s="35"/>
      <c r="B79" s="36"/>
      <c r="C79" s="37"/>
      <c r="D79" s="37"/>
      <c r="E79" s="390" t="s">
        <v>938</v>
      </c>
      <c r="F79" s="389"/>
      <c r="G79" s="389"/>
      <c r="H79" s="389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2" customHeight="1">
      <c r="A80" s="35"/>
      <c r="B80" s="36"/>
      <c r="C80" s="30" t="s">
        <v>939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6.5" customHeight="1">
      <c r="A81" s="35"/>
      <c r="B81" s="36"/>
      <c r="C81" s="37"/>
      <c r="D81" s="37"/>
      <c r="E81" s="386" t="str">
        <f>E11</f>
        <v>SO 04.2 - Sanace podloží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2" customHeight="1">
      <c r="A83" s="35"/>
      <c r="B83" s="36"/>
      <c r="C83" s="30" t="s">
        <v>22</v>
      </c>
      <c r="D83" s="37"/>
      <c r="E83" s="37"/>
      <c r="F83" s="28" t="str">
        <f>F14</f>
        <v>par. č. 589/3 v k.ú. Nový Jičín-Horní Předměstí</v>
      </c>
      <c r="G83" s="37"/>
      <c r="H83" s="37"/>
      <c r="I83" s="30" t="s">
        <v>24</v>
      </c>
      <c r="J83" s="60">
        <f>IF(J14="","",J14)</f>
        <v>44855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15.2" customHeight="1">
      <c r="A85" s="35"/>
      <c r="B85" s="36"/>
      <c r="C85" s="30" t="s">
        <v>25</v>
      </c>
      <c r="D85" s="37"/>
      <c r="E85" s="37"/>
      <c r="F85" s="28" t="str">
        <f>E17</f>
        <v>Technické služby města Nového Jičína, p. o.</v>
      </c>
      <c r="G85" s="37"/>
      <c r="H85" s="37"/>
      <c r="I85" s="30" t="s">
        <v>30</v>
      </c>
      <c r="J85" s="33" t="str">
        <f>E23</f>
        <v>BENEPRO, a.s.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5.2" customHeight="1">
      <c r="A86" s="35"/>
      <c r="B86" s="36"/>
      <c r="C86" s="30" t="s">
        <v>29</v>
      </c>
      <c r="D86" s="37"/>
      <c r="E86" s="37"/>
      <c r="F86" s="28" t="str">
        <f>IF(E20="","",E20)</f>
        <v>NOSTA s.r.o. Nový Jičín</v>
      </c>
      <c r="G86" s="37"/>
      <c r="H86" s="37"/>
      <c r="I86" s="30" t="s">
        <v>33</v>
      </c>
      <c r="J86" s="33" t="str">
        <f>E26</f>
        <v>BENEPRO, a.s.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0" customFormat="1" ht="29.25" customHeight="1">
      <c r="A88" s="152"/>
      <c r="B88" s="153"/>
      <c r="C88" s="154" t="s">
        <v>151</v>
      </c>
      <c r="D88" s="155" t="s">
        <v>55</v>
      </c>
      <c r="E88" s="155" t="s">
        <v>51</v>
      </c>
      <c r="F88" s="155" t="s">
        <v>52</v>
      </c>
      <c r="G88" s="155" t="s">
        <v>152</v>
      </c>
      <c r="H88" s="155" t="s">
        <v>153</v>
      </c>
      <c r="I88" s="155" t="s">
        <v>154</v>
      </c>
      <c r="J88" s="155" t="s">
        <v>130</v>
      </c>
      <c r="K88" s="156" t="s">
        <v>155</v>
      </c>
      <c r="L88" s="157"/>
      <c r="M88" s="69" t="s">
        <v>20</v>
      </c>
      <c r="N88" s="70" t="s">
        <v>40</v>
      </c>
      <c r="O88" s="70" t="s">
        <v>156</v>
      </c>
      <c r="P88" s="70" t="s">
        <v>157</v>
      </c>
      <c r="Q88" s="70" t="s">
        <v>158</v>
      </c>
      <c r="R88" s="70" t="s">
        <v>159</v>
      </c>
      <c r="S88" s="70" t="s">
        <v>160</v>
      </c>
      <c r="T88" s="71" t="s">
        <v>161</v>
      </c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</row>
    <row r="89" spans="1:63" s="1" customFormat="1" ht="22.9" customHeight="1">
      <c r="A89" s="35"/>
      <c r="B89" s="36"/>
      <c r="C89" s="76" t="s">
        <v>162</v>
      </c>
      <c r="D89" s="37"/>
      <c r="E89" s="37"/>
      <c r="F89" s="37"/>
      <c r="G89" s="37"/>
      <c r="H89" s="37"/>
      <c r="I89" s="37"/>
      <c r="J89" s="158">
        <f>BK89</f>
        <v>400737.35</v>
      </c>
      <c r="K89" s="37"/>
      <c r="L89" s="40"/>
      <c r="M89" s="72"/>
      <c r="N89" s="159"/>
      <c r="O89" s="73"/>
      <c r="P89" s="160">
        <f>P90</f>
        <v>0</v>
      </c>
      <c r="Q89" s="73"/>
      <c r="R89" s="160">
        <f>R90</f>
        <v>0.60775</v>
      </c>
      <c r="S89" s="73"/>
      <c r="T89" s="161">
        <f>T90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69</v>
      </c>
      <c r="AU89" s="18" t="s">
        <v>131</v>
      </c>
      <c r="BK89" s="162">
        <f>BK90</f>
        <v>400737.35</v>
      </c>
    </row>
    <row r="90" spans="2:63" s="11" customFormat="1" ht="25.9" customHeight="1">
      <c r="B90" s="163"/>
      <c r="C90" s="164"/>
      <c r="D90" s="165" t="s">
        <v>69</v>
      </c>
      <c r="E90" s="166" t="s">
        <v>163</v>
      </c>
      <c r="F90" s="166" t="s">
        <v>164</v>
      </c>
      <c r="G90" s="164"/>
      <c r="H90" s="164"/>
      <c r="I90" s="167"/>
      <c r="J90" s="168">
        <f>BK90</f>
        <v>400737.35</v>
      </c>
      <c r="K90" s="164"/>
      <c r="L90" s="169"/>
      <c r="M90" s="170"/>
      <c r="N90" s="171"/>
      <c r="O90" s="171"/>
      <c r="P90" s="172">
        <f>P91+P105+P108</f>
        <v>0</v>
      </c>
      <c r="Q90" s="171"/>
      <c r="R90" s="172">
        <f>R91+R105+R108</f>
        <v>0.60775</v>
      </c>
      <c r="S90" s="171"/>
      <c r="T90" s="173">
        <f>T91+T105+T108</f>
        <v>0</v>
      </c>
      <c r="AR90" s="174" t="s">
        <v>6</v>
      </c>
      <c r="AT90" s="175" t="s">
        <v>69</v>
      </c>
      <c r="AU90" s="175" t="s">
        <v>70</v>
      </c>
      <c r="AY90" s="174" t="s">
        <v>165</v>
      </c>
      <c r="BK90" s="176">
        <f>BK91+BK105+BK108</f>
        <v>400737.35</v>
      </c>
    </row>
    <row r="91" spans="2:63" s="11" customFormat="1" ht="22.9" customHeight="1">
      <c r="B91" s="163"/>
      <c r="C91" s="164"/>
      <c r="D91" s="165" t="s">
        <v>69</v>
      </c>
      <c r="E91" s="177" t="s">
        <v>6</v>
      </c>
      <c r="F91" s="177" t="s">
        <v>166</v>
      </c>
      <c r="G91" s="164"/>
      <c r="H91" s="164"/>
      <c r="I91" s="167"/>
      <c r="J91" s="178">
        <f>BK91</f>
        <v>173224.34999999998</v>
      </c>
      <c r="K91" s="164"/>
      <c r="L91" s="169"/>
      <c r="M91" s="170"/>
      <c r="N91" s="171"/>
      <c r="O91" s="171"/>
      <c r="P91" s="172">
        <f>SUM(P92:P104)</f>
        <v>0</v>
      </c>
      <c r="Q91" s="171"/>
      <c r="R91" s="172">
        <f>SUM(R92:R104)</f>
        <v>0</v>
      </c>
      <c r="S91" s="171"/>
      <c r="T91" s="173">
        <f>SUM(T92:T104)</f>
        <v>0</v>
      </c>
      <c r="AR91" s="174" t="s">
        <v>6</v>
      </c>
      <c r="AT91" s="175" t="s">
        <v>69</v>
      </c>
      <c r="AU91" s="175" t="s">
        <v>6</v>
      </c>
      <c r="AY91" s="174" t="s">
        <v>165</v>
      </c>
      <c r="BK91" s="176">
        <f>SUM(BK92:BK104)</f>
        <v>173224.34999999998</v>
      </c>
    </row>
    <row r="92" spans="1:65" s="1" customFormat="1" ht="37.9" customHeight="1">
      <c r="A92" s="35"/>
      <c r="B92" s="36"/>
      <c r="C92" s="179" t="s">
        <v>6</v>
      </c>
      <c r="D92" s="179" t="s">
        <v>167</v>
      </c>
      <c r="E92" s="180" t="s">
        <v>956</v>
      </c>
      <c r="F92" s="181" t="s">
        <v>957</v>
      </c>
      <c r="G92" s="182" t="s">
        <v>201</v>
      </c>
      <c r="H92" s="183">
        <v>390</v>
      </c>
      <c r="I92" s="184">
        <v>58.76</v>
      </c>
      <c r="J92" s="185">
        <f>ROUND(I92*H92,2)</f>
        <v>22916.4</v>
      </c>
      <c r="K92" s="181" t="s">
        <v>171</v>
      </c>
      <c r="L92" s="40"/>
      <c r="M92" s="186" t="s">
        <v>20</v>
      </c>
      <c r="N92" s="187" t="s">
        <v>41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172</v>
      </c>
      <c r="AT92" s="190" t="s">
        <v>167</v>
      </c>
      <c r="AU92" s="190" t="s">
        <v>79</v>
      </c>
      <c r="AY92" s="18" t="s">
        <v>165</v>
      </c>
      <c r="BE92" s="191">
        <f>IF(N92="základní",J92,0)</f>
        <v>22916.4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6</v>
      </c>
      <c r="BK92" s="191">
        <f>ROUND(I92*H92,2)</f>
        <v>22916.4</v>
      </c>
      <c r="BL92" s="18" t="s">
        <v>172</v>
      </c>
      <c r="BM92" s="190" t="s">
        <v>1167</v>
      </c>
    </row>
    <row r="93" spans="1:47" s="1" customFormat="1" ht="12">
      <c r="A93" s="35"/>
      <c r="B93" s="36"/>
      <c r="C93" s="37"/>
      <c r="D93" s="192" t="s">
        <v>174</v>
      </c>
      <c r="E93" s="37"/>
      <c r="F93" s="193" t="s">
        <v>959</v>
      </c>
      <c r="G93" s="37"/>
      <c r="H93" s="37"/>
      <c r="I93" s="194"/>
      <c r="J93" s="37"/>
      <c r="K93" s="37"/>
      <c r="L93" s="40"/>
      <c r="M93" s="195"/>
      <c r="N93" s="19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174</v>
      </c>
      <c r="AU93" s="18" t="s">
        <v>79</v>
      </c>
    </row>
    <row r="94" spans="2:51" s="12" customFormat="1" ht="12">
      <c r="B94" s="197"/>
      <c r="C94" s="198"/>
      <c r="D94" s="199" t="s">
        <v>190</v>
      </c>
      <c r="E94" s="200" t="s">
        <v>20</v>
      </c>
      <c r="F94" s="201" t="s">
        <v>1168</v>
      </c>
      <c r="G94" s="198"/>
      <c r="H94" s="200" t="s">
        <v>20</v>
      </c>
      <c r="I94" s="202"/>
      <c r="J94" s="198"/>
      <c r="K94" s="198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190</v>
      </c>
      <c r="AU94" s="207" t="s">
        <v>79</v>
      </c>
      <c r="AV94" s="12" t="s">
        <v>6</v>
      </c>
      <c r="AW94" s="12" t="s">
        <v>32</v>
      </c>
      <c r="AX94" s="12" t="s">
        <v>70</v>
      </c>
      <c r="AY94" s="207" t="s">
        <v>165</v>
      </c>
    </row>
    <row r="95" spans="2:51" s="13" customFormat="1" ht="12">
      <c r="B95" s="208"/>
      <c r="C95" s="209"/>
      <c r="D95" s="199" t="s">
        <v>190</v>
      </c>
      <c r="E95" s="210" t="s">
        <v>20</v>
      </c>
      <c r="F95" s="211" t="s">
        <v>1169</v>
      </c>
      <c r="G95" s="209"/>
      <c r="H95" s="212">
        <v>390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190</v>
      </c>
      <c r="AU95" s="218" t="s">
        <v>79</v>
      </c>
      <c r="AV95" s="13" t="s">
        <v>79</v>
      </c>
      <c r="AW95" s="13" t="s">
        <v>32</v>
      </c>
      <c r="AX95" s="13" t="s">
        <v>6</v>
      </c>
      <c r="AY95" s="218" t="s">
        <v>165</v>
      </c>
    </row>
    <row r="96" spans="1:65" s="1" customFormat="1" ht="62.65" customHeight="1">
      <c r="A96" s="35"/>
      <c r="B96" s="36"/>
      <c r="C96" s="179" t="s">
        <v>79</v>
      </c>
      <c r="D96" s="179" t="s">
        <v>167</v>
      </c>
      <c r="E96" s="180" t="s">
        <v>207</v>
      </c>
      <c r="F96" s="181" t="s">
        <v>208</v>
      </c>
      <c r="G96" s="182" t="s">
        <v>201</v>
      </c>
      <c r="H96" s="183">
        <v>390</v>
      </c>
      <c r="I96" s="184">
        <v>168.9</v>
      </c>
      <c r="J96" s="185">
        <f>ROUND(I96*H96,2)</f>
        <v>65871</v>
      </c>
      <c r="K96" s="181" t="s">
        <v>171</v>
      </c>
      <c r="L96" s="40"/>
      <c r="M96" s="186" t="s">
        <v>20</v>
      </c>
      <c r="N96" s="187" t="s">
        <v>41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172</v>
      </c>
      <c r="AT96" s="190" t="s">
        <v>167</v>
      </c>
      <c r="AU96" s="190" t="s">
        <v>79</v>
      </c>
      <c r="AY96" s="18" t="s">
        <v>165</v>
      </c>
      <c r="BE96" s="191">
        <f>IF(N96="základní",J96,0)</f>
        <v>65871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6</v>
      </c>
      <c r="BK96" s="191">
        <f>ROUND(I96*H96,2)</f>
        <v>65871</v>
      </c>
      <c r="BL96" s="18" t="s">
        <v>172</v>
      </c>
      <c r="BM96" s="190" t="s">
        <v>1170</v>
      </c>
    </row>
    <row r="97" spans="1:47" s="1" customFormat="1" ht="12">
      <c r="A97" s="35"/>
      <c r="B97" s="36"/>
      <c r="C97" s="37"/>
      <c r="D97" s="192" t="s">
        <v>174</v>
      </c>
      <c r="E97" s="37"/>
      <c r="F97" s="193" t="s">
        <v>210</v>
      </c>
      <c r="G97" s="37"/>
      <c r="H97" s="37"/>
      <c r="I97" s="194"/>
      <c r="J97" s="37"/>
      <c r="K97" s="37"/>
      <c r="L97" s="40"/>
      <c r="M97" s="195"/>
      <c r="N97" s="19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174</v>
      </c>
      <c r="AU97" s="18" t="s">
        <v>79</v>
      </c>
    </row>
    <row r="98" spans="1:65" s="1" customFormat="1" ht="44.25" customHeight="1">
      <c r="A98" s="35"/>
      <c r="B98" s="36"/>
      <c r="C98" s="179" t="s">
        <v>180</v>
      </c>
      <c r="D98" s="179" t="s">
        <v>167</v>
      </c>
      <c r="E98" s="180" t="s">
        <v>212</v>
      </c>
      <c r="F98" s="181" t="s">
        <v>213</v>
      </c>
      <c r="G98" s="182" t="s">
        <v>201</v>
      </c>
      <c r="H98" s="183">
        <v>390</v>
      </c>
      <c r="I98" s="184">
        <v>66.02</v>
      </c>
      <c r="J98" s="185">
        <f>ROUND(I98*H98,2)</f>
        <v>25747.8</v>
      </c>
      <c r="K98" s="181" t="s">
        <v>171</v>
      </c>
      <c r="L98" s="40"/>
      <c r="M98" s="186" t="s">
        <v>20</v>
      </c>
      <c r="N98" s="187" t="s">
        <v>41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172</v>
      </c>
      <c r="AT98" s="190" t="s">
        <v>167</v>
      </c>
      <c r="AU98" s="190" t="s">
        <v>79</v>
      </c>
      <c r="AY98" s="18" t="s">
        <v>165</v>
      </c>
      <c r="BE98" s="191">
        <f>IF(N98="základní",J98,0)</f>
        <v>25747.8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6</v>
      </c>
      <c r="BK98" s="191">
        <f>ROUND(I98*H98,2)</f>
        <v>25747.8</v>
      </c>
      <c r="BL98" s="18" t="s">
        <v>172</v>
      </c>
      <c r="BM98" s="190" t="s">
        <v>1171</v>
      </c>
    </row>
    <row r="99" spans="1:47" s="1" customFormat="1" ht="12">
      <c r="A99" s="35"/>
      <c r="B99" s="36"/>
      <c r="C99" s="37"/>
      <c r="D99" s="192" t="s">
        <v>174</v>
      </c>
      <c r="E99" s="37"/>
      <c r="F99" s="193" t="s">
        <v>215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174</v>
      </c>
      <c r="AU99" s="18" t="s">
        <v>79</v>
      </c>
    </row>
    <row r="100" spans="1:65" s="1" customFormat="1" ht="37.9" customHeight="1">
      <c r="A100" s="35"/>
      <c r="B100" s="36"/>
      <c r="C100" s="179" t="s">
        <v>172</v>
      </c>
      <c r="D100" s="179" t="s">
        <v>167</v>
      </c>
      <c r="E100" s="180" t="s">
        <v>217</v>
      </c>
      <c r="F100" s="181" t="s">
        <v>218</v>
      </c>
      <c r="G100" s="182" t="s">
        <v>201</v>
      </c>
      <c r="H100" s="183">
        <v>390</v>
      </c>
      <c r="I100" s="184">
        <v>9.11</v>
      </c>
      <c r="J100" s="185">
        <f>ROUND(I100*H100,2)</f>
        <v>3552.9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172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3552.9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3552.9</v>
      </c>
      <c r="BL100" s="18" t="s">
        <v>172</v>
      </c>
      <c r="BM100" s="190" t="s">
        <v>1172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220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1:65" s="1" customFormat="1" ht="44.25" customHeight="1">
      <c r="A102" s="35"/>
      <c r="B102" s="36"/>
      <c r="C102" s="179" t="s">
        <v>193</v>
      </c>
      <c r="D102" s="179" t="s">
        <v>167</v>
      </c>
      <c r="E102" s="180" t="s">
        <v>222</v>
      </c>
      <c r="F102" s="181" t="s">
        <v>223</v>
      </c>
      <c r="G102" s="182" t="s">
        <v>224</v>
      </c>
      <c r="H102" s="183">
        <v>760.5</v>
      </c>
      <c r="I102" s="184">
        <v>72.5</v>
      </c>
      <c r="J102" s="185">
        <f>ROUND(I102*H102,2)</f>
        <v>55136.25</v>
      </c>
      <c r="K102" s="181" t="s">
        <v>171</v>
      </c>
      <c r="L102" s="40"/>
      <c r="M102" s="186" t="s">
        <v>20</v>
      </c>
      <c r="N102" s="187" t="s">
        <v>41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172</v>
      </c>
      <c r="AT102" s="190" t="s">
        <v>167</v>
      </c>
      <c r="AU102" s="190" t="s">
        <v>79</v>
      </c>
      <c r="AY102" s="18" t="s">
        <v>165</v>
      </c>
      <c r="BE102" s="191">
        <f>IF(N102="základní",J102,0)</f>
        <v>55136.25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55136.25</v>
      </c>
      <c r="BL102" s="18" t="s">
        <v>172</v>
      </c>
      <c r="BM102" s="190" t="s">
        <v>1173</v>
      </c>
    </row>
    <row r="103" spans="1:47" s="1" customFormat="1" ht="12">
      <c r="A103" s="35"/>
      <c r="B103" s="36"/>
      <c r="C103" s="37"/>
      <c r="D103" s="192" t="s">
        <v>174</v>
      </c>
      <c r="E103" s="37"/>
      <c r="F103" s="193" t="s">
        <v>226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174</v>
      </c>
      <c r="AU103" s="18" t="s">
        <v>79</v>
      </c>
    </row>
    <row r="104" spans="2:51" s="13" customFormat="1" ht="12">
      <c r="B104" s="208"/>
      <c r="C104" s="209"/>
      <c r="D104" s="199" t="s">
        <v>190</v>
      </c>
      <c r="E104" s="210" t="s">
        <v>20</v>
      </c>
      <c r="F104" s="211" t="s">
        <v>1174</v>
      </c>
      <c r="G104" s="209"/>
      <c r="H104" s="212">
        <v>760.5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190</v>
      </c>
      <c r="AU104" s="218" t="s">
        <v>79</v>
      </c>
      <c r="AV104" s="13" t="s">
        <v>79</v>
      </c>
      <c r="AW104" s="13" t="s">
        <v>32</v>
      </c>
      <c r="AX104" s="13" t="s">
        <v>6</v>
      </c>
      <c r="AY104" s="218" t="s">
        <v>165</v>
      </c>
    </row>
    <row r="105" spans="2:63" s="11" customFormat="1" ht="22.9" customHeight="1">
      <c r="B105" s="163"/>
      <c r="C105" s="164"/>
      <c r="D105" s="165" t="s">
        <v>69</v>
      </c>
      <c r="E105" s="177" t="s">
        <v>193</v>
      </c>
      <c r="F105" s="177" t="s">
        <v>417</v>
      </c>
      <c r="G105" s="164"/>
      <c r="H105" s="164"/>
      <c r="I105" s="167"/>
      <c r="J105" s="178">
        <f>BK105</f>
        <v>197431</v>
      </c>
      <c r="K105" s="164"/>
      <c r="L105" s="169"/>
      <c r="M105" s="170"/>
      <c r="N105" s="171"/>
      <c r="O105" s="171"/>
      <c r="P105" s="172">
        <f>SUM(P106:P107)</f>
        <v>0</v>
      </c>
      <c r="Q105" s="171"/>
      <c r="R105" s="172">
        <f>SUM(R106:R107)</f>
        <v>0</v>
      </c>
      <c r="S105" s="171"/>
      <c r="T105" s="173">
        <f>SUM(T106:T107)</f>
        <v>0</v>
      </c>
      <c r="AR105" s="174" t="s">
        <v>6</v>
      </c>
      <c r="AT105" s="175" t="s">
        <v>69</v>
      </c>
      <c r="AU105" s="175" t="s">
        <v>6</v>
      </c>
      <c r="AY105" s="174" t="s">
        <v>165</v>
      </c>
      <c r="BK105" s="176">
        <f>SUM(BK106:BK107)</f>
        <v>197431</v>
      </c>
    </row>
    <row r="106" spans="1:65" s="1" customFormat="1" ht="37.9" customHeight="1">
      <c r="A106" s="35"/>
      <c r="B106" s="36"/>
      <c r="C106" s="179" t="s">
        <v>198</v>
      </c>
      <c r="D106" s="179" t="s">
        <v>167</v>
      </c>
      <c r="E106" s="180" t="s">
        <v>1175</v>
      </c>
      <c r="F106" s="181" t="s">
        <v>1176</v>
      </c>
      <c r="G106" s="182" t="s">
        <v>187</v>
      </c>
      <c r="H106" s="183">
        <v>1300</v>
      </c>
      <c r="I106" s="184">
        <v>151.87</v>
      </c>
      <c r="J106" s="185">
        <f>ROUND(I106*H106,2)</f>
        <v>197431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172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197431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197431</v>
      </c>
      <c r="BL106" s="18" t="s">
        <v>172</v>
      </c>
      <c r="BM106" s="190" t="s">
        <v>1177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1178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2:63" s="11" customFormat="1" ht="22.9" customHeight="1">
      <c r="B108" s="163"/>
      <c r="C108" s="164"/>
      <c r="D108" s="165" t="s">
        <v>69</v>
      </c>
      <c r="E108" s="177" t="s">
        <v>216</v>
      </c>
      <c r="F108" s="177" t="s">
        <v>448</v>
      </c>
      <c r="G108" s="164"/>
      <c r="H108" s="164"/>
      <c r="I108" s="167"/>
      <c r="J108" s="178">
        <f>BK108</f>
        <v>30082</v>
      </c>
      <c r="K108" s="164"/>
      <c r="L108" s="169"/>
      <c r="M108" s="170"/>
      <c r="N108" s="171"/>
      <c r="O108" s="171"/>
      <c r="P108" s="172">
        <f>SUM(P109:P110)</f>
        <v>0</v>
      </c>
      <c r="Q108" s="171"/>
      <c r="R108" s="172">
        <f>SUM(R109:R110)</f>
        <v>0.60775</v>
      </c>
      <c r="S108" s="171"/>
      <c r="T108" s="173">
        <f>SUM(T109:T110)</f>
        <v>0</v>
      </c>
      <c r="AR108" s="174" t="s">
        <v>6</v>
      </c>
      <c r="AT108" s="175" t="s">
        <v>69</v>
      </c>
      <c r="AU108" s="175" t="s">
        <v>6</v>
      </c>
      <c r="AY108" s="174" t="s">
        <v>165</v>
      </c>
      <c r="BK108" s="176">
        <f>SUM(BK109:BK110)</f>
        <v>30082</v>
      </c>
    </row>
    <row r="109" spans="1:65" s="1" customFormat="1" ht="24.2" customHeight="1">
      <c r="A109" s="35"/>
      <c r="B109" s="36"/>
      <c r="C109" s="179" t="s">
        <v>206</v>
      </c>
      <c r="D109" s="179" t="s">
        <v>167</v>
      </c>
      <c r="E109" s="180" t="s">
        <v>1179</v>
      </c>
      <c r="F109" s="181" t="s">
        <v>1180</v>
      </c>
      <c r="G109" s="182" t="s">
        <v>187</v>
      </c>
      <c r="H109" s="183">
        <v>1300</v>
      </c>
      <c r="I109" s="184">
        <v>23.14</v>
      </c>
      <c r="J109" s="185">
        <f>ROUND(I109*H109,2)</f>
        <v>30082</v>
      </c>
      <c r="K109" s="181" t="s">
        <v>171</v>
      </c>
      <c r="L109" s="40"/>
      <c r="M109" s="186" t="s">
        <v>20</v>
      </c>
      <c r="N109" s="187" t="s">
        <v>41</v>
      </c>
      <c r="O109" s="65"/>
      <c r="P109" s="188">
        <f>O109*H109</f>
        <v>0</v>
      </c>
      <c r="Q109" s="188">
        <v>0.0004675</v>
      </c>
      <c r="R109" s="188">
        <f>Q109*H109</f>
        <v>0.60775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172</v>
      </c>
      <c r="AT109" s="190" t="s">
        <v>167</v>
      </c>
      <c r="AU109" s="190" t="s">
        <v>79</v>
      </c>
      <c r="AY109" s="18" t="s">
        <v>165</v>
      </c>
      <c r="BE109" s="191">
        <f>IF(N109="základní",J109,0)</f>
        <v>30082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6</v>
      </c>
      <c r="BK109" s="191">
        <f>ROUND(I109*H109,2)</f>
        <v>30082</v>
      </c>
      <c r="BL109" s="18" t="s">
        <v>172</v>
      </c>
      <c r="BM109" s="190" t="s">
        <v>1181</v>
      </c>
    </row>
    <row r="110" spans="1:47" s="1" customFormat="1" ht="12">
      <c r="A110" s="35"/>
      <c r="B110" s="36"/>
      <c r="C110" s="37"/>
      <c r="D110" s="192" t="s">
        <v>174</v>
      </c>
      <c r="E110" s="37"/>
      <c r="F110" s="193" t="s">
        <v>1182</v>
      </c>
      <c r="G110" s="37"/>
      <c r="H110" s="37"/>
      <c r="I110" s="194"/>
      <c r="J110" s="37"/>
      <c r="K110" s="37"/>
      <c r="L110" s="40"/>
      <c r="M110" s="244"/>
      <c r="N110" s="245"/>
      <c r="O110" s="246"/>
      <c r="P110" s="246"/>
      <c r="Q110" s="246"/>
      <c r="R110" s="246"/>
      <c r="S110" s="246"/>
      <c r="T110" s="24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174</v>
      </c>
      <c r="AU110" s="18" t="s">
        <v>79</v>
      </c>
    </row>
    <row r="111" spans="1:31" s="1" customFormat="1" ht="6.95" customHeight="1">
      <c r="A111" s="35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0"/>
      <c r="M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</sheetData>
  <sheetProtection formatColumns="0" formatRows="0" autoFilter="0"/>
  <autoFilter ref="C88:K110"/>
  <mergeCells count="12">
    <mergeCell ref="E81:H81"/>
    <mergeCell ref="E79:H79"/>
    <mergeCell ref="L2:V2"/>
    <mergeCell ref="E50:H50"/>
    <mergeCell ref="E52:H52"/>
    <mergeCell ref="E54:H54"/>
    <mergeCell ref="E77:H77"/>
    <mergeCell ref="E7:H7"/>
    <mergeCell ref="E9:H9"/>
    <mergeCell ref="E11:H11"/>
    <mergeCell ref="E20:H20"/>
    <mergeCell ref="E29:H29"/>
  </mergeCells>
  <hyperlinks>
    <hyperlink ref="F93" r:id="rId1" display="https://podminky.urs.cz/item/CS_URS_2022_02/122252204"/>
    <hyperlink ref="F97" r:id="rId2" display="https://podminky.urs.cz/item/CS_URS_2022_02/162651111"/>
    <hyperlink ref="F99" r:id="rId3" display="https://podminky.urs.cz/item/CS_URS_2022_02/167151101"/>
    <hyperlink ref="F101" r:id="rId4" display="https://podminky.urs.cz/item/CS_URS_2022_02/171201201"/>
    <hyperlink ref="F103" r:id="rId5" display="https://podminky.urs.cz/item/CS_URS_2022_02/171201231"/>
    <hyperlink ref="F107" r:id="rId6" display="https://podminky.urs.cz/item/CS_URS_2022_02/564281111"/>
    <hyperlink ref="F110" r:id="rId7" display="https://podminky.urs.cz/item/CS_URS_2022_02/919726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30">
      <selection activeCell="K35" sqref="K3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97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2:12" ht="12" customHeight="1">
      <c r="B8" s="21"/>
      <c r="D8" s="113" t="s">
        <v>126</v>
      </c>
      <c r="L8" s="21"/>
    </row>
    <row r="9" spans="1:31" s="1" customFormat="1" ht="16.5" customHeight="1">
      <c r="A9" s="35"/>
      <c r="B9" s="40"/>
      <c r="C9" s="35"/>
      <c r="D9" s="35"/>
      <c r="E9" s="392" t="s">
        <v>938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 customHeight="1">
      <c r="A10" s="35"/>
      <c r="B10" s="40"/>
      <c r="C10" s="35"/>
      <c r="D10" s="113" t="s">
        <v>939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6.5" customHeight="1">
      <c r="A11" s="35"/>
      <c r="B11" s="40"/>
      <c r="C11" s="35"/>
      <c r="D11" s="35"/>
      <c r="E11" s="394" t="s">
        <v>1183</v>
      </c>
      <c r="F11" s="395"/>
      <c r="G11" s="395"/>
      <c r="H11" s="395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2" customHeight="1">
      <c r="A13" s="35"/>
      <c r="B13" s="40"/>
      <c r="C13" s="35"/>
      <c r="D13" s="113" t="s">
        <v>19</v>
      </c>
      <c r="E13" s="35"/>
      <c r="F13" s="104" t="s">
        <v>20</v>
      </c>
      <c r="G13" s="35"/>
      <c r="H13" s="35"/>
      <c r="I13" s="113" t="s">
        <v>21</v>
      </c>
      <c r="J13" s="104" t="s">
        <v>20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22</v>
      </c>
      <c r="E14" s="35"/>
      <c r="F14" s="104" t="s">
        <v>23</v>
      </c>
      <c r="G14" s="35"/>
      <c r="H14" s="35"/>
      <c r="I14" s="113" t="s">
        <v>24</v>
      </c>
      <c r="J14" s="115">
        <f>'Rekapitulace stavby'!AN8</f>
        <v>44855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20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20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47671416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8" customHeight="1">
      <c r="A20" s="35"/>
      <c r="B20" s="40"/>
      <c r="C20" s="35"/>
      <c r="D20" s="35"/>
      <c r="E20" s="396" t="str">
        <f>'Rekapitulace stavby'!E14</f>
        <v>NOSTA s.r.o. Nový Jičín</v>
      </c>
      <c r="F20" s="397"/>
      <c r="G20" s="397"/>
      <c r="H20" s="397"/>
      <c r="I20" s="113" t="s">
        <v>28</v>
      </c>
      <c r="J20" s="31" t="str">
        <f>'Rekapitulace stavby'!AN14</f>
        <v>CZ47671416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12" customHeight="1">
      <c r="A22" s="35"/>
      <c r="B22" s="40"/>
      <c r="C22" s="35"/>
      <c r="D22" s="113" t="s">
        <v>30</v>
      </c>
      <c r="E22" s="35"/>
      <c r="F22" s="35"/>
      <c r="G22" s="35"/>
      <c r="H22" s="35"/>
      <c r="I22" s="113" t="s">
        <v>26</v>
      </c>
      <c r="J22" s="104" t="s">
        <v>20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8" customHeight="1">
      <c r="A23" s="35"/>
      <c r="B23" s="40"/>
      <c r="C23" s="35"/>
      <c r="D23" s="35"/>
      <c r="E23" s="104" t="s">
        <v>31</v>
      </c>
      <c r="F23" s="35"/>
      <c r="G23" s="35"/>
      <c r="H23" s="35"/>
      <c r="I23" s="113" t="s">
        <v>28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12" customHeight="1">
      <c r="A25" s="35"/>
      <c r="B25" s="40"/>
      <c r="C25" s="35"/>
      <c r="D25" s="113" t="s">
        <v>33</v>
      </c>
      <c r="E25" s="35"/>
      <c r="F25" s="35"/>
      <c r="G25" s="35"/>
      <c r="H25" s="35"/>
      <c r="I25" s="113" t="s">
        <v>26</v>
      </c>
      <c r="J25" s="104" t="s">
        <v>20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8" customHeight="1">
      <c r="A26" s="35"/>
      <c r="B26" s="40"/>
      <c r="C26" s="35"/>
      <c r="D26" s="35"/>
      <c r="E26" s="104" t="s">
        <v>31</v>
      </c>
      <c r="F26" s="35"/>
      <c r="G26" s="35"/>
      <c r="H26" s="35"/>
      <c r="I26" s="113" t="s">
        <v>28</v>
      </c>
      <c r="J26" s="104" t="s">
        <v>20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12" customHeight="1">
      <c r="A28" s="35"/>
      <c r="B28" s="40"/>
      <c r="C28" s="35"/>
      <c r="D28" s="113" t="s">
        <v>34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7" customFormat="1" ht="16.5" customHeight="1">
      <c r="A29" s="116"/>
      <c r="B29" s="117"/>
      <c r="C29" s="116"/>
      <c r="D29" s="116"/>
      <c r="E29" s="398" t="s">
        <v>20</v>
      </c>
      <c r="F29" s="398"/>
      <c r="G29" s="398"/>
      <c r="H29" s="398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1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25.35" customHeight="1">
      <c r="A32" s="35"/>
      <c r="B32" s="40"/>
      <c r="C32" s="35"/>
      <c r="D32" s="120" t="s">
        <v>36</v>
      </c>
      <c r="E32" s="35"/>
      <c r="F32" s="35"/>
      <c r="G32" s="35"/>
      <c r="H32" s="35"/>
      <c r="I32" s="35"/>
      <c r="J32" s="121">
        <f>ROUND(J90,2)</f>
        <v>316252.07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35"/>
      <c r="F34" s="122" t="s">
        <v>38</v>
      </c>
      <c r="G34" s="35"/>
      <c r="H34" s="35"/>
      <c r="I34" s="122" t="s">
        <v>37</v>
      </c>
      <c r="J34" s="122" t="s">
        <v>39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>
      <c r="A35" s="35"/>
      <c r="B35" s="40"/>
      <c r="C35" s="35"/>
      <c r="D35" s="123" t="s">
        <v>40</v>
      </c>
      <c r="E35" s="113" t="s">
        <v>41</v>
      </c>
      <c r="F35" s="124">
        <f>ROUND((SUM(BE90:BE131)),0)</f>
        <v>316252</v>
      </c>
      <c r="G35" s="35"/>
      <c r="H35" s="35"/>
      <c r="I35" s="125">
        <v>0.21</v>
      </c>
      <c r="J35" s="124">
        <f>ROUND(((SUM(BE90:BE131))*I35),2)</f>
        <v>66412.93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>
      <c r="A36" s="35"/>
      <c r="B36" s="40"/>
      <c r="C36" s="35"/>
      <c r="D36" s="35"/>
      <c r="E36" s="113" t="s">
        <v>42</v>
      </c>
      <c r="F36" s="124">
        <f>ROUND((SUM(BF90:BF131)),0)</f>
        <v>0</v>
      </c>
      <c r="G36" s="35"/>
      <c r="H36" s="35"/>
      <c r="I36" s="125">
        <v>0.15</v>
      </c>
      <c r="J36" s="124">
        <f>ROUND(((SUM(BF90:BF131))*I36),0)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43</v>
      </c>
      <c r="F37" s="124">
        <f>ROUND((SUM(BG90:BG131)),0)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4.45" customHeight="1" hidden="1">
      <c r="A38" s="35"/>
      <c r="B38" s="40"/>
      <c r="C38" s="35"/>
      <c r="D38" s="35"/>
      <c r="E38" s="113" t="s">
        <v>44</v>
      </c>
      <c r="F38" s="124">
        <f>ROUND((SUM(BH90:BH131)),0)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 hidden="1">
      <c r="A39" s="35"/>
      <c r="B39" s="40"/>
      <c r="C39" s="35"/>
      <c r="D39" s="35"/>
      <c r="E39" s="113" t="s">
        <v>45</v>
      </c>
      <c r="F39" s="124">
        <f>ROUND((SUM(BI90:BI131)),0)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5.35" customHeight="1">
      <c r="A41" s="35"/>
      <c r="B41" s="40"/>
      <c r="C41" s="126"/>
      <c r="D41" s="127" t="s">
        <v>46</v>
      </c>
      <c r="E41" s="128"/>
      <c r="F41" s="128"/>
      <c r="G41" s="129" t="s">
        <v>47</v>
      </c>
      <c r="H41" s="130" t="s">
        <v>48</v>
      </c>
      <c r="I41" s="128"/>
      <c r="J41" s="131">
        <f>SUM(J32:J39)</f>
        <v>382665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1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1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24.95" customHeight="1">
      <c r="A47" s="35"/>
      <c r="B47" s="36"/>
      <c r="C47" s="24" t="s">
        <v>128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26.25" customHeight="1">
      <c r="A50" s="35"/>
      <c r="B50" s="36"/>
      <c r="C50" s="37"/>
      <c r="D50" s="37"/>
      <c r="E50" s="390" t="str">
        <f>E7</f>
        <v>Projektová dokumentace revitalizace střediska Veřejná zeleň na ul. Palackého 29, Nový Jičín</v>
      </c>
      <c r="F50" s="391"/>
      <c r="G50" s="391"/>
      <c r="H50" s="391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ht="12" customHeight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1" customFormat="1" ht="16.5" customHeight="1">
      <c r="A52" s="35"/>
      <c r="B52" s="36"/>
      <c r="C52" s="37"/>
      <c r="D52" s="37"/>
      <c r="E52" s="390" t="s">
        <v>938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12" customHeight="1">
      <c r="A53" s="35"/>
      <c r="B53" s="36"/>
      <c r="C53" s="30" t="s">
        <v>939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6.5" customHeight="1">
      <c r="A54" s="35"/>
      <c r="B54" s="36"/>
      <c r="C54" s="37"/>
      <c r="D54" s="37"/>
      <c r="E54" s="386" t="str">
        <f>E11</f>
        <v>SO 04.3 - Ochrana vedení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2" customHeight="1">
      <c r="A56" s="35"/>
      <c r="B56" s="36"/>
      <c r="C56" s="30" t="s">
        <v>22</v>
      </c>
      <c r="D56" s="37"/>
      <c r="E56" s="37"/>
      <c r="F56" s="28" t="str">
        <f>F14</f>
        <v>par. č. 589/3 v k.ú. Nový Jičín-Horní Předměstí</v>
      </c>
      <c r="G56" s="37"/>
      <c r="H56" s="37"/>
      <c r="I56" s="30" t="s">
        <v>24</v>
      </c>
      <c r="J56" s="60">
        <f>IF(J14="","",J14)</f>
        <v>44855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5.2" customHeight="1">
      <c r="A58" s="35"/>
      <c r="B58" s="36"/>
      <c r="C58" s="30" t="s">
        <v>25</v>
      </c>
      <c r="D58" s="37"/>
      <c r="E58" s="37"/>
      <c r="F58" s="28" t="str">
        <f>E17</f>
        <v>Technické služby města Nového Jičína, p. o.</v>
      </c>
      <c r="G58" s="37"/>
      <c r="H58" s="37"/>
      <c r="I58" s="30" t="s">
        <v>30</v>
      </c>
      <c r="J58" s="33" t="str">
        <f>E23</f>
        <v>BENEPRO, a.s.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1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NOSTA s.r.o. Nový Jičín</v>
      </c>
      <c r="G59" s="37"/>
      <c r="H59" s="37"/>
      <c r="I59" s="30" t="s">
        <v>33</v>
      </c>
      <c r="J59" s="33" t="str">
        <f>E26</f>
        <v>BENEPRO, a.s.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1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1" customFormat="1" ht="29.25" customHeight="1">
      <c r="A61" s="35"/>
      <c r="B61" s="36"/>
      <c r="C61" s="137" t="s">
        <v>129</v>
      </c>
      <c r="D61" s="138"/>
      <c r="E61" s="138"/>
      <c r="F61" s="138"/>
      <c r="G61" s="138"/>
      <c r="H61" s="138"/>
      <c r="I61" s="138"/>
      <c r="J61" s="139" t="s">
        <v>130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1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1" customFormat="1" ht="22.9" customHeight="1">
      <c r="A63" s="35"/>
      <c r="B63" s="36"/>
      <c r="C63" s="140" t="s">
        <v>68</v>
      </c>
      <c r="D63" s="37"/>
      <c r="E63" s="37"/>
      <c r="F63" s="37"/>
      <c r="G63" s="37"/>
      <c r="H63" s="37"/>
      <c r="I63" s="37"/>
      <c r="J63" s="78">
        <f>J90</f>
        <v>316252.07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131</v>
      </c>
    </row>
    <row r="64" spans="2:12" s="8" customFormat="1" ht="24.95" customHeight="1">
      <c r="B64" s="141"/>
      <c r="C64" s="142"/>
      <c r="D64" s="143" t="s">
        <v>132</v>
      </c>
      <c r="E64" s="144"/>
      <c r="F64" s="144"/>
      <c r="G64" s="144"/>
      <c r="H64" s="144"/>
      <c r="I64" s="144"/>
      <c r="J64" s="145">
        <f>J91</f>
        <v>157593.28</v>
      </c>
      <c r="K64" s="142"/>
      <c r="L64" s="146"/>
    </row>
    <row r="65" spans="2:12" s="9" customFormat="1" ht="19.9" customHeight="1">
      <c r="B65" s="147"/>
      <c r="C65" s="98"/>
      <c r="D65" s="148" t="s">
        <v>133</v>
      </c>
      <c r="E65" s="149"/>
      <c r="F65" s="149"/>
      <c r="G65" s="149"/>
      <c r="H65" s="149"/>
      <c r="I65" s="149"/>
      <c r="J65" s="150">
        <f>J92</f>
        <v>157593.28</v>
      </c>
      <c r="K65" s="98"/>
      <c r="L65" s="151"/>
    </row>
    <row r="66" spans="2:12" s="8" customFormat="1" ht="24.95" customHeight="1">
      <c r="B66" s="141"/>
      <c r="C66" s="142"/>
      <c r="D66" s="143" t="s">
        <v>148</v>
      </c>
      <c r="E66" s="144"/>
      <c r="F66" s="144"/>
      <c r="G66" s="144"/>
      <c r="H66" s="144"/>
      <c r="I66" s="144"/>
      <c r="J66" s="145">
        <f>J114</f>
        <v>158658.79</v>
      </c>
      <c r="K66" s="142"/>
      <c r="L66" s="146"/>
    </row>
    <row r="67" spans="2:12" s="9" customFormat="1" ht="19.9" customHeight="1">
      <c r="B67" s="147"/>
      <c r="C67" s="98"/>
      <c r="D67" s="148" t="s">
        <v>1184</v>
      </c>
      <c r="E67" s="149"/>
      <c r="F67" s="149"/>
      <c r="G67" s="149"/>
      <c r="H67" s="149"/>
      <c r="I67" s="149"/>
      <c r="J67" s="150">
        <f>J115</f>
        <v>121658.55</v>
      </c>
      <c r="K67" s="98"/>
      <c r="L67" s="151"/>
    </row>
    <row r="68" spans="2:12" s="9" customFormat="1" ht="19.9" customHeight="1">
      <c r="B68" s="147"/>
      <c r="C68" s="98"/>
      <c r="D68" s="148" t="s">
        <v>149</v>
      </c>
      <c r="E68" s="149"/>
      <c r="F68" s="149"/>
      <c r="G68" s="149"/>
      <c r="H68" s="149"/>
      <c r="I68" s="149"/>
      <c r="J68" s="150">
        <f>J120</f>
        <v>37000.24</v>
      </c>
      <c r="K68" s="98"/>
      <c r="L68" s="151"/>
    </row>
    <row r="69" spans="1:31" s="1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1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1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24.95" customHeight="1">
      <c r="A75" s="35"/>
      <c r="B75" s="36"/>
      <c r="C75" s="24" t="s">
        <v>150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A77" s="35"/>
      <c r="B77" s="36"/>
      <c r="C77" s="30" t="s">
        <v>17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26.25" customHeight="1">
      <c r="A78" s="35"/>
      <c r="B78" s="36"/>
      <c r="C78" s="37"/>
      <c r="D78" s="37"/>
      <c r="E78" s="390" t="str">
        <f>E7</f>
        <v>Projektová dokumentace revitalizace střediska Veřejná zeleň na ul. Palackého 29, Nový Jičín</v>
      </c>
      <c r="F78" s="391"/>
      <c r="G78" s="391"/>
      <c r="H78" s="391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ht="12" customHeight="1">
      <c r="B79" s="22"/>
      <c r="C79" s="30" t="s">
        <v>126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1" customFormat="1" ht="16.5" customHeight="1">
      <c r="A80" s="35"/>
      <c r="B80" s="36"/>
      <c r="C80" s="37"/>
      <c r="D80" s="37"/>
      <c r="E80" s="390" t="s">
        <v>938</v>
      </c>
      <c r="F80" s="389"/>
      <c r="G80" s="389"/>
      <c r="H80" s="389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12" customHeight="1">
      <c r="A81" s="35"/>
      <c r="B81" s="36"/>
      <c r="C81" s="30" t="s">
        <v>939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6.5" customHeight="1">
      <c r="A82" s="35"/>
      <c r="B82" s="36"/>
      <c r="C82" s="37"/>
      <c r="D82" s="37"/>
      <c r="E82" s="386" t="str">
        <f>E11</f>
        <v>SO 04.3 - Ochrana vedení</v>
      </c>
      <c r="F82" s="389"/>
      <c r="G82" s="389"/>
      <c r="H82" s="389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2" customHeight="1">
      <c r="A84" s="35"/>
      <c r="B84" s="36"/>
      <c r="C84" s="30" t="s">
        <v>22</v>
      </c>
      <c r="D84" s="37"/>
      <c r="E84" s="37"/>
      <c r="F84" s="28" t="str">
        <f>F14</f>
        <v>par. č. 589/3 v k.ú. Nový Jičín-Horní Předměstí</v>
      </c>
      <c r="G84" s="37"/>
      <c r="H84" s="37"/>
      <c r="I84" s="30" t="s">
        <v>24</v>
      </c>
      <c r="J84" s="60">
        <f>IF(J14="","",J14)</f>
        <v>44855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5.2" customHeight="1">
      <c r="A86" s="35"/>
      <c r="B86" s="36"/>
      <c r="C86" s="30" t="s">
        <v>25</v>
      </c>
      <c r="D86" s="37"/>
      <c r="E86" s="37"/>
      <c r="F86" s="28" t="str">
        <f>E17</f>
        <v>Technické služby města Nového Jičína, p. o.</v>
      </c>
      <c r="G86" s="37"/>
      <c r="H86" s="37"/>
      <c r="I86" s="30" t="s">
        <v>30</v>
      </c>
      <c r="J86" s="33" t="str">
        <f>E23</f>
        <v>BENEPRO, a.s.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" customFormat="1" ht="15.2" customHeight="1">
      <c r="A87" s="35"/>
      <c r="B87" s="36"/>
      <c r="C87" s="30" t="s">
        <v>29</v>
      </c>
      <c r="D87" s="37"/>
      <c r="E87" s="37"/>
      <c r="F87" s="28" t="str">
        <f>IF(E20="","",E20)</f>
        <v>NOSTA s.r.o. Nový Jičín</v>
      </c>
      <c r="G87" s="37"/>
      <c r="H87" s="37"/>
      <c r="I87" s="30" t="s">
        <v>33</v>
      </c>
      <c r="J87" s="33" t="str">
        <f>E26</f>
        <v>BENEPRO, a.s.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0" customFormat="1" ht="29.25" customHeight="1">
      <c r="A89" s="152"/>
      <c r="B89" s="153"/>
      <c r="C89" s="154" t="s">
        <v>151</v>
      </c>
      <c r="D89" s="155" t="s">
        <v>55</v>
      </c>
      <c r="E89" s="155" t="s">
        <v>51</v>
      </c>
      <c r="F89" s="155" t="s">
        <v>52</v>
      </c>
      <c r="G89" s="155" t="s">
        <v>152</v>
      </c>
      <c r="H89" s="155" t="s">
        <v>153</v>
      </c>
      <c r="I89" s="155" t="s">
        <v>154</v>
      </c>
      <c r="J89" s="155" t="s">
        <v>130</v>
      </c>
      <c r="K89" s="156" t="s">
        <v>155</v>
      </c>
      <c r="L89" s="157"/>
      <c r="M89" s="69" t="s">
        <v>20</v>
      </c>
      <c r="N89" s="70" t="s">
        <v>40</v>
      </c>
      <c r="O89" s="70" t="s">
        <v>156</v>
      </c>
      <c r="P89" s="70" t="s">
        <v>157</v>
      </c>
      <c r="Q89" s="70" t="s">
        <v>158</v>
      </c>
      <c r="R89" s="70" t="s">
        <v>159</v>
      </c>
      <c r="S89" s="70" t="s">
        <v>160</v>
      </c>
      <c r="T89" s="71" t="s">
        <v>161</v>
      </c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63" s="1" customFormat="1" ht="22.9" customHeight="1">
      <c r="A90" s="35"/>
      <c r="B90" s="36"/>
      <c r="C90" s="76" t="s">
        <v>162</v>
      </c>
      <c r="D90" s="37"/>
      <c r="E90" s="37"/>
      <c r="F90" s="37"/>
      <c r="G90" s="37"/>
      <c r="H90" s="37"/>
      <c r="I90" s="37"/>
      <c r="J90" s="158">
        <f>BK90</f>
        <v>316252.07</v>
      </c>
      <c r="K90" s="37"/>
      <c r="L90" s="40"/>
      <c r="M90" s="72"/>
      <c r="N90" s="159"/>
      <c r="O90" s="73"/>
      <c r="P90" s="160">
        <f>P91+P114</f>
        <v>0</v>
      </c>
      <c r="Q90" s="73"/>
      <c r="R90" s="160">
        <f>R91+R114</f>
        <v>40.05676799999999</v>
      </c>
      <c r="S90" s="73"/>
      <c r="T90" s="161">
        <f>T91+T114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69</v>
      </c>
      <c r="AU90" s="18" t="s">
        <v>131</v>
      </c>
      <c r="BK90" s="162">
        <f>BK91+BK114</f>
        <v>316252.07</v>
      </c>
    </row>
    <row r="91" spans="2:63" s="11" customFormat="1" ht="25.9" customHeight="1">
      <c r="B91" s="163"/>
      <c r="C91" s="164"/>
      <c r="D91" s="165" t="s">
        <v>69</v>
      </c>
      <c r="E91" s="166" t="s">
        <v>163</v>
      </c>
      <c r="F91" s="166" t="s">
        <v>164</v>
      </c>
      <c r="G91" s="164"/>
      <c r="H91" s="164"/>
      <c r="I91" s="167"/>
      <c r="J91" s="168">
        <f>BK91</f>
        <v>157593.28</v>
      </c>
      <c r="K91" s="164"/>
      <c r="L91" s="169"/>
      <c r="M91" s="170"/>
      <c r="N91" s="171"/>
      <c r="O91" s="171"/>
      <c r="P91" s="172">
        <f>P92</f>
        <v>0</v>
      </c>
      <c r="Q91" s="171"/>
      <c r="R91" s="172">
        <f>R92</f>
        <v>0</v>
      </c>
      <c r="S91" s="171"/>
      <c r="T91" s="173">
        <f>T92</f>
        <v>0</v>
      </c>
      <c r="AR91" s="174" t="s">
        <v>6</v>
      </c>
      <c r="AT91" s="175" t="s">
        <v>69</v>
      </c>
      <c r="AU91" s="175" t="s">
        <v>70</v>
      </c>
      <c r="AY91" s="174" t="s">
        <v>165</v>
      </c>
      <c r="BK91" s="176">
        <f>BK92</f>
        <v>157593.28</v>
      </c>
    </row>
    <row r="92" spans="2:63" s="11" customFormat="1" ht="22.9" customHeight="1">
      <c r="B92" s="163"/>
      <c r="C92" s="164"/>
      <c r="D92" s="165" t="s">
        <v>69</v>
      </c>
      <c r="E92" s="177" t="s">
        <v>6</v>
      </c>
      <c r="F92" s="177" t="s">
        <v>166</v>
      </c>
      <c r="G92" s="164"/>
      <c r="H92" s="164"/>
      <c r="I92" s="167"/>
      <c r="J92" s="178">
        <f>BK92</f>
        <v>157593.28</v>
      </c>
      <c r="K92" s="164"/>
      <c r="L92" s="169"/>
      <c r="M92" s="170"/>
      <c r="N92" s="171"/>
      <c r="O92" s="171"/>
      <c r="P92" s="172">
        <f>SUM(P93:P113)</f>
        <v>0</v>
      </c>
      <c r="Q92" s="171"/>
      <c r="R92" s="172">
        <f>SUM(R93:R113)</f>
        <v>0</v>
      </c>
      <c r="S92" s="171"/>
      <c r="T92" s="173">
        <f>SUM(T93:T113)</f>
        <v>0</v>
      </c>
      <c r="AR92" s="174" t="s">
        <v>6</v>
      </c>
      <c r="AT92" s="175" t="s">
        <v>69</v>
      </c>
      <c r="AU92" s="175" t="s">
        <v>6</v>
      </c>
      <c r="AY92" s="174" t="s">
        <v>165</v>
      </c>
      <c r="BK92" s="176">
        <f>SUM(BK93:BK113)</f>
        <v>157593.28</v>
      </c>
    </row>
    <row r="93" spans="1:65" s="1" customFormat="1" ht="49.15" customHeight="1">
      <c r="A93" s="35"/>
      <c r="B93" s="36"/>
      <c r="C93" s="179" t="s">
        <v>6</v>
      </c>
      <c r="D93" s="179" t="s">
        <v>167</v>
      </c>
      <c r="E93" s="180" t="s">
        <v>1185</v>
      </c>
      <c r="F93" s="181" t="s">
        <v>1186</v>
      </c>
      <c r="G93" s="182" t="s">
        <v>201</v>
      </c>
      <c r="H93" s="183">
        <v>64</v>
      </c>
      <c r="I93" s="184">
        <v>668.98</v>
      </c>
      <c r="J93" s="185">
        <f>ROUND(I93*H93,2)</f>
        <v>42814.72</v>
      </c>
      <c r="K93" s="181" t="s">
        <v>1187</v>
      </c>
      <c r="L93" s="40"/>
      <c r="M93" s="186" t="s">
        <v>20</v>
      </c>
      <c r="N93" s="187" t="s">
        <v>41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172</v>
      </c>
      <c r="AT93" s="190" t="s">
        <v>167</v>
      </c>
      <c r="AU93" s="190" t="s">
        <v>79</v>
      </c>
      <c r="AY93" s="18" t="s">
        <v>165</v>
      </c>
      <c r="BE93" s="191">
        <f>IF(N93="základní",J93,0)</f>
        <v>42814.72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6</v>
      </c>
      <c r="BK93" s="191">
        <f>ROUND(I93*H93,2)</f>
        <v>42814.72</v>
      </c>
      <c r="BL93" s="18" t="s">
        <v>172</v>
      </c>
      <c r="BM93" s="190" t="s">
        <v>1188</v>
      </c>
    </row>
    <row r="94" spans="1:47" s="1" customFormat="1" ht="12">
      <c r="A94" s="35"/>
      <c r="B94" s="36"/>
      <c r="C94" s="37"/>
      <c r="D94" s="192" t="s">
        <v>174</v>
      </c>
      <c r="E94" s="37"/>
      <c r="F94" s="193" t="s">
        <v>1189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174</v>
      </c>
      <c r="AU94" s="18" t="s">
        <v>79</v>
      </c>
    </row>
    <row r="95" spans="2:51" s="12" customFormat="1" ht="12">
      <c r="B95" s="197"/>
      <c r="C95" s="198"/>
      <c r="D95" s="199" t="s">
        <v>190</v>
      </c>
      <c r="E95" s="200" t="s">
        <v>20</v>
      </c>
      <c r="F95" s="201" t="s">
        <v>1190</v>
      </c>
      <c r="G95" s="198"/>
      <c r="H95" s="200" t="s">
        <v>20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190</v>
      </c>
      <c r="AU95" s="207" t="s">
        <v>79</v>
      </c>
      <c r="AV95" s="12" t="s">
        <v>6</v>
      </c>
      <c r="AW95" s="12" t="s">
        <v>32</v>
      </c>
      <c r="AX95" s="12" t="s">
        <v>70</v>
      </c>
      <c r="AY95" s="207" t="s">
        <v>165</v>
      </c>
    </row>
    <row r="96" spans="2:51" s="13" customFormat="1" ht="12">
      <c r="B96" s="208"/>
      <c r="C96" s="209"/>
      <c r="D96" s="199" t="s">
        <v>190</v>
      </c>
      <c r="E96" s="210" t="s">
        <v>20</v>
      </c>
      <c r="F96" s="211" t="s">
        <v>1191</v>
      </c>
      <c r="G96" s="209"/>
      <c r="H96" s="212">
        <v>60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190</v>
      </c>
      <c r="AU96" s="218" t="s">
        <v>79</v>
      </c>
      <c r="AV96" s="13" t="s">
        <v>79</v>
      </c>
      <c r="AW96" s="13" t="s">
        <v>32</v>
      </c>
      <c r="AX96" s="13" t="s">
        <v>70</v>
      </c>
      <c r="AY96" s="218" t="s">
        <v>165</v>
      </c>
    </row>
    <row r="97" spans="2:51" s="12" customFormat="1" ht="12">
      <c r="B97" s="197"/>
      <c r="C97" s="198"/>
      <c r="D97" s="199" t="s">
        <v>190</v>
      </c>
      <c r="E97" s="200" t="s">
        <v>20</v>
      </c>
      <c r="F97" s="201" t="s">
        <v>1192</v>
      </c>
      <c r="G97" s="198"/>
      <c r="H97" s="200" t="s">
        <v>20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190</v>
      </c>
      <c r="AU97" s="207" t="s">
        <v>79</v>
      </c>
      <c r="AV97" s="12" t="s">
        <v>6</v>
      </c>
      <c r="AW97" s="12" t="s">
        <v>32</v>
      </c>
      <c r="AX97" s="12" t="s">
        <v>70</v>
      </c>
      <c r="AY97" s="207" t="s">
        <v>165</v>
      </c>
    </row>
    <row r="98" spans="2:51" s="13" customFormat="1" ht="12">
      <c r="B98" s="208"/>
      <c r="C98" s="209"/>
      <c r="D98" s="199" t="s">
        <v>190</v>
      </c>
      <c r="E98" s="210" t="s">
        <v>20</v>
      </c>
      <c r="F98" s="211" t="s">
        <v>1193</v>
      </c>
      <c r="G98" s="209"/>
      <c r="H98" s="212">
        <v>4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190</v>
      </c>
      <c r="AU98" s="218" t="s">
        <v>79</v>
      </c>
      <c r="AV98" s="13" t="s">
        <v>79</v>
      </c>
      <c r="AW98" s="13" t="s">
        <v>32</v>
      </c>
      <c r="AX98" s="13" t="s">
        <v>70</v>
      </c>
      <c r="AY98" s="218" t="s">
        <v>165</v>
      </c>
    </row>
    <row r="99" spans="2:51" s="14" customFormat="1" ht="12">
      <c r="B99" s="230"/>
      <c r="C99" s="231"/>
      <c r="D99" s="199" t="s">
        <v>190</v>
      </c>
      <c r="E99" s="232" t="s">
        <v>20</v>
      </c>
      <c r="F99" s="233" t="s">
        <v>259</v>
      </c>
      <c r="G99" s="231"/>
      <c r="H99" s="234">
        <v>64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190</v>
      </c>
      <c r="AU99" s="240" t="s">
        <v>79</v>
      </c>
      <c r="AV99" s="14" t="s">
        <v>172</v>
      </c>
      <c r="AW99" s="14" t="s">
        <v>32</v>
      </c>
      <c r="AX99" s="14" t="s">
        <v>6</v>
      </c>
      <c r="AY99" s="240" t="s">
        <v>165</v>
      </c>
    </row>
    <row r="100" spans="1:65" s="1" customFormat="1" ht="62.65" customHeight="1">
      <c r="A100" s="35"/>
      <c r="B100" s="36"/>
      <c r="C100" s="179" t="s">
        <v>79</v>
      </c>
      <c r="D100" s="179" t="s">
        <v>167</v>
      </c>
      <c r="E100" s="180" t="s">
        <v>207</v>
      </c>
      <c r="F100" s="181" t="s">
        <v>208</v>
      </c>
      <c r="G100" s="182" t="s">
        <v>201</v>
      </c>
      <c r="H100" s="183">
        <v>64</v>
      </c>
      <c r="I100" s="184">
        <v>337.81</v>
      </c>
      <c r="J100" s="185">
        <f>ROUND(I100*H100,2)</f>
        <v>21619.84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172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21619.84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21619.84</v>
      </c>
      <c r="BL100" s="18" t="s">
        <v>172</v>
      </c>
      <c r="BM100" s="190" t="s">
        <v>1194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210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1:65" s="1" customFormat="1" ht="44.25" customHeight="1">
      <c r="A102" s="35"/>
      <c r="B102" s="36"/>
      <c r="C102" s="179" t="s">
        <v>180</v>
      </c>
      <c r="D102" s="179" t="s">
        <v>167</v>
      </c>
      <c r="E102" s="180" t="s">
        <v>212</v>
      </c>
      <c r="F102" s="181" t="s">
        <v>213</v>
      </c>
      <c r="G102" s="182" t="s">
        <v>201</v>
      </c>
      <c r="H102" s="183">
        <v>64</v>
      </c>
      <c r="I102" s="184">
        <v>132.05</v>
      </c>
      <c r="J102" s="185">
        <f>ROUND(I102*H102,2)</f>
        <v>8451.2</v>
      </c>
      <c r="K102" s="181" t="s">
        <v>171</v>
      </c>
      <c r="L102" s="40"/>
      <c r="M102" s="186" t="s">
        <v>20</v>
      </c>
      <c r="N102" s="187" t="s">
        <v>41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172</v>
      </c>
      <c r="AT102" s="190" t="s">
        <v>167</v>
      </c>
      <c r="AU102" s="190" t="s">
        <v>79</v>
      </c>
      <c r="AY102" s="18" t="s">
        <v>165</v>
      </c>
      <c r="BE102" s="191">
        <f>IF(N102="základní",J102,0)</f>
        <v>8451.2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6</v>
      </c>
      <c r="BK102" s="191">
        <f>ROUND(I102*H102,2)</f>
        <v>8451.2</v>
      </c>
      <c r="BL102" s="18" t="s">
        <v>172</v>
      </c>
      <c r="BM102" s="190" t="s">
        <v>1195</v>
      </c>
    </row>
    <row r="103" spans="1:47" s="1" customFormat="1" ht="12">
      <c r="A103" s="35"/>
      <c r="B103" s="36"/>
      <c r="C103" s="37"/>
      <c r="D103" s="192" t="s">
        <v>174</v>
      </c>
      <c r="E103" s="37"/>
      <c r="F103" s="193" t="s">
        <v>215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174</v>
      </c>
      <c r="AU103" s="18" t="s">
        <v>79</v>
      </c>
    </row>
    <row r="104" spans="1:65" s="1" customFormat="1" ht="37.9" customHeight="1">
      <c r="A104" s="35"/>
      <c r="B104" s="36"/>
      <c r="C104" s="179" t="s">
        <v>172</v>
      </c>
      <c r="D104" s="179" t="s">
        <v>167</v>
      </c>
      <c r="E104" s="180" t="s">
        <v>217</v>
      </c>
      <c r="F104" s="181" t="s">
        <v>218</v>
      </c>
      <c r="G104" s="182" t="s">
        <v>201</v>
      </c>
      <c r="H104" s="183">
        <v>64</v>
      </c>
      <c r="I104" s="184">
        <v>18.22</v>
      </c>
      <c r="J104" s="185">
        <f>ROUND(I104*H104,2)</f>
        <v>1166.08</v>
      </c>
      <c r="K104" s="181" t="s">
        <v>171</v>
      </c>
      <c r="L104" s="40"/>
      <c r="M104" s="186" t="s">
        <v>20</v>
      </c>
      <c r="N104" s="187" t="s">
        <v>41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172</v>
      </c>
      <c r="AT104" s="190" t="s">
        <v>167</v>
      </c>
      <c r="AU104" s="190" t="s">
        <v>79</v>
      </c>
      <c r="AY104" s="18" t="s">
        <v>165</v>
      </c>
      <c r="BE104" s="191">
        <f>IF(N104="základní",J104,0)</f>
        <v>1166.08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6</v>
      </c>
      <c r="BK104" s="191">
        <f>ROUND(I104*H104,2)</f>
        <v>1166.08</v>
      </c>
      <c r="BL104" s="18" t="s">
        <v>172</v>
      </c>
      <c r="BM104" s="190" t="s">
        <v>1196</v>
      </c>
    </row>
    <row r="105" spans="1:47" s="1" customFormat="1" ht="12">
      <c r="A105" s="35"/>
      <c r="B105" s="36"/>
      <c r="C105" s="37"/>
      <c r="D105" s="192" t="s">
        <v>174</v>
      </c>
      <c r="E105" s="37"/>
      <c r="F105" s="193" t="s">
        <v>220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174</v>
      </c>
      <c r="AU105" s="18" t="s">
        <v>79</v>
      </c>
    </row>
    <row r="106" spans="1:65" s="1" customFormat="1" ht="44.25" customHeight="1">
      <c r="A106" s="35"/>
      <c r="B106" s="36"/>
      <c r="C106" s="179" t="s">
        <v>193</v>
      </c>
      <c r="D106" s="179" t="s">
        <v>167</v>
      </c>
      <c r="E106" s="180" t="s">
        <v>222</v>
      </c>
      <c r="F106" s="181" t="s">
        <v>223</v>
      </c>
      <c r="G106" s="182" t="s">
        <v>224</v>
      </c>
      <c r="H106" s="183">
        <v>124.8</v>
      </c>
      <c r="I106" s="184">
        <v>208.5</v>
      </c>
      <c r="J106" s="185">
        <f>ROUND(I106*H106,2)</f>
        <v>26020.8</v>
      </c>
      <c r="K106" s="181" t="s">
        <v>171</v>
      </c>
      <c r="L106" s="40"/>
      <c r="M106" s="186" t="s">
        <v>20</v>
      </c>
      <c r="N106" s="187" t="s">
        <v>41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172</v>
      </c>
      <c r="AT106" s="190" t="s">
        <v>167</v>
      </c>
      <c r="AU106" s="190" t="s">
        <v>79</v>
      </c>
      <c r="AY106" s="18" t="s">
        <v>165</v>
      </c>
      <c r="BE106" s="191">
        <f>IF(N106="základní",J106,0)</f>
        <v>26020.8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6</v>
      </c>
      <c r="BK106" s="191">
        <f>ROUND(I106*H106,2)</f>
        <v>26020.8</v>
      </c>
      <c r="BL106" s="18" t="s">
        <v>172</v>
      </c>
      <c r="BM106" s="190" t="s">
        <v>1197</v>
      </c>
    </row>
    <row r="107" spans="1:47" s="1" customFormat="1" ht="12">
      <c r="A107" s="35"/>
      <c r="B107" s="36"/>
      <c r="C107" s="37"/>
      <c r="D107" s="192" t="s">
        <v>174</v>
      </c>
      <c r="E107" s="37"/>
      <c r="F107" s="193" t="s">
        <v>226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174</v>
      </c>
      <c r="AU107" s="18" t="s">
        <v>79</v>
      </c>
    </row>
    <row r="108" spans="2:51" s="13" customFormat="1" ht="12">
      <c r="B108" s="208"/>
      <c r="C108" s="209"/>
      <c r="D108" s="199" t="s">
        <v>190</v>
      </c>
      <c r="E108" s="210" t="s">
        <v>20</v>
      </c>
      <c r="F108" s="211" t="s">
        <v>1198</v>
      </c>
      <c r="G108" s="209"/>
      <c r="H108" s="212">
        <v>124.8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190</v>
      </c>
      <c r="AU108" s="218" t="s">
        <v>79</v>
      </c>
      <c r="AV108" s="13" t="s">
        <v>79</v>
      </c>
      <c r="AW108" s="13" t="s">
        <v>32</v>
      </c>
      <c r="AX108" s="13" t="s">
        <v>6</v>
      </c>
      <c r="AY108" s="218" t="s">
        <v>165</v>
      </c>
    </row>
    <row r="109" spans="1:65" s="1" customFormat="1" ht="44.25" customHeight="1">
      <c r="A109" s="35"/>
      <c r="B109" s="36"/>
      <c r="C109" s="179" t="s">
        <v>198</v>
      </c>
      <c r="D109" s="179" t="s">
        <v>167</v>
      </c>
      <c r="E109" s="180" t="s">
        <v>980</v>
      </c>
      <c r="F109" s="181" t="s">
        <v>981</v>
      </c>
      <c r="G109" s="182" t="s">
        <v>201</v>
      </c>
      <c r="H109" s="183">
        <v>64</v>
      </c>
      <c r="I109" s="184">
        <v>118.76</v>
      </c>
      <c r="J109" s="185">
        <f>ROUND(I109*H109,2)</f>
        <v>7600.64</v>
      </c>
      <c r="K109" s="181" t="s">
        <v>171</v>
      </c>
      <c r="L109" s="40"/>
      <c r="M109" s="186" t="s">
        <v>20</v>
      </c>
      <c r="N109" s="187" t="s">
        <v>41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</v>
      </c>
      <c r="T109" s="18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172</v>
      </c>
      <c r="AT109" s="190" t="s">
        <v>167</v>
      </c>
      <c r="AU109" s="190" t="s">
        <v>79</v>
      </c>
      <c r="AY109" s="18" t="s">
        <v>165</v>
      </c>
      <c r="BE109" s="191">
        <f>IF(N109="základní",J109,0)</f>
        <v>7600.64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6</v>
      </c>
      <c r="BK109" s="191">
        <f>ROUND(I109*H109,2)</f>
        <v>7600.64</v>
      </c>
      <c r="BL109" s="18" t="s">
        <v>172</v>
      </c>
      <c r="BM109" s="190" t="s">
        <v>1199</v>
      </c>
    </row>
    <row r="110" spans="1:47" s="1" customFormat="1" ht="12">
      <c r="A110" s="35"/>
      <c r="B110" s="36"/>
      <c r="C110" s="37"/>
      <c r="D110" s="192" t="s">
        <v>174</v>
      </c>
      <c r="E110" s="37"/>
      <c r="F110" s="193" t="s">
        <v>983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174</v>
      </c>
      <c r="AU110" s="18" t="s">
        <v>79</v>
      </c>
    </row>
    <row r="111" spans="1:65" s="1" customFormat="1" ht="16.5" customHeight="1">
      <c r="A111" s="35"/>
      <c r="B111" s="36"/>
      <c r="C111" s="220" t="s">
        <v>206</v>
      </c>
      <c r="D111" s="220" t="s">
        <v>245</v>
      </c>
      <c r="E111" s="221" t="s">
        <v>985</v>
      </c>
      <c r="F111" s="222" t="s">
        <v>986</v>
      </c>
      <c r="G111" s="223" t="s">
        <v>224</v>
      </c>
      <c r="H111" s="224">
        <v>128</v>
      </c>
      <c r="I111" s="225">
        <v>390</v>
      </c>
      <c r="J111" s="226">
        <f>ROUND(I111*H111,2)</f>
        <v>49920</v>
      </c>
      <c r="K111" s="222" t="s">
        <v>171</v>
      </c>
      <c r="L111" s="227"/>
      <c r="M111" s="228" t="s">
        <v>20</v>
      </c>
      <c r="N111" s="229" t="s">
        <v>41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</v>
      </c>
      <c r="T111" s="18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211</v>
      </c>
      <c r="AT111" s="190" t="s">
        <v>245</v>
      </c>
      <c r="AU111" s="190" t="s">
        <v>79</v>
      </c>
      <c r="AY111" s="18" t="s">
        <v>165</v>
      </c>
      <c r="BE111" s="191">
        <f>IF(N111="základní",J111,0)</f>
        <v>49920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6</v>
      </c>
      <c r="BK111" s="191">
        <f>ROUND(I111*H111,2)</f>
        <v>49920</v>
      </c>
      <c r="BL111" s="18" t="s">
        <v>172</v>
      </c>
      <c r="BM111" s="190" t="s">
        <v>1200</v>
      </c>
    </row>
    <row r="112" spans="1:47" s="1" customFormat="1" ht="29.25">
      <c r="A112" s="35"/>
      <c r="B112" s="36"/>
      <c r="C112" s="37"/>
      <c r="D112" s="199" t="s">
        <v>241</v>
      </c>
      <c r="E112" s="37"/>
      <c r="F112" s="219" t="s">
        <v>988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241</v>
      </c>
      <c r="AU112" s="18" t="s">
        <v>79</v>
      </c>
    </row>
    <row r="113" spans="2:51" s="13" customFormat="1" ht="12">
      <c r="B113" s="208"/>
      <c r="C113" s="209"/>
      <c r="D113" s="199" t="s">
        <v>190</v>
      </c>
      <c r="E113" s="210" t="s">
        <v>20</v>
      </c>
      <c r="F113" s="211" t="s">
        <v>1201</v>
      </c>
      <c r="G113" s="209"/>
      <c r="H113" s="212">
        <v>128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190</v>
      </c>
      <c r="AU113" s="218" t="s">
        <v>79</v>
      </c>
      <c r="AV113" s="13" t="s">
        <v>79</v>
      </c>
      <c r="AW113" s="13" t="s">
        <v>32</v>
      </c>
      <c r="AX113" s="13" t="s">
        <v>6</v>
      </c>
      <c r="AY113" s="218" t="s">
        <v>165</v>
      </c>
    </row>
    <row r="114" spans="2:63" s="11" customFormat="1" ht="25.9" customHeight="1">
      <c r="B114" s="163"/>
      <c r="C114" s="164"/>
      <c r="D114" s="165" t="s">
        <v>69</v>
      </c>
      <c r="E114" s="166" t="s">
        <v>245</v>
      </c>
      <c r="F114" s="166" t="s">
        <v>661</v>
      </c>
      <c r="G114" s="164"/>
      <c r="H114" s="164"/>
      <c r="I114" s="167"/>
      <c r="J114" s="168">
        <f>BK114</f>
        <v>158658.79</v>
      </c>
      <c r="K114" s="164"/>
      <c r="L114" s="169"/>
      <c r="M114" s="170"/>
      <c r="N114" s="171"/>
      <c r="O114" s="171"/>
      <c r="P114" s="172">
        <f>P115+P120</f>
        <v>0</v>
      </c>
      <c r="Q114" s="171"/>
      <c r="R114" s="172">
        <f>R115+R120</f>
        <v>40.05676799999999</v>
      </c>
      <c r="S114" s="171"/>
      <c r="T114" s="173">
        <f>T115+T120</f>
        <v>0</v>
      </c>
      <c r="AR114" s="174" t="s">
        <v>180</v>
      </c>
      <c r="AT114" s="175" t="s">
        <v>69</v>
      </c>
      <c r="AU114" s="175" t="s">
        <v>70</v>
      </c>
      <c r="AY114" s="174" t="s">
        <v>165</v>
      </c>
      <c r="BK114" s="176">
        <f>BK115+BK120</f>
        <v>158658.79</v>
      </c>
    </row>
    <row r="115" spans="2:63" s="11" customFormat="1" ht="22.9" customHeight="1">
      <c r="B115" s="163"/>
      <c r="C115" s="164"/>
      <c r="D115" s="165" t="s">
        <v>69</v>
      </c>
      <c r="E115" s="177" t="s">
        <v>1202</v>
      </c>
      <c r="F115" s="177" t="s">
        <v>1203</v>
      </c>
      <c r="G115" s="164"/>
      <c r="H115" s="164"/>
      <c r="I115" s="167"/>
      <c r="J115" s="178">
        <f>BK115</f>
        <v>121658.55</v>
      </c>
      <c r="K115" s="164"/>
      <c r="L115" s="169"/>
      <c r="M115" s="170"/>
      <c r="N115" s="171"/>
      <c r="O115" s="171"/>
      <c r="P115" s="172">
        <f>SUM(P116:P119)</f>
        <v>0</v>
      </c>
      <c r="Q115" s="171"/>
      <c r="R115" s="172">
        <f>SUM(R116:R119)</f>
        <v>0.21120000000000003</v>
      </c>
      <c r="S115" s="171"/>
      <c r="T115" s="173">
        <f>SUM(T116:T119)</f>
        <v>0</v>
      </c>
      <c r="AR115" s="174" t="s">
        <v>180</v>
      </c>
      <c r="AT115" s="175" t="s">
        <v>69</v>
      </c>
      <c r="AU115" s="175" t="s">
        <v>6</v>
      </c>
      <c r="AY115" s="174" t="s">
        <v>165</v>
      </c>
      <c r="BK115" s="176">
        <f>SUM(BK116:BK119)</f>
        <v>121658.55</v>
      </c>
    </row>
    <row r="116" spans="1:65" s="1" customFormat="1" ht="24.2" customHeight="1">
      <c r="A116" s="35"/>
      <c r="B116" s="36"/>
      <c r="C116" s="179" t="s">
        <v>211</v>
      </c>
      <c r="D116" s="179" t="s">
        <v>167</v>
      </c>
      <c r="E116" s="180" t="s">
        <v>1204</v>
      </c>
      <c r="F116" s="181" t="s">
        <v>1205</v>
      </c>
      <c r="G116" s="182" t="s">
        <v>232</v>
      </c>
      <c r="H116" s="183">
        <v>150</v>
      </c>
      <c r="I116" s="184">
        <v>41.2</v>
      </c>
      <c r="J116" s="185">
        <f>ROUND(I116*H116,2)</f>
        <v>6180</v>
      </c>
      <c r="K116" s="181" t="s">
        <v>171</v>
      </c>
      <c r="L116" s="40"/>
      <c r="M116" s="186" t="s">
        <v>20</v>
      </c>
      <c r="N116" s="187" t="s">
        <v>41</v>
      </c>
      <c r="O116" s="65"/>
      <c r="P116" s="188">
        <f>O116*H116</f>
        <v>0</v>
      </c>
      <c r="Q116" s="188">
        <v>0</v>
      </c>
      <c r="R116" s="188">
        <f>Q116*H116</f>
        <v>0</v>
      </c>
      <c r="S116" s="188">
        <v>0</v>
      </c>
      <c r="T116" s="18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558</v>
      </c>
      <c r="AT116" s="190" t="s">
        <v>167</v>
      </c>
      <c r="AU116" s="190" t="s">
        <v>79</v>
      </c>
      <c r="AY116" s="18" t="s">
        <v>165</v>
      </c>
      <c r="BE116" s="191">
        <f>IF(N116="základní",J116,0)</f>
        <v>6180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18" t="s">
        <v>6</v>
      </c>
      <c r="BK116" s="191">
        <f>ROUND(I116*H116,2)</f>
        <v>6180</v>
      </c>
      <c r="BL116" s="18" t="s">
        <v>558</v>
      </c>
      <c r="BM116" s="190" t="s">
        <v>1206</v>
      </c>
    </row>
    <row r="117" spans="1:47" s="1" customFormat="1" ht="12">
      <c r="A117" s="35"/>
      <c r="B117" s="36"/>
      <c r="C117" s="37"/>
      <c r="D117" s="192" t="s">
        <v>174</v>
      </c>
      <c r="E117" s="37"/>
      <c r="F117" s="193" t="s">
        <v>1207</v>
      </c>
      <c r="G117" s="37"/>
      <c r="H117" s="37"/>
      <c r="I117" s="194"/>
      <c r="J117" s="37"/>
      <c r="K117" s="37"/>
      <c r="L117" s="40"/>
      <c r="M117" s="195"/>
      <c r="N117" s="19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174</v>
      </c>
      <c r="AU117" s="18" t="s">
        <v>79</v>
      </c>
    </row>
    <row r="118" spans="1:65" s="1" customFormat="1" ht="24.2" customHeight="1">
      <c r="A118" s="35"/>
      <c r="B118" s="36"/>
      <c r="C118" s="220" t="s">
        <v>216</v>
      </c>
      <c r="D118" s="220" t="s">
        <v>245</v>
      </c>
      <c r="E118" s="221" t="s">
        <v>1208</v>
      </c>
      <c r="F118" s="222" t="s">
        <v>1209</v>
      </c>
      <c r="G118" s="223" t="s">
        <v>232</v>
      </c>
      <c r="H118" s="224">
        <v>165</v>
      </c>
      <c r="I118" s="225">
        <v>699.87</v>
      </c>
      <c r="J118" s="226">
        <f>ROUND(I118*H118,2)</f>
        <v>115478.55</v>
      </c>
      <c r="K118" s="222" t="s">
        <v>322</v>
      </c>
      <c r="L118" s="227"/>
      <c r="M118" s="228" t="s">
        <v>20</v>
      </c>
      <c r="N118" s="229" t="s">
        <v>41</v>
      </c>
      <c r="O118" s="65"/>
      <c r="P118" s="188">
        <f>O118*H118</f>
        <v>0</v>
      </c>
      <c r="Q118" s="188">
        <v>0.00128</v>
      </c>
      <c r="R118" s="188">
        <f>Q118*H118</f>
        <v>0.21120000000000003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1210</v>
      </c>
      <c r="AT118" s="190" t="s">
        <v>245</v>
      </c>
      <c r="AU118" s="190" t="s">
        <v>79</v>
      </c>
      <c r="AY118" s="18" t="s">
        <v>165</v>
      </c>
      <c r="BE118" s="191">
        <f>IF(N118="základní",J118,0)</f>
        <v>115478.55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6</v>
      </c>
      <c r="BK118" s="191">
        <f>ROUND(I118*H118,2)</f>
        <v>115478.55</v>
      </c>
      <c r="BL118" s="18" t="s">
        <v>1210</v>
      </c>
      <c r="BM118" s="190" t="s">
        <v>1211</v>
      </c>
    </row>
    <row r="119" spans="2:51" s="13" customFormat="1" ht="12">
      <c r="B119" s="208"/>
      <c r="C119" s="209"/>
      <c r="D119" s="199" t="s">
        <v>190</v>
      </c>
      <c r="E119" s="209"/>
      <c r="F119" s="211" t="s">
        <v>1212</v>
      </c>
      <c r="G119" s="209"/>
      <c r="H119" s="212">
        <v>165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190</v>
      </c>
      <c r="AU119" s="218" t="s">
        <v>79</v>
      </c>
      <c r="AV119" s="13" t="s">
        <v>79</v>
      </c>
      <c r="AW119" s="13" t="s">
        <v>4</v>
      </c>
      <c r="AX119" s="13" t="s">
        <v>6</v>
      </c>
      <c r="AY119" s="218" t="s">
        <v>165</v>
      </c>
    </row>
    <row r="120" spans="2:63" s="11" customFormat="1" ht="22.9" customHeight="1">
      <c r="B120" s="163"/>
      <c r="C120" s="164"/>
      <c r="D120" s="165" t="s">
        <v>69</v>
      </c>
      <c r="E120" s="177" t="s">
        <v>662</v>
      </c>
      <c r="F120" s="177" t="s">
        <v>663</v>
      </c>
      <c r="G120" s="164"/>
      <c r="H120" s="164"/>
      <c r="I120" s="167"/>
      <c r="J120" s="178">
        <f>BK120</f>
        <v>37000.24</v>
      </c>
      <c r="K120" s="164"/>
      <c r="L120" s="169"/>
      <c r="M120" s="170"/>
      <c r="N120" s="171"/>
      <c r="O120" s="171"/>
      <c r="P120" s="172">
        <f>SUM(P121:P131)</f>
        <v>0</v>
      </c>
      <c r="Q120" s="171"/>
      <c r="R120" s="172">
        <f>SUM(R121:R131)</f>
        <v>39.84556799999999</v>
      </c>
      <c r="S120" s="171"/>
      <c r="T120" s="173">
        <f>SUM(T121:T131)</f>
        <v>0</v>
      </c>
      <c r="AR120" s="174" t="s">
        <v>180</v>
      </c>
      <c r="AT120" s="175" t="s">
        <v>69</v>
      </c>
      <c r="AU120" s="175" t="s">
        <v>6</v>
      </c>
      <c r="AY120" s="174" t="s">
        <v>165</v>
      </c>
      <c r="BK120" s="176">
        <f>SUM(BK121:BK131)</f>
        <v>37000.24</v>
      </c>
    </row>
    <row r="121" spans="1:65" s="1" customFormat="1" ht="24.2" customHeight="1">
      <c r="A121" s="35"/>
      <c r="B121" s="36"/>
      <c r="C121" s="179" t="s">
        <v>221</v>
      </c>
      <c r="D121" s="179" t="s">
        <v>167</v>
      </c>
      <c r="E121" s="180" t="s">
        <v>1213</v>
      </c>
      <c r="F121" s="181" t="s">
        <v>1214</v>
      </c>
      <c r="G121" s="182" t="s">
        <v>1215</v>
      </c>
      <c r="H121" s="183">
        <v>0.2</v>
      </c>
      <c r="I121" s="184">
        <v>7852.2</v>
      </c>
      <c r="J121" s="185">
        <f>ROUND(I121*H121,2)</f>
        <v>1570.44</v>
      </c>
      <c r="K121" s="181" t="s">
        <v>171</v>
      </c>
      <c r="L121" s="40"/>
      <c r="M121" s="186" t="s">
        <v>20</v>
      </c>
      <c r="N121" s="187" t="s">
        <v>41</v>
      </c>
      <c r="O121" s="65"/>
      <c r="P121" s="188">
        <f>O121*H121</f>
        <v>0</v>
      </c>
      <c r="Q121" s="188">
        <v>0.0088</v>
      </c>
      <c r="R121" s="188">
        <f>Q121*H121</f>
        <v>0.0017600000000000003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558</v>
      </c>
      <c r="AT121" s="190" t="s">
        <v>167</v>
      </c>
      <c r="AU121" s="190" t="s">
        <v>79</v>
      </c>
      <c r="AY121" s="18" t="s">
        <v>165</v>
      </c>
      <c r="BE121" s="191">
        <f>IF(N121="základní",J121,0)</f>
        <v>1570.44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6</v>
      </c>
      <c r="BK121" s="191">
        <f>ROUND(I121*H121,2)</f>
        <v>1570.44</v>
      </c>
      <c r="BL121" s="18" t="s">
        <v>558</v>
      </c>
      <c r="BM121" s="190" t="s">
        <v>1216</v>
      </c>
    </row>
    <row r="122" spans="1:47" s="1" customFormat="1" ht="12">
      <c r="A122" s="35"/>
      <c r="B122" s="36"/>
      <c r="C122" s="37"/>
      <c r="D122" s="192" t="s">
        <v>174</v>
      </c>
      <c r="E122" s="37"/>
      <c r="F122" s="193" t="s">
        <v>1217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174</v>
      </c>
      <c r="AU122" s="18" t="s">
        <v>79</v>
      </c>
    </row>
    <row r="123" spans="1:65" s="1" customFormat="1" ht="37.9" customHeight="1">
      <c r="A123" s="35"/>
      <c r="B123" s="36"/>
      <c r="C123" s="179" t="s">
        <v>229</v>
      </c>
      <c r="D123" s="179" t="s">
        <v>167</v>
      </c>
      <c r="E123" s="180" t="s">
        <v>1218</v>
      </c>
      <c r="F123" s="181" t="s">
        <v>1219</v>
      </c>
      <c r="G123" s="182" t="s">
        <v>232</v>
      </c>
      <c r="H123" s="183">
        <v>160</v>
      </c>
      <c r="I123" s="184">
        <v>122.42</v>
      </c>
      <c r="J123" s="185">
        <f>ROUND(I123*H123,2)</f>
        <v>19587.2</v>
      </c>
      <c r="K123" s="181" t="s">
        <v>171</v>
      </c>
      <c r="L123" s="40"/>
      <c r="M123" s="186" t="s">
        <v>20</v>
      </c>
      <c r="N123" s="187" t="s">
        <v>41</v>
      </c>
      <c r="O123" s="65"/>
      <c r="P123" s="188">
        <f>O123*H123</f>
        <v>0</v>
      </c>
      <c r="Q123" s="188">
        <v>0.200147</v>
      </c>
      <c r="R123" s="188">
        <f>Q123*H123</f>
        <v>32.02352</v>
      </c>
      <c r="S123" s="188">
        <v>0</v>
      </c>
      <c r="T123" s="18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558</v>
      </c>
      <c r="AT123" s="190" t="s">
        <v>167</v>
      </c>
      <c r="AU123" s="190" t="s">
        <v>79</v>
      </c>
      <c r="AY123" s="18" t="s">
        <v>165</v>
      </c>
      <c r="BE123" s="191">
        <f>IF(N123="základní",J123,0)</f>
        <v>19587.2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18" t="s">
        <v>6</v>
      </c>
      <c r="BK123" s="191">
        <f>ROUND(I123*H123,2)</f>
        <v>19587.2</v>
      </c>
      <c r="BL123" s="18" t="s">
        <v>558</v>
      </c>
      <c r="BM123" s="190" t="s">
        <v>1220</v>
      </c>
    </row>
    <row r="124" spans="1:47" s="1" customFormat="1" ht="12">
      <c r="A124" s="35"/>
      <c r="B124" s="36"/>
      <c r="C124" s="37"/>
      <c r="D124" s="192" t="s">
        <v>174</v>
      </c>
      <c r="E124" s="37"/>
      <c r="F124" s="193" t="s">
        <v>1221</v>
      </c>
      <c r="G124" s="37"/>
      <c r="H124" s="37"/>
      <c r="I124" s="194"/>
      <c r="J124" s="37"/>
      <c r="K124" s="37"/>
      <c r="L124" s="40"/>
      <c r="M124" s="195"/>
      <c r="N124" s="19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174</v>
      </c>
      <c r="AU124" s="18" t="s">
        <v>79</v>
      </c>
    </row>
    <row r="125" spans="2:51" s="13" customFormat="1" ht="12">
      <c r="B125" s="208"/>
      <c r="C125" s="209"/>
      <c r="D125" s="199" t="s">
        <v>190</v>
      </c>
      <c r="E125" s="210" t="s">
        <v>20</v>
      </c>
      <c r="F125" s="211" t="s">
        <v>1222</v>
      </c>
      <c r="G125" s="209"/>
      <c r="H125" s="212">
        <v>160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190</v>
      </c>
      <c r="AU125" s="218" t="s">
        <v>79</v>
      </c>
      <c r="AV125" s="13" t="s">
        <v>79</v>
      </c>
      <c r="AW125" s="13" t="s">
        <v>32</v>
      </c>
      <c r="AX125" s="13" t="s">
        <v>6</v>
      </c>
      <c r="AY125" s="218" t="s">
        <v>165</v>
      </c>
    </row>
    <row r="126" spans="1:65" s="1" customFormat="1" ht="37.9" customHeight="1">
      <c r="A126" s="35"/>
      <c r="B126" s="36"/>
      <c r="C126" s="179" t="s">
        <v>236</v>
      </c>
      <c r="D126" s="179" t="s">
        <v>167</v>
      </c>
      <c r="E126" s="180" t="s">
        <v>1223</v>
      </c>
      <c r="F126" s="181" t="s">
        <v>1224</v>
      </c>
      <c r="G126" s="182" t="s">
        <v>187</v>
      </c>
      <c r="H126" s="183">
        <v>80</v>
      </c>
      <c r="I126" s="184">
        <v>141.19</v>
      </c>
      <c r="J126" s="185">
        <f>ROUND(I126*H126,2)</f>
        <v>11295.2</v>
      </c>
      <c r="K126" s="181" t="s">
        <v>171</v>
      </c>
      <c r="L126" s="40"/>
      <c r="M126" s="186" t="s">
        <v>20</v>
      </c>
      <c r="N126" s="187" t="s">
        <v>41</v>
      </c>
      <c r="O126" s="65"/>
      <c r="P126" s="188">
        <f>O126*H126</f>
        <v>0</v>
      </c>
      <c r="Q126" s="188">
        <v>0.0902536</v>
      </c>
      <c r="R126" s="188">
        <f>Q126*H126</f>
        <v>7.220288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558</v>
      </c>
      <c r="AT126" s="190" t="s">
        <v>167</v>
      </c>
      <c r="AU126" s="190" t="s">
        <v>79</v>
      </c>
      <c r="AY126" s="18" t="s">
        <v>165</v>
      </c>
      <c r="BE126" s="191">
        <f>IF(N126="základní",J126,0)</f>
        <v>11295.2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6</v>
      </c>
      <c r="BK126" s="191">
        <f>ROUND(I126*H126,2)</f>
        <v>11295.2</v>
      </c>
      <c r="BL126" s="18" t="s">
        <v>558</v>
      </c>
      <c r="BM126" s="190" t="s">
        <v>1225</v>
      </c>
    </row>
    <row r="127" spans="1:47" s="1" customFormat="1" ht="12">
      <c r="A127" s="35"/>
      <c r="B127" s="36"/>
      <c r="C127" s="37"/>
      <c r="D127" s="192" t="s">
        <v>174</v>
      </c>
      <c r="E127" s="37"/>
      <c r="F127" s="193" t="s">
        <v>1226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174</v>
      </c>
      <c r="AU127" s="18" t="s">
        <v>79</v>
      </c>
    </row>
    <row r="128" spans="2:51" s="13" customFormat="1" ht="12">
      <c r="B128" s="208"/>
      <c r="C128" s="209"/>
      <c r="D128" s="199" t="s">
        <v>190</v>
      </c>
      <c r="E128" s="210" t="s">
        <v>20</v>
      </c>
      <c r="F128" s="211" t="s">
        <v>1227</v>
      </c>
      <c r="G128" s="209"/>
      <c r="H128" s="212">
        <v>80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190</v>
      </c>
      <c r="AU128" s="218" t="s">
        <v>79</v>
      </c>
      <c r="AV128" s="13" t="s">
        <v>79</v>
      </c>
      <c r="AW128" s="13" t="s">
        <v>32</v>
      </c>
      <c r="AX128" s="13" t="s">
        <v>6</v>
      </c>
      <c r="AY128" s="218" t="s">
        <v>165</v>
      </c>
    </row>
    <row r="129" spans="1:65" s="1" customFormat="1" ht="49.15" customHeight="1">
      <c r="A129" s="35"/>
      <c r="B129" s="36"/>
      <c r="C129" s="179" t="s">
        <v>244</v>
      </c>
      <c r="D129" s="179" t="s">
        <v>167</v>
      </c>
      <c r="E129" s="180" t="s">
        <v>1228</v>
      </c>
      <c r="F129" s="181" t="s">
        <v>1229</v>
      </c>
      <c r="G129" s="182" t="s">
        <v>232</v>
      </c>
      <c r="H129" s="183">
        <v>10</v>
      </c>
      <c r="I129" s="184">
        <v>96.27</v>
      </c>
      <c r="J129" s="185">
        <f>ROUND(I129*H129,2)</f>
        <v>962.7</v>
      </c>
      <c r="K129" s="181" t="s">
        <v>171</v>
      </c>
      <c r="L129" s="40"/>
      <c r="M129" s="186" t="s">
        <v>20</v>
      </c>
      <c r="N129" s="187" t="s">
        <v>41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558</v>
      </c>
      <c r="AT129" s="190" t="s">
        <v>167</v>
      </c>
      <c r="AU129" s="190" t="s">
        <v>79</v>
      </c>
      <c r="AY129" s="18" t="s">
        <v>165</v>
      </c>
      <c r="BE129" s="191">
        <f>IF(N129="základní",J129,0)</f>
        <v>962.7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6</v>
      </c>
      <c r="BK129" s="191">
        <f>ROUND(I129*H129,2)</f>
        <v>962.7</v>
      </c>
      <c r="BL129" s="18" t="s">
        <v>558</v>
      </c>
      <c r="BM129" s="190" t="s">
        <v>1230</v>
      </c>
    </row>
    <row r="130" spans="1:47" s="1" customFormat="1" ht="12">
      <c r="A130" s="35"/>
      <c r="B130" s="36"/>
      <c r="C130" s="37"/>
      <c r="D130" s="192" t="s">
        <v>174</v>
      </c>
      <c r="E130" s="37"/>
      <c r="F130" s="193" t="s">
        <v>1231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174</v>
      </c>
      <c r="AU130" s="18" t="s">
        <v>79</v>
      </c>
    </row>
    <row r="131" spans="1:65" s="1" customFormat="1" ht="24.2" customHeight="1">
      <c r="A131" s="35"/>
      <c r="B131" s="36"/>
      <c r="C131" s="220" t="s">
        <v>250</v>
      </c>
      <c r="D131" s="220" t="s">
        <v>245</v>
      </c>
      <c r="E131" s="221" t="s">
        <v>1232</v>
      </c>
      <c r="F131" s="222" t="s">
        <v>1233</v>
      </c>
      <c r="G131" s="223" t="s">
        <v>232</v>
      </c>
      <c r="H131" s="224">
        <v>10</v>
      </c>
      <c r="I131" s="225">
        <v>358.47</v>
      </c>
      <c r="J131" s="226">
        <f>ROUND(I131*H131,2)</f>
        <v>3584.7</v>
      </c>
      <c r="K131" s="222" t="s">
        <v>171</v>
      </c>
      <c r="L131" s="227"/>
      <c r="M131" s="248" t="s">
        <v>20</v>
      </c>
      <c r="N131" s="249" t="s">
        <v>41</v>
      </c>
      <c r="O131" s="246"/>
      <c r="P131" s="250">
        <f>O131*H131</f>
        <v>0</v>
      </c>
      <c r="Q131" s="250">
        <v>0.06</v>
      </c>
      <c r="R131" s="250">
        <f>Q131*H131</f>
        <v>0.6</v>
      </c>
      <c r="S131" s="250">
        <v>0</v>
      </c>
      <c r="T131" s="25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1210</v>
      </c>
      <c r="AT131" s="190" t="s">
        <v>245</v>
      </c>
      <c r="AU131" s="190" t="s">
        <v>79</v>
      </c>
      <c r="AY131" s="18" t="s">
        <v>165</v>
      </c>
      <c r="BE131" s="191">
        <f>IF(N131="základní",J131,0)</f>
        <v>3584.7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6</v>
      </c>
      <c r="BK131" s="191">
        <f>ROUND(I131*H131,2)</f>
        <v>3584.7</v>
      </c>
      <c r="BL131" s="18" t="s">
        <v>1210</v>
      </c>
      <c r="BM131" s="190" t="s">
        <v>1234</v>
      </c>
    </row>
    <row r="132" spans="1:31" s="1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formatColumns="0" formatRows="0" autoFilter="0"/>
  <autoFilter ref="C89:K131"/>
  <mergeCells count="12">
    <mergeCell ref="E82:H82"/>
    <mergeCell ref="E80:H80"/>
    <mergeCell ref="L2:V2"/>
    <mergeCell ref="E50:H50"/>
    <mergeCell ref="E52:H52"/>
    <mergeCell ref="E54:H54"/>
    <mergeCell ref="E78:H78"/>
    <mergeCell ref="E7:H7"/>
    <mergeCell ref="E9:H9"/>
    <mergeCell ref="E11:H11"/>
    <mergeCell ref="E20:H20"/>
    <mergeCell ref="E29:H29"/>
  </mergeCells>
  <hyperlinks>
    <hyperlink ref="F94" r:id="rId1" display="https://podminky.urs.cz/item/CS_URS_2021_01/132112111"/>
    <hyperlink ref="F101" r:id="rId2" display="https://podminky.urs.cz/item/CS_URS_2022_02/162651111"/>
    <hyperlink ref="F103" r:id="rId3" display="https://podminky.urs.cz/item/CS_URS_2022_02/167151101"/>
    <hyperlink ref="F105" r:id="rId4" display="https://podminky.urs.cz/item/CS_URS_2022_02/171201201"/>
    <hyperlink ref="F107" r:id="rId5" display="https://podminky.urs.cz/item/CS_URS_2022_02/171201231"/>
    <hyperlink ref="F110" r:id="rId6" display="https://podminky.urs.cz/item/CS_URS_2022_02/174101101"/>
    <hyperlink ref="F117" r:id="rId7" display="https://podminky.urs.cz/item/CS_URS_2022_02/220182022"/>
    <hyperlink ref="F122" r:id="rId8" display="https://podminky.urs.cz/item/CS_URS_2022_02/460010024"/>
    <hyperlink ref="F124" r:id="rId9" display="https://podminky.urs.cz/item/CS_URS_2022_02/460421082"/>
    <hyperlink ref="F127" r:id="rId10" display="https://podminky.urs.cz/item/CS_URS_2022_02/460528111"/>
    <hyperlink ref="F130" r:id="rId11" display="https://podminky.urs.cz/item/CS_URS_2022_02/46075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3"/>
  <headerFooter>
    <oddFooter>&amp;CStrana &amp;P z &amp;N</oddFooter>
  </headerFooter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6">
      <selection activeCell="K33" sqref="K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100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1235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ROUND(J86,2)</f>
        <v>209496.91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ROUND((SUM(BE86:BE156)),0)</f>
        <v>209497</v>
      </c>
      <c r="G33" s="35"/>
      <c r="H33" s="35"/>
      <c r="I33" s="125">
        <v>0.21</v>
      </c>
      <c r="J33" s="124">
        <f>ROUND(((SUM(BE86:BE156))*I33),2)</f>
        <v>43994.35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ROUND((SUM(BF86:BF156)),0)</f>
        <v>0</v>
      </c>
      <c r="G34" s="35"/>
      <c r="H34" s="35"/>
      <c r="I34" s="125">
        <v>0.15</v>
      </c>
      <c r="J34" s="124">
        <f>ROUND(((SUM(BF86:BF156))*I34),0)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ROUND((SUM(BG86:BG156)),0)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ROUND((SUM(BH86:BH156)),0)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ROUND((SUM(BI86:BI156)),0)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253491.26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SO 05 - Vjezdová brána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J86</f>
        <v>209496.91000000003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132</v>
      </c>
      <c r="E60" s="144"/>
      <c r="F60" s="144"/>
      <c r="G60" s="144"/>
      <c r="H60" s="144"/>
      <c r="I60" s="144"/>
      <c r="J60" s="145">
        <f>J87</f>
        <v>204090.74000000002</v>
      </c>
      <c r="K60" s="142"/>
      <c r="L60" s="146"/>
    </row>
    <row r="61" spans="2:12" s="9" customFormat="1" ht="19.9" customHeight="1">
      <c r="B61" s="147"/>
      <c r="C61" s="98"/>
      <c r="D61" s="148" t="s">
        <v>133</v>
      </c>
      <c r="E61" s="149"/>
      <c r="F61" s="149"/>
      <c r="G61" s="149"/>
      <c r="H61" s="149"/>
      <c r="I61" s="149"/>
      <c r="J61" s="150">
        <f>J88</f>
        <v>46343.37999999999</v>
      </c>
      <c r="K61" s="98"/>
      <c r="L61" s="151"/>
    </row>
    <row r="62" spans="2:12" s="9" customFormat="1" ht="19.9" customHeight="1">
      <c r="B62" s="147"/>
      <c r="C62" s="98"/>
      <c r="D62" s="148" t="s">
        <v>134</v>
      </c>
      <c r="E62" s="149"/>
      <c r="F62" s="149"/>
      <c r="G62" s="149"/>
      <c r="H62" s="149"/>
      <c r="I62" s="149"/>
      <c r="J62" s="150">
        <f>J130</f>
        <v>4114.25</v>
      </c>
      <c r="K62" s="98"/>
      <c r="L62" s="151"/>
    </row>
    <row r="63" spans="2:12" s="9" customFormat="1" ht="19.9" customHeight="1">
      <c r="B63" s="147"/>
      <c r="C63" s="98"/>
      <c r="D63" s="148" t="s">
        <v>135</v>
      </c>
      <c r="E63" s="149"/>
      <c r="F63" s="149"/>
      <c r="G63" s="149"/>
      <c r="H63" s="149"/>
      <c r="I63" s="149"/>
      <c r="J63" s="150">
        <f>J135</f>
        <v>153282.58000000002</v>
      </c>
      <c r="K63" s="98"/>
      <c r="L63" s="151"/>
    </row>
    <row r="64" spans="2:12" s="9" customFormat="1" ht="19.9" customHeight="1">
      <c r="B64" s="147"/>
      <c r="C64" s="98"/>
      <c r="D64" s="148" t="s">
        <v>141</v>
      </c>
      <c r="E64" s="149"/>
      <c r="F64" s="149"/>
      <c r="G64" s="149"/>
      <c r="H64" s="149"/>
      <c r="I64" s="149"/>
      <c r="J64" s="150">
        <f>J143</f>
        <v>350.53</v>
      </c>
      <c r="K64" s="98"/>
      <c r="L64" s="151"/>
    </row>
    <row r="65" spans="2:12" s="8" customFormat="1" ht="24.95" customHeight="1">
      <c r="B65" s="141"/>
      <c r="C65" s="142"/>
      <c r="D65" s="143" t="s">
        <v>148</v>
      </c>
      <c r="E65" s="144"/>
      <c r="F65" s="144"/>
      <c r="G65" s="144"/>
      <c r="H65" s="144"/>
      <c r="I65" s="144"/>
      <c r="J65" s="145">
        <f>J146</f>
        <v>5406.17</v>
      </c>
      <c r="K65" s="142"/>
      <c r="L65" s="146"/>
    </row>
    <row r="66" spans="2:12" s="9" customFormat="1" ht="19.9" customHeight="1">
      <c r="B66" s="147"/>
      <c r="C66" s="98"/>
      <c r="D66" s="148" t="s">
        <v>149</v>
      </c>
      <c r="E66" s="149"/>
      <c r="F66" s="149"/>
      <c r="G66" s="149"/>
      <c r="H66" s="149"/>
      <c r="I66" s="149"/>
      <c r="J66" s="150">
        <f>J147</f>
        <v>5406.17</v>
      </c>
      <c r="K66" s="98"/>
      <c r="L66" s="151"/>
    </row>
    <row r="67" spans="1:31" s="1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1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1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24.95" customHeight="1">
      <c r="A73" s="35"/>
      <c r="B73" s="36"/>
      <c r="C73" s="24" t="s">
        <v>150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12" customHeight="1">
      <c r="A75" s="35"/>
      <c r="B75" s="36"/>
      <c r="C75" s="30" t="s">
        <v>17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26.25" customHeight="1">
      <c r="A76" s="35"/>
      <c r="B76" s="36"/>
      <c r="C76" s="37"/>
      <c r="D76" s="37"/>
      <c r="E76" s="390" t="str">
        <f>E7</f>
        <v>Projektová dokumentace revitalizace střediska Veřejná zeleň na ul. Palackého 29, Nový Jičín</v>
      </c>
      <c r="F76" s="391"/>
      <c r="G76" s="391"/>
      <c r="H76" s="39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A77" s="35"/>
      <c r="B77" s="36"/>
      <c r="C77" s="30" t="s">
        <v>126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16.5" customHeight="1">
      <c r="A78" s="35"/>
      <c r="B78" s="36"/>
      <c r="C78" s="37"/>
      <c r="D78" s="37"/>
      <c r="E78" s="386" t="str">
        <f>E9</f>
        <v>SO 05 - Vjezdová brána</v>
      </c>
      <c r="F78" s="389"/>
      <c r="G78" s="389"/>
      <c r="H78" s="389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2" customHeight="1">
      <c r="A80" s="35"/>
      <c r="B80" s="36"/>
      <c r="C80" s="30" t="s">
        <v>22</v>
      </c>
      <c r="D80" s="37"/>
      <c r="E80" s="37"/>
      <c r="F80" s="28" t="str">
        <f>F12</f>
        <v>par. č. 589/3 v k.ú. Nový Jičín-Horní Předměstí</v>
      </c>
      <c r="G80" s="37"/>
      <c r="H80" s="37"/>
      <c r="I80" s="30" t="s">
        <v>24</v>
      </c>
      <c r="J80" s="60">
        <f>IF(J12="","",J12)</f>
        <v>44855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5.2" customHeight="1">
      <c r="A82" s="35"/>
      <c r="B82" s="36"/>
      <c r="C82" s="30" t="s">
        <v>25</v>
      </c>
      <c r="D82" s="37"/>
      <c r="E82" s="37"/>
      <c r="F82" s="28" t="str">
        <f>E15</f>
        <v>Technické služby města Nového Jičína, p. o.</v>
      </c>
      <c r="G82" s="37"/>
      <c r="H82" s="37"/>
      <c r="I82" s="30" t="s">
        <v>30</v>
      </c>
      <c r="J82" s="33" t="str">
        <f>E21</f>
        <v>BENEPRO, a.s.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NOSTA s.r.o. Nový Jičín</v>
      </c>
      <c r="G83" s="37"/>
      <c r="H83" s="37"/>
      <c r="I83" s="30" t="s">
        <v>33</v>
      </c>
      <c r="J83" s="33" t="str">
        <f>E24</f>
        <v>BENEPRO, a.s.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0" customFormat="1" ht="29.25" customHeight="1">
      <c r="A85" s="152"/>
      <c r="B85" s="153"/>
      <c r="C85" s="154" t="s">
        <v>151</v>
      </c>
      <c r="D85" s="155" t="s">
        <v>55</v>
      </c>
      <c r="E85" s="155" t="s">
        <v>51</v>
      </c>
      <c r="F85" s="155" t="s">
        <v>52</v>
      </c>
      <c r="G85" s="155" t="s">
        <v>152</v>
      </c>
      <c r="H85" s="155" t="s">
        <v>153</v>
      </c>
      <c r="I85" s="155" t="s">
        <v>154</v>
      </c>
      <c r="J85" s="155" t="s">
        <v>130</v>
      </c>
      <c r="K85" s="156" t="s">
        <v>155</v>
      </c>
      <c r="L85" s="157"/>
      <c r="M85" s="69" t="s">
        <v>20</v>
      </c>
      <c r="N85" s="70" t="s">
        <v>40</v>
      </c>
      <c r="O85" s="70" t="s">
        <v>156</v>
      </c>
      <c r="P85" s="70" t="s">
        <v>157</v>
      </c>
      <c r="Q85" s="70" t="s">
        <v>158</v>
      </c>
      <c r="R85" s="70" t="s">
        <v>159</v>
      </c>
      <c r="S85" s="70" t="s">
        <v>160</v>
      </c>
      <c r="T85" s="71" t="s">
        <v>161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1" customFormat="1" ht="22.9" customHeight="1">
      <c r="A86" s="35"/>
      <c r="B86" s="36"/>
      <c r="C86" s="76" t="s">
        <v>162</v>
      </c>
      <c r="D86" s="37"/>
      <c r="E86" s="37"/>
      <c r="F86" s="37"/>
      <c r="G86" s="37"/>
      <c r="H86" s="37"/>
      <c r="I86" s="37"/>
      <c r="J86" s="158">
        <f>BK86</f>
        <v>209496.91000000003</v>
      </c>
      <c r="K86" s="37"/>
      <c r="L86" s="40"/>
      <c r="M86" s="72"/>
      <c r="N86" s="159"/>
      <c r="O86" s="73"/>
      <c r="P86" s="160">
        <f>P87+P146</f>
        <v>0</v>
      </c>
      <c r="Q86" s="73"/>
      <c r="R86" s="160">
        <f>R87+R146</f>
        <v>3.0603372550000003</v>
      </c>
      <c r="S86" s="73"/>
      <c r="T86" s="161">
        <f>T87+T146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69</v>
      </c>
      <c r="AU86" s="18" t="s">
        <v>131</v>
      </c>
      <c r="BK86" s="162">
        <f>BK87+BK146</f>
        <v>209496.91000000003</v>
      </c>
    </row>
    <row r="87" spans="2:63" s="11" customFormat="1" ht="25.9" customHeight="1">
      <c r="B87" s="163"/>
      <c r="C87" s="164"/>
      <c r="D87" s="165" t="s">
        <v>69</v>
      </c>
      <c r="E87" s="166" t="s">
        <v>163</v>
      </c>
      <c r="F87" s="166" t="s">
        <v>164</v>
      </c>
      <c r="G87" s="164"/>
      <c r="H87" s="164"/>
      <c r="I87" s="167"/>
      <c r="J87" s="168">
        <f>BK87</f>
        <v>204090.74000000002</v>
      </c>
      <c r="K87" s="164"/>
      <c r="L87" s="169"/>
      <c r="M87" s="170"/>
      <c r="N87" s="171"/>
      <c r="O87" s="171"/>
      <c r="P87" s="172">
        <f>P88+P130+P135+P143</f>
        <v>0</v>
      </c>
      <c r="Q87" s="171"/>
      <c r="R87" s="172">
        <f>R88+R130+R135+R143</f>
        <v>3.046277755</v>
      </c>
      <c r="S87" s="171"/>
      <c r="T87" s="173">
        <f>T88+T130+T135+T143</f>
        <v>0</v>
      </c>
      <c r="AR87" s="174" t="s">
        <v>6</v>
      </c>
      <c r="AT87" s="175" t="s">
        <v>69</v>
      </c>
      <c r="AU87" s="175" t="s">
        <v>70</v>
      </c>
      <c r="AY87" s="174" t="s">
        <v>165</v>
      </c>
      <c r="BK87" s="176">
        <f>BK88+BK130+BK135+BK143</f>
        <v>204090.74000000002</v>
      </c>
    </row>
    <row r="88" spans="2:63" s="11" customFormat="1" ht="22.9" customHeight="1">
      <c r="B88" s="163"/>
      <c r="C88" s="164"/>
      <c r="D88" s="165" t="s">
        <v>69</v>
      </c>
      <c r="E88" s="177" t="s">
        <v>6</v>
      </c>
      <c r="F88" s="177" t="s">
        <v>166</v>
      </c>
      <c r="G88" s="164"/>
      <c r="H88" s="164"/>
      <c r="I88" s="167"/>
      <c r="J88" s="178">
        <f>BK88</f>
        <v>46343.37999999999</v>
      </c>
      <c r="K88" s="164"/>
      <c r="L88" s="169"/>
      <c r="M88" s="170"/>
      <c r="N88" s="171"/>
      <c r="O88" s="171"/>
      <c r="P88" s="172">
        <f>SUM(P89:P129)</f>
        <v>0</v>
      </c>
      <c r="Q88" s="171"/>
      <c r="R88" s="172">
        <f>SUM(R89:R129)</f>
        <v>0</v>
      </c>
      <c r="S88" s="171"/>
      <c r="T88" s="173">
        <f>SUM(T89:T129)</f>
        <v>0</v>
      </c>
      <c r="AR88" s="174" t="s">
        <v>6</v>
      </c>
      <c r="AT88" s="175" t="s">
        <v>69</v>
      </c>
      <c r="AU88" s="175" t="s">
        <v>6</v>
      </c>
      <c r="AY88" s="174" t="s">
        <v>165</v>
      </c>
      <c r="BK88" s="176">
        <f>SUM(BK89:BK129)</f>
        <v>46343.37999999999</v>
      </c>
    </row>
    <row r="89" spans="1:65" s="1" customFormat="1" ht="44.25" customHeight="1">
      <c r="A89" s="35"/>
      <c r="B89" s="36"/>
      <c r="C89" s="179" t="s">
        <v>6</v>
      </c>
      <c r="D89" s="179" t="s">
        <v>167</v>
      </c>
      <c r="E89" s="180" t="s">
        <v>1236</v>
      </c>
      <c r="F89" s="181" t="s">
        <v>1237</v>
      </c>
      <c r="G89" s="182" t="s">
        <v>201</v>
      </c>
      <c r="H89" s="183">
        <v>1.25</v>
      </c>
      <c r="I89" s="184">
        <v>319.71</v>
      </c>
      <c r="J89" s="185">
        <f>ROUND(I89*H89,2)</f>
        <v>399.64</v>
      </c>
      <c r="K89" s="181" t="s">
        <v>171</v>
      </c>
      <c r="L89" s="40"/>
      <c r="M89" s="186" t="s">
        <v>20</v>
      </c>
      <c r="N89" s="187" t="s">
        <v>41</v>
      </c>
      <c r="O89" s="65"/>
      <c r="P89" s="188">
        <f>O89*H89</f>
        <v>0</v>
      </c>
      <c r="Q89" s="188">
        <v>0</v>
      </c>
      <c r="R89" s="188">
        <f>Q89*H89</f>
        <v>0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172</v>
      </c>
      <c r="AT89" s="190" t="s">
        <v>167</v>
      </c>
      <c r="AU89" s="190" t="s">
        <v>79</v>
      </c>
      <c r="AY89" s="18" t="s">
        <v>165</v>
      </c>
      <c r="BE89" s="191">
        <f>IF(N89="základní",J89,0)</f>
        <v>399.64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6</v>
      </c>
      <c r="BK89" s="191">
        <f>ROUND(I89*H89,2)</f>
        <v>399.64</v>
      </c>
      <c r="BL89" s="18" t="s">
        <v>172</v>
      </c>
      <c r="BM89" s="190" t="s">
        <v>1238</v>
      </c>
    </row>
    <row r="90" spans="1:47" s="1" customFormat="1" ht="12">
      <c r="A90" s="35"/>
      <c r="B90" s="36"/>
      <c r="C90" s="37"/>
      <c r="D90" s="192" t="s">
        <v>174</v>
      </c>
      <c r="E90" s="37"/>
      <c r="F90" s="193" t="s">
        <v>1239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174</v>
      </c>
      <c r="AU90" s="18" t="s">
        <v>79</v>
      </c>
    </row>
    <row r="91" spans="2:51" s="12" customFormat="1" ht="12">
      <c r="B91" s="197"/>
      <c r="C91" s="198"/>
      <c r="D91" s="199" t="s">
        <v>190</v>
      </c>
      <c r="E91" s="200" t="s">
        <v>20</v>
      </c>
      <c r="F91" s="201" t="s">
        <v>1240</v>
      </c>
      <c r="G91" s="198"/>
      <c r="H91" s="200" t="s">
        <v>20</v>
      </c>
      <c r="I91" s="202"/>
      <c r="J91" s="198"/>
      <c r="K91" s="198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190</v>
      </c>
      <c r="AU91" s="207" t="s">
        <v>79</v>
      </c>
      <c r="AV91" s="12" t="s">
        <v>6</v>
      </c>
      <c r="AW91" s="12" t="s">
        <v>32</v>
      </c>
      <c r="AX91" s="12" t="s">
        <v>70</v>
      </c>
      <c r="AY91" s="207" t="s">
        <v>165</v>
      </c>
    </row>
    <row r="92" spans="2:51" s="13" customFormat="1" ht="12">
      <c r="B92" s="208"/>
      <c r="C92" s="209"/>
      <c r="D92" s="199" t="s">
        <v>190</v>
      </c>
      <c r="E92" s="210" t="s">
        <v>20</v>
      </c>
      <c r="F92" s="211" t="s">
        <v>1241</v>
      </c>
      <c r="G92" s="209"/>
      <c r="H92" s="212">
        <v>1.25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190</v>
      </c>
      <c r="AU92" s="218" t="s">
        <v>79</v>
      </c>
      <c r="AV92" s="13" t="s">
        <v>79</v>
      </c>
      <c r="AW92" s="13" t="s">
        <v>32</v>
      </c>
      <c r="AX92" s="13" t="s">
        <v>6</v>
      </c>
      <c r="AY92" s="218" t="s">
        <v>165</v>
      </c>
    </row>
    <row r="93" spans="1:65" s="1" customFormat="1" ht="49.15" customHeight="1">
      <c r="A93" s="35"/>
      <c r="B93" s="36"/>
      <c r="C93" s="179" t="s">
        <v>79</v>
      </c>
      <c r="D93" s="179" t="s">
        <v>167</v>
      </c>
      <c r="E93" s="180" t="s">
        <v>962</v>
      </c>
      <c r="F93" s="181" t="s">
        <v>963</v>
      </c>
      <c r="G93" s="182" t="s">
        <v>201</v>
      </c>
      <c r="H93" s="183">
        <v>21.63</v>
      </c>
      <c r="I93" s="184">
        <v>284.88</v>
      </c>
      <c r="J93" s="185">
        <f>ROUND(I93*H93,2)</f>
        <v>6161.95</v>
      </c>
      <c r="K93" s="181" t="s">
        <v>171</v>
      </c>
      <c r="L93" s="40"/>
      <c r="M93" s="186" t="s">
        <v>20</v>
      </c>
      <c r="N93" s="187" t="s">
        <v>41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172</v>
      </c>
      <c r="AT93" s="190" t="s">
        <v>167</v>
      </c>
      <c r="AU93" s="190" t="s">
        <v>79</v>
      </c>
      <c r="AY93" s="18" t="s">
        <v>165</v>
      </c>
      <c r="BE93" s="191">
        <f>IF(N93="základní",J93,0)</f>
        <v>6161.95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6</v>
      </c>
      <c r="BK93" s="191">
        <f>ROUND(I93*H93,2)</f>
        <v>6161.95</v>
      </c>
      <c r="BL93" s="18" t="s">
        <v>172</v>
      </c>
      <c r="BM93" s="190" t="s">
        <v>1242</v>
      </c>
    </row>
    <row r="94" spans="1:47" s="1" customFormat="1" ht="12">
      <c r="A94" s="35"/>
      <c r="B94" s="36"/>
      <c r="C94" s="37"/>
      <c r="D94" s="192" t="s">
        <v>174</v>
      </c>
      <c r="E94" s="37"/>
      <c r="F94" s="193" t="s">
        <v>965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174</v>
      </c>
      <c r="AU94" s="18" t="s">
        <v>79</v>
      </c>
    </row>
    <row r="95" spans="2:51" s="12" customFormat="1" ht="12">
      <c r="B95" s="197"/>
      <c r="C95" s="198"/>
      <c r="D95" s="199" t="s">
        <v>190</v>
      </c>
      <c r="E95" s="200" t="s">
        <v>20</v>
      </c>
      <c r="F95" s="201" t="s">
        <v>1243</v>
      </c>
      <c r="G95" s="198"/>
      <c r="H95" s="200" t="s">
        <v>20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190</v>
      </c>
      <c r="AU95" s="207" t="s">
        <v>79</v>
      </c>
      <c r="AV95" s="12" t="s">
        <v>6</v>
      </c>
      <c r="AW95" s="12" t="s">
        <v>32</v>
      </c>
      <c r="AX95" s="12" t="s">
        <v>70</v>
      </c>
      <c r="AY95" s="207" t="s">
        <v>165</v>
      </c>
    </row>
    <row r="96" spans="2:51" s="13" customFormat="1" ht="12">
      <c r="B96" s="208"/>
      <c r="C96" s="209"/>
      <c r="D96" s="199" t="s">
        <v>190</v>
      </c>
      <c r="E96" s="210" t="s">
        <v>20</v>
      </c>
      <c r="F96" s="211" t="s">
        <v>1244</v>
      </c>
      <c r="G96" s="209"/>
      <c r="H96" s="212">
        <v>6.51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190</v>
      </c>
      <c r="AU96" s="218" t="s">
        <v>79</v>
      </c>
      <c r="AV96" s="13" t="s">
        <v>79</v>
      </c>
      <c r="AW96" s="13" t="s">
        <v>32</v>
      </c>
      <c r="AX96" s="13" t="s">
        <v>70</v>
      </c>
      <c r="AY96" s="218" t="s">
        <v>165</v>
      </c>
    </row>
    <row r="97" spans="2:51" s="12" customFormat="1" ht="12">
      <c r="B97" s="197"/>
      <c r="C97" s="198"/>
      <c r="D97" s="199" t="s">
        <v>190</v>
      </c>
      <c r="E97" s="200" t="s">
        <v>20</v>
      </c>
      <c r="F97" s="201" t="s">
        <v>1245</v>
      </c>
      <c r="G97" s="198"/>
      <c r="H97" s="200" t="s">
        <v>20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190</v>
      </c>
      <c r="AU97" s="207" t="s">
        <v>79</v>
      </c>
      <c r="AV97" s="12" t="s">
        <v>6</v>
      </c>
      <c r="AW97" s="12" t="s">
        <v>32</v>
      </c>
      <c r="AX97" s="12" t="s">
        <v>70</v>
      </c>
      <c r="AY97" s="207" t="s">
        <v>165</v>
      </c>
    </row>
    <row r="98" spans="2:51" s="13" customFormat="1" ht="12">
      <c r="B98" s="208"/>
      <c r="C98" s="209"/>
      <c r="D98" s="199" t="s">
        <v>190</v>
      </c>
      <c r="E98" s="210" t="s">
        <v>20</v>
      </c>
      <c r="F98" s="211" t="s">
        <v>1246</v>
      </c>
      <c r="G98" s="209"/>
      <c r="H98" s="212">
        <v>15.12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190</v>
      </c>
      <c r="AU98" s="218" t="s">
        <v>79</v>
      </c>
      <c r="AV98" s="13" t="s">
        <v>79</v>
      </c>
      <c r="AW98" s="13" t="s">
        <v>32</v>
      </c>
      <c r="AX98" s="13" t="s">
        <v>70</v>
      </c>
      <c r="AY98" s="218" t="s">
        <v>165</v>
      </c>
    </row>
    <row r="99" spans="2:51" s="14" customFormat="1" ht="12">
      <c r="B99" s="230"/>
      <c r="C99" s="231"/>
      <c r="D99" s="199" t="s">
        <v>190</v>
      </c>
      <c r="E99" s="232" t="s">
        <v>20</v>
      </c>
      <c r="F99" s="233" t="s">
        <v>259</v>
      </c>
      <c r="G99" s="231"/>
      <c r="H99" s="234">
        <v>21.63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190</v>
      </c>
      <c r="AU99" s="240" t="s">
        <v>79</v>
      </c>
      <c r="AV99" s="14" t="s">
        <v>172</v>
      </c>
      <c r="AW99" s="14" t="s">
        <v>32</v>
      </c>
      <c r="AX99" s="14" t="s">
        <v>6</v>
      </c>
      <c r="AY99" s="240" t="s">
        <v>165</v>
      </c>
    </row>
    <row r="100" spans="1:65" s="1" customFormat="1" ht="62.65" customHeight="1">
      <c r="A100" s="35"/>
      <c r="B100" s="36"/>
      <c r="C100" s="179" t="s">
        <v>180</v>
      </c>
      <c r="D100" s="179" t="s">
        <v>167</v>
      </c>
      <c r="E100" s="180" t="s">
        <v>207</v>
      </c>
      <c r="F100" s="181" t="s">
        <v>208</v>
      </c>
      <c r="G100" s="182" t="s">
        <v>201</v>
      </c>
      <c r="H100" s="183">
        <v>22.88</v>
      </c>
      <c r="I100" s="184">
        <v>337.81</v>
      </c>
      <c r="J100" s="185">
        <f>ROUND(I100*H100,2)</f>
        <v>7729.09</v>
      </c>
      <c r="K100" s="181" t="s">
        <v>171</v>
      </c>
      <c r="L100" s="40"/>
      <c r="M100" s="186" t="s">
        <v>20</v>
      </c>
      <c r="N100" s="187" t="s">
        <v>41</v>
      </c>
      <c r="O100" s="65"/>
      <c r="P100" s="188">
        <f>O100*H100</f>
        <v>0</v>
      </c>
      <c r="Q100" s="188">
        <v>0</v>
      </c>
      <c r="R100" s="188">
        <f>Q100*H100</f>
        <v>0</v>
      </c>
      <c r="S100" s="188">
        <v>0</v>
      </c>
      <c r="T100" s="18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90" t="s">
        <v>172</v>
      </c>
      <c r="AT100" s="190" t="s">
        <v>167</v>
      </c>
      <c r="AU100" s="190" t="s">
        <v>79</v>
      </c>
      <c r="AY100" s="18" t="s">
        <v>165</v>
      </c>
      <c r="BE100" s="191">
        <f>IF(N100="základní",J100,0)</f>
        <v>7729.09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18" t="s">
        <v>6</v>
      </c>
      <c r="BK100" s="191">
        <f>ROUND(I100*H100,2)</f>
        <v>7729.09</v>
      </c>
      <c r="BL100" s="18" t="s">
        <v>172</v>
      </c>
      <c r="BM100" s="190" t="s">
        <v>1247</v>
      </c>
    </row>
    <row r="101" spans="1:47" s="1" customFormat="1" ht="12">
      <c r="A101" s="35"/>
      <c r="B101" s="36"/>
      <c r="C101" s="37"/>
      <c r="D101" s="192" t="s">
        <v>174</v>
      </c>
      <c r="E101" s="37"/>
      <c r="F101" s="193" t="s">
        <v>210</v>
      </c>
      <c r="G101" s="37"/>
      <c r="H101" s="37"/>
      <c r="I101" s="194"/>
      <c r="J101" s="37"/>
      <c r="K101" s="37"/>
      <c r="L101" s="40"/>
      <c r="M101" s="195"/>
      <c r="N101" s="19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174</v>
      </c>
      <c r="AU101" s="18" t="s">
        <v>79</v>
      </c>
    </row>
    <row r="102" spans="2:51" s="13" customFormat="1" ht="12">
      <c r="B102" s="208"/>
      <c r="C102" s="209"/>
      <c r="D102" s="199" t="s">
        <v>190</v>
      </c>
      <c r="E102" s="210" t="s">
        <v>20</v>
      </c>
      <c r="F102" s="211" t="s">
        <v>1248</v>
      </c>
      <c r="G102" s="209"/>
      <c r="H102" s="212">
        <v>22.88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190</v>
      </c>
      <c r="AU102" s="218" t="s">
        <v>79</v>
      </c>
      <c r="AV102" s="13" t="s">
        <v>79</v>
      </c>
      <c r="AW102" s="13" t="s">
        <v>32</v>
      </c>
      <c r="AX102" s="13" t="s">
        <v>6</v>
      </c>
      <c r="AY102" s="218" t="s">
        <v>165</v>
      </c>
    </row>
    <row r="103" spans="1:65" s="1" customFormat="1" ht="44.25" customHeight="1">
      <c r="A103" s="35"/>
      <c r="B103" s="36"/>
      <c r="C103" s="179" t="s">
        <v>172</v>
      </c>
      <c r="D103" s="179" t="s">
        <v>167</v>
      </c>
      <c r="E103" s="180" t="s">
        <v>212</v>
      </c>
      <c r="F103" s="181" t="s">
        <v>213</v>
      </c>
      <c r="G103" s="182" t="s">
        <v>201</v>
      </c>
      <c r="H103" s="183">
        <v>22.88</v>
      </c>
      <c r="I103" s="184">
        <v>132.05</v>
      </c>
      <c r="J103" s="185">
        <f>ROUND(I103*H103,2)</f>
        <v>3021.3</v>
      </c>
      <c r="K103" s="181" t="s">
        <v>171</v>
      </c>
      <c r="L103" s="40"/>
      <c r="M103" s="186" t="s">
        <v>20</v>
      </c>
      <c r="N103" s="187" t="s">
        <v>41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172</v>
      </c>
      <c r="AT103" s="190" t="s">
        <v>167</v>
      </c>
      <c r="AU103" s="190" t="s">
        <v>79</v>
      </c>
      <c r="AY103" s="18" t="s">
        <v>165</v>
      </c>
      <c r="BE103" s="191">
        <f>IF(N103="základní",J103,0)</f>
        <v>3021.3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6</v>
      </c>
      <c r="BK103" s="191">
        <f>ROUND(I103*H103,2)</f>
        <v>3021.3</v>
      </c>
      <c r="BL103" s="18" t="s">
        <v>172</v>
      </c>
      <c r="BM103" s="190" t="s">
        <v>1249</v>
      </c>
    </row>
    <row r="104" spans="1:47" s="1" customFormat="1" ht="12">
      <c r="A104" s="35"/>
      <c r="B104" s="36"/>
      <c r="C104" s="37"/>
      <c r="D104" s="192" t="s">
        <v>174</v>
      </c>
      <c r="E104" s="37"/>
      <c r="F104" s="193" t="s">
        <v>215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174</v>
      </c>
      <c r="AU104" s="18" t="s">
        <v>79</v>
      </c>
    </row>
    <row r="105" spans="1:65" s="1" customFormat="1" ht="44.25" customHeight="1">
      <c r="A105" s="35"/>
      <c r="B105" s="36"/>
      <c r="C105" s="179" t="s">
        <v>193</v>
      </c>
      <c r="D105" s="179" t="s">
        <v>167</v>
      </c>
      <c r="E105" s="180" t="s">
        <v>222</v>
      </c>
      <c r="F105" s="181" t="s">
        <v>223</v>
      </c>
      <c r="G105" s="182" t="s">
        <v>224</v>
      </c>
      <c r="H105" s="183">
        <v>44.616</v>
      </c>
      <c r="I105" s="184">
        <v>208.5</v>
      </c>
      <c r="J105" s="185">
        <f>ROUND(I105*H105,2)</f>
        <v>9302.44</v>
      </c>
      <c r="K105" s="181" t="s">
        <v>171</v>
      </c>
      <c r="L105" s="40"/>
      <c r="M105" s="186" t="s">
        <v>20</v>
      </c>
      <c r="N105" s="187" t="s">
        <v>41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172</v>
      </c>
      <c r="AT105" s="190" t="s">
        <v>167</v>
      </c>
      <c r="AU105" s="190" t="s">
        <v>79</v>
      </c>
      <c r="AY105" s="18" t="s">
        <v>165</v>
      </c>
      <c r="BE105" s="191">
        <f>IF(N105="základní",J105,0)</f>
        <v>9302.44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6</v>
      </c>
      <c r="BK105" s="191">
        <f>ROUND(I105*H105,2)</f>
        <v>9302.44</v>
      </c>
      <c r="BL105" s="18" t="s">
        <v>172</v>
      </c>
      <c r="BM105" s="190" t="s">
        <v>1250</v>
      </c>
    </row>
    <row r="106" spans="1:47" s="1" customFormat="1" ht="12">
      <c r="A106" s="35"/>
      <c r="B106" s="36"/>
      <c r="C106" s="37"/>
      <c r="D106" s="192" t="s">
        <v>174</v>
      </c>
      <c r="E106" s="37"/>
      <c r="F106" s="193" t="s">
        <v>226</v>
      </c>
      <c r="G106" s="37"/>
      <c r="H106" s="37"/>
      <c r="I106" s="194"/>
      <c r="J106" s="37"/>
      <c r="K106" s="37"/>
      <c r="L106" s="40"/>
      <c r="M106" s="195"/>
      <c r="N106" s="19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174</v>
      </c>
      <c r="AU106" s="18" t="s">
        <v>79</v>
      </c>
    </row>
    <row r="107" spans="2:51" s="13" customFormat="1" ht="12">
      <c r="B107" s="208"/>
      <c r="C107" s="209"/>
      <c r="D107" s="199" t="s">
        <v>190</v>
      </c>
      <c r="E107" s="210" t="s">
        <v>20</v>
      </c>
      <c r="F107" s="211" t="s">
        <v>1251</v>
      </c>
      <c r="G107" s="209"/>
      <c r="H107" s="212">
        <v>44.616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190</v>
      </c>
      <c r="AU107" s="218" t="s">
        <v>79</v>
      </c>
      <c r="AV107" s="13" t="s">
        <v>79</v>
      </c>
      <c r="AW107" s="13" t="s">
        <v>32</v>
      </c>
      <c r="AX107" s="13" t="s">
        <v>6</v>
      </c>
      <c r="AY107" s="218" t="s">
        <v>165</v>
      </c>
    </row>
    <row r="108" spans="1:65" s="1" customFormat="1" ht="37.9" customHeight="1">
      <c r="A108" s="35"/>
      <c r="B108" s="36"/>
      <c r="C108" s="179" t="s">
        <v>198</v>
      </c>
      <c r="D108" s="179" t="s">
        <v>167</v>
      </c>
      <c r="E108" s="180" t="s">
        <v>1252</v>
      </c>
      <c r="F108" s="181" t="s">
        <v>218</v>
      </c>
      <c r="G108" s="182" t="s">
        <v>201</v>
      </c>
      <c r="H108" s="183">
        <v>22.88</v>
      </c>
      <c r="I108" s="184">
        <v>18.22</v>
      </c>
      <c r="J108" s="185">
        <f>ROUND(I108*H108,2)</f>
        <v>416.87</v>
      </c>
      <c r="K108" s="181" t="s">
        <v>171</v>
      </c>
      <c r="L108" s="40"/>
      <c r="M108" s="186" t="s">
        <v>20</v>
      </c>
      <c r="N108" s="187" t="s">
        <v>41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172</v>
      </c>
      <c r="AT108" s="190" t="s">
        <v>167</v>
      </c>
      <c r="AU108" s="190" t="s">
        <v>79</v>
      </c>
      <c r="AY108" s="18" t="s">
        <v>165</v>
      </c>
      <c r="BE108" s="191">
        <f>IF(N108="základní",J108,0)</f>
        <v>416.87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6</v>
      </c>
      <c r="BK108" s="191">
        <f>ROUND(I108*H108,2)</f>
        <v>416.87</v>
      </c>
      <c r="BL108" s="18" t="s">
        <v>172</v>
      </c>
      <c r="BM108" s="190" t="s">
        <v>1253</v>
      </c>
    </row>
    <row r="109" spans="1:47" s="1" customFormat="1" ht="12">
      <c r="A109" s="35"/>
      <c r="B109" s="36"/>
      <c r="C109" s="37"/>
      <c r="D109" s="192" t="s">
        <v>174</v>
      </c>
      <c r="E109" s="37"/>
      <c r="F109" s="193" t="s">
        <v>1254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174</v>
      </c>
      <c r="AU109" s="18" t="s">
        <v>79</v>
      </c>
    </row>
    <row r="110" spans="1:65" s="1" customFormat="1" ht="44.25" customHeight="1">
      <c r="A110" s="35"/>
      <c r="B110" s="36"/>
      <c r="C110" s="179" t="s">
        <v>206</v>
      </c>
      <c r="D110" s="179" t="s">
        <v>167</v>
      </c>
      <c r="E110" s="180" t="s">
        <v>980</v>
      </c>
      <c r="F110" s="181" t="s">
        <v>981</v>
      </c>
      <c r="G110" s="182" t="s">
        <v>201</v>
      </c>
      <c r="H110" s="183">
        <v>12.36</v>
      </c>
      <c r="I110" s="184">
        <v>118.76</v>
      </c>
      <c r="J110" s="185">
        <f>ROUND(I110*H110,2)</f>
        <v>1467.87</v>
      </c>
      <c r="K110" s="181" t="s">
        <v>171</v>
      </c>
      <c r="L110" s="40"/>
      <c r="M110" s="186" t="s">
        <v>20</v>
      </c>
      <c r="N110" s="187" t="s">
        <v>41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</v>
      </c>
      <c r="T110" s="18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172</v>
      </c>
      <c r="AT110" s="190" t="s">
        <v>167</v>
      </c>
      <c r="AU110" s="190" t="s">
        <v>79</v>
      </c>
      <c r="AY110" s="18" t="s">
        <v>165</v>
      </c>
      <c r="BE110" s="191">
        <f>IF(N110="základní",J110,0)</f>
        <v>1467.87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6</v>
      </c>
      <c r="BK110" s="191">
        <f>ROUND(I110*H110,2)</f>
        <v>1467.87</v>
      </c>
      <c r="BL110" s="18" t="s">
        <v>172</v>
      </c>
      <c r="BM110" s="190" t="s">
        <v>1255</v>
      </c>
    </row>
    <row r="111" spans="1:47" s="1" customFormat="1" ht="12">
      <c r="A111" s="35"/>
      <c r="B111" s="36"/>
      <c r="C111" s="37"/>
      <c r="D111" s="192" t="s">
        <v>174</v>
      </c>
      <c r="E111" s="37"/>
      <c r="F111" s="193" t="s">
        <v>983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174</v>
      </c>
      <c r="AU111" s="18" t="s">
        <v>79</v>
      </c>
    </row>
    <row r="112" spans="2:51" s="12" customFormat="1" ht="12">
      <c r="B112" s="197"/>
      <c r="C112" s="198"/>
      <c r="D112" s="199" t="s">
        <v>190</v>
      </c>
      <c r="E112" s="200" t="s">
        <v>20</v>
      </c>
      <c r="F112" s="201" t="s">
        <v>1243</v>
      </c>
      <c r="G112" s="198"/>
      <c r="H112" s="200" t="s">
        <v>20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190</v>
      </c>
      <c r="AU112" s="207" t="s">
        <v>79</v>
      </c>
      <c r="AV112" s="12" t="s">
        <v>6</v>
      </c>
      <c r="AW112" s="12" t="s">
        <v>32</v>
      </c>
      <c r="AX112" s="12" t="s">
        <v>70</v>
      </c>
      <c r="AY112" s="207" t="s">
        <v>165</v>
      </c>
    </row>
    <row r="113" spans="2:51" s="13" customFormat="1" ht="12">
      <c r="B113" s="208"/>
      <c r="C113" s="209"/>
      <c r="D113" s="199" t="s">
        <v>190</v>
      </c>
      <c r="E113" s="210" t="s">
        <v>20</v>
      </c>
      <c r="F113" s="211" t="s">
        <v>1256</v>
      </c>
      <c r="G113" s="209"/>
      <c r="H113" s="212">
        <v>3.72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190</v>
      </c>
      <c r="AU113" s="218" t="s">
        <v>79</v>
      </c>
      <c r="AV113" s="13" t="s">
        <v>79</v>
      </c>
      <c r="AW113" s="13" t="s">
        <v>32</v>
      </c>
      <c r="AX113" s="13" t="s">
        <v>70</v>
      </c>
      <c r="AY113" s="218" t="s">
        <v>165</v>
      </c>
    </row>
    <row r="114" spans="2:51" s="12" customFormat="1" ht="12">
      <c r="B114" s="197"/>
      <c r="C114" s="198"/>
      <c r="D114" s="199" t="s">
        <v>190</v>
      </c>
      <c r="E114" s="200" t="s">
        <v>20</v>
      </c>
      <c r="F114" s="201" t="s">
        <v>1245</v>
      </c>
      <c r="G114" s="198"/>
      <c r="H114" s="200" t="s">
        <v>20</v>
      </c>
      <c r="I114" s="202"/>
      <c r="J114" s="198"/>
      <c r="K114" s="198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190</v>
      </c>
      <c r="AU114" s="207" t="s">
        <v>79</v>
      </c>
      <c r="AV114" s="12" t="s">
        <v>6</v>
      </c>
      <c r="AW114" s="12" t="s">
        <v>32</v>
      </c>
      <c r="AX114" s="12" t="s">
        <v>70</v>
      </c>
      <c r="AY114" s="207" t="s">
        <v>165</v>
      </c>
    </row>
    <row r="115" spans="2:51" s="13" customFormat="1" ht="12">
      <c r="B115" s="208"/>
      <c r="C115" s="209"/>
      <c r="D115" s="199" t="s">
        <v>190</v>
      </c>
      <c r="E115" s="210" t="s">
        <v>20</v>
      </c>
      <c r="F115" s="211" t="s">
        <v>1257</v>
      </c>
      <c r="G115" s="209"/>
      <c r="H115" s="212">
        <v>8.64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190</v>
      </c>
      <c r="AU115" s="218" t="s">
        <v>79</v>
      </c>
      <c r="AV115" s="13" t="s">
        <v>79</v>
      </c>
      <c r="AW115" s="13" t="s">
        <v>32</v>
      </c>
      <c r="AX115" s="13" t="s">
        <v>70</v>
      </c>
      <c r="AY115" s="218" t="s">
        <v>165</v>
      </c>
    </row>
    <row r="116" spans="2:51" s="14" customFormat="1" ht="12">
      <c r="B116" s="230"/>
      <c r="C116" s="231"/>
      <c r="D116" s="199" t="s">
        <v>190</v>
      </c>
      <c r="E116" s="232" t="s">
        <v>20</v>
      </c>
      <c r="F116" s="233" t="s">
        <v>259</v>
      </c>
      <c r="G116" s="231"/>
      <c r="H116" s="234">
        <v>12.36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190</v>
      </c>
      <c r="AU116" s="240" t="s">
        <v>79</v>
      </c>
      <c r="AV116" s="14" t="s">
        <v>172</v>
      </c>
      <c r="AW116" s="14" t="s">
        <v>32</v>
      </c>
      <c r="AX116" s="14" t="s">
        <v>6</v>
      </c>
      <c r="AY116" s="240" t="s">
        <v>165</v>
      </c>
    </row>
    <row r="117" spans="1:65" s="1" customFormat="1" ht="16.5" customHeight="1">
      <c r="A117" s="35"/>
      <c r="B117" s="36"/>
      <c r="C117" s="220" t="s">
        <v>211</v>
      </c>
      <c r="D117" s="220" t="s">
        <v>245</v>
      </c>
      <c r="E117" s="221" t="s">
        <v>985</v>
      </c>
      <c r="F117" s="222" t="s">
        <v>986</v>
      </c>
      <c r="G117" s="223" t="s">
        <v>224</v>
      </c>
      <c r="H117" s="224">
        <v>24.102</v>
      </c>
      <c r="I117" s="225">
        <v>390</v>
      </c>
      <c r="J117" s="226">
        <f>ROUND(I117*H117,2)</f>
        <v>9399.78</v>
      </c>
      <c r="K117" s="222" t="s">
        <v>171</v>
      </c>
      <c r="L117" s="227"/>
      <c r="M117" s="228" t="s">
        <v>20</v>
      </c>
      <c r="N117" s="229" t="s">
        <v>41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211</v>
      </c>
      <c r="AT117" s="190" t="s">
        <v>245</v>
      </c>
      <c r="AU117" s="190" t="s">
        <v>79</v>
      </c>
      <c r="AY117" s="18" t="s">
        <v>165</v>
      </c>
      <c r="BE117" s="191">
        <f>IF(N117="základní",J117,0)</f>
        <v>9399.78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6</v>
      </c>
      <c r="BK117" s="191">
        <f>ROUND(I117*H117,2)</f>
        <v>9399.78</v>
      </c>
      <c r="BL117" s="18" t="s">
        <v>172</v>
      </c>
      <c r="BM117" s="190" t="s">
        <v>1258</v>
      </c>
    </row>
    <row r="118" spans="1:47" s="1" customFormat="1" ht="29.25">
      <c r="A118" s="35"/>
      <c r="B118" s="36"/>
      <c r="C118" s="37"/>
      <c r="D118" s="199" t="s">
        <v>241</v>
      </c>
      <c r="E118" s="37"/>
      <c r="F118" s="219" t="s">
        <v>988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241</v>
      </c>
      <c r="AU118" s="18" t="s">
        <v>79</v>
      </c>
    </row>
    <row r="119" spans="2:51" s="13" customFormat="1" ht="12">
      <c r="B119" s="208"/>
      <c r="C119" s="209"/>
      <c r="D119" s="199" t="s">
        <v>190</v>
      </c>
      <c r="E119" s="210" t="s">
        <v>20</v>
      </c>
      <c r="F119" s="211" t="s">
        <v>1259</v>
      </c>
      <c r="G119" s="209"/>
      <c r="H119" s="212">
        <v>24.102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190</v>
      </c>
      <c r="AU119" s="218" t="s">
        <v>79</v>
      </c>
      <c r="AV119" s="13" t="s">
        <v>79</v>
      </c>
      <c r="AW119" s="13" t="s">
        <v>32</v>
      </c>
      <c r="AX119" s="13" t="s">
        <v>6</v>
      </c>
      <c r="AY119" s="218" t="s">
        <v>165</v>
      </c>
    </row>
    <row r="120" spans="1:65" s="1" customFormat="1" ht="66.75" customHeight="1">
      <c r="A120" s="35"/>
      <c r="B120" s="36"/>
      <c r="C120" s="179" t="s">
        <v>216</v>
      </c>
      <c r="D120" s="179" t="s">
        <v>167</v>
      </c>
      <c r="E120" s="180" t="s">
        <v>1000</v>
      </c>
      <c r="F120" s="181" t="s">
        <v>1001</v>
      </c>
      <c r="G120" s="182" t="s">
        <v>201</v>
      </c>
      <c r="H120" s="183">
        <v>9.27</v>
      </c>
      <c r="I120" s="184">
        <v>442.93</v>
      </c>
      <c r="J120" s="185">
        <f>ROUND(I120*H120,2)</f>
        <v>4105.96</v>
      </c>
      <c r="K120" s="181" t="s">
        <v>171</v>
      </c>
      <c r="L120" s="40"/>
      <c r="M120" s="186" t="s">
        <v>20</v>
      </c>
      <c r="N120" s="187" t="s">
        <v>41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172</v>
      </c>
      <c r="AT120" s="190" t="s">
        <v>167</v>
      </c>
      <c r="AU120" s="190" t="s">
        <v>79</v>
      </c>
      <c r="AY120" s="18" t="s">
        <v>165</v>
      </c>
      <c r="BE120" s="191">
        <f>IF(N120="základní",J120,0)</f>
        <v>4105.96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6</v>
      </c>
      <c r="BK120" s="191">
        <f>ROUND(I120*H120,2)</f>
        <v>4105.96</v>
      </c>
      <c r="BL120" s="18" t="s">
        <v>172</v>
      </c>
      <c r="BM120" s="190" t="s">
        <v>1260</v>
      </c>
    </row>
    <row r="121" spans="1:47" s="1" customFormat="1" ht="12">
      <c r="A121" s="35"/>
      <c r="B121" s="36"/>
      <c r="C121" s="37"/>
      <c r="D121" s="192" t="s">
        <v>174</v>
      </c>
      <c r="E121" s="37"/>
      <c r="F121" s="193" t="s">
        <v>1003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174</v>
      </c>
      <c r="AU121" s="18" t="s">
        <v>79</v>
      </c>
    </row>
    <row r="122" spans="2:51" s="12" customFormat="1" ht="12">
      <c r="B122" s="197"/>
      <c r="C122" s="198"/>
      <c r="D122" s="199" t="s">
        <v>190</v>
      </c>
      <c r="E122" s="200" t="s">
        <v>20</v>
      </c>
      <c r="F122" s="201" t="s">
        <v>1243</v>
      </c>
      <c r="G122" s="198"/>
      <c r="H122" s="200" t="s">
        <v>20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190</v>
      </c>
      <c r="AU122" s="207" t="s">
        <v>79</v>
      </c>
      <c r="AV122" s="12" t="s">
        <v>6</v>
      </c>
      <c r="AW122" s="12" t="s">
        <v>32</v>
      </c>
      <c r="AX122" s="12" t="s">
        <v>70</v>
      </c>
      <c r="AY122" s="207" t="s">
        <v>165</v>
      </c>
    </row>
    <row r="123" spans="2:51" s="13" customFormat="1" ht="12">
      <c r="B123" s="208"/>
      <c r="C123" s="209"/>
      <c r="D123" s="199" t="s">
        <v>190</v>
      </c>
      <c r="E123" s="210" t="s">
        <v>20</v>
      </c>
      <c r="F123" s="211" t="s">
        <v>1261</v>
      </c>
      <c r="G123" s="209"/>
      <c r="H123" s="212">
        <v>2.79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190</v>
      </c>
      <c r="AU123" s="218" t="s">
        <v>79</v>
      </c>
      <c r="AV123" s="13" t="s">
        <v>79</v>
      </c>
      <c r="AW123" s="13" t="s">
        <v>32</v>
      </c>
      <c r="AX123" s="13" t="s">
        <v>70</v>
      </c>
      <c r="AY123" s="218" t="s">
        <v>165</v>
      </c>
    </row>
    <row r="124" spans="2:51" s="12" customFormat="1" ht="12">
      <c r="B124" s="197"/>
      <c r="C124" s="198"/>
      <c r="D124" s="199" t="s">
        <v>190</v>
      </c>
      <c r="E124" s="200" t="s">
        <v>20</v>
      </c>
      <c r="F124" s="201" t="s">
        <v>1245</v>
      </c>
      <c r="G124" s="198"/>
      <c r="H124" s="200" t="s">
        <v>20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190</v>
      </c>
      <c r="AU124" s="207" t="s">
        <v>79</v>
      </c>
      <c r="AV124" s="12" t="s">
        <v>6</v>
      </c>
      <c r="AW124" s="12" t="s">
        <v>32</v>
      </c>
      <c r="AX124" s="12" t="s">
        <v>70</v>
      </c>
      <c r="AY124" s="207" t="s">
        <v>165</v>
      </c>
    </row>
    <row r="125" spans="2:51" s="13" customFormat="1" ht="12">
      <c r="B125" s="208"/>
      <c r="C125" s="209"/>
      <c r="D125" s="199" t="s">
        <v>190</v>
      </c>
      <c r="E125" s="210" t="s">
        <v>20</v>
      </c>
      <c r="F125" s="211" t="s">
        <v>1262</v>
      </c>
      <c r="G125" s="209"/>
      <c r="H125" s="212">
        <v>6.48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190</v>
      </c>
      <c r="AU125" s="218" t="s">
        <v>79</v>
      </c>
      <c r="AV125" s="13" t="s">
        <v>79</v>
      </c>
      <c r="AW125" s="13" t="s">
        <v>32</v>
      </c>
      <c r="AX125" s="13" t="s">
        <v>70</v>
      </c>
      <c r="AY125" s="218" t="s">
        <v>165</v>
      </c>
    </row>
    <row r="126" spans="2:51" s="14" customFormat="1" ht="12">
      <c r="B126" s="230"/>
      <c r="C126" s="231"/>
      <c r="D126" s="199" t="s">
        <v>190</v>
      </c>
      <c r="E126" s="232" t="s">
        <v>20</v>
      </c>
      <c r="F126" s="233" t="s">
        <v>259</v>
      </c>
      <c r="G126" s="231"/>
      <c r="H126" s="234">
        <v>9.27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190</v>
      </c>
      <c r="AU126" s="240" t="s">
        <v>79</v>
      </c>
      <c r="AV126" s="14" t="s">
        <v>172</v>
      </c>
      <c r="AW126" s="14" t="s">
        <v>32</v>
      </c>
      <c r="AX126" s="14" t="s">
        <v>6</v>
      </c>
      <c r="AY126" s="240" t="s">
        <v>165</v>
      </c>
    </row>
    <row r="127" spans="1:65" s="1" customFormat="1" ht="16.5" customHeight="1">
      <c r="A127" s="35"/>
      <c r="B127" s="36"/>
      <c r="C127" s="220" t="s">
        <v>221</v>
      </c>
      <c r="D127" s="220" t="s">
        <v>245</v>
      </c>
      <c r="E127" s="221" t="s">
        <v>1005</v>
      </c>
      <c r="F127" s="222" t="s">
        <v>1006</v>
      </c>
      <c r="G127" s="223" t="s">
        <v>224</v>
      </c>
      <c r="H127" s="224">
        <v>18.077</v>
      </c>
      <c r="I127" s="225">
        <v>240</v>
      </c>
      <c r="J127" s="226">
        <f>ROUND(I127*H127,2)</f>
        <v>4338.48</v>
      </c>
      <c r="K127" s="222" t="s">
        <v>171</v>
      </c>
      <c r="L127" s="227"/>
      <c r="M127" s="228" t="s">
        <v>20</v>
      </c>
      <c r="N127" s="229" t="s">
        <v>41</v>
      </c>
      <c r="O127" s="65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211</v>
      </c>
      <c r="AT127" s="190" t="s">
        <v>245</v>
      </c>
      <c r="AU127" s="190" t="s">
        <v>79</v>
      </c>
      <c r="AY127" s="18" t="s">
        <v>165</v>
      </c>
      <c r="BE127" s="191">
        <f>IF(N127="základní",J127,0)</f>
        <v>4338.48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18" t="s">
        <v>6</v>
      </c>
      <c r="BK127" s="191">
        <f>ROUND(I127*H127,2)</f>
        <v>4338.48</v>
      </c>
      <c r="BL127" s="18" t="s">
        <v>172</v>
      </c>
      <c r="BM127" s="190" t="s">
        <v>1263</v>
      </c>
    </row>
    <row r="128" spans="1:47" s="1" customFormat="1" ht="29.25">
      <c r="A128" s="35"/>
      <c r="B128" s="36"/>
      <c r="C128" s="37"/>
      <c r="D128" s="199" t="s">
        <v>241</v>
      </c>
      <c r="E128" s="37"/>
      <c r="F128" s="219" t="s">
        <v>1008</v>
      </c>
      <c r="G128" s="37"/>
      <c r="H128" s="37"/>
      <c r="I128" s="194"/>
      <c r="J128" s="37"/>
      <c r="K128" s="37"/>
      <c r="L128" s="40"/>
      <c r="M128" s="195"/>
      <c r="N128" s="196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241</v>
      </c>
      <c r="AU128" s="18" t="s">
        <v>79</v>
      </c>
    </row>
    <row r="129" spans="2:51" s="13" customFormat="1" ht="12">
      <c r="B129" s="208"/>
      <c r="C129" s="209"/>
      <c r="D129" s="199" t="s">
        <v>190</v>
      </c>
      <c r="E129" s="210" t="s">
        <v>20</v>
      </c>
      <c r="F129" s="211" t="s">
        <v>1264</v>
      </c>
      <c r="G129" s="209"/>
      <c r="H129" s="212">
        <v>18.077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190</v>
      </c>
      <c r="AU129" s="218" t="s">
        <v>79</v>
      </c>
      <c r="AV129" s="13" t="s">
        <v>79</v>
      </c>
      <c r="AW129" s="13" t="s">
        <v>32</v>
      </c>
      <c r="AX129" s="13" t="s">
        <v>6</v>
      </c>
      <c r="AY129" s="218" t="s">
        <v>165</v>
      </c>
    </row>
    <row r="130" spans="2:63" s="11" customFormat="1" ht="22.9" customHeight="1">
      <c r="B130" s="163"/>
      <c r="C130" s="164"/>
      <c r="D130" s="165" t="s">
        <v>69</v>
      </c>
      <c r="E130" s="177" t="s">
        <v>79</v>
      </c>
      <c r="F130" s="177" t="s">
        <v>228</v>
      </c>
      <c r="G130" s="164"/>
      <c r="H130" s="164"/>
      <c r="I130" s="167"/>
      <c r="J130" s="178">
        <f>BK130</f>
        <v>4114.25</v>
      </c>
      <c r="K130" s="164"/>
      <c r="L130" s="169"/>
      <c r="M130" s="170"/>
      <c r="N130" s="171"/>
      <c r="O130" s="171"/>
      <c r="P130" s="172">
        <f>SUM(P131:P134)</f>
        <v>0</v>
      </c>
      <c r="Q130" s="171"/>
      <c r="R130" s="172">
        <f>SUM(R131:R134)</f>
        <v>2.8762777550000003</v>
      </c>
      <c r="S130" s="171"/>
      <c r="T130" s="173">
        <f>SUM(T131:T134)</f>
        <v>0</v>
      </c>
      <c r="AR130" s="174" t="s">
        <v>6</v>
      </c>
      <c r="AT130" s="175" t="s">
        <v>69</v>
      </c>
      <c r="AU130" s="175" t="s">
        <v>6</v>
      </c>
      <c r="AY130" s="174" t="s">
        <v>165</v>
      </c>
      <c r="BK130" s="176">
        <f>SUM(BK131:BK134)</f>
        <v>4114.25</v>
      </c>
    </row>
    <row r="131" spans="1:65" s="1" customFormat="1" ht="24.2" customHeight="1">
      <c r="A131" s="35"/>
      <c r="B131" s="36"/>
      <c r="C131" s="179" t="s">
        <v>229</v>
      </c>
      <c r="D131" s="179" t="s">
        <v>167</v>
      </c>
      <c r="E131" s="180" t="s">
        <v>1265</v>
      </c>
      <c r="F131" s="181" t="s">
        <v>1266</v>
      </c>
      <c r="G131" s="182" t="s">
        <v>201</v>
      </c>
      <c r="H131" s="183">
        <v>1.25</v>
      </c>
      <c r="I131" s="184">
        <v>3291.4</v>
      </c>
      <c r="J131" s="185">
        <f>ROUND(I131*H131,2)</f>
        <v>4114.25</v>
      </c>
      <c r="K131" s="181" t="s">
        <v>171</v>
      </c>
      <c r="L131" s="40"/>
      <c r="M131" s="186" t="s">
        <v>20</v>
      </c>
      <c r="N131" s="187" t="s">
        <v>41</v>
      </c>
      <c r="O131" s="65"/>
      <c r="P131" s="188">
        <f>O131*H131</f>
        <v>0</v>
      </c>
      <c r="Q131" s="188">
        <v>2.301022204</v>
      </c>
      <c r="R131" s="188">
        <f>Q131*H131</f>
        <v>2.8762777550000003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172</v>
      </c>
      <c r="AT131" s="190" t="s">
        <v>167</v>
      </c>
      <c r="AU131" s="190" t="s">
        <v>79</v>
      </c>
      <c r="AY131" s="18" t="s">
        <v>165</v>
      </c>
      <c r="BE131" s="191">
        <f>IF(N131="základní",J131,0)</f>
        <v>4114.25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6</v>
      </c>
      <c r="BK131" s="191">
        <f>ROUND(I131*H131,2)</f>
        <v>4114.25</v>
      </c>
      <c r="BL131" s="18" t="s">
        <v>172</v>
      </c>
      <c r="BM131" s="190" t="s">
        <v>1267</v>
      </c>
    </row>
    <row r="132" spans="1:47" s="1" customFormat="1" ht="12">
      <c r="A132" s="35"/>
      <c r="B132" s="36"/>
      <c r="C132" s="37"/>
      <c r="D132" s="192" t="s">
        <v>174</v>
      </c>
      <c r="E132" s="37"/>
      <c r="F132" s="193" t="s">
        <v>1268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174</v>
      </c>
      <c r="AU132" s="18" t="s">
        <v>79</v>
      </c>
    </row>
    <row r="133" spans="2:51" s="12" customFormat="1" ht="12">
      <c r="B133" s="197"/>
      <c r="C133" s="198"/>
      <c r="D133" s="199" t="s">
        <v>190</v>
      </c>
      <c r="E133" s="200" t="s">
        <v>20</v>
      </c>
      <c r="F133" s="201" t="s">
        <v>1240</v>
      </c>
      <c r="G133" s="198"/>
      <c r="H133" s="200" t="s">
        <v>20</v>
      </c>
      <c r="I133" s="202"/>
      <c r="J133" s="198"/>
      <c r="K133" s="198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190</v>
      </c>
      <c r="AU133" s="207" t="s">
        <v>79</v>
      </c>
      <c r="AV133" s="12" t="s">
        <v>6</v>
      </c>
      <c r="AW133" s="12" t="s">
        <v>32</v>
      </c>
      <c r="AX133" s="12" t="s">
        <v>70</v>
      </c>
      <c r="AY133" s="207" t="s">
        <v>165</v>
      </c>
    </row>
    <row r="134" spans="2:51" s="13" customFormat="1" ht="12">
      <c r="B134" s="208"/>
      <c r="C134" s="209"/>
      <c r="D134" s="199" t="s">
        <v>190</v>
      </c>
      <c r="E134" s="210" t="s">
        <v>20</v>
      </c>
      <c r="F134" s="211" t="s">
        <v>1241</v>
      </c>
      <c r="G134" s="209"/>
      <c r="H134" s="212">
        <v>1.25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190</v>
      </c>
      <c r="AU134" s="218" t="s">
        <v>79</v>
      </c>
      <c r="AV134" s="13" t="s">
        <v>79</v>
      </c>
      <c r="AW134" s="13" t="s">
        <v>32</v>
      </c>
      <c r="AX134" s="13" t="s">
        <v>6</v>
      </c>
      <c r="AY134" s="218" t="s">
        <v>165</v>
      </c>
    </row>
    <row r="135" spans="2:63" s="11" customFormat="1" ht="22.9" customHeight="1">
      <c r="B135" s="163"/>
      <c r="C135" s="164"/>
      <c r="D135" s="165" t="s">
        <v>69</v>
      </c>
      <c r="E135" s="177" t="s">
        <v>180</v>
      </c>
      <c r="F135" s="177" t="s">
        <v>311</v>
      </c>
      <c r="G135" s="164"/>
      <c r="H135" s="164"/>
      <c r="I135" s="167"/>
      <c r="J135" s="178">
        <f>BK135</f>
        <v>153282.58000000002</v>
      </c>
      <c r="K135" s="164"/>
      <c r="L135" s="169"/>
      <c r="M135" s="170"/>
      <c r="N135" s="171"/>
      <c r="O135" s="171"/>
      <c r="P135" s="172">
        <f>SUM(P136:P142)</f>
        <v>0</v>
      </c>
      <c r="Q135" s="171"/>
      <c r="R135" s="172">
        <f>SUM(R136:R142)</f>
        <v>0.17</v>
      </c>
      <c r="S135" s="171"/>
      <c r="T135" s="173">
        <f>SUM(T136:T142)</f>
        <v>0</v>
      </c>
      <c r="AR135" s="174" t="s">
        <v>6</v>
      </c>
      <c r="AT135" s="175" t="s">
        <v>69</v>
      </c>
      <c r="AU135" s="175" t="s">
        <v>6</v>
      </c>
      <c r="AY135" s="174" t="s">
        <v>165</v>
      </c>
      <c r="BK135" s="176">
        <f>SUM(BK136:BK142)</f>
        <v>153282.58000000002</v>
      </c>
    </row>
    <row r="136" spans="1:65" s="1" customFormat="1" ht="24.2" customHeight="1">
      <c r="A136" s="35"/>
      <c r="B136" s="36"/>
      <c r="C136" s="179" t="s">
        <v>236</v>
      </c>
      <c r="D136" s="179" t="s">
        <v>167</v>
      </c>
      <c r="E136" s="180" t="s">
        <v>1269</v>
      </c>
      <c r="F136" s="181" t="s">
        <v>1270</v>
      </c>
      <c r="G136" s="182" t="s">
        <v>170</v>
      </c>
      <c r="H136" s="183">
        <v>1</v>
      </c>
      <c r="I136" s="184">
        <v>2792.91</v>
      </c>
      <c r="J136" s="185">
        <f>ROUND(I136*H136,2)</f>
        <v>2792.91</v>
      </c>
      <c r="K136" s="181" t="s">
        <v>171</v>
      </c>
      <c r="L136" s="40"/>
      <c r="M136" s="186" t="s">
        <v>20</v>
      </c>
      <c r="N136" s="187" t="s">
        <v>41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172</v>
      </c>
      <c r="AT136" s="190" t="s">
        <v>167</v>
      </c>
      <c r="AU136" s="190" t="s">
        <v>79</v>
      </c>
      <c r="AY136" s="18" t="s">
        <v>165</v>
      </c>
      <c r="BE136" s="191">
        <f>IF(N136="základní",J136,0)</f>
        <v>2792.91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6</v>
      </c>
      <c r="BK136" s="191">
        <f>ROUND(I136*H136,2)</f>
        <v>2792.91</v>
      </c>
      <c r="BL136" s="18" t="s">
        <v>172</v>
      </c>
      <c r="BM136" s="190" t="s">
        <v>1271</v>
      </c>
    </row>
    <row r="137" spans="1:47" s="1" customFormat="1" ht="12">
      <c r="A137" s="35"/>
      <c r="B137" s="36"/>
      <c r="C137" s="37"/>
      <c r="D137" s="192" t="s">
        <v>174</v>
      </c>
      <c r="E137" s="37"/>
      <c r="F137" s="193" t="s">
        <v>1272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174</v>
      </c>
      <c r="AU137" s="18" t="s">
        <v>79</v>
      </c>
    </row>
    <row r="138" spans="1:65" s="1" customFormat="1" ht="16.5" customHeight="1">
      <c r="A138" s="35"/>
      <c r="B138" s="36"/>
      <c r="C138" s="220" t="s">
        <v>244</v>
      </c>
      <c r="D138" s="220" t="s">
        <v>245</v>
      </c>
      <c r="E138" s="221" t="s">
        <v>1273</v>
      </c>
      <c r="F138" s="222" t="s">
        <v>1274</v>
      </c>
      <c r="G138" s="223" t="s">
        <v>170</v>
      </c>
      <c r="H138" s="224">
        <v>1</v>
      </c>
      <c r="I138" s="225">
        <v>113132.74</v>
      </c>
      <c r="J138" s="226">
        <f>ROUND(I138*H138,2)</f>
        <v>113132.74</v>
      </c>
      <c r="K138" s="222" t="s">
        <v>322</v>
      </c>
      <c r="L138" s="227"/>
      <c r="M138" s="228" t="s">
        <v>20</v>
      </c>
      <c r="N138" s="229" t="s">
        <v>41</v>
      </c>
      <c r="O138" s="65"/>
      <c r="P138" s="188">
        <f>O138*H138</f>
        <v>0</v>
      </c>
      <c r="Q138" s="188">
        <v>0.158</v>
      </c>
      <c r="R138" s="188">
        <f>Q138*H138</f>
        <v>0.158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211</v>
      </c>
      <c r="AT138" s="190" t="s">
        <v>245</v>
      </c>
      <c r="AU138" s="190" t="s">
        <v>79</v>
      </c>
      <c r="AY138" s="18" t="s">
        <v>165</v>
      </c>
      <c r="BE138" s="191">
        <f>IF(N138="základní",J138,0)</f>
        <v>113132.74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6</v>
      </c>
      <c r="BK138" s="191">
        <f>ROUND(I138*H138,2)</f>
        <v>113132.74</v>
      </c>
      <c r="BL138" s="18" t="s">
        <v>172</v>
      </c>
      <c r="BM138" s="190" t="s">
        <v>1275</v>
      </c>
    </row>
    <row r="139" spans="1:47" s="1" customFormat="1" ht="29.25">
      <c r="A139" s="35"/>
      <c r="B139" s="36"/>
      <c r="C139" s="37"/>
      <c r="D139" s="199" t="s">
        <v>241</v>
      </c>
      <c r="E139" s="37"/>
      <c r="F139" s="219" t="s">
        <v>1276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241</v>
      </c>
      <c r="AU139" s="18" t="s">
        <v>79</v>
      </c>
    </row>
    <row r="140" spans="1:65" s="1" customFormat="1" ht="21.75" customHeight="1">
      <c r="A140" s="35"/>
      <c r="B140" s="36"/>
      <c r="C140" s="179" t="s">
        <v>250</v>
      </c>
      <c r="D140" s="179" t="s">
        <v>167</v>
      </c>
      <c r="E140" s="180" t="s">
        <v>1277</v>
      </c>
      <c r="F140" s="181" t="s">
        <v>1278</v>
      </c>
      <c r="G140" s="182" t="s">
        <v>170</v>
      </c>
      <c r="H140" s="183">
        <v>1</v>
      </c>
      <c r="I140" s="184">
        <v>5585.82</v>
      </c>
      <c r="J140" s="185">
        <f>ROUND(I140*H140,2)</f>
        <v>5585.82</v>
      </c>
      <c r="K140" s="181" t="s">
        <v>171</v>
      </c>
      <c r="L140" s="40"/>
      <c r="M140" s="186" t="s">
        <v>20</v>
      </c>
      <c r="N140" s="187" t="s">
        <v>41</v>
      </c>
      <c r="O140" s="65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172</v>
      </c>
      <c r="AT140" s="190" t="s">
        <v>167</v>
      </c>
      <c r="AU140" s="190" t="s">
        <v>79</v>
      </c>
      <c r="AY140" s="18" t="s">
        <v>165</v>
      </c>
      <c r="BE140" s="191">
        <f>IF(N140="základní",J140,0)</f>
        <v>5585.82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18" t="s">
        <v>6</v>
      </c>
      <c r="BK140" s="191">
        <f>ROUND(I140*H140,2)</f>
        <v>5585.82</v>
      </c>
      <c r="BL140" s="18" t="s">
        <v>172</v>
      </c>
      <c r="BM140" s="190" t="s">
        <v>1279</v>
      </c>
    </row>
    <row r="141" spans="1:47" s="1" customFormat="1" ht="12">
      <c r="A141" s="35"/>
      <c r="B141" s="36"/>
      <c r="C141" s="37"/>
      <c r="D141" s="192" t="s">
        <v>174</v>
      </c>
      <c r="E141" s="37"/>
      <c r="F141" s="193" t="s">
        <v>1280</v>
      </c>
      <c r="G141" s="37"/>
      <c r="H141" s="37"/>
      <c r="I141" s="194"/>
      <c r="J141" s="37"/>
      <c r="K141" s="37"/>
      <c r="L141" s="40"/>
      <c r="M141" s="195"/>
      <c r="N141" s="19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174</v>
      </c>
      <c r="AU141" s="18" t="s">
        <v>79</v>
      </c>
    </row>
    <row r="142" spans="1:65" s="1" customFormat="1" ht="33" customHeight="1">
      <c r="A142" s="35"/>
      <c r="B142" s="36"/>
      <c r="C142" s="220" t="s">
        <v>9</v>
      </c>
      <c r="D142" s="220" t="s">
        <v>245</v>
      </c>
      <c r="E142" s="221" t="s">
        <v>1281</v>
      </c>
      <c r="F142" s="222" t="s">
        <v>1282</v>
      </c>
      <c r="G142" s="223" t="s">
        <v>170</v>
      </c>
      <c r="H142" s="224">
        <v>1</v>
      </c>
      <c r="I142" s="225">
        <v>31771.11</v>
      </c>
      <c r="J142" s="226">
        <f>ROUND(I142*H142,2)</f>
        <v>31771.11</v>
      </c>
      <c r="K142" s="222" t="s">
        <v>322</v>
      </c>
      <c r="L142" s="227"/>
      <c r="M142" s="228" t="s">
        <v>20</v>
      </c>
      <c r="N142" s="229" t="s">
        <v>41</v>
      </c>
      <c r="O142" s="65"/>
      <c r="P142" s="188">
        <f>O142*H142</f>
        <v>0</v>
      </c>
      <c r="Q142" s="188">
        <v>0.012</v>
      </c>
      <c r="R142" s="188">
        <f>Q142*H142</f>
        <v>0.012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211</v>
      </c>
      <c r="AT142" s="190" t="s">
        <v>245</v>
      </c>
      <c r="AU142" s="190" t="s">
        <v>79</v>
      </c>
      <c r="AY142" s="18" t="s">
        <v>165</v>
      </c>
      <c r="BE142" s="191">
        <f>IF(N142="základní",J142,0)</f>
        <v>31771.11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6</v>
      </c>
      <c r="BK142" s="191">
        <f>ROUND(I142*H142,2)</f>
        <v>31771.11</v>
      </c>
      <c r="BL142" s="18" t="s">
        <v>172</v>
      </c>
      <c r="BM142" s="190" t="s">
        <v>1283</v>
      </c>
    </row>
    <row r="143" spans="2:63" s="11" customFormat="1" ht="22.9" customHeight="1">
      <c r="B143" s="163"/>
      <c r="C143" s="164"/>
      <c r="D143" s="165" t="s">
        <v>69</v>
      </c>
      <c r="E143" s="177" t="s">
        <v>520</v>
      </c>
      <c r="F143" s="177" t="s">
        <v>521</v>
      </c>
      <c r="G143" s="164"/>
      <c r="H143" s="164"/>
      <c r="I143" s="167"/>
      <c r="J143" s="178">
        <f>BK143</f>
        <v>350.53</v>
      </c>
      <c r="K143" s="164"/>
      <c r="L143" s="169"/>
      <c r="M143" s="170"/>
      <c r="N143" s="171"/>
      <c r="O143" s="171"/>
      <c r="P143" s="172">
        <f>SUM(P144:P145)</f>
        <v>0</v>
      </c>
      <c r="Q143" s="171"/>
      <c r="R143" s="172">
        <f>SUM(R144:R145)</f>
        <v>0</v>
      </c>
      <c r="S143" s="171"/>
      <c r="T143" s="173">
        <f>SUM(T144:T145)</f>
        <v>0</v>
      </c>
      <c r="AR143" s="174" t="s">
        <v>6</v>
      </c>
      <c r="AT143" s="175" t="s">
        <v>69</v>
      </c>
      <c r="AU143" s="175" t="s">
        <v>6</v>
      </c>
      <c r="AY143" s="174" t="s">
        <v>165</v>
      </c>
      <c r="BK143" s="176">
        <f>SUM(BK144:BK145)</f>
        <v>350.53</v>
      </c>
    </row>
    <row r="144" spans="1:65" s="1" customFormat="1" ht="44.25" customHeight="1">
      <c r="A144" s="35"/>
      <c r="B144" s="36"/>
      <c r="C144" s="179" t="s">
        <v>267</v>
      </c>
      <c r="D144" s="179" t="s">
        <v>167</v>
      </c>
      <c r="E144" s="180" t="s">
        <v>1162</v>
      </c>
      <c r="F144" s="181" t="s">
        <v>1163</v>
      </c>
      <c r="G144" s="182" t="s">
        <v>224</v>
      </c>
      <c r="H144" s="183">
        <v>3.046</v>
      </c>
      <c r="I144" s="184">
        <v>115.08</v>
      </c>
      <c r="J144" s="185">
        <f>ROUND(I144*H144,2)</f>
        <v>350.53</v>
      </c>
      <c r="K144" s="181" t="s">
        <v>171</v>
      </c>
      <c r="L144" s="40"/>
      <c r="M144" s="186" t="s">
        <v>20</v>
      </c>
      <c r="N144" s="187" t="s">
        <v>41</v>
      </c>
      <c r="O144" s="65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172</v>
      </c>
      <c r="AT144" s="190" t="s">
        <v>167</v>
      </c>
      <c r="AU144" s="190" t="s">
        <v>79</v>
      </c>
      <c r="AY144" s="18" t="s">
        <v>165</v>
      </c>
      <c r="BE144" s="191">
        <f>IF(N144="základní",J144,0)</f>
        <v>350.53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18" t="s">
        <v>6</v>
      </c>
      <c r="BK144" s="191">
        <f>ROUND(I144*H144,2)</f>
        <v>350.53</v>
      </c>
      <c r="BL144" s="18" t="s">
        <v>172</v>
      </c>
      <c r="BM144" s="190" t="s">
        <v>1284</v>
      </c>
    </row>
    <row r="145" spans="1:47" s="1" customFormat="1" ht="12">
      <c r="A145" s="35"/>
      <c r="B145" s="36"/>
      <c r="C145" s="37"/>
      <c r="D145" s="192" t="s">
        <v>174</v>
      </c>
      <c r="E145" s="37"/>
      <c r="F145" s="193" t="s">
        <v>1165</v>
      </c>
      <c r="G145" s="37"/>
      <c r="H145" s="37"/>
      <c r="I145" s="194"/>
      <c r="J145" s="37"/>
      <c r="K145" s="37"/>
      <c r="L145" s="40"/>
      <c r="M145" s="195"/>
      <c r="N145" s="19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174</v>
      </c>
      <c r="AU145" s="18" t="s">
        <v>79</v>
      </c>
    </row>
    <row r="146" spans="2:63" s="11" customFormat="1" ht="25.9" customHeight="1">
      <c r="B146" s="163"/>
      <c r="C146" s="164"/>
      <c r="D146" s="165" t="s">
        <v>69</v>
      </c>
      <c r="E146" s="166" t="s">
        <v>245</v>
      </c>
      <c r="F146" s="166" t="s">
        <v>661</v>
      </c>
      <c r="G146" s="164"/>
      <c r="H146" s="164"/>
      <c r="I146" s="167"/>
      <c r="J146" s="168">
        <f>BK146</f>
        <v>5406.17</v>
      </c>
      <c r="K146" s="164"/>
      <c r="L146" s="169"/>
      <c r="M146" s="170"/>
      <c r="N146" s="171"/>
      <c r="O146" s="171"/>
      <c r="P146" s="172">
        <f>P147</f>
        <v>0</v>
      </c>
      <c r="Q146" s="171"/>
      <c r="R146" s="172">
        <f>R147</f>
        <v>0.014059499999999999</v>
      </c>
      <c r="S146" s="171"/>
      <c r="T146" s="173">
        <f>T147</f>
        <v>0</v>
      </c>
      <c r="AR146" s="174" t="s">
        <v>180</v>
      </c>
      <c r="AT146" s="175" t="s">
        <v>69</v>
      </c>
      <c r="AU146" s="175" t="s">
        <v>70</v>
      </c>
      <c r="AY146" s="174" t="s">
        <v>165</v>
      </c>
      <c r="BK146" s="176">
        <f>BK147</f>
        <v>5406.17</v>
      </c>
    </row>
    <row r="147" spans="2:63" s="11" customFormat="1" ht="22.9" customHeight="1">
      <c r="B147" s="163"/>
      <c r="C147" s="164"/>
      <c r="D147" s="165" t="s">
        <v>69</v>
      </c>
      <c r="E147" s="177" t="s">
        <v>662</v>
      </c>
      <c r="F147" s="177" t="s">
        <v>663</v>
      </c>
      <c r="G147" s="164"/>
      <c r="H147" s="164"/>
      <c r="I147" s="167"/>
      <c r="J147" s="178">
        <f>BK147</f>
        <v>5406.17</v>
      </c>
      <c r="K147" s="164"/>
      <c r="L147" s="169"/>
      <c r="M147" s="170"/>
      <c r="N147" s="171"/>
      <c r="O147" s="171"/>
      <c r="P147" s="172">
        <f>SUM(P148:P156)</f>
        <v>0</v>
      </c>
      <c r="Q147" s="171"/>
      <c r="R147" s="172">
        <f>SUM(R148:R156)</f>
        <v>0.014059499999999999</v>
      </c>
      <c r="S147" s="171"/>
      <c r="T147" s="173">
        <f>SUM(T148:T156)</f>
        <v>0</v>
      </c>
      <c r="AR147" s="174" t="s">
        <v>180</v>
      </c>
      <c r="AT147" s="175" t="s">
        <v>69</v>
      </c>
      <c r="AU147" s="175" t="s">
        <v>6</v>
      </c>
      <c r="AY147" s="174" t="s">
        <v>165</v>
      </c>
      <c r="BK147" s="176">
        <f>SUM(BK148:BK156)</f>
        <v>5406.17</v>
      </c>
    </row>
    <row r="148" spans="1:65" s="1" customFormat="1" ht="33" customHeight="1">
      <c r="A148" s="35"/>
      <c r="B148" s="36"/>
      <c r="C148" s="179" t="s">
        <v>273</v>
      </c>
      <c r="D148" s="179" t="s">
        <v>167</v>
      </c>
      <c r="E148" s="180" t="s">
        <v>1285</v>
      </c>
      <c r="F148" s="181" t="s">
        <v>1286</v>
      </c>
      <c r="G148" s="182" t="s">
        <v>232</v>
      </c>
      <c r="H148" s="183">
        <v>51.5</v>
      </c>
      <c r="I148" s="184">
        <v>39.37</v>
      </c>
      <c r="J148" s="185">
        <f>ROUND(I148*H148,2)</f>
        <v>2027.56</v>
      </c>
      <c r="K148" s="181" t="s">
        <v>171</v>
      </c>
      <c r="L148" s="40"/>
      <c r="M148" s="186" t="s">
        <v>20</v>
      </c>
      <c r="N148" s="187" t="s">
        <v>41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558</v>
      </c>
      <c r="AT148" s="190" t="s">
        <v>167</v>
      </c>
      <c r="AU148" s="190" t="s">
        <v>79</v>
      </c>
      <c r="AY148" s="18" t="s">
        <v>165</v>
      </c>
      <c r="BE148" s="191">
        <f>IF(N148="základní",J148,0)</f>
        <v>2027.56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6</v>
      </c>
      <c r="BK148" s="191">
        <f>ROUND(I148*H148,2)</f>
        <v>2027.56</v>
      </c>
      <c r="BL148" s="18" t="s">
        <v>558</v>
      </c>
      <c r="BM148" s="190" t="s">
        <v>1287</v>
      </c>
    </row>
    <row r="149" spans="1:47" s="1" customFormat="1" ht="12">
      <c r="A149" s="35"/>
      <c r="B149" s="36"/>
      <c r="C149" s="37"/>
      <c r="D149" s="192" t="s">
        <v>174</v>
      </c>
      <c r="E149" s="37"/>
      <c r="F149" s="193" t="s">
        <v>1288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174</v>
      </c>
      <c r="AU149" s="18" t="s">
        <v>79</v>
      </c>
    </row>
    <row r="150" spans="2:51" s="12" customFormat="1" ht="12">
      <c r="B150" s="197"/>
      <c r="C150" s="198"/>
      <c r="D150" s="199" t="s">
        <v>190</v>
      </c>
      <c r="E150" s="200" t="s">
        <v>20</v>
      </c>
      <c r="F150" s="201" t="s">
        <v>1243</v>
      </c>
      <c r="G150" s="198"/>
      <c r="H150" s="200" t="s">
        <v>20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190</v>
      </c>
      <c r="AU150" s="207" t="s">
        <v>79</v>
      </c>
      <c r="AV150" s="12" t="s">
        <v>6</v>
      </c>
      <c r="AW150" s="12" t="s">
        <v>32</v>
      </c>
      <c r="AX150" s="12" t="s">
        <v>70</v>
      </c>
      <c r="AY150" s="207" t="s">
        <v>165</v>
      </c>
    </row>
    <row r="151" spans="2:51" s="13" customFormat="1" ht="12">
      <c r="B151" s="208"/>
      <c r="C151" s="209"/>
      <c r="D151" s="199" t="s">
        <v>190</v>
      </c>
      <c r="E151" s="210" t="s">
        <v>20</v>
      </c>
      <c r="F151" s="211" t="s">
        <v>1289</v>
      </c>
      <c r="G151" s="209"/>
      <c r="H151" s="212">
        <v>15.5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190</v>
      </c>
      <c r="AU151" s="218" t="s">
        <v>79</v>
      </c>
      <c r="AV151" s="13" t="s">
        <v>79</v>
      </c>
      <c r="AW151" s="13" t="s">
        <v>32</v>
      </c>
      <c r="AX151" s="13" t="s">
        <v>70</v>
      </c>
      <c r="AY151" s="218" t="s">
        <v>165</v>
      </c>
    </row>
    <row r="152" spans="2:51" s="12" customFormat="1" ht="12">
      <c r="B152" s="197"/>
      <c r="C152" s="198"/>
      <c r="D152" s="199" t="s">
        <v>190</v>
      </c>
      <c r="E152" s="200" t="s">
        <v>20</v>
      </c>
      <c r="F152" s="201" t="s">
        <v>1245</v>
      </c>
      <c r="G152" s="198"/>
      <c r="H152" s="200" t="s">
        <v>20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190</v>
      </c>
      <c r="AU152" s="207" t="s">
        <v>79</v>
      </c>
      <c r="AV152" s="12" t="s">
        <v>6</v>
      </c>
      <c r="AW152" s="12" t="s">
        <v>32</v>
      </c>
      <c r="AX152" s="12" t="s">
        <v>70</v>
      </c>
      <c r="AY152" s="207" t="s">
        <v>165</v>
      </c>
    </row>
    <row r="153" spans="2:51" s="13" customFormat="1" ht="12">
      <c r="B153" s="208"/>
      <c r="C153" s="209"/>
      <c r="D153" s="199" t="s">
        <v>190</v>
      </c>
      <c r="E153" s="210" t="s">
        <v>20</v>
      </c>
      <c r="F153" s="211" t="s">
        <v>1290</v>
      </c>
      <c r="G153" s="209"/>
      <c r="H153" s="212">
        <v>36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190</v>
      </c>
      <c r="AU153" s="218" t="s">
        <v>79</v>
      </c>
      <c r="AV153" s="13" t="s">
        <v>79</v>
      </c>
      <c r="AW153" s="13" t="s">
        <v>32</v>
      </c>
      <c r="AX153" s="13" t="s">
        <v>70</v>
      </c>
      <c r="AY153" s="218" t="s">
        <v>165</v>
      </c>
    </row>
    <row r="154" spans="2:51" s="14" customFormat="1" ht="12">
      <c r="B154" s="230"/>
      <c r="C154" s="231"/>
      <c r="D154" s="199" t="s">
        <v>190</v>
      </c>
      <c r="E154" s="232" t="s">
        <v>20</v>
      </c>
      <c r="F154" s="233" t="s">
        <v>259</v>
      </c>
      <c r="G154" s="231"/>
      <c r="H154" s="234">
        <v>51.5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190</v>
      </c>
      <c r="AU154" s="240" t="s">
        <v>79</v>
      </c>
      <c r="AV154" s="14" t="s">
        <v>172</v>
      </c>
      <c r="AW154" s="14" t="s">
        <v>32</v>
      </c>
      <c r="AX154" s="14" t="s">
        <v>6</v>
      </c>
      <c r="AY154" s="240" t="s">
        <v>165</v>
      </c>
    </row>
    <row r="155" spans="1:65" s="1" customFormat="1" ht="24.2" customHeight="1">
      <c r="A155" s="35"/>
      <c r="B155" s="36"/>
      <c r="C155" s="220" t="s">
        <v>280</v>
      </c>
      <c r="D155" s="220" t="s">
        <v>245</v>
      </c>
      <c r="E155" s="221" t="s">
        <v>1291</v>
      </c>
      <c r="F155" s="222" t="s">
        <v>1292</v>
      </c>
      <c r="G155" s="223" t="s">
        <v>232</v>
      </c>
      <c r="H155" s="224">
        <v>54.075</v>
      </c>
      <c r="I155" s="225">
        <v>62.48</v>
      </c>
      <c r="J155" s="226">
        <f>ROUND(I155*H155,2)</f>
        <v>3378.61</v>
      </c>
      <c r="K155" s="222" t="s">
        <v>171</v>
      </c>
      <c r="L155" s="227"/>
      <c r="M155" s="228" t="s">
        <v>20</v>
      </c>
      <c r="N155" s="229" t="s">
        <v>41</v>
      </c>
      <c r="O155" s="65"/>
      <c r="P155" s="188">
        <f>O155*H155</f>
        <v>0</v>
      </c>
      <c r="Q155" s="188">
        <v>0.00026</v>
      </c>
      <c r="R155" s="188">
        <f>Q155*H155</f>
        <v>0.014059499999999999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1210</v>
      </c>
      <c r="AT155" s="190" t="s">
        <v>245</v>
      </c>
      <c r="AU155" s="190" t="s">
        <v>79</v>
      </c>
      <c r="AY155" s="18" t="s">
        <v>165</v>
      </c>
      <c r="BE155" s="191">
        <f>IF(N155="základní",J155,0)</f>
        <v>3378.61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6</v>
      </c>
      <c r="BK155" s="191">
        <f>ROUND(I155*H155,2)</f>
        <v>3378.61</v>
      </c>
      <c r="BL155" s="18" t="s">
        <v>1210</v>
      </c>
      <c r="BM155" s="190" t="s">
        <v>1293</v>
      </c>
    </row>
    <row r="156" spans="2:51" s="13" customFormat="1" ht="12">
      <c r="B156" s="208"/>
      <c r="C156" s="209"/>
      <c r="D156" s="199" t="s">
        <v>190</v>
      </c>
      <c r="E156" s="209"/>
      <c r="F156" s="211" t="s">
        <v>1294</v>
      </c>
      <c r="G156" s="209"/>
      <c r="H156" s="212">
        <v>54.075</v>
      </c>
      <c r="I156" s="213"/>
      <c r="J156" s="209"/>
      <c r="K156" s="209"/>
      <c r="L156" s="214"/>
      <c r="M156" s="241"/>
      <c r="N156" s="242"/>
      <c r="O156" s="242"/>
      <c r="P156" s="242"/>
      <c r="Q156" s="242"/>
      <c r="R156" s="242"/>
      <c r="S156" s="242"/>
      <c r="T156" s="243"/>
      <c r="AT156" s="218" t="s">
        <v>190</v>
      </c>
      <c r="AU156" s="218" t="s">
        <v>79</v>
      </c>
      <c r="AV156" s="13" t="s">
        <v>79</v>
      </c>
      <c r="AW156" s="13" t="s">
        <v>4</v>
      </c>
      <c r="AX156" s="13" t="s">
        <v>6</v>
      </c>
      <c r="AY156" s="218" t="s">
        <v>165</v>
      </c>
    </row>
    <row r="157" spans="1:31" s="1" customFormat="1" ht="6.95" customHeight="1">
      <c r="A157" s="35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formatColumns="0" formatRows="0" autoFilter="0"/>
  <autoFilter ref="C85:K15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31151100"/>
    <hyperlink ref="F94" r:id="rId2" display="https://podminky.urs.cz/item/CS_URS_2022_02/132151103"/>
    <hyperlink ref="F101" r:id="rId3" display="https://podminky.urs.cz/item/CS_URS_2022_02/162651111"/>
    <hyperlink ref="F104" r:id="rId4" display="https://podminky.urs.cz/item/CS_URS_2022_02/167151101"/>
    <hyperlink ref="F106" r:id="rId5" display="https://podminky.urs.cz/item/CS_URS_2022_02/171201231"/>
    <hyperlink ref="F109" r:id="rId6" display="https://podminky.urs.cz/item/CS_URS_2022_02/171251201"/>
    <hyperlink ref="F111" r:id="rId7" display="https://podminky.urs.cz/item/CS_URS_2022_02/174101101"/>
    <hyperlink ref="F121" r:id="rId8" display="https://podminky.urs.cz/item/CS_URS_2022_02/175111101"/>
    <hyperlink ref="F132" r:id="rId9" display="https://podminky.urs.cz/item/CS_URS_2022_02/275313611"/>
    <hyperlink ref="F137" r:id="rId10" display="https://podminky.urs.cz/item/CS_URS_2022_02/348172113"/>
    <hyperlink ref="F141" r:id="rId11" display="https://podminky.urs.cz/item/CS_URS_2022_02/348172911"/>
    <hyperlink ref="F145" r:id="rId12" display="https://podminky.urs.cz/item/CS_URS_2022_02/998225111"/>
    <hyperlink ref="F149" r:id="rId13" display="https://podminky.urs.cz/item/CS_URS_2022_02/460791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15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1"/>
  <sheetViews>
    <sheetView showGridLines="0" workbookViewId="0" topLeftCell="A22">
      <selection activeCell="K33" sqref="K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8" t="s">
        <v>103</v>
      </c>
    </row>
    <row r="3" spans="2:46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79</v>
      </c>
    </row>
    <row r="4" spans="2:46" ht="24.95" customHeight="1">
      <c r="B4" s="21"/>
      <c r="D4" s="111" t="s">
        <v>125</v>
      </c>
      <c r="L4" s="21"/>
      <c r="M4" s="112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13" t="s">
        <v>17</v>
      </c>
      <c r="L6" s="21"/>
    </row>
    <row r="7" spans="2:12" ht="26.25" customHeight="1">
      <c r="B7" s="21"/>
      <c r="E7" s="392" t="str">
        <f>'Rekapitulace stavby'!K6</f>
        <v>Projektová dokumentace revitalizace střediska Veřejná zeleň na ul. Palackého 29, Nový Jičín</v>
      </c>
      <c r="F7" s="393"/>
      <c r="G7" s="393"/>
      <c r="H7" s="393"/>
      <c r="L7" s="21"/>
    </row>
    <row r="8" spans="1:31" s="1" customFormat="1" ht="12" customHeight="1">
      <c r="A8" s="35"/>
      <c r="B8" s="40"/>
      <c r="C8" s="35"/>
      <c r="D8" s="113" t="s">
        <v>126</v>
      </c>
      <c r="E8" s="35"/>
      <c r="F8" s="35"/>
      <c r="G8" s="35"/>
      <c r="H8" s="35"/>
      <c r="I8" s="35"/>
      <c r="J8" s="35"/>
      <c r="K8" s="35"/>
      <c r="L8" s="114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94" t="s">
        <v>1295</v>
      </c>
      <c r="F9" s="395"/>
      <c r="G9" s="395"/>
      <c r="H9" s="395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13" t="s">
        <v>19</v>
      </c>
      <c r="E11" s="35"/>
      <c r="F11" s="104" t="s">
        <v>20</v>
      </c>
      <c r="G11" s="35"/>
      <c r="H11" s="35"/>
      <c r="I11" s="113" t="s">
        <v>21</v>
      </c>
      <c r="J11" s="104" t="s">
        <v>20</v>
      </c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13" t="s">
        <v>22</v>
      </c>
      <c r="E12" s="35"/>
      <c r="F12" s="104" t="s">
        <v>23</v>
      </c>
      <c r="G12" s="35"/>
      <c r="H12" s="35"/>
      <c r="I12" s="113" t="s">
        <v>24</v>
      </c>
      <c r="J12" s="115">
        <f>'Rekapitulace stavby'!AN8</f>
        <v>44855</v>
      </c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13" t="s">
        <v>25</v>
      </c>
      <c r="E14" s="35"/>
      <c r="F14" s="35"/>
      <c r="G14" s="35"/>
      <c r="H14" s="35"/>
      <c r="I14" s="113" t="s">
        <v>26</v>
      </c>
      <c r="J14" s="104" t="s">
        <v>20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04" t="s">
        <v>27</v>
      </c>
      <c r="F15" s="35"/>
      <c r="G15" s="35"/>
      <c r="H15" s="35"/>
      <c r="I15" s="113" t="s">
        <v>28</v>
      </c>
      <c r="J15" s="104" t="s">
        <v>20</v>
      </c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13" t="s">
        <v>29</v>
      </c>
      <c r="E17" s="35"/>
      <c r="F17" s="35"/>
      <c r="G17" s="35"/>
      <c r="H17" s="35"/>
      <c r="I17" s="113" t="s">
        <v>26</v>
      </c>
      <c r="J17" s="31" t="str">
        <f>'Rekapitulace stavby'!AN13</f>
        <v>47671416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96" t="str">
        <f>'Rekapitulace stavby'!E14</f>
        <v>NOSTA s.r.o. Nový Jičín</v>
      </c>
      <c r="F18" s="397"/>
      <c r="G18" s="397"/>
      <c r="H18" s="397"/>
      <c r="I18" s="113" t="s">
        <v>28</v>
      </c>
      <c r="J18" s="31" t="str">
        <f>'Rekapitulace stavby'!AN14</f>
        <v>CZ47671416</v>
      </c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26</v>
      </c>
      <c r="J20" s="104" t="s">
        <v>20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04" t="s">
        <v>31</v>
      </c>
      <c r="F21" s="35"/>
      <c r="G21" s="35"/>
      <c r="H21" s="35"/>
      <c r="I21" s="113" t="s">
        <v>28</v>
      </c>
      <c r="J21" s="104" t="s">
        <v>20</v>
      </c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26</v>
      </c>
      <c r="J23" s="104" t="s">
        <v>20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04" t="s">
        <v>31</v>
      </c>
      <c r="F24" s="35"/>
      <c r="G24" s="35"/>
      <c r="H24" s="35"/>
      <c r="I24" s="113" t="s">
        <v>28</v>
      </c>
      <c r="J24" s="104" t="s">
        <v>20</v>
      </c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13" t="s">
        <v>34</v>
      </c>
      <c r="E26" s="35"/>
      <c r="F26" s="35"/>
      <c r="G26" s="35"/>
      <c r="H26" s="35"/>
      <c r="I26" s="35"/>
      <c r="J26" s="35"/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6"/>
      <c r="B27" s="117"/>
      <c r="C27" s="116"/>
      <c r="D27" s="116"/>
      <c r="E27" s="398" t="s">
        <v>20</v>
      </c>
      <c r="F27" s="398"/>
      <c r="G27" s="398"/>
      <c r="H27" s="39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1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114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ROUND(J86,2)</f>
        <v>1670020.28</v>
      </c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ROUND((SUM(BE86:BE370)),0)</f>
        <v>1670020</v>
      </c>
      <c r="G33" s="35"/>
      <c r="H33" s="35"/>
      <c r="I33" s="125">
        <v>0.21</v>
      </c>
      <c r="J33" s="124">
        <f>ROUND(((SUM(BE86:BE370))*I33),2)</f>
        <v>350704.26</v>
      </c>
      <c r="K33" s="35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45" customHeight="1">
      <c r="A34" s="35"/>
      <c r="B34" s="40"/>
      <c r="C34" s="35"/>
      <c r="D34" s="35"/>
      <c r="E34" s="113" t="s">
        <v>42</v>
      </c>
      <c r="F34" s="124">
        <f>ROUND((SUM(BF86:BF370)),0)</f>
        <v>0</v>
      </c>
      <c r="G34" s="35"/>
      <c r="H34" s="35"/>
      <c r="I34" s="125">
        <v>0.15</v>
      </c>
      <c r="J34" s="124">
        <f>ROUND(((SUM(BF86:BF370))*I34),0)</f>
        <v>0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45" customHeight="1" hidden="1">
      <c r="A35" s="35"/>
      <c r="B35" s="40"/>
      <c r="C35" s="35"/>
      <c r="D35" s="35"/>
      <c r="E35" s="113" t="s">
        <v>43</v>
      </c>
      <c r="F35" s="124">
        <f>ROUND((SUM(BG86:BG370)),0)</f>
        <v>0</v>
      </c>
      <c r="G35" s="35"/>
      <c r="H35" s="35"/>
      <c r="I35" s="125">
        <v>0.21</v>
      </c>
      <c r="J35" s="124">
        <f>0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45" customHeight="1" hidden="1">
      <c r="A36" s="35"/>
      <c r="B36" s="40"/>
      <c r="C36" s="35"/>
      <c r="D36" s="35"/>
      <c r="E36" s="113" t="s">
        <v>44</v>
      </c>
      <c r="F36" s="124">
        <f>ROUND((SUM(BH86:BH370)),0)</f>
        <v>0</v>
      </c>
      <c r="G36" s="35"/>
      <c r="H36" s="35"/>
      <c r="I36" s="125">
        <v>0.15</v>
      </c>
      <c r="J36" s="124">
        <f>0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45" customHeight="1" hidden="1">
      <c r="A37" s="35"/>
      <c r="B37" s="40"/>
      <c r="C37" s="35"/>
      <c r="D37" s="35"/>
      <c r="E37" s="113" t="s">
        <v>45</v>
      </c>
      <c r="F37" s="124">
        <f>ROUND((SUM(BI86:BI370)),0)</f>
        <v>0</v>
      </c>
      <c r="G37" s="35"/>
      <c r="H37" s="35"/>
      <c r="I37" s="125">
        <v>0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2020724.54</v>
      </c>
      <c r="K39" s="132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45" customHeight="1">
      <c r="A40" s="3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95" customHeight="1">
      <c r="A44" s="35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4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95" customHeight="1">
      <c r="A45" s="35"/>
      <c r="B45" s="36"/>
      <c r="C45" s="24" t="s">
        <v>128</v>
      </c>
      <c r="D45" s="37"/>
      <c r="E45" s="37"/>
      <c r="F45" s="37"/>
      <c r="G45" s="37"/>
      <c r="H45" s="37"/>
      <c r="I45" s="37"/>
      <c r="J45" s="37"/>
      <c r="K45" s="37"/>
      <c r="L45" s="114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17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26.25" customHeight="1">
      <c r="A48" s="35"/>
      <c r="B48" s="36"/>
      <c r="C48" s="37"/>
      <c r="D48" s="37"/>
      <c r="E48" s="390" t="str">
        <f>E7</f>
        <v>Projektová dokumentace revitalizace střediska Veřejná zeleň na ul. Palackého 29, Nový Jičín</v>
      </c>
      <c r="F48" s="391"/>
      <c r="G48" s="391"/>
      <c r="H48" s="391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86" t="str">
        <f>E9</f>
        <v>SO 06 - Dešťová kanalizace</v>
      </c>
      <c r="F50" s="389"/>
      <c r="G50" s="389"/>
      <c r="H50" s="389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1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par. č. 589/3 v k.ú. Nový Jičín-Horní Předměstí</v>
      </c>
      <c r="G52" s="37"/>
      <c r="H52" s="37"/>
      <c r="I52" s="30" t="s">
        <v>24</v>
      </c>
      <c r="J52" s="60">
        <f>IF(J12="","",J12)</f>
        <v>44855</v>
      </c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15.2" customHeight="1">
      <c r="A54" s="35"/>
      <c r="B54" s="36"/>
      <c r="C54" s="30" t="s">
        <v>25</v>
      </c>
      <c r="D54" s="37"/>
      <c r="E54" s="37"/>
      <c r="F54" s="28" t="str">
        <f>E15</f>
        <v>Technické služby města Nového Jičína, p. o.</v>
      </c>
      <c r="G54" s="37"/>
      <c r="H54" s="37"/>
      <c r="I54" s="30" t="s">
        <v>30</v>
      </c>
      <c r="J54" s="33" t="str">
        <f>E21</f>
        <v>BENEPRO, a.s.</v>
      </c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NOSTA s.r.o. Nový Jičín</v>
      </c>
      <c r="G55" s="37"/>
      <c r="H55" s="37"/>
      <c r="I55" s="30" t="s">
        <v>33</v>
      </c>
      <c r="J55" s="33" t="str">
        <f>E24</f>
        <v>BENEPRO, a.s.</v>
      </c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37" t="s">
        <v>129</v>
      </c>
      <c r="D57" s="138"/>
      <c r="E57" s="138"/>
      <c r="F57" s="138"/>
      <c r="G57" s="138"/>
      <c r="H57" s="138"/>
      <c r="I57" s="138"/>
      <c r="J57" s="139" t="s">
        <v>130</v>
      </c>
      <c r="K57" s="138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9" customHeight="1">
      <c r="A59" s="35"/>
      <c r="B59" s="36"/>
      <c r="C59" s="140" t="s">
        <v>68</v>
      </c>
      <c r="D59" s="37"/>
      <c r="E59" s="37"/>
      <c r="F59" s="37"/>
      <c r="G59" s="37"/>
      <c r="H59" s="37"/>
      <c r="I59" s="37"/>
      <c r="J59" s="78">
        <f>J86</f>
        <v>1670020.2799999998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131</v>
      </c>
    </row>
    <row r="60" spans="2:12" s="8" customFormat="1" ht="24.95" customHeight="1">
      <c r="B60" s="141"/>
      <c r="C60" s="142"/>
      <c r="D60" s="143" t="s">
        <v>132</v>
      </c>
      <c r="E60" s="144"/>
      <c r="F60" s="144"/>
      <c r="G60" s="144"/>
      <c r="H60" s="144"/>
      <c r="I60" s="144"/>
      <c r="J60" s="145">
        <f>J87</f>
        <v>1670020.2799999998</v>
      </c>
      <c r="K60" s="142"/>
      <c r="L60" s="146"/>
    </row>
    <row r="61" spans="2:12" s="9" customFormat="1" ht="19.9" customHeight="1">
      <c r="B61" s="147"/>
      <c r="C61" s="98"/>
      <c r="D61" s="148" t="s">
        <v>133</v>
      </c>
      <c r="E61" s="149"/>
      <c r="F61" s="149"/>
      <c r="G61" s="149"/>
      <c r="H61" s="149"/>
      <c r="I61" s="149"/>
      <c r="J61" s="150">
        <f>J88</f>
        <v>538855.56</v>
      </c>
      <c r="K61" s="98"/>
      <c r="L61" s="151"/>
    </row>
    <row r="62" spans="2:12" s="9" customFormat="1" ht="19.9" customHeight="1">
      <c r="B62" s="147"/>
      <c r="C62" s="98"/>
      <c r="D62" s="148" t="s">
        <v>135</v>
      </c>
      <c r="E62" s="149"/>
      <c r="F62" s="149"/>
      <c r="G62" s="149"/>
      <c r="H62" s="149"/>
      <c r="I62" s="149"/>
      <c r="J62" s="150">
        <f>J222</f>
        <v>6712.81</v>
      </c>
      <c r="K62" s="98"/>
      <c r="L62" s="151"/>
    </row>
    <row r="63" spans="2:12" s="9" customFormat="1" ht="19.9" customHeight="1">
      <c r="B63" s="147"/>
      <c r="C63" s="98"/>
      <c r="D63" s="148" t="s">
        <v>136</v>
      </c>
      <c r="E63" s="149"/>
      <c r="F63" s="149"/>
      <c r="G63" s="149"/>
      <c r="H63" s="149"/>
      <c r="I63" s="149"/>
      <c r="J63" s="150">
        <f>J248</f>
        <v>43499.26</v>
      </c>
      <c r="K63" s="98"/>
      <c r="L63" s="151"/>
    </row>
    <row r="64" spans="2:12" s="9" customFormat="1" ht="19.9" customHeight="1">
      <c r="B64" s="147"/>
      <c r="C64" s="98"/>
      <c r="D64" s="148" t="s">
        <v>941</v>
      </c>
      <c r="E64" s="149"/>
      <c r="F64" s="149"/>
      <c r="G64" s="149"/>
      <c r="H64" s="149"/>
      <c r="I64" s="149"/>
      <c r="J64" s="150">
        <f>J294</f>
        <v>1038717.0199999999</v>
      </c>
      <c r="K64" s="98"/>
      <c r="L64" s="151"/>
    </row>
    <row r="65" spans="2:12" s="9" customFormat="1" ht="19.9" customHeight="1">
      <c r="B65" s="147"/>
      <c r="C65" s="98"/>
      <c r="D65" s="148" t="s">
        <v>140</v>
      </c>
      <c r="E65" s="149"/>
      <c r="F65" s="149"/>
      <c r="G65" s="149"/>
      <c r="H65" s="149"/>
      <c r="I65" s="149"/>
      <c r="J65" s="150">
        <f>J357</f>
        <v>4942.97</v>
      </c>
      <c r="K65" s="98"/>
      <c r="L65" s="151"/>
    </row>
    <row r="66" spans="2:12" s="9" customFormat="1" ht="19.9" customHeight="1">
      <c r="B66" s="147"/>
      <c r="C66" s="98"/>
      <c r="D66" s="148" t="s">
        <v>141</v>
      </c>
      <c r="E66" s="149"/>
      <c r="F66" s="149"/>
      <c r="G66" s="149"/>
      <c r="H66" s="149"/>
      <c r="I66" s="149"/>
      <c r="J66" s="150">
        <f>J368</f>
        <v>37292.66</v>
      </c>
      <c r="K66" s="98"/>
      <c r="L66" s="151"/>
    </row>
    <row r="67" spans="1:31" s="1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1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1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24.95" customHeight="1">
      <c r="A73" s="35"/>
      <c r="B73" s="36"/>
      <c r="C73" s="24" t="s">
        <v>150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12" customHeight="1">
      <c r="A75" s="35"/>
      <c r="B75" s="36"/>
      <c r="C75" s="30" t="s">
        <v>17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26.25" customHeight="1">
      <c r="A76" s="35"/>
      <c r="B76" s="36"/>
      <c r="C76" s="37"/>
      <c r="D76" s="37"/>
      <c r="E76" s="390" t="str">
        <f>E7</f>
        <v>Projektová dokumentace revitalizace střediska Veřejná zeleň na ul. Palackého 29, Nový Jičín</v>
      </c>
      <c r="F76" s="391"/>
      <c r="G76" s="391"/>
      <c r="H76" s="391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A77" s="35"/>
      <c r="B77" s="36"/>
      <c r="C77" s="30" t="s">
        <v>126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16.5" customHeight="1">
      <c r="A78" s="35"/>
      <c r="B78" s="36"/>
      <c r="C78" s="37"/>
      <c r="D78" s="37"/>
      <c r="E78" s="386" t="str">
        <f>E9</f>
        <v>SO 06 - Dešťová kanalizace</v>
      </c>
      <c r="F78" s="389"/>
      <c r="G78" s="389"/>
      <c r="H78" s="389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2" customHeight="1">
      <c r="A80" s="35"/>
      <c r="B80" s="36"/>
      <c r="C80" s="30" t="s">
        <v>22</v>
      </c>
      <c r="D80" s="37"/>
      <c r="E80" s="37"/>
      <c r="F80" s="28" t="str">
        <f>F12</f>
        <v>par. č. 589/3 v k.ú. Nový Jičín-Horní Předměstí</v>
      </c>
      <c r="G80" s="37"/>
      <c r="H80" s="37"/>
      <c r="I80" s="30" t="s">
        <v>24</v>
      </c>
      <c r="J80" s="60">
        <f>IF(J12="","",J12)</f>
        <v>44855</v>
      </c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" customFormat="1" ht="15.2" customHeight="1">
      <c r="A82" s="35"/>
      <c r="B82" s="36"/>
      <c r="C82" s="30" t="s">
        <v>25</v>
      </c>
      <c r="D82" s="37"/>
      <c r="E82" s="37"/>
      <c r="F82" s="28" t="str">
        <f>E15</f>
        <v>Technické služby města Nového Jičína, p. o.</v>
      </c>
      <c r="G82" s="37"/>
      <c r="H82" s="37"/>
      <c r="I82" s="30" t="s">
        <v>30</v>
      </c>
      <c r="J82" s="33" t="str">
        <f>E21</f>
        <v>BENEPRO, a.s.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1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NOSTA s.r.o. Nový Jičín</v>
      </c>
      <c r="G83" s="37"/>
      <c r="H83" s="37"/>
      <c r="I83" s="30" t="s">
        <v>33</v>
      </c>
      <c r="J83" s="33" t="str">
        <f>E24</f>
        <v>BENEPRO, a.s.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1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0" customFormat="1" ht="29.25" customHeight="1">
      <c r="A85" s="152"/>
      <c r="B85" s="153"/>
      <c r="C85" s="154" t="s">
        <v>151</v>
      </c>
      <c r="D85" s="155" t="s">
        <v>55</v>
      </c>
      <c r="E85" s="155" t="s">
        <v>51</v>
      </c>
      <c r="F85" s="155" t="s">
        <v>52</v>
      </c>
      <c r="G85" s="155" t="s">
        <v>152</v>
      </c>
      <c r="H85" s="155" t="s">
        <v>153</v>
      </c>
      <c r="I85" s="155" t="s">
        <v>154</v>
      </c>
      <c r="J85" s="155" t="s">
        <v>130</v>
      </c>
      <c r="K85" s="156" t="s">
        <v>155</v>
      </c>
      <c r="L85" s="157"/>
      <c r="M85" s="69" t="s">
        <v>20</v>
      </c>
      <c r="N85" s="70" t="s">
        <v>40</v>
      </c>
      <c r="O85" s="70" t="s">
        <v>156</v>
      </c>
      <c r="P85" s="70" t="s">
        <v>157</v>
      </c>
      <c r="Q85" s="70" t="s">
        <v>158</v>
      </c>
      <c r="R85" s="70" t="s">
        <v>159</v>
      </c>
      <c r="S85" s="70" t="s">
        <v>160</v>
      </c>
      <c r="T85" s="71" t="s">
        <v>161</v>
      </c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</row>
    <row r="86" spans="1:63" s="1" customFormat="1" ht="22.9" customHeight="1">
      <c r="A86" s="35"/>
      <c r="B86" s="36"/>
      <c r="C86" s="76" t="s">
        <v>162</v>
      </c>
      <c r="D86" s="37"/>
      <c r="E86" s="37"/>
      <c r="F86" s="37"/>
      <c r="G86" s="37"/>
      <c r="H86" s="37"/>
      <c r="I86" s="37"/>
      <c r="J86" s="158">
        <f>BK86</f>
        <v>1670020.2799999998</v>
      </c>
      <c r="K86" s="37"/>
      <c r="L86" s="40"/>
      <c r="M86" s="72"/>
      <c r="N86" s="159"/>
      <c r="O86" s="73"/>
      <c r="P86" s="160">
        <f>P87</f>
        <v>0</v>
      </c>
      <c r="Q86" s="73"/>
      <c r="R86" s="160">
        <f>R87</f>
        <v>54.11446080474799</v>
      </c>
      <c r="S86" s="73"/>
      <c r="T86" s="161">
        <f>T87</f>
        <v>9.8535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69</v>
      </c>
      <c r="AU86" s="18" t="s">
        <v>131</v>
      </c>
      <c r="BK86" s="162">
        <f>BK87</f>
        <v>1670020.2799999998</v>
      </c>
    </row>
    <row r="87" spans="2:63" s="11" customFormat="1" ht="25.9" customHeight="1">
      <c r="B87" s="163"/>
      <c r="C87" s="164"/>
      <c r="D87" s="165" t="s">
        <v>69</v>
      </c>
      <c r="E87" s="166" t="s">
        <v>163</v>
      </c>
      <c r="F87" s="166" t="s">
        <v>164</v>
      </c>
      <c r="G87" s="164"/>
      <c r="H87" s="164"/>
      <c r="I87" s="167"/>
      <c r="J87" s="168">
        <f>BK87</f>
        <v>1670020.2799999998</v>
      </c>
      <c r="K87" s="164"/>
      <c r="L87" s="169"/>
      <c r="M87" s="170"/>
      <c r="N87" s="171"/>
      <c r="O87" s="171"/>
      <c r="P87" s="172">
        <f>P88+P222+P248+P294+P357+P368</f>
        <v>0</v>
      </c>
      <c r="Q87" s="171"/>
      <c r="R87" s="172">
        <f>R88+R222+R248+R294+R357+R368</f>
        <v>54.11446080474799</v>
      </c>
      <c r="S87" s="171"/>
      <c r="T87" s="173">
        <f>T88+T222+T248+T294+T357+T368</f>
        <v>9.8535</v>
      </c>
      <c r="AR87" s="174" t="s">
        <v>6</v>
      </c>
      <c r="AT87" s="175" t="s">
        <v>69</v>
      </c>
      <c r="AU87" s="175" t="s">
        <v>70</v>
      </c>
      <c r="AY87" s="174" t="s">
        <v>165</v>
      </c>
      <c r="BK87" s="176">
        <f>BK88+BK222+BK248+BK294+BK357+BK368</f>
        <v>1670020.2799999998</v>
      </c>
    </row>
    <row r="88" spans="2:63" s="11" customFormat="1" ht="22.9" customHeight="1">
      <c r="B88" s="163"/>
      <c r="C88" s="164"/>
      <c r="D88" s="165" t="s">
        <v>69</v>
      </c>
      <c r="E88" s="177" t="s">
        <v>6</v>
      </c>
      <c r="F88" s="177" t="s">
        <v>166</v>
      </c>
      <c r="G88" s="164"/>
      <c r="H88" s="164"/>
      <c r="I88" s="167"/>
      <c r="J88" s="178">
        <f>BK88</f>
        <v>538855.56</v>
      </c>
      <c r="K88" s="164"/>
      <c r="L88" s="169"/>
      <c r="M88" s="170"/>
      <c r="N88" s="171"/>
      <c r="O88" s="171"/>
      <c r="P88" s="172">
        <f>SUM(P89:P221)</f>
        <v>0</v>
      </c>
      <c r="Q88" s="171"/>
      <c r="R88" s="172">
        <f>SUM(R89:R221)</f>
        <v>0.558755871948</v>
      </c>
      <c r="S88" s="171"/>
      <c r="T88" s="173">
        <f>SUM(T89:T221)</f>
        <v>0</v>
      </c>
      <c r="AR88" s="174" t="s">
        <v>6</v>
      </c>
      <c r="AT88" s="175" t="s">
        <v>69</v>
      </c>
      <c r="AU88" s="175" t="s">
        <v>6</v>
      </c>
      <c r="AY88" s="174" t="s">
        <v>165</v>
      </c>
      <c r="BK88" s="176">
        <f>SUM(BK89:BK221)</f>
        <v>538855.56</v>
      </c>
    </row>
    <row r="89" spans="1:65" s="1" customFormat="1" ht="90" customHeight="1">
      <c r="A89" s="35"/>
      <c r="B89" s="36"/>
      <c r="C89" s="179" t="s">
        <v>6</v>
      </c>
      <c r="D89" s="179" t="s">
        <v>167</v>
      </c>
      <c r="E89" s="180" t="s">
        <v>1296</v>
      </c>
      <c r="F89" s="181" t="s">
        <v>1297</v>
      </c>
      <c r="G89" s="182" t="s">
        <v>232</v>
      </c>
      <c r="H89" s="183">
        <v>10</v>
      </c>
      <c r="I89" s="184">
        <v>312.04</v>
      </c>
      <c r="J89" s="185">
        <f>ROUND(I89*H89,2)</f>
        <v>3120.4</v>
      </c>
      <c r="K89" s="181" t="s">
        <v>171</v>
      </c>
      <c r="L89" s="40"/>
      <c r="M89" s="186" t="s">
        <v>20</v>
      </c>
      <c r="N89" s="187" t="s">
        <v>41</v>
      </c>
      <c r="O89" s="65"/>
      <c r="P89" s="188">
        <f>O89*H89</f>
        <v>0</v>
      </c>
      <c r="Q89" s="188">
        <v>0.0086767</v>
      </c>
      <c r="R89" s="188">
        <f>Q89*H89</f>
        <v>0.08676700000000001</v>
      </c>
      <c r="S89" s="188">
        <v>0</v>
      </c>
      <c r="T89" s="18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0" t="s">
        <v>172</v>
      </c>
      <c r="AT89" s="190" t="s">
        <v>167</v>
      </c>
      <c r="AU89" s="190" t="s">
        <v>79</v>
      </c>
      <c r="AY89" s="18" t="s">
        <v>165</v>
      </c>
      <c r="BE89" s="191">
        <f>IF(N89="základní",J89,0)</f>
        <v>3120.4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18" t="s">
        <v>6</v>
      </c>
      <c r="BK89" s="191">
        <f>ROUND(I89*H89,2)</f>
        <v>3120.4</v>
      </c>
      <c r="BL89" s="18" t="s">
        <v>172</v>
      </c>
      <c r="BM89" s="190" t="s">
        <v>1298</v>
      </c>
    </row>
    <row r="90" spans="1:47" s="1" customFormat="1" ht="12">
      <c r="A90" s="35"/>
      <c r="B90" s="36"/>
      <c r="C90" s="37"/>
      <c r="D90" s="192" t="s">
        <v>174</v>
      </c>
      <c r="E90" s="37"/>
      <c r="F90" s="193" t="s">
        <v>1299</v>
      </c>
      <c r="G90" s="37"/>
      <c r="H90" s="37"/>
      <c r="I90" s="194"/>
      <c r="J90" s="37"/>
      <c r="K90" s="37"/>
      <c r="L90" s="40"/>
      <c r="M90" s="195"/>
      <c r="N90" s="19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174</v>
      </c>
      <c r="AU90" s="18" t="s">
        <v>79</v>
      </c>
    </row>
    <row r="91" spans="1:65" s="1" customFormat="1" ht="90" customHeight="1">
      <c r="A91" s="35"/>
      <c r="B91" s="36"/>
      <c r="C91" s="179" t="s">
        <v>79</v>
      </c>
      <c r="D91" s="179" t="s">
        <v>167</v>
      </c>
      <c r="E91" s="180" t="s">
        <v>1300</v>
      </c>
      <c r="F91" s="181" t="s">
        <v>1301</v>
      </c>
      <c r="G91" s="182" t="s">
        <v>232</v>
      </c>
      <c r="H91" s="183">
        <v>10</v>
      </c>
      <c r="I91" s="184">
        <v>250.05</v>
      </c>
      <c r="J91" s="185">
        <f>ROUND(I91*H91,2)</f>
        <v>2500.5</v>
      </c>
      <c r="K91" s="181" t="s">
        <v>171</v>
      </c>
      <c r="L91" s="40"/>
      <c r="M91" s="186" t="s">
        <v>20</v>
      </c>
      <c r="N91" s="187" t="s">
        <v>41</v>
      </c>
      <c r="O91" s="65"/>
      <c r="P91" s="188">
        <f>O91*H91</f>
        <v>0</v>
      </c>
      <c r="Q91" s="188">
        <v>0.0369043</v>
      </c>
      <c r="R91" s="188">
        <f>Q91*H91</f>
        <v>0.369043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172</v>
      </c>
      <c r="AT91" s="190" t="s">
        <v>167</v>
      </c>
      <c r="AU91" s="190" t="s">
        <v>79</v>
      </c>
      <c r="AY91" s="18" t="s">
        <v>165</v>
      </c>
      <c r="BE91" s="191">
        <f>IF(N91="základní",J91,0)</f>
        <v>2500.5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6</v>
      </c>
      <c r="BK91" s="191">
        <f>ROUND(I91*H91,2)</f>
        <v>2500.5</v>
      </c>
      <c r="BL91" s="18" t="s">
        <v>172</v>
      </c>
      <c r="BM91" s="190" t="s">
        <v>1302</v>
      </c>
    </row>
    <row r="92" spans="1:47" s="1" customFormat="1" ht="12">
      <c r="A92" s="35"/>
      <c r="B92" s="36"/>
      <c r="C92" s="37"/>
      <c r="D92" s="192" t="s">
        <v>174</v>
      </c>
      <c r="E92" s="37"/>
      <c r="F92" s="193" t="s">
        <v>1303</v>
      </c>
      <c r="G92" s="37"/>
      <c r="H92" s="37"/>
      <c r="I92" s="194"/>
      <c r="J92" s="37"/>
      <c r="K92" s="37"/>
      <c r="L92" s="40"/>
      <c r="M92" s="195"/>
      <c r="N92" s="19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174</v>
      </c>
      <c r="AU92" s="18" t="s">
        <v>79</v>
      </c>
    </row>
    <row r="93" spans="1:65" s="1" customFormat="1" ht="44.25" customHeight="1">
      <c r="A93" s="35"/>
      <c r="B93" s="36"/>
      <c r="C93" s="179" t="s">
        <v>180</v>
      </c>
      <c r="D93" s="179" t="s">
        <v>167</v>
      </c>
      <c r="E93" s="180" t="s">
        <v>1304</v>
      </c>
      <c r="F93" s="181" t="s">
        <v>1305</v>
      </c>
      <c r="G93" s="182" t="s">
        <v>201</v>
      </c>
      <c r="H93" s="183">
        <v>266.674</v>
      </c>
      <c r="I93" s="184">
        <v>304.5</v>
      </c>
      <c r="J93" s="185">
        <f>ROUND(I93*H93,2)</f>
        <v>81202.23</v>
      </c>
      <c r="K93" s="181" t="s">
        <v>171</v>
      </c>
      <c r="L93" s="40"/>
      <c r="M93" s="186" t="s">
        <v>20</v>
      </c>
      <c r="N93" s="187" t="s">
        <v>41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172</v>
      </c>
      <c r="AT93" s="190" t="s">
        <v>167</v>
      </c>
      <c r="AU93" s="190" t="s">
        <v>79</v>
      </c>
      <c r="AY93" s="18" t="s">
        <v>165</v>
      </c>
      <c r="BE93" s="191">
        <f>IF(N93="základní",J93,0)</f>
        <v>81202.23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6</v>
      </c>
      <c r="BK93" s="191">
        <f>ROUND(I93*H93,2)</f>
        <v>81202.23</v>
      </c>
      <c r="BL93" s="18" t="s">
        <v>172</v>
      </c>
      <c r="BM93" s="190" t="s">
        <v>1306</v>
      </c>
    </row>
    <row r="94" spans="1:47" s="1" customFormat="1" ht="12">
      <c r="A94" s="35"/>
      <c r="B94" s="36"/>
      <c r="C94" s="37"/>
      <c r="D94" s="192" t="s">
        <v>174</v>
      </c>
      <c r="E94" s="37"/>
      <c r="F94" s="193" t="s">
        <v>1307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174</v>
      </c>
      <c r="AU94" s="18" t="s">
        <v>79</v>
      </c>
    </row>
    <row r="95" spans="2:51" s="12" customFormat="1" ht="12">
      <c r="B95" s="197"/>
      <c r="C95" s="198"/>
      <c r="D95" s="199" t="s">
        <v>190</v>
      </c>
      <c r="E95" s="200" t="s">
        <v>20</v>
      </c>
      <c r="F95" s="201" t="s">
        <v>1308</v>
      </c>
      <c r="G95" s="198"/>
      <c r="H95" s="200" t="s">
        <v>20</v>
      </c>
      <c r="I95" s="202"/>
      <c r="J95" s="198"/>
      <c r="K95" s="198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190</v>
      </c>
      <c r="AU95" s="207" t="s">
        <v>79</v>
      </c>
      <c r="AV95" s="12" t="s">
        <v>6</v>
      </c>
      <c r="AW95" s="12" t="s">
        <v>32</v>
      </c>
      <c r="AX95" s="12" t="s">
        <v>70</v>
      </c>
      <c r="AY95" s="207" t="s">
        <v>165</v>
      </c>
    </row>
    <row r="96" spans="2:51" s="13" customFormat="1" ht="12">
      <c r="B96" s="208"/>
      <c r="C96" s="209"/>
      <c r="D96" s="199" t="s">
        <v>190</v>
      </c>
      <c r="E96" s="210" t="s">
        <v>20</v>
      </c>
      <c r="F96" s="211" t="s">
        <v>1309</v>
      </c>
      <c r="G96" s="209"/>
      <c r="H96" s="212">
        <v>266.674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190</v>
      </c>
      <c r="AU96" s="218" t="s">
        <v>79</v>
      </c>
      <c r="AV96" s="13" t="s">
        <v>79</v>
      </c>
      <c r="AW96" s="13" t="s">
        <v>32</v>
      </c>
      <c r="AX96" s="13" t="s">
        <v>6</v>
      </c>
      <c r="AY96" s="218" t="s">
        <v>165</v>
      </c>
    </row>
    <row r="97" spans="1:65" s="1" customFormat="1" ht="49.15" customHeight="1">
      <c r="A97" s="35"/>
      <c r="B97" s="36"/>
      <c r="C97" s="179" t="s">
        <v>172</v>
      </c>
      <c r="D97" s="179" t="s">
        <v>167</v>
      </c>
      <c r="E97" s="180" t="s">
        <v>1310</v>
      </c>
      <c r="F97" s="181" t="s">
        <v>1311</v>
      </c>
      <c r="G97" s="182" t="s">
        <v>201</v>
      </c>
      <c r="H97" s="183">
        <v>112.574</v>
      </c>
      <c r="I97" s="184">
        <v>423.46</v>
      </c>
      <c r="J97" s="185">
        <f>ROUND(I97*H97,2)</f>
        <v>47670.59</v>
      </c>
      <c r="K97" s="181" t="s">
        <v>171</v>
      </c>
      <c r="L97" s="40"/>
      <c r="M97" s="186" t="s">
        <v>20</v>
      </c>
      <c r="N97" s="187" t="s">
        <v>41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172</v>
      </c>
      <c r="AT97" s="190" t="s">
        <v>167</v>
      </c>
      <c r="AU97" s="190" t="s">
        <v>79</v>
      </c>
      <c r="AY97" s="18" t="s">
        <v>165</v>
      </c>
      <c r="BE97" s="191">
        <f>IF(N97="základní",J97,0)</f>
        <v>47670.59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6</v>
      </c>
      <c r="BK97" s="191">
        <f>ROUND(I97*H97,2)</f>
        <v>47670.59</v>
      </c>
      <c r="BL97" s="18" t="s">
        <v>172</v>
      </c>
      <c r="BM97" s="190" t="s">
        <v>1312</v>
      </c>
    </row>
    <row r="98" spans="1:47" s="1" customFormat="1" ht="12">
      <c r="A98" s="35"/>
      <c r="B98" s="36"/>
      <c r="C98" s="37"/>
      <c r="D98" s="192" t="s">
        <v>174</v>
      </c>
      <c r="E98" s="37"/>
      <c r="F98" s="193" t="s">
        <v>1313</v>
      </c>
      <c r="G98" s="37"/>
      <c r="H98" s="37"/>
      <c r="I98" s="194"/>
      <c r="J98" s="37"/>
      <c r="K98" s="37"/>
      <c r="L98" s="40"/>
      <c r="M98" s="195"/>
      <c r="N98" s="19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174</v>
      </c>
      <c r="AU98" s="18" t="s">
        <v>79</v>
      </c>
    </row>
    <row r="99" spans="2:51" s="12" customFormat="1" ht="12">
      <c r="B99" s="197"/>
      <c r="C99" s="198"/>
      <c r="D99" s="199" t="s">
        <v>190</v>
      </c>
      <c r="E99" s="200" t="s">
        <v>20</v>
      </c>
      <c r="F99" s="201" t="s">
        <v>1314</v>
      </c>
      <c r="G99" s="198"/>
      <c r="H99" s="200" t="s">
        <v>20</v>
      </c>
      <c r="I99" s="202"/>
      <c r="J99" s="198"/>
      <c r="K99" s="198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190</v>
      </c>
      <c r="AU99" s="207" t="s">
        <v>79</v>
      </c>
      <c r="AV99" s="12" t="s">
        <v>6</v>
      </c>
      <c r="AW99" s="12" t="s">
        <v>32</v>
      </c>
      <c r="AX99" s="12" t="s">
        <v>70</v>
      </c>
      <c r="AY99" s="207" t="s">
        <v>165</v>
      </c>
    </row>
    <row r="100" spans="2:51" s="13" customFormat="1" ht="12">
      <c r="B100" s="208"/>
      <c r="C100" s="209"/>
      <c r="D100" s="199" t="s">
        <v>190</v>
      </c>
      <c r="E100" s="210" t="s">
        <v>20</v>
      </c>
      <c r="F100" s="211" t="s">
        <v>1315</v>
      </c>
      <c r="G100" s="209"/>
      <c r="H100" s="212">
        <v>16.56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190</v>
      </c>
      <c r="AU100" s="218" t="s">
        <v>79</v>
      </c>
      <c r="AV100" s="13" t="s">
        <v>79</v>
      </c>
      <c r="AW100" s="13" t="s">
        <v>32</v>
      </c>
      <c r="AX100" s="13" t="s">
        <v>70</v>
      </c>
      <c r="AY100" s="218" t="s">
        <v>165</v>
      </c>
    </row>
    <row r="101" spans="2:51" s="12" customFormat="1" ht="12">
      <c r="B101" s="197"/>
      <c r="C101" s="198"/>
      <c r="D101" s="199" t="s">
        <v>190</v>
      </c>
      <c r="E101" s="200" t="s">
        <v>20</v>
      </c>
      <c r="F101" s="201" t="s">
        <v>1316</v>
      </c>
      <c r="G101" s="198"/>
      <c r="H101" s="200" t="s">
        <v>20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190</v>
      </c>
      <c r="AU101" s="207" t="s">
        <v>79</v>
      </c>
      <c r="AV101" s="12" t="s">
        <v>6</v>
      </c>
      <c r="AW101" s="12" t="s">
        <v>32</v>
      </c>
      <c r="AX101" s="12" t="s">
        <v>70</v>
      </c>
      <c r="AY101" s="207" t="s">
        <v>165</v>
      </c>
    </row>
    <row r="102" spans="2:51" s="13" customFormat="1" ht="12">
      <c r="B102" s="208"/>
      <c r="C102" s="209"/>
      <c r="D102" s="199" t="s">
        <v>190</v>
      </c>
      <c r="E102" s="210" t="s">
        <v>20</v>
      </c>
      <c r="F102" s="211" t="s">
        <v>1317</v>
      </c>
      <c r="G102" s="209"/>
      <c r="H102" s="212">
        <v>15.18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190</v>
      </c>
      <c r="AU102" s="218" t="s">
        <v>79</v>
      </c>
      <c r="AV102" s="13" t="s">
        <v>79</v>
      </c>
      <c r="AW102" s="13" t="s">
        <v>32</v>
      </c>
      <c r="AX102" s="13" t="s">
        <v>70</v>
      </c>
      <c r="AY102" s="218" t="s">
        <v>165</v>
      </c>
    </row>
    <row r="103" spans="2:51" s="12" customFormat="1" ht="12">
      <c r="B103" s="197"/>
      <c r="C103" s="198"/>
      <c r="D103" s="199" t="s">
        <v>190</v>
      </c>
      <c r="E103" s="200" t="s">
        <v>20</v>
      </c>
      <c r="F103" s="201" t="s">
        <v>1318</v>
      </c>
      <c r="G103" s="198"/>
      <c r="H103" s="200" t="s">
        <v>20</v>
      </c>
      <c r="I103" s="202"/>
      <c r="J103" s="198"/>
      <c r="K103" s="198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190</v>
      </c>
      <c r="AU103" s="207" t="s">
        <v>79</v>
      </c>
      <c r="AV103" s="12" t="s">
        <v>6</v>
      </c>
      <c r="AW103" s="12" t="s">
        <v>32</v>
      </c>
      <c r="AX103" s="12" t="s">
        <v>70</v>
      </c>
      <c r="AY103" s="207" t="s">
        <v>165</v>
      </c>
    </row>
    <row r="104" spans="2:51" s="13" customFormat="1" ht="12">
      <c r="B104" s="208"/>
      <c r="C104" s="209"/>
      <c r="D104" s="199" t="s">
        <v>190</v>
      </c>
      <c r="E104" s="210" t="s">
        <v>20</v>
      </c>
      <c r="F104" s="211" t="s">
        <v>1319</v>
      </c>
      <c r="G104" s="209"/>
      <c r="H104" s="212">
        <v>17.457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190</v>
      </c>
      <c r="AU104" s="218" t="s">
        <v>79</v>
      </c>
      <c r="AV104" s="13" t="s">
        <v>79</v>
      </c>
      <c r="AW104" s="13" t="s">
        <v>32</v>
      </c>
      <c r="AX104" s="13" t="s">
        <v>70</v>
      </c>
      <c r="AY104" s="218" t="s">
        <v>165</v>
      </c>
    </row>
    <row r="105" spans="2:51" s="12" customFormat="1" ht="12">
      <c r="B105" s="197"/>
      <c r="C105" s="198"/>
      <c r="D105" s="199" t="s">
        <v>190</v>
      </c>
      <c r="E105" s="200" t="s">
        <v>20</v>
      </c>
      <c r="F105" s="201" t="s">
        <v>1320</v>
      </c>
      <c r="G105" s="198"/>
      <c r="H105" s="200" t="s">
        <v>20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190</v>
      </c>
      <c r="AU105" s="207" t="s">
        <v>79</v>
      </c>
      <c r="AV105" s="12" t="s">
        <v>6</v>
      </c>
      <c r="AW105" s="12" t="s">
        <v>32</v>
      </c>
      <c r="AX105" s="12" t="s">
        <v>70</v>
      </c>
      <c r="AY105" s="207" t="s">
        <v>165</v>
      </c>
    </row>
    <row r="106" spans="2:51" s="13" customFormat="1" ht="12">
      <c r="B106" s="208"/>
      <c r="C106" s="209"/>
      <c r="D106" s="199" t="s">
        <v>190</v>
      </c>
      <c r="E106" s="210" t="s">
        <v>20</v>
      </c>
      <c r="F106" s="211" t="s">
        <v>1321</v>
      </c>
      <c r="G106" s="209"/>
      <c r="H106" s="212">
        <v>20.16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190</v>
      </c>
      <c r="AU106" s="218" t="s">
        <v>79</v>
      </c>
      <c r="AV106" s="13" t="s">
        <v>79</v>
      </c>
      <c r="AW106" s="13" t="s">
        <v>32</v>
      </c>
      <c r="AX106" s="13" t="s">
        <v>70</v>
      </c>
      <c r="AY106" s="218" t="s">
        <v>165</v>
      </c>
    </row>
    <row r="107" spans="2:51" s="12" customFormat="1" ht="12">
      <c r="B107" s="197"/>
      <c r="C107" s="198"/>
      <c r="D107" s="199" t="s">
        <v>190</v>
      </c>
      <c r="E107" s="200" t="s">
        <v>20</v>
      </c>
      <c r="F107" s="201" t="s">
        <v>1322</v>
      </c>
      <c r="G107" s="198"/>
      <c r="H107" s="200" t="s">
        <v>20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190</v>
      </c>
      <c r="AU107" s="207" t="s">
        <v>79</v>
      </c>
      <c r="AV107" s="12" t="s">
        <v>6</v>
      </c>
      <c r="AW107" s="12" t="s">
        <v>32</v>
      </c>
      <c r="AX107" s="12" t="s">
        <v>70</v>
      </c>
      <c r="AY107" s="207" t="s">
        <v>165</v>
      </c>
    </row>
    <row r="108" spans="2:51" s="13" customFormat="1" ht="12">
      <c r="B108" s="208"/>
      <c r="C108" s="209"/>
      <c r="D108" s="199" t="s">
        <v>190</v>
      </c>
      <c r="E108" s="210" t="s">
        <v>20</v>
      </c>
      <c r="F108" s="211" t="s">
        <v>1323</v>
      </c>
      <c r="G108" s="209"/>
      <c r="H108" s="212">
        <v>10.56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190</v>
      </c>
      <c r="AU108" s="218" t="s">
        <v>79</v>
      </c>
      <c r="AV108" s="13" t="s">
        <v>79</v>
      </c>
      <c r="AW108" s="13" t="s">
        <v>32</v>
      </c>
      <c r="AX108" s="13" t="s">
        <v>70</v>
      </c>
      <c r="AY108" s="218" t="s">
        <v>165</v>
      </c>
    </row>
    <row r="109" spans="2:51" s="12" customFormat="1" ht="12">
      <c r="B109" s="197"/>
      <c r="C109" s="198"/>
      <c r="D109" s="199" t="s">
        <v>190</v>
      </c>
      <c r="E109" s="200" t="s">
        <v>20</v>
      </c>
      <c r="F109" s="201" t="s">
        <v>1324</v>
      </c>
      <c r="G109" s="198"/>
      <c r="H109" s="200" t="s">
        <v>20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190</v>
      </c>
      <c r="AU109" s="207" t="s">
        <v>79</v>
      </c>
      <c r="AV109" s="12" t="s">
        <v>6</v>
      </c>
      <c r="AW109" s="12" t="s">
        <v>32</v>
      </c>
      <c r="AX109" s="12" t="s">
        <v>70</v>
      </c>
      <c r="AY109" s="207" t="s">
        <v>165</v>
      </c>
    </row>
    <row r="110" spans="2:51" s="13" customFormat="1" ht="12">
      <c r="B110" s="208"/>
      <c r="C110" s="209"/>
      <c r="D110" s="199" t="s">
        <v>190</v>
      </c>
      <c r="E110" s="210" t="s">
        <v>20</v>
      </c>
      <c r="F110" s="211" t="s">
        <v>1325</v>
      </c>
      <c r="G110" s="209"/>
      <c r="H110" s="212">
        <v>1.453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190</v>
      </c>
      <c r="AU110" s="218" t="s">
        <v>79</v>
      </c>
      <c r="AV110" s="13" t="s">
        <v>79</v>
      </c>
      <c r="AW110" s="13" t="s">
        <v>32</v>
      </c>
      <c r="AX110" s="13" t="s">
        <v>70</v>
      </c>
      <c r="AY110" s="218" t="s">
        <v>165</v>
      </c>
    </row>
    <row r="111" spans="2:51" s="12" customFormat="1" ht="12">
      <c r="B111" s="197"/>
      <c r="C111" s="198"/>
      <c r="D111" s="199" t="s">
        <v>190</v>
      </c>
      <c r="E111" s="200" t="s">
        <v>20</v>
      </c>
      <c r="F111" s="201" t="s">
        <v>1326</v>
      </c>
      <c r="G111" s="198"/>
      <c r="H111" s="200" t="s">
        <v>20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190</v>
      </c>
      <c r="AU111" s="207" t="s">
        <v>79</v>
      </c>
      <c r="AV111" s="12" t="s">
        <v>6</v>
      </c>
      <c r="AW111" s="12" t="s">
        <v>32</v>
      </c>
      <c r="AX111" s="12" t="s">
        <v>70</v>
      </c>
      <c r="AY111" s="207" t="s">
        <v>165</v>
      </c>
    </row>
    <row r="112" spans="2:51" s="13" customFormat="1" ht="12">
      <c r="B112" s="208"/>
      <c r="C112" s="209"/>
      <c r="D112" s="199" t="s">
        <v>190</v>
      </c>
      <c r="E112" s="210" t="s">
        <v>20</v>
      </c>
      <c r="F112" s="211" t="s">
        <v>1327</v>
      </c>
      <c r="G112" s="209"/>
      <c r="H112" s="212">
        <v>1.594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190</v>
      </c>
      <c r="AU112" s="218" t="s">
        <v>79</v>
      </c>
      <c r="AV112" s="13" t="s">
        <v>79</v>
      </c>
      <c r="AW112" s="13" t="s">
        <v>32</v>
      </c>
      <c r="AX112" s="13" t="s">
        <v>70</v>
      </c>
      <c r="AY112" s="218" t="s">
        <v>165</v>
      </c>
    </row>
    <row r="113" spans="2:51" s="12" customFormat="1" ht="12">
      <c r="B113" s="197"/>
      <c r="C113" s="198"/>
      <c r="D113" s="199" t="s">
        <v>190</v>
      </c>
      <c r="E113" s="200" t="s">
        <v>20</v>
      </c>
      <c r="F113" s="201" t="s">
        <v>1328</v>
      </c>
      <c r="G113" s="198"/>
      <c r="H113" s="200" t="s">
        <v>20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190</v>
      </c>
      <c r="AU113" s="207" t="s">
        <v>79</v>
      </c>
      <c r="AV113" s="12" t="s">
        <v>6</v>
      </c>
      <c r="AW113" s="12" t="s">
        <v>32</v>
      </c>
      <c r="AX113" s="12" t="s">
        <v>70</v>
      </c>
      <c r="AY113" s="207" t="s">
        <v>165</v>
      </c>
    </row>
    <row r="114" spans="2:51" s="13" customFormat="1" ht="12">
      <c r="B114" s="208"/>
      <c r="C114" s="209"/>
      <c r="D114" s="199" t="s">
        <v>190</v>
      </c>
      <c r="E114" s="210" t="s">
        <v>20</v>
      </c>
      <c r="F114" s="211" t="s">
        <v>1329</v>
      </c>
      <c r="G114" s="209"/>
      <c r="H114" s="212">
        <v>1.8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190</v>
      </c>
      <c r="AU114" s="218" t="s">
        <v>79</v>
      </c>
      <c r="AV114" s="13" t="s">
        <v>79</v>
      </c>
      <c r="AW114" s="13" t="s">
        <v>32</v>
      </c>
      <c r="AX114" s="13" t="s">
        <v>70</v>
      </c>
      <c r="AY114" s="218" t="s">
        <v>165</v>
      </c>
    </row>
    <row r="115" spans="2:51" s="12" customFormat="1" ht="12">
      <c r="B115" s="197"/>
      <c r="C115" s="198"/>
      <c r="D115" s="199" t="s">
        <v>190</v>
      </c>
      <c r="E115" s="200" t="s">
        <v>20</v>
      </c>
      <c r="F115" s="201" t="s">
        <v>1330</v>
      </c>
      <c r="G115" s="198"/>
      <c r="H115" s="200" t="s">
        <v>20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190</v>
      </c>
      <c r="AU115" s="207" t="s">
        <v>79</v>
      </c>
      <c r="AV115" s="12" t="s">
        <v>6</v>
      </c>
      <c r="AW115" s="12" t="s">
        <v>32</v>
      </c>
      <c r="AX115" s="12" t="s">
        <v>70</v>
      </c>
      <c r="AY115" s="207" t="s">
        <v>165</v>
      </c>
    </row>
    <row r="116" spans="2:51" s="13" customFormat="1" ht="12">
      <c r="B116" s="208"/>
      <c r="C116" s="209"/>
      <c r="D116" s="199" t="s">
        <v>190</v>
      </c>
      <c r="E116" s="210" t="s">
        <v>20</v>
      </c>
      <c r="F116" s="211" t="s">
        <v>1331</v>
      </c>
      <c r="G116" s="209"/>
      <c r="H116" s="212">
        <v>9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190</v>
      </c>
      <c r="AU116" s="218" t="s">
        <v>79</v>
      </c>
      <c r="AV116" s="13" t="s">
        <v>79</v>
      </c>
      <c r="AW116" s="13" t="s">
        <v>32</v>
      </c>
      <c r="AX116" s="13" t="s">
        <v>70</v>
      </c>
      <c r="AY116" s="218" t="s">
        <v>165</v>
      </c>
    </row>
    <row r="117" spans="2:51" s="12" customFormat="1" ht="12">
      <c r="B117" s="197"/>
      <c r="C117" s="198"/>
      <c r="D117" s="199" t="s">
        <v>190</v>
      </c>
      <c r="E117" s="200" t="s">
        <v>20</v>
      </c>
      <c r="F117" s="201" t="s">
        <v>1332</v>
      </c>
      <c r="G117" s="198"/>
      <c r="H117" s="200" t="s">
        <v>20</v>
      </c>
      <c r="I117" s="202"/>
      <c r="J117" s="198"/>
      <c r="K117" s="198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190</v>
      </c>
      <c r="AU117" s="207" t="s">
        <v>79</v>
      </c>
      <c r="AV117" s="12" t="s">
        <v>6</v>
      </c>
      <c r="AW117" s="12" t="s">
        <v>32</v>
      </c>
      <c r="AX117" s="12" t="s">
        <v>70</v>
      </c>
      <c r="AY117" s="207" t="s">
        <v>165</v>
      </c>
    </row>
    <row r="118" spans="2:51" s="13" customFormat="1" ht="12">
      <c r="B118" s="208"/>
      <c r="C118" s="209"/>
      <c r="D118" s="199" t="s">
        <v>190</v>
      </c>
      <c r="E118" s="210" t="s">
        <v>20</v>
      </c>
      <c r="F118" s="211" t="s">
        <v>1333</v>
      </c>
      <c r="G118" s="209"/>
      <c r="H118" s="212">
        <v>12.6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190</v>
      </c>
      <c r="AU118" s="218" t="s">
        <v>79</v>
      </c>
      <c r="AV118" s="13" t="s">
        <v>79</v>
      </c>
      <c r="AW118" s="13" t="s">
        <v>32</v>
      </c>
      <c r="AX118" s="13" t="s">
        <v>70</v>
      </c>
      <c r="AY118" s="218" t="s">
        <v>165</v>
      </c>
    </row>
    <row r="119" spans="2:51" s="12" customFormat="1" ht="12">
      <c r="B119" s="197"/>
      <c r="C119" s="198"/>
      <c r="D119" s="199" t="s">
        <v>190</v>
      </c>
      <c r="E119" s="200" t="s">
        <v>20</v>
      </c>
      <c r="F119" s="201" t="s">
        <v>1334</v>
      </c>
      <c r="G119" s="198"/>
      <c r="H119" s="200" t="s">
        <v>20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190</v>
      </c>
      <c r="AU119" s="207" t="s">
        <v>79</v>
      </c>
      <c r="AV119" s="12" t="s">
        <v>6</v>
      </c>
      <c r="AW119" s="12" t="s">
        <v>32</v>
      </c>
      <c r="AX119" s="12" t="s">
        <v>70</v>
      </c>
      <c r="AY119" s="207" t="s">
        <v>165</v>
      </c>
    </row>
    <row r="120" spans="2:51" s="13" customFormat="1" ht="12">
      <c r="B120" s="208"/>
      <c r="C120" s="209"/>
      <c r="D120" s="199" t="s">
        <v>190</v>
      </c>
      <c r="E120" s="210" t="s">
        <v>20</v>
      </c>
      <c r="F120" s="211" t="s">
        <v>1335</v>
      </c>
      <c r="G120" s="209"/>
      <c r="H120" s="212">
        <v>6.21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190</v>
      </c>
      <c r="AU120" s="218" t="s">
        <v>79</v>
      </c>
      <c r="AV120" s="13" t="s">
        <v>79</v>
      </c>
      <c r="AW120" s="13" t="s">
        <v>32</v>
      </c>
      <c r="AX120" s="13" t="s">
        <v>70</v>
      </c>
      <c r="AY120" s="218" t="s">
        <v>165</v>
      </c>
    </row>
    <row r="121" spans="2:51" s="14" customFormat="1" ht="12">
      <c r="B121" s="230"/>
      <c r="C121" s="231"/>
      <c r="D121" s="199" t="s">
        <v>190</v>
      </c>
      <c r="E121" s="232" t="s">
        <v>20</v>
      </c>
      <c r="F121" s="233" t="s">
        <v>259</v>
      </c>
      <c r="G121" s="231"/>
      <c r="H121" s="234">
        <v>112.574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190</v>
      </c>
      <c r="AU121" s="240" t="s">
        <v>79</v>
      </c>
      <c r="AV121" s="14" t="s">
        <v>172</v>
      </c>
      <c r="AW121" s="14" t="s">
        <v>32</v>
      </c>
      <c r="AX121" s="14" t="s">
        <v>6</v>
      </c>
      <c r="AY121" s="240" t="s">
        <v>165</v>
      </c>
    </row>
    <row r="122" spans="1:65" s="1" customFormat="1" ht="24.2" customHeight="1">
      <c r="A122" s="35"/>
      <c r="B122" s="36"/>
      <c r="C122" s="179" t="s">
        <v>193</v>
      </c>
      <c r="D122" s="179" t="s">
        <v>167</v>
      </c>
      <c r="E122" s="180" t="s">
        <v>1336</v>
      </c>
      <c r="F122" s="181" t="s">
        <v>1337</v>
      </c>
      <c r="G122" s="182" t="s">
        <v>201</v>
      </c>
      <c r="H122" s="183">
        <v>6.48</v>
      </c>
      <c r="I122" s="184">
        <v>1240.06</v>
      </c>
      <c r="J122" s="185">
        <f>ROUND(I122*H122,2)</f>
        <v>8035.59</v>
      </c>
      <c r="K122" s="181" t="s">
        <v>171</v>
      </c>
      <c r="L122" s="40"/>
      <c r="M122" s="186" t="s">
        <v>20</v>
      </c>
      <c r="N122" s="187" t="s">
        <v>41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172</v>
      </c>
      <c r="AT122" s="190" t="s">
        <v>167</v>
      </c>
      <c r="AU122" s="190" t="s">
        <v>79</v>
      </c>
      <c r="AY122" s="18" t="s">
        <v>165</v>
      </c>
      <c r="BE122" s="191">
        <f>IF(N122="základní",J122,0)</f>
        <v>8035.59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6</v>
      </c>
      <c r="BK122" s="191">
        <f>ROUND(I122*H122,2)</f>
        <v>8035.59</v>
      </c>
      <c r="BL122" s="18" t="s">
        <v>172</v>
      </c>
      <c r="BM122" s="190" t="s">
        <v>1338</v>
      </c>
    </row>
    <row r="123" spans="1:47" s="1" customFormat="1" ht="12">
      <c r="A123" s="35"/>
      <c r="B123" s="36"/>
      <c r="C123" s="37"/>
      <c r="D123" s="192" t="s">
        <v>174</v>
      </c>
      <c r="E123" s="37"/>
      <c r="F123" s="193" t="s">
        <v>1339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174</v>
      </c>
      <c r="AU123" s="18" t="s">
        <v>79</v>
      </c>
    </row>
    <row r="124" spans="2:51" s="12" customFormat="1" ht="12">
      <c r="B124" s="197"/>
      <c r="C124" s="198"/>
      <c r="D124" s="199" t="s">
        <v>190</v>
      </c>
      <c r="E124" s="200" t="s">
        <v>20</v>
      </c>
      <c r="F124" s="201" t="s">
        <v>1340</v>
      </c>
      <c r="G124" s="198"/>
      <c r="H124" s="200" t="s">
        <v>20</v>
      </c>
      <c r="I124" s="202"/>
      <c r="J124" s="198"/>
      <c r="K124" s="198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190</v>
      </c>
      <c r="AU124" s="207" t="s">
        <v>79</v>
      </c>
      <c r="AV124" s="12" t="s">
        <v>6</v>
      </c>
      <c r="AW124" s="12" t="s">
        <v>32</v>
      </c>
      <c r="AX124" s="12" t="s">
        <v>70</v>
      </c>
      <c r="AY124" s="207" t="s">
        <v>165</v>
      </c>
    </row>
    <row r="125" spans="2:51" s="13" customFormat="1" ht="12">
      <c r="B125" s="208"/>
      <c r="C125" s="209"/>
      <c r="D125" s="199" t="s">
        <v>190</v>
      </c>
      <c r="E125" s="210" t="s">
        <v>20</v>
      </c>
      <c r="F125" s="211" t="s">
        <v>1341</v>
      </c>
      <c r="G125" s="209"/>
      <c r="H125" s="212">
        <v>6.48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190</v>
      </c>
      <c r="AU125" s="218" t="s">
        <v>79</v>
      </c>
      <c r="AV125" s="13" t="s">
        <v>79</v>
      </c>
      <c r="AW125" s="13" t="s">
        <v>32</v>
      </c>
      <c r="AX125" s="13" t="s">
        <v>6</v>
      </c>
      <c r="AY125" s="218" t="s">
        <v>165</v>
      </c>
    </row>
    <row r="126" spans="1:65" s="1" customFormat="1" ht="37.9" customHeight="1">
      <c r="A126" s="35"/>
      <c r="B126" s="36"/>
      <c r="C126" s="179" t="s">
        <v>198</v>
      </c>
      <c r="D126" s="179" t="s">
        <v>167</v>
      </c>
      <c r="E126" s="180" t="s">
        <v>1342</v>
      </c>
      <c r="F126" s="181" t="s">
        <v>1343</v>
      </c>
      <c r="G126" s="182" t="s">
        <v>187</v>
      </c>
      <c r="H126" s="183">
        <v>160.243</v>
      </c>
      <c r="I126" s="184">
        <v>242.18</v>
      </c>
      <c r="J126" s="185">
        <f>ROUND(I126*H126,2)</f>
        <v>38807.65</v>
      </c>
      <c r="K126" s="181" t="s">
        <v>171</v>
      </c>
      <c r="L126" s="40"/>
      <c r="M126" s="186" t="s">
        <v>20</v>
      </c>
      <c r="N126" s="187" t="s">
        <v>41</v>
      </c>
      <c r="O126" s="65"/>
      <c r="P126" s="188">
        <f>O126*H126</f>
        <v>0</v>
      </c>
      <c r="Q126" s="188">
        <v>0.000642436</v>
      </c>
      <c r="R126" s="188">
        <f>Q126*H126</f>
        <v>0.102945871948</v>
      </c>
      <c r="S126" s="188">
        <v>0</v>
      </c>
      <c r="T126" s="18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172</v>
      </c>
      <c r="AT126" s="190" t="s">
        <v>167</v>
      </c>
      <c r="AU126" s="190" t="s">
        <v>79</v>
      </c>
      <c r="AY126" s="18" t="s">
        <v>165</v>
      </c>
      <c r="BE126" s="191">
        <f>IF(N126="základní",J126,0)</f>
        <v>38807.65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18" t="s">
        <v>6</v>
      </c>
      <c r="BK126" s="191">
        <f>ROUND(I126*H126,2)</f>
        <v>38807.65</v>
      </c>
      <c r="BL126" s="18" t="s">
        <v>172</v>
      </c>
      <c r="BM126" s="190" t="s">
        <v>1344</v>
      </c>
    </row>
    <row r="127" spans="1:47" s="1" customFormat="1" ht="12">
      <c r="A127" s="35"/>
      <c r="B127" s="36"/>
      <c r="C127" s="37"/>
      <c r="D127" s="192" t="s">
        <v>174</v>
      </c>
      <c r="E127" s="37"/>
      <c r="F127" s="193" t="s">
        <v>1345</v>
      </c>
      <c r="G127" s="37"/>
      <c r="H127" s="37"/>
      <c r="I127" s="194"/>
      <c r="J127" s="37"/>
      <c r="K127" s="37"/>
      <c r="L127" s="40"/>
      <c r="M127" s="195"/>
      <c r="N127" s="19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174</v>
      </c>
      <c r="AU127" s="18" t="s">
        <v>79</v>
      </c>
    </row>
    <row r="128" spans="2:51" s="12" customFormat="1" ht="12">
      <c r="B128" s="197"/>
      <c r="C128" s="198"/>
      <c r="D128" s="199" t="s">
        <v>190</v>
      </c>
      <c r="E128" s="200" t="s">
        <v>20</v>
      </c>
      <c r="F128" s="201" t="s">
        <v>1308</v>
      </c>
      <c r="G128" s="198"/>
      <c r="H128" s="200" t="s">
        <v>20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190</v>
      </c>
      <c r="AU128" s="207" t="s">
        <v>79</v>
      </c>
      <c r="AV128" s="12" t="s">
        <v>6</v>
      </c>
      <c r="AW128" s="12" t="s">
        <v>32</v>
      </c>
      <c r="AX128" s="12" t="s">
        <v>70</v>
      </c>
      <c r="AY128" s="207" t="s">
        <v>165</v>
      </c>
    </row>
    <row r="129" spans="2:51" s="13" customFormat="1" ht="12">
      <c r="B129" s="208"/>
      <c r="C129" s="209"/>
      <c r="D129" s="199" t="s">
        <v>190</v>
      </c>
      <c r="E129" s="210" t="s">
        <v>20</v>
      </c>
      <c r="F129" s="211" t="s">
        <v>1346</v>
      </c>
      <c r="G129" s="209"/>
      <c r="H129" s="212">
        <v>44.298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190</v>
      </c>
      <c r="AU129" s="218" t="s">
        <v>79</v>
      </c>
      <c r="AV129" s="13" t="s">
        <v>79</v>
      </c>
      <c r="AW129" s="13" t="s">
        <v>32</v>
      </c>
      <c r="AX129" s="13" t="s">
        <v>70</v>
      </c>
      <c r="AY129" s="218" t="s">
        <v>165</v>
      </c>
    </row>
    <row r="130" spans="2:51" s="13" customFormat="1" ht="12">
      <c r="B130" s="208"/>
      <c r="C130" s="209"/>
      <c r="D130" s="199" t="s">
        <v>190</v>
      </c>
      <c r="E130" s="210" t="s">
        <v>20</v>
      </c>
      <c r="F130" s="211" t="s">
        <v>1347</v>
      </c>
      <c r="G130" s="209"/>
      <c r="H130" s="212">
        <v>115.945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190</v>
      </c>
      <c r="AU130" s="218" t="s">
        <v>79</v>
      </c>
      <c r="AV130" s="13" t="s">
        <v>79</v>
      </c>
      <c r="AW130" s="13" t="s">
        <v>32</v>
      </c>
      <c r="AX130" s="13" t="s">
        <v>70</v>
      </c>
      <c r="AY130" s="218" t="s">
        <v>165</v>
      </c>
    </row>
    <row r="131" spans="2:51" s="14" customFormat="1" ht="12">
      <c r="B131" s="230"/>
      <c r="C131" s="231"/>
      <c r="D131" s="199" t="s">
        <v>190</v>
      </c>
      <c r="E131" s="232" t="s">
        <v>20</v>
      </c>
      <c r="F131" s="233" t="s">
        <v>259</v>
      </c>
      <c r="G131" s="231"/>
      <c r="H131" s="234">
        <v>160.243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190</v>
      </c>
      <c r="AU131" s="240" t="s">
        <v>79</v>
      </c>
      <c r="AV131" s="14" t="s">
        <v>172</v>
      </c>
      <c r="AW131" s="14" t="s">
        <v>32</v>
      </c>
      <c r="AX131" s="14" t="s">
        <v>6</v>
      </c>
      <c r="AY131" s="240" t="s">
        <v>165</v>
      </c>
    </row>
    <row r="132" spans="1:65" s="1" customFormat="1" ht="37.9" customHeight="1">
      <c r="A132" s="35"/>
      <c r="B132" s="36"/>
      <c r="C132" s="179" t="s">
        <v>206</v>
      </c>
      <c r="D132" s="179" t="s">
        <v>167</v>
      </c>
      <c r="E132" s="180" t="s">
        <v>1348</v>
      </c>
      <c r="F132" s="181" t="s">
        <v>1349</v>
      </c>
      <c r="G132" s="182" t="s">
        <v>187</v>
      </c>
      <c r="H132" s="183">
        <v>160.243</v>
      </c>
      <c r="I132" s="184">
        <v>143.59</v>
      </c>
      <c r="J132" s="185">
        <f>ROUND(I132*H132,2)</f>
        <v>23009.29</v>
      </c>
      <c r="K132" s="181" t="s">
        <v>171</v>
      </c>
      <c r="L132" s="40"/>
      <c r="M132" s="186" t="s">
        <v>20</v>
      </c>
      <c r="N132" s="187" t="s">
        <v>41</v>
      </c>
      <c r="O132" s="65"/>
      <c r="P132" s="188">
        <f>O132*H132</f>
        <v>0</v>
      </c>
      <c r="Q132" s="188">
        <v>0</v>
      </c>
      <c r="R132" s="188">
        <f>Q132*H132</f>
        <v>0</v>
      </c>
      <c r="S132" s="188">
        <v>0</v>
      </c>
      <c r="T132" s="18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172</v>
      </c>
      <c r="AT132" s="190" t="s">
        <v>167</v>
      </c>
      <c r="AU132" s="190" t="s">
        <v>79</v>
      </c>
      <c r="AY132" s="18" t="s">
        <v>165</v>
      </c>
      <c r="BE132" s="191">
        <f>IF(N132="základní",J132,0)</f>
        <v>23009.29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18" t="s">
        <v>6</v>
      </c>
      <c r="BK132" s="191">
        <f>ROUND(I132*H132,2)</f>
        <v>23009.29</v>
      </c>
      <c r="BL132" s="18" t="s">
        <v>172</v>
      </c>
      <c r="BM132" s="190" t="s">
        <v>1350</v>
      </c>
    </row>
    <row r="133" spans="1:47" s="1" customFormat="1" ht="12">
      <c r="A133" s="35"/>
      <c r="B133" s="36"/>
      <c r="C133" s="37"/>
      <c r="D133" s="192" t="s">
        <v>174</v>
      </c>
      <c r="E133" s="37"/>
      <c r="F133" s="193" t="s">
        <v>1351</v>
      </c>
      <c r="G133" s="37"/>
      <c r="H133" s="37"/>
      <c r="I133" s="194"/>
      <c r="J133" s="37"/>
      <c r="K133" s="37"/>
      <c r="L133" s="40"/>
      <c r="M133" s="195"/>
      <c r="N133" s="196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174</v>
      </c>
      <c r="AU133" s="18" t="s">
        <v>79</v>
      </c>
    </row>
    <row r="134" spans="1:65" s="1" customFormat="1" ht="62.65" customHeight="1">
      <c r="A134" s="35"/>
      <c r="B134" s="36"/>
      <c r="C134" s="179" t="s">
        <v>211</v>
      </c>
      <c r="D134" s="179" t="s">
        <v>167</v>
      </c>
      <c r="E134" s="180" t="s">
        <v>207</v>
      </c>
      <c r="F134" s="181" t="s">
        <v>208</v>
      </c>
      <c r="G134" s="182" t="s">
        <v>201</v>
      </c>
      <c r="H134" s="183">
        <v>234.054</v>
      </c>
      <c r="I134" s="184">
        <v>337.81</v>
      </c>
      <c r="J134" s="185">
        <f>ROUND(I134*H134,2)</f>
        <v>79065.78</v>
      </c>
      <c r="K134" s="181" t="s">
        <v>171</v>
      </c>
      <c r="L134" s="40"/>
      <c r="M134" s="186" t="s">
        <v>20</v>
      </c>
      <c r="N134" s="187" t="s">
        <v>41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172</v>
      </c>
      <c r="AT134" s="190" t="s">
        <v>167</v>
      </c>
      <c r="AU134" s="190" t="s">
        <v>79</v>
      </c>
      <c r="AY134" s="18" t="s">
        <v>165</v>
      </c>
      <c r="BE134" s="191">
        <f>IF(N134="základní",J134,0)</f>
        <v>79065.78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6</v>
      </c>
      <c r="BK134" s="191">
        <f>ROUND(I134*H134,2)</f>
        <v>79065.78</v>
      </c>
      <c r="BL134" s="18" t="s">
        <v>172</v>
      </c>
      <c r="BM134" s="190" t="s">
        <v>1352</v>
      </c>
    </row>
    <row r="135" spans="1:47" s="1" customFormat="1" ht="12">
      <c r="A135" s="35"/>
      <c r="B135" s="36"/>
      <c r="C135" s="37"/>
      <c r="D135" s="192" t="s">
        <v>174</v>
      </c>
      <c r="E135" s="37"/>
      <c r="F135" s="193" t="s">
        <v>210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174</v>
      </c>
      <c r="AU135" s="18" t="s">
        <v>79</v>
      </c>
    </row>
    <row r="136" spans="2:51" s="12" customFormat="1" ht="12">
      <c r="B136" s="197"/>
      <c r="C136" s="198"/>
      <c r="D136" s="199" t="s">
        <v>190</v>
      </c>
      <c r="E136" s="200" t="s">
        <v>20</v>
      </c>
      <c r="F136" s="201" t="s">
        <v>1353</v>
      </c>
      <c r="G136" s="198"/>
      <c r="H136" s="200" t="s">
        <v>20</v>
      </c>
      <c r="I136" s="202"/>
      <c r="J136" s="198"/>
      <c r="K136" s="198"/>
      <c r="L136" s="203"/>
      <c r="M136" s="204"/>
      <c r="N136" s="205"/>
      <c r="O136" s="205"/>
      <c r="P136" s="205"/>
      <c r="Q136" s="205"/>
      <c r="R136" s="205"/>
      <c r="S136" s="205"/>
      <c r="T136" s="206"/>
      <c r="AT136" s="207" t="s">
        <v>190</v>
      </c>
      <c r="AU136" s="207" t="s">
        <v>79</v>
      </c>
      <c r="AV136" s="12" t="s">
        <v>6</v>
      </c>
      <c r="AW136" s="12" t="s">
        <v>32</v>
      </c>
      <c r="AX136" s="12" t="s">
        <v>70</v>
      </c>
      <c r="AY136" s="207" t="s">
        <v>165</v>
      </c>
    </row>
    <row r="137" spans="2:51" s="13" customFormat="1" ht="12">
      <c r="B137" s="208"/>
      <c r="C137" s="209"/>
      <c r="D137" s="199" t="s">
        <v>190</v>
      </c>
      <c r="E137" s="210" t="s">
        <v>20</v>
      </c>
      <c r="F137" s="211" t="s">
        <v>1354</v>
      </c>
      <c r="G137" s="209"/>
      <c r="H137" s="212">
        <v>385.728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190</v>
      </c>
      <c r="AU137" s="218" t="s">
        <v>79</v>
      </c>
      <c r="AV137" s="13" t="s">
        <v>79</v>
      </c>
      <c r="AW137" s="13" t="s">
        <v>32</v>
      </c>
      <c r="AX137" s="13" t="s">
        <v>70</v>
      </c>
      <c r="AY137" s="218" t="s">
        <v>165</v>
      </c>
    </row>
    <row r="138" spans="2:51" s="12" customFormat="1" ht="12">
      <c r="B138" s="197"/>
      <c r="C138" s="198"/>
      <c r="D138" s="199" t="s">
        <v>190</v>
      </c>
      <c r="E138" s="200" t="s">
        <v>20</v>
      </c>
      <c r="F138" s="201" t="s">
        <v>1355</v>
      </c>
      <c r="G138" s="198"/>
      <c r="H138" s="200" t="s">
        <v>20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190</v>
      </c>
      <c r="AU138" s="207" t="s">
        <v>79</v>
      </c>
      <c r="AV138" s="12" t="s">
        <v>6</v>
      </c>
      <c r="AW138" s="12" t="s">
        <v>32</v>
      </c>
      <c r="AX138" s="12" t="s">
        <v>70</v>
      </c>
      <c r="AY138" s="207" t="s">
        <v>165</v>
      </c>
    </row>
    <row r="139" spans="2:51" s="13" customFormat="1" ht="12">
      <c r="B139" s="208"/>
      <c r="C139" s="209"/>
      <c r="D139" s="199" t="s">
        <v>190</v>
      </c>
      <c r="E139" s="210" t="s">
        <v>20</v>
      </c>
      <c r="F139" s="211" t="s">
        <v>1356</v>
      </c>
      <c r="G139" s="209"/>
      <c r="H139" s="212">
        <v>-151.674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190</v>
      </c>
      <c r="AU139" s="218" t="s">
        <v>79</v>
      </c>
      <c r="AV139" s="13" t="s">
        <v>79</v>
      </c>
      <c r="AW139" s="13" t="s">
        <v>32</v>
      </c>
      <c r="AX139" s="13" t="s">
        <v>70</v>
      </c>
      <c r="AY139" s="218" t="s">
        <v>165</v>
      </c>
    </row>
    <row r="140" spans="2:51" s="14" customFormat="1" ht="12">
      <c r="B140" s="230"/>
      <c r="C140" s="231"/>
      <c r="D140" s="199" t="s">
        <v>190</v>
      </c>
      <c r="E140" s="232" t="s">
        <v>20</v>
      </c>
      <c r="F140" s="233" t="s">
        <v>259</v>
      </c>
      <c r="G140" s="231"/>
      <c r="H140" s="234">
        <v>234.054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190</v>
      </c>
      <c r="AU140" s="240" t="s">
        <v>79</v>
      </c>
      <c r="AV140" s="14" t="s">
        <v>172</v>
      </c>
      <c r="AW140" s="14" t="s">
        <v>32</v>
      </c>
      <c r="AX140" s="14" t="s">
        <v>6</v>
      </c>
      <c r="AY140" s="240" t="s">
        <v>165</v>
      </c>
    </row>
    <row r="141" spans="1:65" s="1" customFormat="1" ht="44.25" customHeight="1">
      <c r="A141" s="35"/>
      <c r="B141" s="36"/>
      <c r="C141" s="179" t="s">
        <v>216</v>
      </c>
      <c r="D141" s="179" t="s">
        <v>167</v>
      </c>
      <c r="E141" s="180" t="s">
        <v>212</v>
      </c>
      <c r="F141" s="181" t="s">
        <v>213</v>
      </c>
      <c r="G141" s="182" t="s">
        <v>201</v>
      </c>
      <c r="H141" s="183">
        <v>234.054</v>
      </c>
      <c r="I141" s="184">
        <v>132.05</v>
      </c>
      <c r="J141" s="185">
        <f>ROUND(I141*H141,2)</f>
        <v>30906.83</v>
      </c>
      <c r="K141" s="181" t="s">
        <v>171</v>
      </c>
      <c r="L141" s="40"/>
      <c r="M141" s="186" t="s">
        <v>20</v>
      </c>
      <c r="N141" s="187" t="s">
        <v>41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172</v>
      </c>
      <c r="AT141" s="190" t="s">
        <v>167</v>
      </c>
      <c r="AU141" s="190" t="s">
        <v>79</v>
      </c>
      <c r="AY141" s="18" t="s">
        <v>165</v>
      </c>
      <c r="BE141" s="191">
        <f>IF(N141="základní",J141,0)</f>
        <v>30906.83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6</v>
      </c>
      <c r="BK141" s="191">
        <f>ROUND(I141*H141,2)</f>
        <v>30906.83</v>
      </c>
      <c r="BL141" s="18" t="s">
        <v>172</v>
      </c>
      <c r="BM141" s="190" t="s">
        <v>1357</v>
      </c>
    </row>
    <row r="142" spans="1:47" s="1" customFormat="1" ht="12">
      <c r="A142" s="35"/>
      <c r="B142" s="36"/>
      <c r="C142" s="37"/>
      <c r="D142" s="192" t="s">
        <v>174</v>
      </c>
      <c r="E142" s="37"/>
      <c r="F142" s="193" t="s">
        <v>215</v>
      </c>
      <c r="G142" s="37"/>
      <c r="H142" s="37"/>
      <c r="I142" s="194"/>
      <c r="J142" s="37"/>
      <c r="K142" s="37"/>
      <c r="L142" s="40"/>
      <c r="M142" s="195"/>
      <c r="N142" s="196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174</v>
      </c>
      <c r="AU142" s="18" t="s">
        <v>79</v>
      </c>
    </row>
    <row r="143" spans="1:65" s="1" customFormat="1" ht="37.9" customHeight="1">
      <c r="A143" s="35"/>
      <c r="B143" s="36"/>
      <c r="C143" s="179" t="s">
        <v>221</v>
      </c>
      <c r="D143" s="179" t="s">
        <v>167</v>
      </c>
      <c r="E143" s="180" t="s">
        <v>217</v>
      </c>
      <c r="F143" s="181" t="s">
        <v>218</v>
      </c>
      <c r="G143" s="182" t="s">
        <v>201</v>
      </c>
      <c r="H143" s="183">
        <v>234.054</v>
      </c>
      <c r="I143" s="184">
        <v>18.22</v>
      </c>
      <c r="J143" s="185">
        <f>ROUND(I143*H143,2)</f>
        <v>4264.46</v>
      </c>
      <c r="K143" s="181" t="s">
        <v>171</v>
      </c>
      <c r="L143" s="40"/>
      <c r="M143" s="186" t="s">
        <v>20</v>
      </c>
      <c r="N143" s="187" t="s">
        <v>41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172</v>
      </c>
      <c r="AT143" s="190" t="s">
        <v>167</v>
      </c>
      <c r="AU143" s="190" t="s">
        <v>79</v>
      </c>
      <c r="AY143" s="18" t="s">
        <v>165</v>
      </c>
      <c r="BE143" s="191">
        <f>IF(N143="základní",J143,0)</f>
        <v>4264.46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6</v>
      </c>
      <c r="BK143" s="191">
        <f>ROUND(I143*H143,2)</f>
        <v>4264.46</v>
      </c>
      <c r="BL143" s="18" t="s">
        <v>172</v>
      </c>
      <c r="BM143" s="190" t="s">
        <v>1358</v>
      </c>
    </row>
    <row r="144" spans="1:47" s="1" customFormat="1" ht="12">
      <c r="A144" s="35"/>
      <c r="B144" s="36"/>
      <c r="C144" s="37"/>
      <c r="D144" s="192" t="s">
        <v>174</v>
      </c>
      <c r="E144" s="37"/>
      <c r="F144" s="193" t="s">
        <v>220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174</v>
      </c>
      <c r="AU144" s="18" t="s">
        <v>79</v>
      </c>
    </row>
    <row r="145" spans="1:65" s="1" customFormat="1" ht="44.25" customHeight="1">
      <c r="A145" s="35"/>
      <c r="B145" s="36"/>
      <c r="C145" s="179" t="s">
        <v>229</v>
      </c>
      <c r="D145" s="179" t="s">
        <v>167</v>
      </c>
      <c r="E145" s="180" t="s">
        <v>222</v>
      </c>
      <c r="F145" s="181" t="s">
        <v>223</v>
      </c>
      <c r="G145" s="182" t="s">
        <v>224</v>
      </c>
      <c r="H145" s="183">
        <v>456.405</v>
      </c>
      <c r="I145" s="184">
        <v>208.5</v>
      </c>
      <c r="J145" s="185">
        <f>ROUND(I145*H145,2)</f>
        <v>95160.44</v>
      </c>
      <c r="K145" s="181" t="s">
        <v>171</v>
      </c>
      <c r="L145" s="40"/>
      <c r="M145" s="186" t="s">
        <v>20</v>
      </c>
      <c r="N145" s="187" t="s">
        <v>41</v>
      </c>
      <c r="O145" s="65"/>
      <c r="P145" s="188">
        <f>O145*H145</f>
        <v>0</v>
      </c>
      <c r="Q145" s="188">
        <v>0</v>
      </c>
      <c r="R145" s="188">
        <f>Q145*H145</f>
        <v>0</v>
      </c>
      <c r="S145" s="188">
        <v>0</v>
      </c>
      <c r="T145" s="18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172</v>
      </c>
      <c r="AT145" s="190" t="s">
        <v>167</v>
      </c>
      <c r="AU145" s="190" t="s">
        <v>79</v>
      </c>
      <c r="AY145" s="18" t="s">
        <v>165</v>
      </c>
      <c r="BE145" s="191">
        <f>IF(N145="základní",J145,0)</f>
        <v>95160.44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18" t="s">
        <v>6</v>
      </c>
      <c r="BK145" s="191">
        <f>ROUND(I145*H145,2)</f>
        <v>95160.44</v>
      </c>
      <c r="BL145" s="18" t="s">
        <v>172</v>
      </c>
      <c r="BM145" s="190" t="s">
        <v>1359</v>
      </c>
    </row>
    <row r="146" spans="1:47" s="1" customFormat="1" ht="12">
      <c r="A146" s="35"/>
      <c r="B146" s="36"/>
      <c r="C146" s="37"/>
      <c r="D146" s="192" t="s">
        <v>174</v>
      </c>
      <c r="E146" s="37"/>
      <c r="F146" s="193" t="s">
        <v>226</v>
      </c>
      <c r="G146" s="37"/>
      <c r="H146" s="37"/>
      <c r="I146" s="194"/>
      <c r="J146" s="37"/>
      <c r="K146" s="37"/>
      <c r="L146" s="40"/>
      <c r="M146" s="195"/>
      <c r="N146" s="196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174</v>
      </c>
      <c r="AU146" s="18" t="s">
        <v>79</v>
      </c>
    </row>
    <row r="147" spans="2:51" s="13" customFormat="1" ht="12">
      <c r="B147" s="208"/>
      <c r="C147" s="209"/>
      <c r="D147" s="199" t="s">
        <v>190</v>
      </c>
      <c r="E147" s="210" t="s">
        <v>20</v>
      </c>
      <c r="F147" s="211" t="s">
        <v>1360</v>
      </c>
      <c r="G147" s="209"/>
      <c r="H147" s="212">
        <v>456.405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190</v>
      </c>
      <c r="AU147" s="218" t="s">
        <v>79</v>
      </c>
      <c r="AV147" s="13" t="s">
        <v>79</v>
      </c>
      <c r="AW147" s="13" t="s">
        <v>32</v>
      </c>
      <c r="AX147" s="13" t="s">
        <v>6</v>
      </c>
      <c r="AY147" s="218" t="s">
        <v>165</v>
      </c>
    </row>
    <row r="148" spans="1:65" s="1" customFormat="1" ht="44.25" customHeight="1">
      <c r="A148" s="35"/>
      <c r="B148" s="36"/>
      <c r="C148" s="179" t="s">
        <v>236</v>
      </c>
      <c r="D148" s="179" t="s">
        <v>167</v>
      </c>
      <c r="E148" s="180" t="s">
        <v>980</v>
      </c>
      <c r="F148" s="181" t="s">
        <v>981</v>
      </c>
      <c r="G148" s="182" t="s">
        <v>201</v>
      </c>
      <c r="H148" s="183">
        <v>201.95</v>
      </c>
      <c r="I148" s="184">
        <v>118.76</v>
      </c>
      <c r="J148" s="185">
        <f>ROUND(I148*H148,2)</f>
        <v>23983.58</v>
      </c>
      <c r="K148" s="181" t="s">
        <v>171</v>
      </c>
      <c r="L148" s="40"/>
      <c r="M148" s="186" t="s">
        <v>20</v>
      </c>
      <c r="N148" s="187" t="s">
        <v>41</v>
      </c>
      <c r="O148" s="65"/>
      <c r="P148" s="188">
        <f>O148*H148</f>
        <v>0</v>
      </c>
      <c r="Q148" s="188">
        <v>0</v>
      </c>
      <c r="R148" s="188">
        <f>Q148*H148</f>
        <v>0</v>
      </c>
      <c r="S148" s="188">
        <v>0</v>
      </c>
      <c r="T148" s="18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172</v>
      </c>
      <c r="AT148" s="190" t="s">
        <v>167</v>
      </c>
      <c r="AU148" s="190" t="s">
        <v>79</v>
      </c>
      <c r="AY148" s="18" t="s">
        <v>165</v>
      </c>
      <c r="BE148" s="191">
        <f>IF(N148="základní",J148,0)</f>
        <v>23983.58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18" t="s">
        <v>6</v>
      </c>
      <c r="BK148" s="191">
        <f>ROUND(I148*H148,2)</f>
        <v>23983.58</v>
      </c>
      <c r="BL148" s="18" t="s">
        <v>172</v>
      </c>
      <c r="BM148" s="190" t="s">
        <v>1361</v>
      </c>
    </row>
    <row r="149" spans="1:47" s="1" customFormat="1" ht="12">
      <c r="A149" s="35"/>
      <c r="B149" s="36"/>
      <c r="C149" s="37"/>
      <c r="D149" s="192" t="s">
        <v>174</v>
      </c>
      <c r="E149" s="37"/>
      <c r="F149" s="193" t="s">
        <v>983</v>
      </c>
      <c r="G149" s="37"/>
      <c r="H149" s="37"/>
      <c r="I149" s="194"/>
      <c r="J149" s="37"/>
      <c r="K149" s="37"/>
      <c r="L149" s="40"/>
      <c r="M149" s="195"/>
      <c r="N149" s="19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174</v>
      </c>
      <c r="AU149" s="18" t="s">
        <v>79</v>
      </c>
    </row>
    <row r="150" spans="1:47" s="1" customFormat="1" ht="19.5">
      <c r="A150" s="35"/>
      <c r="B150" s="36"/>
      <c r="C150" s="37"/>
      <c r="D150" s="199" t="s">
        <v>241</v>
      </c>
      <c r="E150" s="37"/>
      <c r="F150" s="219" t="s">
        <v>1362</v>
      </c>
      <c r="G150" s="37"/>
      <c r="H150" s="37"/>
      <c r="I150" s="194"/>
      <c r="J150" s="37"/>
      <c r="K150" s="37"/>
      <c r="L150" s="40"/>
      <c r="M150" s="195"/>
      <c r="N150" s="19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241</v>
      </c>
      <c r="AU150" s="18" t="s">
        <v>79</v>
      </c>
    </row>
    <row r="151" spans="2:51" s="12" customFormat="1" ht="12">
      <c r="B151" s="197"/>
      <c r="C151" s="198"/>
      <c r="D151" s="199" t="s">
        <v>190</v>
      </c>
      <c r="E151" s="200" t="s">
        <v>20</v>
      </c>
      <c r="F151" s="201" t="s">
        <v>1363</v>
      </c>
      <c r="G151" s="198"/>
      <c r="H151" s="200" t="s">
        <v>20</v>
      </c>
      <c r="I151" s="202"/>
      <c r="J151" s="198"/>
      <c r="K151" s="198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190</v>
      </c>
      <c r="AU151" s="207" t="s">
        <v>79</v>
      </c>
      <c r="AV151" s="12" t="s">
        <v>6</v>
      </c>
      <c r="AW151" s="12" t="s">
        <v>32</v>
      </c>
      <c r="AX151" s="12" t="s">
        <v>70</v>
      </c>
      <c r="AY151" s="207" t="s">
        <v>165</v>
      </c>
    </row>
    <row r="152" spans="2:51" s="12" customFormat="1" ht="12">
      <c r="B152" s="197"/>
      <c r="C152" s="198"/>
      <c r="D152" s="199" t="s">
        <v>190</v>
      </c>
      <c r="E152" s="200" t="s">
        <v>20</v>
      </c>
      <c r="F152" s="201" t="s">
        <v>1314</v>
      </c>
      <c r="G152" s="198"/>
      <c r="H152" s="200" t="s">
        <v>20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190</v>
      </c>
      <c r="AU152" s="207" t="s">
        <v>79</v>
      </c>
      <c r="AV152" s="12" t="s">
        <v>6</v>
      </c>
      <c r="AW152" s="12" t="s">
        <v>32</v>
      </c>
      <c r="AX152" s="12" t="s">
        <v>70</v>
      </c>
      <c r="AY152" s="207" t="s">
        <v>165</v>
      </c>
    </row>
    <row r="153" spans="2:51" s="13" customFormat="1" ht="12">
      <c r="B153" s="208"/>
      <c r="C153" s="209"/>
      <c r="D153" s="199" t="s">
        <v>190</v>
      </c>
      <c r="E153" s="210" t="s">
        <v>20</v>
      </c>
      <c r="F153" s="211" t="s">
        <v>1364</v>
      </c>
      <c r="G153" s="209"/>
      <c r="H153" s="212">
        <v>9.36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190</v>
      </c>
      <c r="AU153" s="218" t="s">
        <v>79</v>
      </c>
      <c r="AV153" s="13" t="s">
        <v>79</v>
      </c>
      <c r="AW153" s="13" t="s">
        <v>32</v>
      </c>
      <c r="AX153" s="13" t="s">
        <v>70</v>
      </c>
      <c r="AY153" s="218" t="s">
        <v>165</v>
      </c>
    </row>
    <row r="154" spans="2:51" s="12" customFormat="1" ht="12">
      <c r="B154" s="197"/>
      <c r="C154" s="198"/>
      <c r="D154" s="199" t="s">
        <v>190</v>
      </c>
      <c r="E154" s="200" t="s">
        <v>20</v>
      </c>
      <c r="F154" s="201" t="s">
        <v>1316</v>
      </c>
      <c r="G154" s="198"/>
      <c r="H154" s="200" t="s">
        <v>20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190</v>
      </c>
      <c r="AU154" s="207" t="s">
        <v>79</v>
      </c>
      <c r="AV154" s="12" t="s">
        <v>6</v>
      </c>
      <c r="AW154" s="12" t="s">
        <v>32</v>
      </c>
      <c r="AX154" s="12" t="s">
        <v>70</v>
      </c>
      <c r="AY154" s="207" t="s">
        <v>165</v>
      </c>
    </row>
    <row r="155" spans="2:51" s="13" customFormat="1" ht="12">
      <c r="B155" s="208"/>
      <c r="C155" s="209"/>
      <c r="D155" s="199" t="s">
        <v>190</v>
      </c>
      <c r="E155" s="210" t="s">
        <v>20</v>
      </c>
      <c r="F155" s="211" t="s">
        <v>1365</v>
      </c>
      <c r="G155" s="209"/>
      <c r="H155" s="212">
        <v>8.58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190</v>
      </c>
      <c r="AU155" s="218" t="s">
        <v>79</v>
      </c>
      <c r="AV155" s="13" t="s">
        <v>79</v>
      </c>
      <c r="AW155" s="13" t="s">
        <v>32</v>
      </c>
      <c r="AX155" s="13" t="s">
        <v>70</v>
      </c>
      <c r="AY155" s="218" t="s">
        <v>165</v>
      </c>
    </row>
    <row r="156" spans="2:51" s="12" customFormat="1" ht="12">
      <c r="B156" s="197"/>
      <c r="C156" s="198"/>
      <c r="D156" s="199" t="s">
        <v>190</v>
      </c>
      <c r="E156" s="200" t="s">
        <v>20</v>
      </c>
      <c r="F156" s="201" t="s">
        <v>1318</v>
      </c>
      <c r="G156" s="198"/>
      <c r="H156" s="200" t="s">
        <v>20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190</v>
      </c>
      <c r="AU156" s="207" t="s">
        <v>79</v>
      </c>
      <c r="AV156" s="12" t="s">
        <v>6</v>
      </c>
      <c r="AW156" s="12" t="s">
        <v>32</v>
      </c>
      <c r="AX156" s="12" t="s">
        <v>70</v>
      </c>
      <c r="AY156" s="207" t="s">
        <v>165</v>
      </c>
    </row>
    <row r="157" spans="2:51" s="13" customFormat="1" ht="12">
      <c r="B157" s="208"/>
      <c r="C157" s="209"/>
      <c r="D157" s="199" t="s">
        <v>190</v>
      </c>
      <c r="E157" s="210" t="s">
        <v>20</v>
      </c>
      <c r="F157" s="211" t="s">
        <v>1366</v>
      </c>
      <c r="G157" s="209"/>
      <c r="H157" s="212">
        <v>9.867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190</v>
      </c>
      <c r="AU157" s="218" t="s">
        <v>79</v>
      </c>
      <c r="AV157" s="13" t="s">
        <v>79</v>
      </c>
      <c r="AW157" s="13" t="s">
        <v>32</v>
      </c>
      <c r="AX157" s="13" t="s">
        <v>70</v>
      </c>
      <c r="AY157" s="218" t="s">
        <v>165</v>
      </c>
    </row>
    <row r="158" spans="2:51" s="12" customFormat="1" ht="12">
      <c r="B158" s="197"/>
      <c r="C158" s="198"/>
      <c r="D158" s="199" t="s">
        <v>190</v>
      </c>
      <c r="E158" s="200" t="s">
        <v>20</v>
      </c>
      <c r="F158" s="201" t="s">
        <v>1320</v>
      </c>
      <c r="G158" s="198"/>
      <c r="H158" s="200" t="s">
        <v>20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190</v>
      </c>
      <c r="AU158" s="207" t="s">
        <v>79</v>
      </c>
      <c r="AV158" s="12" t="s">
        <v>6</v>
      </c>
      <c r="AW158" s="12" t="s">
        <v>32</v>
      </c>
      <c r="AX158" s="12" t="s">
        <v>70</v>
      </c>
      <c r="AY158" s="207" t="s">
        <v>165</v>
      </c>
    </row>
    <row r="159" spans="2:51" s="13" customFormat="1" ht="12">
      <c r="B159" s="208"/>
      <c r="C159" s="209"/>
      <c r="D159" s="199" t="s">
        <v>190</v>
      </c>
      <c r="E159" s="210" t="s">
        <v>20</v>
      </c>
      <c r="F159" s="211" t="s">
        <v>1367</v>
      </c>
      <c r="G159" s="209"/>
      <c r="H159" s="212">
        <v>10.56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190</v>
      </c>
      <c r="AU159" s="218" t="s">
        <v>79</v>
      </c>
      <c r="AV159" s="13" t="s">
        <v>79</v>
      </c>
      <c r="AW159" s="13" t="s">
        <v>32</v>
      </c>
      <c r="AX159" s="13" t="s">
        <v>70</v>
      </c>
      <c r="AY159" s="218" t="s">
        <v>165</v>
      </c>
    </row>
    <row r="160" spans="2:51" s="12" customFormat="1" ht="12">
      <c r="B160" s="197"/>
      <c r="C160" s="198"/>
      <c r="D160" s="199" t="s">
        <v>190</v>
      </c>
      <c r="E160" s="200" t="s">
        <v>20</v>
      </c>
      <c r="F160" s="201" t="s">
        <v>1322</v>
      </c>
      <c r="G160" s="198"/>
      <c r="H160" s="200" t="s">
        <v>20</v>
      </c>
      <c r="I160" s="202"/>
      <c r="J160" s="198"/>
      <c r="K160" s="198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190</v>
      </c>
      <c r="AU160" s="207" t="s">
        <v>79</v>
      </c>
      <c r="AV160" s="12" t="s">
        <v>6</v>
      </c>
      <c r="AW160" s="12" t="s">
        <v>32</v>
      </c>
      <c r="AX160" s="12" t="s">
        <v>70</v>
      </c>
      <c r="AY160" s="207" t="s">
        <v>165</v>
      </c>
    </row>
    <row r="161" spans="2:51" s="13" customFormat="1" ht="12">
      <c r="B161" s="208"/>
      <c r="C161" s="209"/>
      <c r="D161" s="199" t="s">
        <v>190</v>
      </c>
      <c r="E161" s="210" t="s">
        <v>20</v>
      </c>
      <c r="F161" s="211" t="s">
        <v>1368</v>
      </c>
      <c r="G161" s="209"/>
      <c r="H161" s="212">
        <v>5.76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190</v>
      </c>
      <c r="AU161" s="218" t="s">
        <v>79</v>
      </c>
      <c r="AV161" s="13" t="s">
        <v>79</v>
      </c>
      <c r="AW161" s="13" t="s">
        <v>32</v>
      </c>
      <c r="AX161" s="13" t="s">
        <v>70</v>
      </c>
      <c r="AY161" s="218" t="s">
        <v>165</v>
      </c>
    </row>
    <row r="162" spans="2:51" s="12" customFormat="1" ht="12">
      <c r="B162" s="197"/>
      <c r="C162" s="198"/>
      <c r="D162" s="199" t="s">
        <v>190</v>
      </c>
      <c r="E162" s="200" t="s">
        <v>20</v>
      </c>
      <c r="F162" s="201" t="s">
        <v>1324</v>
      </c>
      <c r="G162" s="198"/>
      <c r="H162" s="200" t="s">
        <v>20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190</v>
      </c>
      <c r="AU162" s="207" t="s">
        <v>79</v>
      </c>
      <c r="AV162" s="12" t="s">
        <v>6</v>
      </c>
      <c r="AW162" s="12" t="s">
        <v>32</v>
      </c>
      <c r="AX162" s="12" t="s">
        <v>70</v>
      </c>
      <c r="AY162" s="207" t="s">
        <v>165</v>
      </c>
    </row>
    <row r="163" spans="2:51" s="13" customFormat="1" ht="12">
      <c r="B163" s="208"/>
      <c r="C163" s="209"/>
      <c r="D163" s="199" t="s">
        <v>190</v>
      </c>
      <c r="E163" s="210" t="s">
        <v>20</v>
      </c>
      <c r="F163" s="211" t="s">
        <v>1369</v>
      </c>
      <c r="G163" s="209"/>
      <c r="H163" s="212">
        <v>0.832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190</v>
      </c>
      <c r="AU163" s="218" t="s">
        <v>79</v>
      </c>
      <c r="AV163" s="13" t="s">
        <v>79</v>
      </c>
      <c r="AW163" s="13" t="s">
        <v>32</v>
      </c>
      <c r="AX163" s="13" t="s">
        <v>70</v>
      </c>
      <c r="AY163" s="218" t="s">
        <v>165</v>
      </c>
    </row>
    <row r="164" spans="2:51" s="12" customFormat="1" ht="12">
      <c r="B164" s="197"/>
      <c r="C164" s="198"/>
      <c r="D164" s="199" t="s">
        <v>190</v>
      </c>
      <c r="E164" s="200" t="s">
        <v>20</v>
      </c>
      <c r="F164" s="201" t="s">
        <v>1326</v>
      </c>
      <c r="G164" s="198"/>
      <c r="H164" s="200" t="s">
        <v>20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190</v>
      </c>
      <c r="AU164" s="207" t="s">
        <v>79</v>
      </c>
      <c r="AV164" s="12" t="s">
        <v>6</v>
      </c>
      <c r="AW164" s="12" t="s">
        <v>32</v>
      </c>
      <c r="AX164" s="12" t="s">
        <v>70</v>
      </c>
      <c r="AY164" s="207" t="s">
        <v>165</v>
      </c>
    </row>
    <row r="165" spans="2:51" s="13" customFormat="1" ht="12">
      <c r="B165" s="208"/>
      <c r="C165" s="209"/>
      <c r="D165" s="199" t="s">
        <v>190</v>
      </c>
      <c r="E165" s="210" t="s">
        <v>20</v>
      </c>
      <c r="F165" s="211" t="s">
        <v>1370</v>
      </c>
      <c r="G165" s="209"/>
      <c r="H165" s="212">
        <v>0.976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190</v>
      </c>
      <c r="AU165" s="218" t="s">
        <v>79</v>
      </c>
      <c r="AV165" s="13" t="s">
        <v>79</v>
      </c>
      <c r="AW165" s="13" t="s">
        <v>32</v>
      </c>
      <c r="AX165" s="13" t="s">
        <v>70</v>
      </c>
      <c r="AY165" s="218" t="s">
        <v>165</v>
      </c>
    </row>
    <row r="166" spans="2:51" s="12" customFormat="1" ht="12">
      <c r="B166" s="197"/>
      <c r="C166" s="198"/>
      <c r="D166" s="199" t="s">
        <v>190</v>
      </c>
      <c r="E166" s="200" t="s">
        <v>20</v>
      </c>
      <c r="F166" s="201" t="s">
        <v>1328</v>
      </c>
      <c r="G166" s="198"/>
      <c r="H166" s="200" t="s">
        <v>20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190</v>
      </c>
      <c r="AU166" s="207" t="s">
        <v>79</v>
      </c>
      <c r="AV166" s="12" t="s">
        <v>6</v>
      </c>
      <c r="AW166" s="12" t="s">
        <v>32</v>
      </c>
      <c r="AX166" s="12" t="s">
        <v>70</v>
      </c>
      <c r="AY166" s="207" t="s">
        <v>165</v>
      </c>
    </row>
    <row r="167" spans="2:51" s="13" customFormat="1" ht="12">
      <c r="B167" s="208"/>
      <c r="C167" s="209"/>
      <c r="D167" s="199" t="s">
        <v>190</v>
      </c>
      <c r="E167" s="210" t="s">
        <v>20</v>
      </c>
      <c r="F167" s="211" t="s">
        <v>1371</v>
      </c>
      <c r="G167" s="209"/>
      <c r="H167" s="212">
        <v>1.2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190</v>
      </c>
      <c r="AU167" s="218" t="s">
        <v>79</v>
      </c>
      <c r="AV167" s="13" t="s">
        <v>79</v>
      </c>
      <c r="AW167" s="13" t="s">
        <v>32</v>
      </c>
      <c r="AX167" s="13" t="s">
        <v>70</v>
      </c>
      <c r="AY167" s="218" t="s">
        <v>165</v>
      </c>
    </row>
    <row r="168" spans="2:51" s="12" customFormat="1" ht="12">
      <c r="B168" s="197"/>
      <c r="C168" s="198"/>
      <c r="D168" s="199" t="s">
        <v>190</v>
      </c>
      <c r="E168" s="200" t="s">
        <v>20</v>
      </c>
      <c r="F168" s="201" t="s">
        <v>1330</v>
      </c>
      <c r="G168" s="198"/>
      <c r="H168" s="200" t="s">
        <v>20</v>
      </c>
      <c r="I168" s="202"/>
      <c r="J168" s="198"/>
      <c r="K168" s="198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190</v>
      </c>
      <c r="AU168" s="207" t="s">
        <v>79</v>
      </c>
      <c r="AV168" s="12" t="s">
        <v>6</v>
      </c>
      <c r="AW168" s="12" t="s">
        <v>32</v>
      </c>
      <c r="AX168" s="12" t="s">
        <v>70</v>
      </c>
      <c r="AY168" s="207" t="s">
        <v>165</v>
      </c>
    </row>
    <row r="169" spans="2:51" s="13" customFormat="1" ht="12">
      <c r="B169" s="208"/>
      <c r="C169" s="209"/>
      <c r="D169" s="199" t="s">
        <v>190</v>
      </c>
      <c r="E169" s="210" t="s">
        <v>20</v>
      </c>
      <c r="F169" s="211" t="s">
        <v>1372</v>
      </c>
      <c r="G169" s="209"/>
      <c r="H169" s="212">
        <v>6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190</v>
      </c>
      <c r="AU169" s="218" t="s">
        <v>79</v>
      </c>
      <c r="AV169" s="13" t="s">
        <v>79</v>
      </c>
      <c r="AW169" s="13" t="s">
        <v>32</v>
      </c>
      <c r="AX169" s="13" t="s">
        <v>70</v>
      </c>
      <c r="AY169" s="218" t="s">
        <v>165</v>
      </c>
    </row>
    <row r="170" spans="2:51" s="12" customFormat="1" ht="12">
      <c r="B170" s="197"/>
      <c r="C170" s="198"/>
      <c r="D170" s="199" t="s">
        <v>190</v>
      </c>
      <c r="E170" s="200" t="s">
        <v>20</v>
      </c>
      <c r="F170" s="201" t="s">
        <v>1332</v>
      </c>
      <c r="G170" s="198"/>
      <c r="H170" s="200" t="s">
        <v>20</v>
      </c>
      <c r="I170" s="202"/>
      <c r="J170" s="198"/>
      <c r="K170" s="198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190</v>
      </c>
      <c r="AU170" s="207" t="s">
        <v>79</v>
      </c>
      <c r="AV170" s="12" t="s">
        <v>6</v>
      </c>
      <c r="AW170" s="12" t="s">
        <v>32</v>
      </c>
      <c r="AX170" s="12" t="s">
        <v>70</v>
      </c>
      <c r="AY170" s="207" t="s">
        <v>165</v>
      </c>
    </row>
    <row r="171" spans="2:51" s="13" customFormat="1" ht="12">
      <c r="B171" s="208"/>
      <c r="C171" s="209"/>
      <c r="D171" s="199" t="s">
        <v>190</v>
      </c>
      <c r="E171" s="210" t="s">
        <v>20</v>
      </c>
      <c r="F171" s="211" t="s">
        <v>1373</v>
      </c>
      <c r="G171" s="209"/>
      <c r="H171" s="212">
        <v>8.4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190</v>
      </c>
      <c r="AU171" s="218" t="s">
        <v>79</v>
      </c>
      <c r="AV171" s="13" t="s">
        <v>79</v>
      </c>
      <c r="AW171" s="13" t="s">
        <v>32</v>
      </c>
      <c r="AX171" s="13" t="s">
        <v>70</v>
      </c>
      <c r="AY171" s="218" t="s">
        <v>165</v>
      </c>
    </row>
    <row r="172" spans="2:51" s="12" customFormat="1" ht="12">
      <c r="B172" s="197"/>
      <c r="C172" s="198"/>
      <c r="D172" s="199" t="s">
        <v>190</v>
      </c>
      <c r="E172" s="200" t="s">
        <v>20</v>
      </c>
      <c r="F172" s="201" t="s">
        <v>1334</v>
      </c>
      <c r="G172" s="198"/>
      <c r="H172" s="200" t="s">
        <v>20</v>
      </c>
      <c r="I172" s="202"/>
      <c r="J172" s="198"/>
      <c r="K172" s="198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190</v>
      </c>
      <c r="AU172" s="207" t="s">
        <v>79</v>
      </c>
      <c r="AV172" s="12" t="s">
        <v>6</v>
      </c>
      <c r="AW172" s="12" t="s">
        <v>32</v>
      </c>
      <c r="AX172" s="12" t="s">
        <v>70</v>
      </c>
      <c r="AY172" s="207" t="s">
        <v>165</v>
      </c>
    </row>
    <row r="173" spans="2:51" s="13" customFormat="1" ht="12">
      <c r="B173" s="208"/>
      <c r="C173" s="209"/>
      <c r="D173" s="199" t="s">
        <v>190</v>
      </c>
      <c r="E173" s="210" t="s">
        <v>20</v>
      </c>
      <c r="F173" s="211" t="s">
        <v>1374</v>
      </c>
      <c r="G173" s="209"/>
      <c r="H173" s="212">
        <v>4.14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190</v>
      </c>
      <c r="AU173" s="218" t="s">
        <v>79</v>
      </c>
      <c r="AV173" s="13" t="s">
        <v>79</v>
      </c>
      <c r="AW173" s="13" t="s">
        <v>32</v>
      </c>
      <c r="AX173" s="13" t="s">
        <v>70</v>
      </c>
      <c r="AY173" s="218" t="s">
        <v>165</v>
      </c>
    </row>
    <row r="174" spans="2:51" s="12" customFormat="1" ht="12">
      <c r="B174" s="197"/>
      <c r="C174" s="198"/>
      <c r="D174" s="199" t="s">
        <v>190</v>
      </c>
      <c r="E174" s="200" t="s">
        <v>20</v>
      </c>
      <c r="F174" s="201" t="s">
        <v>1375</v>
      </c>
      <c r="G174" s="198"/>
      <c r="H174" s="200" t="s">
        <v>20</v>
      </c>
      <c r="I174" s="202"/>
      <c r="J174" s="198"/>
      <c r="K174" s="198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190</v>
      </c>
      <c r="AU174" s="207" t="s">
        <v>79</v>
      </c>
      <c r="AV174" s="12" t="s">
        <v>6</v>
      </c>
      <c r="AW174" s="12" t="s">
        <v>32</v>
      </c>
      <c r="AX174" s="12" t="s">
        <v>70</v>
      </c>
      <c r="AY174" s="207" t="s">
        <v>165</v>
      </c>
    </row>
    <row r="175" spans="2:51" s="13" customFormat="1" ht="12">
      <c r="B175" s="208"/>
      <c r="C175" s="209"/>
      <c r="D175" s="199" t="s">
        <v>190</v>
      </c>
      <c r="E175" s="210" t="s">
        <v>20</v>
      </c>
      <c r="F175" s="211" t="s">
        <v>1376</v>
      </c>
      <c r="G175" s="209"/>
      <c r="H175" s="212">
        <v>21.275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190</v>
      </c>
      <c r="AU175" s="218" t="s">
        <v>79</v>
      </c>
      <c r="AV175" s="13" t="s">
        <v>79</v>
      </c>
      <c r="AW175" s="13" t="s">
        <v>32</v>
      </c>
      <c r="AX175" s="13" t="s">
        <v>70</v>
      </c>
      <c r="AY175" s="218" t="s">
        <v>165</v>
      </c>
    </row>
    <row r="176" spans="2:51" s="15" customFormat="1" ht="12">
      <c r="B176" s="252"/>
      <c r="C176" s="253"/>
      <c r="D176" s="199" t="s">
        <v>190</v>
      </c>
      <c r="E176" s="254" t="s">
        <v>20</v>
      </c>
      <c r="F176" s="255" t="s">
        <v>1377</v>
      </c>
      <c r="G176" s="253"/>
      <c r="H176" s="256">
        <v>86.95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190</v>
      </c>
      <c r="AU176" s="262" t="s">
        <v>79</v>
      </c>
      <c r="AV176" s="15" t="s">
        <v>180</v>
      </c>
      <c r="AW176" s="15" t="s">
        <v>32</v>
      </c>
      <c r="AX176" s="15" t="s">
        <v>70</v>
      </c>
      <c r="AY176" s="262" t="s">
        <v>165</v>
      </c>
    </row>
    <row r="177" spans="2:51" s="12" customFormat="1" ht="12">
      <c r="B177" s="197"/>
      <c r="C177" s="198"/>
      <c r="D177" s="199" t="s">
        <v>190</v>
      </c>
      <c r="E177" s="200" t="s">
        <v>20</v>
      </c>
      <c r="F177" s="201" t="s">
        <v>1378</v>
      </c>
      <c r="G177" s="198"/>
      <c r="H177" s="200" t="s">
        <v>20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190</v>
      </c>
      <c r="AU177" s="207" t="s">
        <v>79</v>
      </c>
      <c r="AV177" s="12" t="s">
        <v>6</v>
      </c>
      <c r="AW177" s="12" t="s">
        <v>32</v>
      </c>
      <c r="AX177" s="12" t="s">
        <v>70</v>
      </c>
      <c r="AY177" s="207" t="s">
        <v>165</v>
      </c>
    </row>
    <row r="178" spans="2:51" s="13" customFormat="1" ht="12">
      <c r="B178" s="208"/>
      <c r="C178" s="209"/>
      <c r="D178" s="199" t="s">
        <v>190</v>
      </c>
      <c r="E178" s="210" t="s">
        <v>20</v>
      </c>
      <c r="F178" s="211" t="s">
        <v>1379</v>
      </c>
      <c r="G178" s="209"/>
      <c r="H178" s="212">
        <v>115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190</v>
      </c>
      <c r="AU178" s="218" t="s">
        <v>79</v>
      </c>
      <c r="AV178" s="13" t="s">
        <v>79</v>
      </c>
      <c r="AW178" s="13" t="s">
        <v>32</v>
      </c>
      <c r="AX178" s="13" t="s">
        <v>70</v>
      </c>
      <c r="AY178" s="218" t="s">
        <v>165</v>
      </c>
    </row>
    <row r="179" spans="2:51" s="14" customFormat="1" ht="12">
      <c r="B179" s="230"/>
      <c r="C179" s="231"/>
      <c r="D179" s="199" t="s">
        <v>190</v>
      </c>
      <c r="E179" s="232" t="s">
        <v>20</v>
      </c>
      <c r="F179" s="233" t="s">
        <v>259</v>
      </c>
      <c r="G179" s="231"/>
      <c r="H179" s="234">
        <v>201.95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190</v>
      </c>
      <c r="AU179" s="240" t="s">
        <v>79</v>
      </c>
      <c r="AV179" s="14" t="s">
        <v>172</v>
      </c>
      <c r="AW179" s="14" t="s">
        <v>32</v>
      </c>
      <c r="AX179" s="14" t="s">
        <v>6</v>
      </c>
      <c r="AY179" s="240" t="s">
        <v>165</v>
      </c>
    </row>
    <row r="180" spans="1:65" s="1" customFormat="1" ht="16.5" customHeight="1">
      <c r="A180" s="35"/>
      <c r="B180" s="36"/>
      <c r="C180" s="220" t="s">
        <v>244</v>
      </c>
      <c r="D180" s="220" t="s">
        <v>245</v>
      </c>
      <c r="E180" s="221" t="s">
        <v>1380</v>
      </c>
      <c r="F180" s="222" t="s">
        <v>1381</v>
      </c>
      <c r="G180" s="223" t="s">
        <v>224</v>
      </c>
      <c r="H180" s="224">
        <v>169.553</v>
      </c>
      <c r="I180" s="225">
        <v>390</v>
      </c>
      <c r="J180" s="226">
        <f>ROUND(I180*H180,2)</f>
        <v>66125.67</v>
      </c>
      <c r="K180" s="222" t="s">
        <v>171</v>
      </c>
      <c r="L180" s="227"/>
      <c r="M180" s="228" t="s">
        <v>20</v>
      </c>
      <c r="N180" s="229" t="s">
        <v>41</v>
      </c>
      <c r="O180" s="65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211</v>
      </c>
      <c r="AT180" s="190" t="s">
        <v>245</v>
      </c>
      <c r="AU180" s="190" t="s">
        <v>79</v>
      </c>
      <c r="AY180" s="18" t="s">
        <v>165</v>
      </c>
      <c r="BE180" s="191">
        <f>IF(N180="základní",J180,0)</f>
        <v>66125.67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6</v>
      </c>
      <c r="BK180" s="191">
        <f>ROUND(I180*H180,2)</f>
        <v>66125.67</v>
      </c>
      <c r="BL180" s="18" t="s">
        <v>172</v>
      </c>
      <c r="BM180" s="190" t="s">
        <v>1382</v>
      </c>
    </row>
    <row r="181" spans="1:47" s="1" customFormat="1" ht="29.25">
      <c r="A181" s="35"/>
      <c r="B181" s="36"/>
      <c r="C181" s="37"/>
      <c r="D181" s="199" t="s">
        <v>241</v>
      </c>
      <c r="E181" s="37"/>
      <c r="F181" s="219" t="s">
        <v>1383</v>
      </c>
      <c r="G181" s="37"/>
      <c r="H181" s="37"/>
      <c r="I181" s="194"/>
      <c r="J181" s="37"/>
      <c r="K181" s="37"/>
      <c r="L181" s="40"/>
      <c r="M181" s="195"/>
      <c r="N181" s="19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241</v>
      </c>
      <c r="AU181" s="18" t="s">
        <v>79</v>
      </c>
    </row>
    <row r="182" spans="2:51" s="13" customFormat="1" ht="12">
      <c r="B182" s="208"/>
      <c r="C182" s="209"/>
      <c r="D182" s="199" t="s">
        <v>190</v>
      </c>
      <c r="E182" s="210" t="s">
        <v>20</v>
      </c>
      <c r="F182" s="211" t="s">
        <v>1384</v>
      </c>
      <c r="G182" s="209"/>
      <c r="H182" s="212">
        <v>169.553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190</v>
      </c>
      <c r="AU182" s="218" t="s">
        <v>79</v>
      </c>
      <c r="AV182" s="13" t="s">
        <v>79</v>
      </c>
      <c r="AW182" s="13" t="s">
        <v>32</v>
      </c>
      <c r="AX182" s="13" t="s">
        <v>6</v>
      </c>
      <c r="AY182" s="218" t="s">
        <v>165</v>
      </c>
    </row>
    <row r="183" spans="1:65" s="1" customFormat="1" ht="66.75" customHeight="1">
      <c r="A183" s="35"/>
      <c r="B183" s="36"/>
      <c r="C183" s="179" t="s">
        <v>250</v>
      </c>
      <c r="D183" s="179" t="s">
        <v>167</v>
      </c>
      <c r="E183" s="180" t="s">
        <v>1000</v>
      </c>
      <c r="F183" s="181" t="s">
        <v>1001</v>
      </c>
      <c r="G183" s="182" t="s">
        <v>201</v>
      </c>
      <c r="H183" s="183">
        <v>38.425</v>
      </c>
      <c r="I183" s="184">
        <v>442.93</v>
      </c>
      <c r="J183" s="185">
        <f>ROUND(I183*H183,2)</f>
        <v>17019.59</v>
      </c>
      <c r="K183" s="181" t="s">
        <v>171</v>
      </c>
      <c r="L183" s="40"/>
      <c r="M183" s="186" t="s">
        <v>20</v>
      </c>
      <c r="N183" s="187" t="s">
        <v>41</v>
      </c>
      <c r="O183" s="65"/>
      <c r="P183" s="188">
        <f>O183*H183</f>
        <v>0</v>
      </c>
      <c r="Q183" s="188">
        <v>0</v>
      </c>
      <c r="R183" s="188">
        <f>Q183*H183</f>
        <v>0</v>
      </c>
      <c r="S183" s="188">
        <v>0</v>
      </c>
      <c r="T183" s="18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172</v>
      </c>
      <c r="AT183" s="190" t="s">
        <v>167</v>
      </c>
      <c r="AU183" s="190" t="s">
        <v>79</v>
      </c>
      <c r="AY183" s="18" t="s">
        <v>165</v>
      </c>
      <c r="BE183" s="191">
        <f>IF(N183="základní",J183,0)</f>
        <v>17019.59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18" t="s">
        <v>6</v>
      </c>
      <c r="BK183" s="191">
        <f>ROUND(I183*H183,2)</f>
        <v>17019.59</v>
      </c>
      <c r="BL183" s="18" t="s">
        <v>172</v>
      </c>
      <c r="BM183" s="190" t="s">
        <v>1385</v>
      </c>
    </row>
    <row r="184" spans="1:47" s="1" customFormat="1" ht="12">
      <c r="A184" s="35"/>
      <c r="B184" s="36"/>
      <c r="C184" s="37"/>
      <c r="D184" s="192" t="s">
        <v>174</v>
      </c>
      <c r="E184" s="37"/>
      <c r="F184" s="193" t="s">
        <v>1003</v>
      </c>
      <c r="G184" s="37"/>
      <c r="H184" s="37"/>
      <c r="I184" s="194"/>
      <c r="J184" s="37"/>
      <c r="K184" s="37"/>
      <c r="L184" s="40"/>
      <c r="M184" s="195"/>
      <c r="N184" s="19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174</v>
      </c>
      <c r="AU184" s="18" t="s">
        <v>79</v>
      </c>
    </row>
    <row r="185" spans="1:47" s="1" customFormat="1" ht="19.5">
      <c r="A185" s="35"/>
      <c r="B185" s="36"/>
      <c r="C185" s="37"/>
      <c r="D185" s="199" t="s">
        <v>241</v>
      </c>
      <c r="E185" s="37"/>
      <c r="F185" s="219" t="s">
        <v>1362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241</v>
      </c>
      <c r="AU185" s="18" t="s">
        <v>79</v>
      </c>
    </row>
    <row r="186" spans="2:51" s="12" customFormat="1" ht="12">
      <c r="B186" s="197"/>
      <c r="C186" s="198"/>
      <c r="D186" s="199" t="s">
        <v>190</v>
      </c>
      <c r="E186" s="200" t="s">
        <v>20</v>
      </c>
      <c r="F186" s="201" t="s">
        <v>1386</v>
      </c>
      <c r="G186" s="198"/>
      <c r="H186" s="200" t="s">
        <v>20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190</v>
      </c>
      <c r="AU186" s="207" t="s">
        <v>79</v>
      </c>
      <c r="AV186" s="12" t="s">
        <v>6</v>
      </c>
      <c r="AW186" s="12" t="s">
        <v>32</v>
      </c>
      <c r="AX186" s="12" t="s">
        <v>70</v>
      </c>
      <c r="AY186" s="207" t="s">
        <v>165</v>
      </c>
    </row>
    <row r="187" spans="2:51" s="12" customFormat="1" ht="12">
      <c r="B187" s="197"/>
      <c r="C187" s="198"/>
      <c r="D187" s="199" t="s">
        <v>190</v>
      </c>
      <c r="E187" s="200" t="s">
        <v>20</v>
      </c>
      <c r="F187" s="201" t="s">
        <v>1314</v>
      </c>
      <c r="G187" s="198"/>
      <c r="H187" s="200" t="s">
        <v>20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190</v>
      </c>
      <c r="AU187" s="207" t="s">
        <v>79</v>
      </c>
      <c r="AV187" s="12" t="s">
        <v>6</v>
      </c>
      <c r="AW187" s="12" t="s">
        <v>32</v>
      </c>
      <c r="AX187" s="12" t="s">
        <v>70</v>
      </c>
      <c r="AY187" s="207" t="s">
        <v>165</v>
      </c>
    </row>
    <row r="188" spans="2:51" s="13" customFormat="1" ht="12">
      <c r="B188" s="208"/>
      <c r="C188" s="209"/>
      <c r="D188" s="199" t="s">
        <v>190</v>
      </c>
      <c r="E188" s="210" t="s">
        <v>20</v>
      </c>
      <c r="F188" s="211" t="s">
        <v>1387</v>
      </c>
      <c r="G188" s="209"/>
      <c r="H188" s="212">
        <v>6.12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190</v>
      </c>
      <c r="AU188" s="218" t="s">
        <v>79</v>
      </c>
      <c r="AV188" s="13" t="s">
        <v>79</v>
      </c>
      <c r="AW188" s="13" t="s">
        <v>32</v>
      </c>
      <c r="AX188" s="13" t="s">
        <v>70</v>
      </c>
      <c r="AY188" s="218" t="s">
        <v>165</v>
      </c>
    </row>
    <row r="189" spans="2:51" s="12" customFormat="1" ht="12">
      <c r="B189" s="197"/>
      <c r="C189" s="198"/>
      <c r="D189" s="199" t="s">
        <v>190</v>
      </c>
      <c r="E189" s="200" t="s">
        <v>20</v>
      </c>
      <c r="F189" s="201" t="s">
        <v>1316</v>
      </c>
      <c r="G189" s="198"/>
      <c r="H189" s="200" t="s">
        <v>20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190</v>
      </c>
      <c r="AU189" s="207" t="s">
        <v>79</v>
      </c>
      <c r="AV189" s="12" t="s">
        <v>6</v>
      </c>
      <c r="AW189" s="12" t="s">
        <v>32</v>
      </c>
      <c r="AX189" s="12" t="s">
        <v>70</v>
      </c>
      <c r="AY189" s="207" t="s">
        <v>165</v>
      </c>
    </row>
    <row r="190" spans="2:51" s="13" customFormat="1" ht="12">
      <c r="B190" s="208"/>
      <c r="C190" s="209"/>
      <c r="D190" s="199" t="s">
        <v>190</v>
      </c>
      <c r="E190" s="210" t="s">
        <v>20</v>
      </c>
      <c r="F190" s="211" t="s">
        <v>1388</v>
      </c>
      <c r="G190" s="209"/>
      <c r="H190" s="212">
        <v>5.61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190</v>
      </c>
      <c r="AU190" s="218" t="s">
        <v>79</v>
      </c>
      <c r="AV190" s="13" t="s">
        <v>79</v>
      </c>
      <c r="AW190" s="13" t="s">
        <v>32</v>
      </c>
      <c r="AX190" s="13" t="s">
        <v>70</v>
      </c>
      <c r="AY190" s="218" t="s">
        <v>165</v>
      </c>
    </row>
    <row r="191" spans="2:51" s="12" customFormat="1" ht="12">
      <c r="B191" s="197"/>
      <c r="C191" s="198"/>
      <c r="D191" s="199" t="s">
        <v>190</v>
      </c>
      <c r="E191" s="200" t="s">
        <v>20</v>
      </c>
      <c r="F191" s="201" t="s">
        <v>1318</v>
      </c>
      <c r="G191" s="198"/>
      <c r="H191" s="200" t="s">
        <v>20</v>
      </c>
      <c r="I191" s="202"/>
      <c r="J191" s="198"/>
      <c r="K191" s="198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190</v>
      </c>
      <c r="AU191" s="207" t="s">
        <v>79</v>
      </c>
      <c r="AV191" s="12" t="s">
        <v>6</v>
      </c>
      <c r="AW191" s="12" t="s">
        <v>32</v>
      </c>
      <c r="AX191" s="12" t="s">
        <v>70</v>
      </c>
      <c r="AY191" s="207" t="s">
        <v>165</v>
      </c>
    </row>
    <row r="192" spans="2:51" s="13" customFormat="1" ht="12">
      <c r="B192" s="208"/>
      <c r="C192" s="209"/>
      <c r="D192" s="199" t="s">
        <v>190</v>
      </c>
      <c r="E192" s="210" t="s">
        <v>20</v>
      </c>
      <c r="F192" s="211" t="s">
        <v>1389</v>
      </c>
      <c r="G192" s="209"/>
      <c r="H192" s="212">
        <v>6.831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190</v>
      </c>
      <c r="AU192" s="218" t="s">
        <v>79</v>
      </c>
      <c r="AV192" s="13" t="s">
        <v>79</v>
      </c>
      <c r="AW192" s="13" t="s">
        <v>32</v>
      </c>
      <c r="AX192" s="13" t="s">
        <v>70</v>
      </c>
      <c r="AY192" s="218" t="s">
        <v>165</v>
      </c>
    </row>
    <row r="193" spans="2:51" s="12" customFormat="1" ht="12">
      <c r="B193" s="197"/>
      <c r="C193" s="198"/>
      <c r="D193" s="199" t="s">
        <v>190</v>
      </c>
      <c r="E193" s="200" t="s">
        <v>20</v>
      </c>
      <c r="F193" s="201" t="s">
        <v>1320</v>
      </c>
      <c r="G193" s="198"/>
      <c r="H193" s="200" t="s">
        <v>20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190</v>
      </c>
      <c r="AU193" s="207" t="s">
        <v>79</v>
      </c>
      <c r="AV193" s="12" t="s">
        <v>6</v>
      </c>
      <c r="AW193" s="12" t="s">
        <v>32</v>
      </c>
      <c r="AX193" s="12" t="s">
        <v>70</v>
      </c>
      <c r="AY193" s="207" t="s">
        <v>165</v>
      </c>
    </row>
    <row r="194" spans="2:51" s="13" customFormat="1" ht="12">
      <c r="B194" s="208"/>
      <c r="C194" s="209"/>
      <c r="D194" s="199" t="s">
        <v>190</v>
      </c>
      <c r="E194" s="210" t="s">
        <v>20</v>
      </c>
      <c r="F194" s="211" t="s">
        <v>1390</v>
      </c>
      <c r="G194" s="209"/>
      <c r="H194" s="212">
        <v>8.16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190</v>
      </c>
      <c r="AU194" s="218" t="s">
        <v>79</v>
      </c>
      <c r="AV194" s="13" t="s">
        <v>79</v>
      </c>
      <c r="AW194" s="13" t="s">
        <v>32</v>
      </c>
      <c r="AX194" s="13" t="s">
        <v>70</v>
      </c>
      <c r="AY194" s="218" t="s">
        <v>165</v>
      </c>
    </row>
    <row r="195" spans="2:51" s="12" customFormat="1" ht="12">
      <c r="B195" s="197"/>
      <c r="C195" s="198"/>
      <c r="D195" s="199" t="s">
        <v>190</v>
      </c>
      <c r="E195" s="200" t="s">
        <v>20</v>
      </c>
      <c r="F195" s="201" t="s">
        <v>1322</v>
      </c>
      <c r="G195" s="198"/>
      <c r="H195" s="200" t="s">
        <v>20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190</v>
      </c>
      <c r="AU195" s="207" t="s">
        <v>79</v>
      </c>
      <c r="AV195" s="12" t="s">
        <v>6</v>
      </c>
      <c r="AW195" s="12" t="s">
        <v>32</v>
      </c>
      <c r="AX195" s="12" t="s">
        <v>70</v>
      </c>
      <c r="AY195" s="207" t="s">
        <v>165</v>
      </c>
    </row>
    <row r="196" spans="2:51" s="13" customFormat="1" ht="12">
      <c r="B196" s="208"/>
      <c r="C196" s="209"/>
      <c r="D196" s="199" t="s">
        <v>190</v>
      </c>
      <c r="E196" s="210" t="s">
        <v>20</v>
      </c>
      <c r="F196" s="211" t="s">
        <v>1391</v>
      </c>
      <c r="G196" s="209"/>
      <c r="H196" s="212">
        <v>4.08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190</v>
      </c>
      <c r="AU196" s="218" t="s">
        <v>79</v>
      </c>
      <c r="AV196" s="13" t="s">
        <v>79</v>
      </c>
      <c r="AW196" s="13" t="s">
        <v>32</v>
      </c>
      <c r="AX196" s="13" t="s">
        <v>70</v>
      </c>
      <c r="AY196" s="218" t="s">
        <v>165</v>
      </c>
    </row>
    <row r="197" spans="2:51" s="12" customFormat="1" ht="12">
      <c r="B197" s="197"/>
      <c r="C197" s="198"/>
      <c r="D197" s="199" t="s">
        <v>190</v>
      </c>
      <c r="E197" s="200" t="s">
        <v>20</v>
      </c>
      <c r="F197" s="201" t="s">
        <v>1324</v>
      </c>
      <c r="G197" s="198"/>
      <c r="H197" s="200" t="s">
        <v>20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190</v>
      </c>
      <c r="AU197" s="207" t="s">
        <v>79</v>
      </c>
      <c r="AV197" s="12" t="s">
        <v>6</v>
      </c>
      <c r="AW197" s="12" t="s">
        <v>32</v>
      </c>
      <c r="AX197" s="12" t="s">
        <v>70</v>
      </c>
      <c r="AY197" s="207" t="s">
        <v>165</v>
      </c>
    </row>
    <row r="198" spans="2:51" s="13" customFormat="1" ht="12">
      <c r="B198" s="208"/>
      <c r="C198" s="209"/>
      <c r="D198" s="199" t="s">
        <v>190</v>
      </c>
      <c r="E198" s="210" t="s">
        <v>20</v>
      </c>
      <c r="F198" s="211" t="s">
        <v>1392</v>
      </c>
      <c r="G198" s="209"/>
      <c r="H198" s="212">
        <v>0.621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190</v>
      </c>
      <c r="AU198" s="218" t="s">
        <v>79</v>
      </c>
      <c r="AV198" s="13" t="s">
        <v>79</v>
      </c>
      <c r="AW198" s="13" t="s">
        <v>32</v>
      </c>
      <c r="AX198" s="13" t="s">
        <v>70</v>
      </c>
      <c r="AY198" s="218" t="s">
        <v>165</v>
      </c>
    </row>
    <row r="199" spans="2:51" s="12" customFormat="1" ht="12">
      <c r="B199" s="197"/>
      <c r="C199" s="198"/>
      <c r="D199" s="199" t="s">
        <v>190</v>
      </c>
      <c r="E199" s="200" t="s">
        <v>20</v>
      </c>
      <c r="F199" s="201" t="s">
        <v>1326</v>
      </c>
      <c r="G199" s="198"/>
      <c r="H199" s="200" t="s">
        <v>20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190</v>
      </c>
      <c r="AU199" s="207" t="s">
        <v>79</v>
      </c>
      <c r="AV199" s="12" t="s">
        <v>6</v>
      </c>
      <c r="AW199" s="12" t="s">
        <v>32</v>
      </c>
      <c r="AX199" s="12" t="s">
        <v>70</v>
      </c>
      <c r="AY199" s="207" t="s">
        <v>165</v>
      </c>
    </row>
    <row r="200" spans="2:51" s="13" customFormat="1" ht="12">
      <c r="B200" s="208"/>
      <c r="C200" s="209"/>
      <c r="D200" s="199" t="s">
        <v>190</v>
      </c>
      <c r="E200" s="210" t="s">
        <v>20</v>
      </c>
      <c r="F200" s="211" t="s">
        <v>1393</v>
      </c>
      <c r="G200" s="209"/>
      <c r="H200" s="212">
        <v>0.618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190</v>
      </c>
      <c r="AU200" s="218" t="s">
        <v>79</v>
      </c>
      <c r="AV200" s="13" t="s">
        <v>79</v>
      </c>
      <c r="AW200" s="13" t="s">
        <v>32</v>
      </c>
      <c r="AX200" s="13" t="s">
        <v>70</v>
      </c>
      <c r="AY200" s="218" t="s">
        <v>165</v>
      </c>
    </row>
    <row r="201" spans="2:51" s="12" customFormat="1" ht="12">
      <c r="B201" s="197"/>
      <c r="C201" s="198"/>
      <c r="D201" s="199" t="s">
        <v>190</v>
      </c>
      <c r="E201" s="200" t="s">
        <v>20</v>
      </c>
      <c r="F201" s="201" t="s">
        <v>1328</v>
      </c>
      <c r="G201" s="198"/>
      <c r="H201" s="200" t="s">
        <v>20</v>
      </c>
      <c r="I201" s="202"/>
      <c r="J201" s="198"/>
      <c r="K201" s="198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190</v>
      </c>
      <c r="AU201" s="207" t="s">
        <v>79</v>
      </c>
      <c r="AV201" s="12" t="s">
        <v>6</v>
      </c>
      <c r="AW201" s="12" t="s">
        <v>32</v>
      </c>
      <c r="AX201" s="12" t="s">
        <v>70</v>
      </c>
      <c r="AY201" s="207" t="s">
        <v>165</v>
      </c>
    </row>
    <row r="202" spans="2:51" s="13" customFormat="1" ht="12">
      <c r="B202" s="208"/>
      <c r="C202" s="209"/>
      <c r="D202" s="199" t="s">
        <v>190</v>
      </c>
      <c r="E202" s="210" t="s">
        <v>20</v>
      </c>
      <c r="F202" s="211" t="s">
        <v>1394</v>
      </c>
      <c r="G202" s="209"/>
      <c r="H202" s="212">
        <v>0.6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190</v>
      </c>
      <c r="AU202" s="218" t="s">
        <v>79</v>
      </c>
      <c r="AV202" s="13" t="s">
        <v>79</v>
      </c>
      <c r="AW202" s="13" t="s">
        <v>32</v>
      </c>
      <c r="AX202" s="13" t="s">
        <v>70</v>
      </c>
      <c r="AY202" s="218" t="s">
        <v>165</v>
      </c>
    </row>
    <row r="203" spans="2:51" s="12" customFormat="1" ht="12">
      <c r="B203" s="197"/>
      <c r="C203" s="198"/>
      <c r="D203" s="199" t="s">
        <v>190</v>
      </c>
      <c r="E203" s="200" t="s">
        <v>20</v>
      </c>
      <c r="F203" s="201" t="s">
        <v>1330</v>
      </c>
      <c r="G203" s="198"/>
      <c r="H203" s="200" t="s">
        <v>20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190</v>
      </c>
      <c r="AU203" s="207" t="s">
        <v>79</v>
      </c>
      <c r="AV203" s="12" t="s">
        <v>6</v>
      </c>
      <c r="AW203" s="12" t="s">
        <v>32</v>
      </c>
      <c r="AX203" s="12" t="s">
        <v>70</v>
      </c>
      <c r="AY203" s="207" t="s">
        <v>165</v>
      </c>
    </row>
    <row r="204" spans="2:51" s="13" customFormat="1" ht="12">
      <c r="B204" s="208"/>
      <c r="C204" s="209"/>
      <c r="D204" s="199" t="s">
        <v>190</v>
      </c>
      <c r="E204" s="210" t="s">
        <v>20</v>
      </c>
      <c r="F204" s="211" t="s">
        <v>1395</v>
      </c>
      <c r="G204" s="209"/>
      <c r="H204" s="212">
        <v>2.55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190</v>
      </c>
      <c r="AU204" s="218" t="s">
        <v>79</v>
      </c>
      <c r="AV204" s="13" t="s">
        <v>79</v>
      </c>
      <c r="AW204" s="13" t="s">
        <v>32</v>
      </c>
      <c r="AX204" s="13" t="s">
        <v>70</v>
      </c>
      <c r="AY204" s="218" t="s">
        <v>165</v>
      </c>
    </row>
    <row r="205" spans="2:51" s="12" customFormat="1" ht="12">
      <c r="B205" s="197"/>
      <c r="C205" s="198"/>
      <c r="D205" s="199" t="s">
        <v>190</v>
      </c>
      <c r="E205" s="200" t="s">
        <v>20</v>
      </c>
      <c r="F205" s="201" t="s">
        <v>1332</v>
      </c>
      <c r="G205" s="198"/>
      <c r="H205" s="200" t="s">
        <v>20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190</v>
      </c>
      <c r="AU205" s="207" t="s">
        <v>79</v>
      </c>
      <c r="AV205" s="12" t="s">
        <v>6</v>
      </c>
      <c r="AW205" s="12" t="s">
        <v>32</v>
      </c>
      <c r="AX205" s="12" t="s">
        <v>70</v>
      </c>
      <c r="AY205" s="207" t="s">
        <v>165</v>
      </c>
    </row>
    <row r="206" spans="2:51" s="13" customFormat="1" ht="12">
      <c r="B206" s="208"/>
      <c r="C206" s="209"/>
      <c r="D206" s="199" t="s">
        <v>190</v>
      </c>
      <c r="E206" s="210" t="s">
        <v>20</v>
      </c>
      <c r="F206" s="211" t="s">
        <v>1396</v>
      </c>
      <c r="G206" s="209"/>
      <c r="H206" s="212">
        <v>3.36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190</v>
      </c>
      <c r="AU206" s="218" t="s">
        <v>79</v>
      </c>
      <c r="AV206" s="13" t="s">
        <v>79</v>
      </c>
      <c r="AW206" s="13" t="s">
        <v>32</v>
      </c>
      <c r="AX206" s="13" t="s">
        <v>70</v>
      </c>
      <c r="AY206" s="218" t="s">
        <v>165</v>
      </c>
    </row>
    <row r="207" spans="2:51" s="12" customFormat="1" ht="12">
      <c r="B207" s="197"/>
      <c r="C207" s="198"/>
      <c r="D207" s="199" t="s">
        <v>190</v>
      </c>
      <c r="E207" s="200" t="s">
        <v>20</v>
      </c>
      <c r="F207" s="201" t="s">
        <v>1334</v>
      </c>
      <c r="G207" s="198"/>
      <c r="H207" s="200" t="s">
        <v>20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190</v>
      </c>
      <c r="AU207" s="207" t="s">
        <v>79</v>
      </c>
      <c r="AV207" s="12" t="s">
        <v>6</v>
      </c>
      <c r="AW207" s="12" t="s">
        <v>32</v>
      </c>
      <c r="AX207" s="12" t="s">
        <v>70</v>
      </c>
      <c r="AY207" s="207" t="s">
        <v>165</v>
      </c>
    </row>
    <row r="208" spans="2:51" s="13" customFormat="1" ht="12">
      <c r="B208" s="208"/>
      <c r="C208" s="209"/>
      <c r="D208" s="199" t="s">
        <v>190</v>
      </c>
      <c r="E208" s="210" t="s">
        <v>20</v>
      </c>
      <c r="F208" s="211" t="s">
        <v>1397</v>
      </c>
      <c r="G208" s="209"/>
      <c r="H208" s="212">
        <v>2.07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190</v>
      </c>
      <c r="AU208" s="218" t="s">
        <v>79</v>
      </c>
      <c r="AV208" s="13" t="s">
        <v>79</v>
      </c>
      <c r="AW208" s="13" t="s">
        <v>32</v>
      </c>
      <c r="AX208" s="13" t="s">
        <v>70</v>
      </c>
      <c r="AY208" s="218" t="s">
        <v>165</v>
      </c>
    </row>
    <row r="209" spans="2:51" s="15" customFormat="1" ht="12">
      <c r="B209" s="252"/>
      <c r="C209" s="253"/>
      <c r="D209" s="199" t="s">
        <v>190</v>
      </c>
      <c r="E209" s="254" t="s">
        <v>20</v>
      </c>
      <c r="F209" s="255" t="s">
        <v>1377</v>
      </c>
      <c r="G209" s="253"/>
      <c r="H209" s="256">
        <v>40.62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190</v>
      </c>
      <c r="AU209" s="262" t="s">
        <v>79</v>
      </c>
      <c r="AV209" s="15" t="s">
        <v>180</v>
      </c>
      <c r="AW209" s="15" t="s">
        <v>32</v>
      </c>
      <c r="AX209" s="15" t="s">
        <v>70</v>
      </c>
      <c r="AY209" s="262" t="s">
        <v>165</v>
      </c>
    </row>
    <row r="210" spans="2:51" s="12" customFormat="1" ht="12">
      <c r="B210" s="197"/>
      <c r="C210" s="198"/>
      <c r="D210" s="199" t="s">
        <v>190</v>
      </c>
      <c r="E210" s="200" t="s">
        <v>20</v>
      </c>
      <c r="F210" s="201" t="s">
        <v>1398</v>
      </c>
      <c r="G210" s="198"/>
      <c r="H210" s="200" t="s">
        <v>20</v>
      </c>
      <c r="I210" s="202"/>
      <c r="J210" s="198"/>
      <c r="K210" s="198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190</v>
      </c>
      <c r="AU210" s="207" t="s">
        <v>79</v>
      </c>
      <c r="AV210" s="12" t="s">
        <v>6</v>
      </c>
      <c r="AW210" s="12" t="s">
        <v>32</v>
      </c>
      <c r="AX210" s="12" t="s">
        <v>70</v>
      </c>
      <c r="AY210" s="207" t="s">
        <v>165</v>
      </c>
    </row>
    <row r="211" spans="2:51" s="12" customFormat="1" ht="12">
      <c r="B211" s="197"/>
      <c r="C211" s="198"/>
      <c r="D211" s="199" t="s">
        <v>190</v>
      </c>
      <c r="E211" s="200" t="s">
        <v>20</v>
      </c>
      <c r="F211" s="201" t="s">
        <v>1399</v>
      </c>
      <c r="G211" s="198"/>
      <c r="H211" s="200" t="s">
        <v>20</v>
      </c>
      <c r="I211" s="202"/>
      <c r="J211" s="198"/>
      <c r="K211" s="198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190</v>
      </c>
      <c r="AU211" s="207" t="s">
        <v>79</v>
      </c>
      <c r="AV211" s="12" t="s">
        <v>6</v>
      </c>
      <c r="AW211" s="12" t="s">
        <v>32</v>
      </c>
      <c r="AX211" s="12" t="s">
        <v>70</v>
      </c>
      <c r="AY211" s="207" t="s">
        <v>165</v>
      </c>
    </row>
    <row r="212" spans="2:51" s="13" customFormat="1" ht="12">
      <c r="B212" s="208"/>
      <c r="C212" s="209"/>
      <c r="D212" s="199" t="s">
        <v>190</v>
      </c>
      <c r="E212" s="210" t="s">
        <v>20</v>
      </c>
      <c r="F212" s="211" t="s">
        <v>1400</v>
      </c>
      <c r="G212" s="209"/>
      <c r="H212" s="212">
        <v>-1.276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190</v>
      </c>
      <c r="AU212" s="218" t="s">
        <v>79</v>
      </c>
      <c r="AV212" s="13" t="s">
        <v>79</v>
      </c>
      <c r="AW212" s="13" t="s">
        <v>32</v>
      </c>
      <c r="AX212" s="13" t="s">
        <v>70</v>
      </c>
      <c r="AY212" s="218" t="s">
        <v>165</v>
      </c>
    </row>
    <row r="213" spans="2:51" s="12" customFormat="1" ht="12">
      <c r="B213" s="197"/>
      <c r="C213" s="198"/>
      <c r="D213" s="199" t="s">
        <v>190</v>
      </c>
      <c r="E213" s="200" t="s">
        <v>20</v>
      </c>
      <c r="F213" s="201" t="s">
        <v>1401</v>
      </c>
      <c r="G213" s="198"/>
      <c r="H213" s="200" t="s">
        <v>20</v>
      </c>
      <c r="I213" s="202"/>
      <c r="J213" s="198"/>
      <c r="K213" s="198"/>
      <c r="L213" s="203"/>
      <c r="M213" s="204"/>
      <c r="N213" s="205"/>
      <c r="O213" s="205"/>
      <c r="P213" s="205"/>
      <c r="Q213" s="205"/>
      <c r="R213" s="205"/>
      <c r="S213" s="205"/>
      <c r="T213" s="206"/>
      <c r="AT213" s="207" t="s">
        <v>190</v>
      </c>
      <c r="AU213" s="207" t="s">
        <v>79</v>
      </c>
      <c r="AV213" s="12" t="s">
        <v>6</v>
      </c>
      <c r="AW213" s="12" t="s">
        <v>32</v>
      </c>
      <c r="AX213" s="12" t="s">
        <v>70</v>
      </c>
      <c r="AY213" s="207" t="s">
        <v>165</v>
      </c>
    </row>
    <row r="214" spans="2:51" s="13" customFormat="1" ht="12">
      <c r="B214" s="208"/>
      <c r="C214" s="209"/>
      <c r="D214" s="199" t="s">
        <v>190</v>
      </c>
      <c r="E214" s="210" t="s">
        <v>20</v>
      </c>
      <c r="F214" s="211" t="s">
        <v>1402</v>
      </c>
      <c r="G214" s="209"/>
      <c r="H214" s="212">
        <v>-0.447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190</v>
      </c>
      <c r="AU214" s="218" t="s">
        <v>79</v>
      </c>
      <c r="AV214" s="13" t="s">
        <v>79</v>
      </c>
      <c r="AW214" s="13" t="s">
        <v>32</v>
      </c>
      <c r="AX214" s="13" t="s">
        <v>70</v>
      </c>
      <c r="AY214" s="218" t="s">
        <v>165</v>
      </c>
    </row>
    <row r="215" spans="2:51" s="12" customFormat="1" ht="12">
      <c r="B215" s="197"/>
      <c r="C215" s="198"/>
      <c r="D215" s="199" t="s">
        <v>190</v>
      </c>
      <c r="E215" s="200" t="s">
        <v>20</v>
      </c>
      <c r="F215" s="201" t="s">
        <v>1403</v>
      </c>
      <c r="G215" s="198"/>
      <c r="H215" s="200" t="s">
        <v>20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190</v>
      </c>
      <c r="AU215" s="207" t="s">
        <v>79</v>
      </c>
      <c r="AV215" s="12" t="s">
        <v>6</v>
      </c>
      <c r="AW215" s="12" t="s">
        <v>32</v>
      </c>
      <c r="AX215" s="12" t="s">
        <v>70</v>
      </c>
      <c r="AY215" s="207" t="s">
        <v>165</v>
      </c>
    </row>
    <row r="216" spans="2:51" s="13" customFormat="1" ht="12">
      <c r="B216" s="208"/>
      <c r="C216" s="209"/>
      <c r="D216" s="199" t="s">
        <v>190</v>
      </c>
      <c r="E216" s="210" t="s">
        <v>20</v>
      </c>
      <c r="F216" s="211" t="s">
        <v>1404</v>
      </c>
      <c r="G216" s="209"/>
      <c r="H216" s="212">
        <v>-0.472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190</v>
      </c>
      <c r="AU216" s="218" t="s">
        <v>79</v>
      </c>
      <c r="AV216" s="13" t="s">
        <v>79</v>
      </c>
      <c r="AW216" s="13" t="s">
        <v>32</v>
      </c>
      <c r="AX216" s="13" t="s">
        <v>70</v>
      </c>
      <c r="AY216" s="218" t="s">
        <v>165</v>
      </c>
    </row>
    <row r="217" spans="2:51" s="15" customFormat="1" ht="12">
      <c r="B217" s="252"/>
      <c r="C217" s="253"/>
      <c r="D217" s="199" t="s">
        <v>190</v>
      </c>
      <c r="E217" s="254" t="s">
        <v>20</v>
      </c>
      <c r="F217" s="255" t="s">
        <v>1377</v>
      </c>
      <c r="G217" s="253"/>
      <c r="H217" s="256">
        <v>-2.195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190</v>
      </c>
      <c r="AU217" s="262" t="s">
        <v>79</v>
      </c>
      <c r="AV217" s="15" t="s">
        <v>180</v>
      </c>
      <c r="AW217" s="15" t="s">
        <v>32</v>
      </c>
      <c r="AX217" s="15" t="s">
        <v>70</v>
      </c>
      <c r="AY217" s="262" t="s">
        <v>165</v>
      </c>
    </row>
    <row r="218" spans="2:51" s="14" customFormat="1" ht="12">
      <c r="B218" s="230"/>
      <c r="C218" s="231"/>
      <c r="D218" s="199" t="s">
        <v>190</v>
      </c>
      <c r="E218" s="232" t="s">
        <v>20</v>
      </c>
      <c r="F218" s="233" t="s">
        <v>259</v>
      </c>
      <c r="G218" s="231"/>
      <c r="H218" s="234">
        <v>38.425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190</v>
      </c>
      <c r="AU218" s="240" t="s">
        <v>79</v>
      </c>
      <c r="AV218" s="14" t="s">
        <v>172</v>
      </c>
      <c r="AW218" s="14" t="s">
        <v>32</v>
      </c>
      <c r="AX218" s="14" t="s">
        <v>6</v>
      </c>
      <c r="AY218" s="240" t="s">
        <v>165</v>
      </c>
    </row>
    <row r="219" spans="1:65" s="1" customFormat="1" ht="16.5" customHeight="1">
      <c r="A219" s="35"/>
      <c r="B219" s="36"/>
      <c r="C219" s="220" t="s">
        <v>9</v>
      </c>
      <c r="D219" s="220" t="s">
        <v>245</v>
      </c>
      <c r="E219" s="221" t="s">
        <v>1405</v>
      </c>
      <c r="F219" s="222" t="s">
        <v>1406</v>
      </c>
      <c r="G219" s="223" t="s">
        <v>224</v>
      </c>
      <c r="H219" s="224">
        <v>74.929</v>
      </c>
      <c r="I219" s="225">
        <v>240</v>
      </c>
      <c r="J219" s="226">
        <f>ROUND(I219*H219,2)</f>
        <v>17982.96</v>
      </c>
      <c r="K219" s="222" t="s">
        <v>171</v>
      </c>
      <c r="L219" s="227"/>
      <c r="M219" s="228" t="s">
        <v>20</v>
      </c>
      <c r="N219" s="229" t="s">
        <v>41</v>
      </c>
      <c r="O219" s="65"/>
      <c r="P219" s="188">
        <f>O219*H219</f>
        <v>0</v>
      </c>
      <c r="Q219" s="188">
        <v>0</v>
      </c>
      <c r="R219" s="188">
        <f>Q219*H219</f>
        <v>0</v>
      </c>
      <c r="S219" s="188">
        <v>0</v>
      </c>
      <c r="T219" s="18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211</v>
      </c>
      <c r="AT219" s="190" t="s">
        <v>245</v>
      </c>
      <c r="AU219" s="190" t="s">
        <v>79</v>
      </c>
      <c r="AY219" s="18" t="s">
        <v>165</v>
      </c>
      <c r="BE219" s="191">
        <f>IF(N219="základní",J219,0)</f>
        <v>17982.96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18" t="s">
        <v>6</v>
      </c>
      <c r="BK219" s="191">
        <f>ROUND(I219*H219,2)</f>
        <v>17982.96</v>
      </c>
      <c r="BL219" s="18" t="s">
        <v>172</v>
      </c>
      <c r="BM219" s="190" t="s">
        <v>1407</v>
      </c>
    </row>
    <row r="220" spans="1:47" s="1" customFormat="1" ht="29.25">
      <c r="A220" s="35"/>
      <c r="B220" s="36"/>
      <c r="C220" s="37"/>
      <c r="D220" s="199" t="s">
        <v>241</v>
      </c>
      <c r="E220" s="37"/>
      <c r="F220" s="219" t="s">
        <v>1408</v>
      </c>
      <c r="G220" s="37"/>
      <c r="H220" s="37"/>
      <c r="I220" s="194"/>
      <c r="J220" s="37"/>
      <c r="K220" s="37"/>
      <c r="L220" s="40"/>
      <c r="M220" s="195"/>
      <c r="N220" s="19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241</v>
      </c>
      <c r="AU220" s="18" t="s">
        <v>79</v>
      </c>
    </row>
    <row r="221" spans="2:51" s="13" customFormat="1" ht="12">
      <c r="B221" s="208"/>
      <c r="C221" s="209"/>
      <c r="D221" s="199" t="s">
        <v>190</v>
      </c>
      <c r="E221" s="210" t="s">
        <v>20</v>
      </c>
      <c r="F221" s="211" t="s">
        <v>1409</v>
      </c>
      <c r="G221" s="209"/>
      <c r="H221" s="212">
        <v>74.929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190</v>
      </c>
      <c r="AU221" s="218" t="s">
        <v>79</v>
      </c>
      <c r="AV221" s="13" t="s">
        <v>79</v>
      </c>
      <c r="AW221" s="13" t="s">
        <v>32</v>
      </c>
      <c r="AX221" s="13" t="s">
        <v>6</v>
      </c>
      <c r="AY221" s="218" t="s">
        <v>165</v>
      </c>
    </row>
    <row r="222" spans="2:63" s="11" customFormat="1" ht="22.9" customHeight="1">
      <c r="B222" s="163"/>
      <c r="C222" s="164"/>
      <c r="D222" s="165" t="s">
        <v>69</v>
      </c>
      <c r="E222" s="177" t="s">
        <v>180</v>
      </c>
      <c r="F222" s="177" t="s">
        <v>311</v>
      </c>
      <c r="G222" s="164"/>
      <c r="H222" s="164"/>
      <c r="I222" s="167"/>
      <c r="J222" s="178">
        <f>BK222</f>
        <v>6712.81</v>
      </c>
      <c r="K222" s="164"/>
      <c r="L222" s="169"/>
      <c r="M222" s="170"/>
      <c r="N222" s="171"/>
      <c r="O222" s="171"/>
      <c r="P222" s="172">
        <f>SUM(P223:P247)</f>
        <v>0</v>
      </c>
      <c r="Q222" s="171"/>
      <c r="R222" s="172">
        <f>SUM(R223:R247)</f>
        <v>0</v>
      </c>
      <c r="S222" s="171"/>
      <c r="T222" s="173">
        <f>SUM(T223:T247)</f>
        <v>0</v>
      </c>
      <c r="AR222" s="174" t="s">
        <v>6</v>
      </c>
      <c r="AT222" s="175" t="s">
        <v>69</v>
      </c>
      <c r="AU222" s="175" t="s">
        <v>6</v>
      </c>
      <c r="AY222" s="174" t="s">
        <v>165</v>
      </c>
      <c r="BK222" s="176">
        <f>SUM(BK223:BK247)</f>
        <v>6712.81</v>
      </c>
    </row>
    <row r="223" spans="1:65" s="1" customFormat="1" ht="24.2" customHeight="1">
      <c r="A223" s="35"/>
      <c r="B223" s="36"/>
      <c r="C223" s="179" t="s">
        <v>267</v>
      </c>
      <c r="D223" s="179" t="s">
        <v>167</v>
      </c>
      <c r="E223" s="180" t="s">
        <v>1410</v>
      </c>
      <c r="F223" s="181" t="s">
        <v>1411</v>
      </c>
      <c r="G223" s="182" t="s">
        <v>232</v>
      </c>
      <c r="H223" s="183">
        <v>156.33</v>
      </c>
      <c r="I223" s="184">
        <v>42.94</v>
      </c>
      <c r="J223" s="185">
        <f>ROUND(I223*H223,2)</f>
        <v>6712.81</v>
      </c>
      <c r="K223" s="181" t="s">
        <v>171</v>
      </c>
      <c r="L223" s="40"/>
      <c r="M223" s="186" t="s">
        <v>20</v>
      </c>
      <c r="N223" s="187" t="s">
        <v>41</v>
      </c>
      <c r="O223" s="65"/>
      <c r="P223" s="188">
        <f>O223*H223</f>
        <v>0</v>
      </c>
      <c r="Q223" s="188">
        <v>0</v>
      </c>
      <c r="R223" s="188">
        <f>Q223*H223</f>
        <v>0</v>
      </c>
      <c r="S223" s="188">
        <v>0</v>
      </c>
      <c r="T223" s="18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0" t="s">
        <v>172</v>
      </c>
      <c r="AT223" s="190" t="s">
        <v>167</v>
      </c>
      <c r="AU223" s="190" t="s">
        <v>79</v>
      </c>
      <c r="AY223" s="18" t="s">
        <v>165</v>
      </c>
      <c r="BE223" s="191">
        <f>IF(N223="základní",J223,0)</f>
        <v>6712.81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18" t="s">
        <v>6</v>
      </c>
      <c r="BK223" s="191">
        <f>ROUND(I223*H223,2)</f>
        <v>6712.81</v>
      </c>
      <c r="BL223" s="18" t="s">
        <v>172</v>
      </c>
      <c r="BM223" s="190" t="s">
        <v>1412</v>
      </c>
    </row>
    <row r="224" spans="1:47" s="1" customFormat="1" ht="12">
      <c r="A224" s="35"/>
      <c r="B224" s="36"/>
      <c r="C224" s="37"/>
      <c r="D224" s="192" t="s">
        <v>174</v>
      </c>
      <c r="E224" s="37"/>
      <c r="F224" s="193" t="s">
        <v>1413</v>
      </c>
      <c r="G224" s="37"/>
      <c r="H224" s="37"/>
      <c r="I224" s="194"/>
      <c r="J224" s="37"/>
      <c r="K224" s="37"/>
      <c r="L224" s="40"/>
      <c r="M224" s="195"/>
      <c r="N224" s="196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174</v>
      </c>
      <c r="AU224" s="18" t="s">
        <v>79</v>
      </c>
    </row>
    <row r="225" spans="2:51" s="12" customFormat="1" ht="12">
      <c r="B225" s="197"/>
      <c r="C225" s="198"/>
      <c r="D225" s="199" t="s">
        <v>190</v>
      </c>
      <c r="E225" s="200" t="s">
        <v>20</v>
      </c>
      <c r="F225" s="201" t="s">
        <v>1314</v>
      </c>
      <c r="G225" s="198"/>
      <c r="H225" s="200" t="s">
        <v>20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190</v>
      </c>
      <c r="AU225" s="207" t="s">
        <v>79</v>
      </c>
      <c r="AV225" s="12" t="s">
        <v>6</v>
      </c>
      <c r="AW225" s="12" t="s">
        <v>32</v>
      </c>
      <c r="AX225" s="12" t="s">
        <v>70</v>
      </c>
      <c r="AY225" s="207" t="s">
        <v>165</v>
      </c>
    </row>
    <row r="226" spans="2:51" s="13" customFormat="1" ht="12">
      <c r="B226" s="208"/>
      <c r="C226" s="209"/>
      <c r="D226" s="199" t="s">
        <v>190</v>
      </c>
      <c r="E226" s="210" t="s">
        <v>20</v>
      </c>
      <c r="F226" s="211" t="s">
        <v>319</v>
      </c>
      <c r="G226" s="209"/>
      <c r="H226" s="212">
        <v>24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190</v>
      </c>
      <c r="AU226" s="218" t="s">
        <v>79</v>
      </c>
      <c r="AV226" s="13" t="s">
        <v>79</v>
      </c>
      <c r="AW226" s="13" t="s">
        <v>32</v>
      </c>
      <c r="AX226" s="13" t="s">
        <v>70</v>
      </c>
      <c r="AY226" s="218" t="s">
        <v>165</v>
      </c>
    </row>
    <row r="227" spans="2:51" s="12" customFormat="1" ht="12">
      <c r="B227" s="197"/>
      <c r="C227" s="198"/>
      <c r="D227" s="199" t="s">
        <v>190</v>
      </c>
      <c r="E227" s="200" t="s">
        <v>20</v>
      </c>
      <c r="F227" s="201" t="s">
        <v>1316</v>
      </c>
      <c r="G227" s="198"/>
      <c r="H227" s="200" t="s">
        <v>20</v>
      </c>
      <c r="I227" s="202"/>
      <c r="J227" s="198"/>
      <c r="K227" s="198"/>
      <c r="L227" s="203"/>
      <c r="M227" s="204"/>
      <c r="N227" s="205"/>
      <c r="O227" s="205"/>
      <c r="P227" s="205"/>
      <c r="Q227" s="205"/>
      <c r="R227" s="205"/>
      <c r="S227" s="205"/>
      <c r="T227" s="206"/>
      <c r="AT227" s="207" t="s">
        <v>190</v>
      </c>
      <c r="AU227" s="207" t="s">
        <v>79</v>
      </c>
      <c r="AV227" s="12" t="s">
        <v>6</v>
      </c>
      <c r="AW227" s="12" t="s">
        <v>32</v>
      </c>
      <c r="AX227" s="12" t="s">
        <v>70</v>
      </c>
      <c r="AY227" s="207" t="s">
        <v>165</v>
      </c>
    </row>
    <row r="228" spans="2:51" s="13" customFormat="1" ht="12">
      <c r="B228" s="208"/>
      <c r="C228" s="209"/>
      <c r="D228" s="199" t="s">
        <v>190</v>
      </c>
      <c r="E228" s="210" t="s">
        <v>20</v>
      </c>
      <c r="F228" s="211" t="s">
        <v>304</v>
      </c>
      <c r="G228" s="209"/>
      <c r="H228" s="212">
        <v>22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190</v>
      </c>
      <c r="AU228" s="218" t="s">
        <v>79</v>
      </c>
      <c r="AV228" s="13" t="s">
        <v>79</v>
      </c>
      <c r="AW228" s="13" t="s">
        <v>32</v>
      </c>
      <c r="AX228" s="13" t="s">
        <v>70</v>
      </c>
      <c r="AY228" s="218" t="s">
        <v>165</v>
      </c>
    </row>
    <row r="229" spans="2:51" s="12" customFormat="1" ht="12">
      <c r="B229" s="197"/>
      <c r="C229" s="198"/>
      <c r="D229" s="199" t="s">
        <v>190</v>
      </c>
      <c r="E229" s="200" t="s">
        <v>20</v>
      </c>
      <c r="F229" s="201" t="s">
        <v>1318</v>
      </c>
      <c r="G229" s="198"/>
      <c r="H229" s="200" t="s">
        <v>20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190</v>
      </c>
      <c r="AU229" s="207" t="s">
        <v>79</v>
      </c>
      <c r="AV229" s="12" t="s">
        <v>6</v>
      </c>
      <c r="AW229" s="12" t="s">
        <v>32</v>
      </c>
      <c r="AX229" s="12" t="s">
        <v>70</v>
      </c>
      <c r="AY229" s="207" t="s">
        <v>165</v>
      </c>
    </row>
    <row r="230" spans="2:51" s="13" customFormat="1" ht="12">
      <c r="B230" s="208"/>
      <c r="C230" s="209"/>
      <c r="D230" s="199" t="s">
        <v>190</v>
      </c>
      <c r="E230" s="210" t="s">
        <v>20</v>
      </c>
      <c r="F230" s="211" t="s">
        <v>1414</v>
      </c>
      <c r="G230" s="209"/>
      <c r="H230" s="212">
        <v>25.3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190</v>
      </c>
      <c r="AU230" s="218" t="s">
        <v>79</v>
      </c>
      <c r="AV230" s="13" t="s">
        <v>79</v>
      </c>
      <c r="AW230" s="13" t="s">
        <v>32</v>
      </c>
      <c r="AX230" s="13" t="s">
        <v>70</v>
      </c>
      <c r="AY230" s="218" t="s">
        <v>165</v>
      </c>
    </row>
    <row r="231" spans="2:51" s="12" customFormat="1" ht="12">
      <c r="B231" s="197"/>
      <c r="C231" s="198"/>
      <c r="D231" s="199" t="s">
        <v>190</v>
      </c>
      <c r="E231" s="200" t="s">
        <v>20</v>
      </c>
      <c r="F231" s="201" t="s">
        <v>1320</v>
      </c>
      <c r="G231" s="198"/>
      <c r="H231" s="200" t="s">
        <v>20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190</v>
      </c>
      <c r="AU231" s="207" t="s">
        <v>79</v>
      </c>
      <c r="AV231" s="12" t="s">
        <v>6</v>
      </c>
      <c r="AW231" s="12" t="s">
        <v>32</v>
      </c>
      <c r="AX231" s="12" t="s">
        <v>70</v>
      </c>
      <c r="AY231" s="207" t="s">
        <v>165</v>
      </c>
    </row>
    <row r="232" spans="2:51" s="13" customFormat="1" ht="12">
      <c r="B232" s="208"/>
      <c r="C232" s="209"/>
      <c r="D232" s="199" t="s">
        <v>190</v>
      </c>
      <c r="E232" s="210" t="s">
        <v>20</v>
      </c>
      <c r="F232" s="211" t="s">
        <v>359</v>
      </c>
      <c r="G232" s="209"/>
      <c r="H232" s="212">
        <v>32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190</v>
      </c>
      <c r="AU232" s="218" t="s">
        <v>79</v>
      </c>
      <c r="AV232" s="13" t="s">
        <v>79</v>
      </c>
      <c r="AW232" s="13" t="s">
        <v>32</v>
      </c>
      <c r="AX232" s="13" t="s">
        <v>70</v>
      </c>
      <c r="AY232" s="218" t="s">
        <v>165</v>
      </c>
    </row>
    <row r="233" spans="2:51" s="12" customFormat="1" ht="12">
      <c r="B233" s="197"/>
      <c r="C233" s="198"/>
      <c r="D233" s="199" t="s">
        <v>190</v>
      </c>
      <c r="E233" s="200" t="s">
        <v>20</v>
      </c>
      <c r="F233" s="201" t="s">
        <v>1322</v>
      </c>
      <c r="G233" s="198"/>
      <c r="H233" s="200" t="s">
        <v>20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190</v>
      </c>
      <c r="AU233" s="207" t="s">
        <v>79</v>
      </c>
      <c r="AV233" s="12" t="s">
        <v>6</v>
      </c>
      <c r="AW233" s="12" t="s">
        <v>32</v>
      </c>
      <c r="AX233" s="12" t="s">
        <v>70</v>
      </c>
      <c r="AY233" s="207" t="s">
        <v>165</v>
      </c>
    </row>
    <row r="234" spans="2:51" s="13" customFormat="1" ht="12">
      <c r="B234" s="208"/>
      <c r="C234" s="209"/>
      <c r="D234" s="199" t="s">
        <v>190</v>
      </c>
      <c r="E234" s="210" t="s">
        <v>20</v>
      </c>
      <c r="F234" s="211" t="s">
        <v>267</v>
      </c>
      <c r="G234" s="209"/>
      <c r="H234" s="212">
        <v>16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190</v>
      </c>
      <c r="AU234" s="218" t="s">
        <v>79</v>
      </c>
      <c r="AV234" s="13" t="s">
        <v>79</v>
      </c>
      <c r="AW234" s="13" t="s">
        <v>32</v>
      </c>
      <c r="AX234" s="13" t="s">
        <v>70</v>
      </c>
      <c r="AY234" s="218" t="s">
        <v>165</v>
      </c>
    </row>
    <row r="235" spans="2:51" s="12" customFormat="1" ht="12">
      <c r="B235" s="197"/>
      <c r="C235" s="198"/>
      <c r="D235" s="199" t="s">
        <v>190</v>
      </c>
      <c r="E235" s="200" t="s">
        <v>20</v>
      </c>
      <c r="F235" s="201" t="s">
        <v>1324</v>
      </c>
      <c r="G235" s="198"/>
      <c r="H235" s="200" t="s">
        <v>20</v>
      </c>
      <c r="I235" s="202"/>
      <c r="J235" s="198"/>
      <c r="K235" s="198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190</v>
      </c>
      <c r="AU235" s="207" t="s">
        <v>79</v>
      </c>
      <c r="AV235" s="12" t="s">
        <v>6</v>
      </c>
      <c r="AW235" s="12" t="s">
        <v>32</v>
      </c>
      <c r="AX235" s="12" t="s">
        <v>70</v>
      </c>
      <c r="AY235" s="207" t="s">
        <v>165</v>
      </c>
    </row>
    <row r="236" spans="2:51" s="13" customFormat="1" ht="12">
      <c r="B236" s="208"/>
      <c r="C236" s="209"/>
      <c r="D236" s="199" t="s">
        <v>190</v>
      </c>
      <c r="E236" s="210" t="s">
        <v>20</v>
      </c>
      <c r="F236" s="211" t="s">
        <v>1415</v>
      </c>
      <c r="G236" s="209"/>
      <c r="H236" s="212">
        <v>2.07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190</v>
      </c>
      <c r="AU236" s="218" t="s">
        <v>79</v>
      </c>
      <c r="AV236" s="13" t="s">
        <v>79</v>
      </c>
      <c r="AW236" s="13" t="s">
        <v>32</v>
      </c>
      <c r="AX236" s="13" t="s">
        <v>70</v>
      </c>
      <c r="AY236" s="218" t="s">
        <v>165</v>
      </c>
    </row>
    <row r="237" spans="2:51" s="12" customFormat="1" ht="12">
      <c r="B237" s="197"/>
      <c r="C237" s="198"/>
      <c r="D237" s="199" t="s">
        <v>190</v>
      </c>
      <c r="E237" s="200" t="s">
        <v>20</v>
      </c>
      <c r="F237" s="201" t="s">
        <v>1326</v>
      </c>
      <c r="G237" s="198"/>
      <c r="H237" s="200" t="s">
        <v>20</v>
      </c>
      <c r="I237" s="202"/>
      <c r="J237" s="198"/>
      <c r="K237" s="198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190</v>
      </c>
      <c r="AU237" s="207" t="s">
        <v>79</v>
      </c>
      <c r="AV237" s="12" t="s">
        <v>6</v>
      </c>
      <c r="AW237" s="12" t="s">
        <v>32</v>
      </c>
      <c r="AX237" s="12" t="s">
        <v>70</v>
      </c>
      <c r="AY237" s="207" t="s">
        <v>165</v>
      </c>
    </row>
    <row r="238" spans="2:51" s="13" customFormat="1" ht="12">
      <c r="B238" s="208"/>
      <c r="C238" s="209"/>
      <c r="D238" s="199" t="s">
        <v>190</v>
      </c>
      <c r="E238" s="210" t="s">
        <v>20</v>
      </c>
      <c r="F238" s="211" t="s">
        <v>1416</v>
      </c>
      <c r="G238" s="209"/>
      <c r="H238" s="212">
        <v>2.06</v>
      </c>
      <c r="I238" s="213"/>
      <c r="J238" s="209"/>
      <c r="K238" s="209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190</v>
      </c>
      <c r="AU238" s="218" t="s">
        <v>79</v>
      </c>
      <c r="AV238" s="13" t="s">
        <v>79</v>
      </c>
      <c r="AW238" s="13" t="s">
        <v>32</v>
      </c>
      <c r="AX238" s="13" t="s">
        <v>70</v>
      </c>
      <c r="AY238" s="218" t="s">
        <v>165</v>
      </c>
    </row>
    <row r="239" spans="2:51" s="12" customFormat="1" ht="12">
      <c r="B239" s="197"/>
      <c r="C239" s="198"/>
      <c r="D239" s="199" t="s">
        <v>190</v>
      </c>
      <c r="E239" s="200" t="s">
        <v>20</v>
      </c>
      <c r="F239" s="201" t="s">
        <v>1328</v>
      </c>
      <c r="G239" s="198"/>
      <c r="H239" s="200" t="s">
        <v>20</v>
      </c>
      <c r="I239" s="202"/>
      <c r="J239" s="198"/>
      <c r="K239" s="198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190</v>
      </c>
      <c r="AU239" s="207" t="s">
        <v>79</v>
      </c>
      <c r="AV239" s="12" t="s">
        <v>6</v>
      </c>
      <c r="AW239" s="12" t="s">
        <v>32</v>
      </c>
      <c r="AX239" s="12" t="s">
        <v>70</v>
      </c>
      <c r="AY239" s="207" t="s">
        <v>165</v>
      </c>
    </row>
    <row r="240" spans="2:51" s="13" customFormat="1" ht="12">
      <c r="B240" s="208"/>
      <c r="C240" s="209"/>
      <c r="D240" s="199" t="s">
        <v>190</v>
      </c>
      <c r="E240" s="210" t="s">
        <v>20</v>
      </c>
      <c r="F240" s="211" t="s">
        <v>1417</v>
      </c>
      <c r="G240" s="209"/>
      <c r="H240" s="212">
        <v>2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190</v>
      </c>
      <c r="AU240" s="218" t="s">
        <v>79</v>
      </c>
      <c r="AV240" s="13" t="s">
        <v>79</v>
      </c>
      <c r="AW240" s="13" t="s">
        <v>32</v>
      </c>
      <c r="AX240" s="13" t="s">
        <v>70</v>
      </c>
      <c r="AY240" s="218" t="s">
        <v>165</v>
      </c>
    </row>
    <row r="241" spans="2:51" s="12" customFormat="1" ht="12">
      <c r="B241" s="197"/>
      <c r="C241" s="198"/>
      <c r="D241" s="199" t="s">
        <v>190</v>
      </c>
      <c r="E241" s="200" t="s">
        <v>20</v>
      </c>
      <c r="F241" s="201" t="s">
        <v>1330</v>
      </c>
      <c r="G241" s="198"/>
      <c r="H241" s="200" t="s">
        <v>20</v>
      </c>
      <c r="I241" s="202"/>
      <c r="J241" s="198"/>
      <c r="K241" s="198"/>
      <c r="L241" s="203"/>
      <c r="M241" s="204"/>
      <c r="N241" s="205"/>
      <c r="O241" s="205"/>
      <c r="P241" s="205"/>
      <c r="Q241" s="205"/>
      <c r="R241" s="205"/>
      <c r="S241" s="205"/>
      <c r="T241" s="206"/>
      <c r="AT241" s="207" t="s">
        <v>190</v>
      </c>
      <c r="AU241" s="207" t="s">
        <v>79</v>
      </c>
      <c r="AV241" s="12" t="s">
        <v>6</v>
      </c>
      <c r="AW241" s="12" t="s">
        <v>32</v>
      </c>
      <c r="AX241" s="12" t="s">
        <v>70</v>
      </c>
      <c r="AY241" s="207" t="s">
        <v>165</v>
      </c>
    </row>
    <row r="242" spans="2:51" s="13" customFormat="1" ht="12">
      <c r="B242" s="208"/>
      <c r="C242" s="209"/>
      <c r="D242" s="199" t="s">
        <v>190</v>
      </c>
      <c r="E242" s="210" t="s">
        <v>20</v>
      </c>
      <c r="F242" s="211" t="s">
        <v>221</v>
      </c>
      <c r="G242" s="209"/>
      <c r="H242" s="212">
        <v>10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190</v>
      </c>
      <c r="AU242" s="218" t="s">
        <v>79</v>
      </c>
      <c r="AV242" s="13" t="s">
        <v>79</v>
      </c>
      <c r="AW242" s="13" t="s">
        <v>32</v>
      </c>
      <c r="AX242" s="13" t="s">
        <v>70</v>
      </c>
      <c r="AY242" s="218" t="s">
        <v>165</v>
      </c>
    </row>
    <row r="243" spans="2:51" s="12" customFormat="1" ht="12">
      <c r="B243" s="197"/>
      <c r="C243" s="198"/>
      <c r="D243" s="199" t="s">
        <v>190</v>
      </c>
      <c r="E243" s="200" t="s">
        <v>20</v>
      </c>
      <c r="F243" s="201" t="s">
        <v>1332</v>
      </c>
      <c r="G243" s="198"/>
      <c r="H243" s="200" t="s">
        <v>20</v>
      </c>
      <c r="I243" s="202"/>
      <c r="J243" s="198"/>
      <c r="K243" s="198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190</v>
      </c>
      <c r="AU243" s="207" t="s">
        <v>79</v>
      </c>
      <c r="AV243" s="12" t="s">
        <v>6</v>
      </c>
      <c r="AW243" s="12" t="s">
        <v>32</v>
      </c>
      <c r="AX243" s="12" t="s">
        <v>70</v>
      </c>
      <c r="AY243" s="207" t="s">
        <v>165</v>
      </c>
    </row>
    <row r="244" spans="2:51" s="13" customFormat="1" ht="12">
      <c r="B244" s="208"/>
      <c r="C244" s="209"/>
      <c r="D244" s="199" t="s">
        <v>190</v>
      </c>
      <c r="E244" s="210" t="s">
        <v>20</v>
      </c>
      <c r="F244" s="211" t="s">
        <v>250</v>
      </c>
      <c r="G244" s="209"/>
      <c r="H244" s="212">
        <v>14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190</v>
      </c>
      <c r="AU244" s="218" t="s">
        <v>79</v>
      </c>
      <c r="AV244" s="13" t="s">
        <v>79</v>
      </c>
      <c r="AW244" s="13" t="s">
        <v>32</v>
      </c>
      <c r="AX244" s="13" t="s">
        <v>70</v>
      </c>
      <c r="AY244" s="218" t="s">
        <v>165</v>
      </c>
    </row>
    <row r="245" spans="2:51" s="12" customFormat="1" ht="12">
      <c r="B245" s="197"/>
      <c r="C245" s="198"/>
      <c r="D245" s="199" t="s">
        <v>190</v>
      </c>
      <c r="E245" s="200" t="s">
        <v>20</v>
      </c>
      <c r="F245" s="201" t="s">
        <v>1334</v>
      </c>
      <c r="G245" s="198"/>
      <c r="H245" s="200" t="s">
        <v>20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190</v>
      </c>
      <c r="AU245" s="207" t="s">
        <v>79</v>
      </c>
      <c r="AV245" s="12" t="s">
        <v>6</v>
      </c>
      <c r="AW245" s="12" t="s">
        <v>32</v>
      </c>
      <c r="AX245" s="12" t="s">
        <v>70</v>
      </c>
      <c r="AY245" s="207" t="s">
        <v>165</v>
      </c>
    </row>
    <row r="246" spans="2:51" s="13" customFormat="1" ht="12">
      <c r="B246" s="208"/>
      <c r="C246" s="209"/>
      <c r="D246" s="199" t="s">
        <v>190</v>
      </c>
      <c r="E246" s="210" t="s">
        <v>20</v>
      </c>
      <c r="F246" s="211" t="s">
        <v>1418</v>
      </c>
      <c r="G246" s="209"/>
      <c r="H246" s="212">
        <v>6.9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190</v>
      </c>
      <c r="AU246" s="218" t="s">
        <v>79</v>
      </c>
      <c r="AV246" s="13" t="s">
        <v>79</v>
      </c>
      <c r="AW246" s="13" t="s">
        <v>32</v>
      </c>
      <c r="AX246" s="13" t="s">
        <v>70</v>
      </c>
      <c r="AY246" s="218" t="s">
        <v>165</v>
      </c>
    </row>
    <row r="247" spans="2:51" s="14" customFormat="1" ht="12">
      <c r="B247" s="230"/>
      <c r="C247" s="231"/>
      <c r="D247" s="199" t="s">
        <v>190</v>
      </c>
      <c r="E247" s="232" t="s">
        <v>20</v>
      </c>
      <c r="F247" s="233" t="s">
        <v>259</v>
      </c>
      <c r="G247" s="231"/>
      <c r="H247" s="234">
        <v>156.33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190</v>
      </c>
      <c r="AU247" s="240" t="s">
        <v>79</v>
      </c>
      <c r="AV247" s="14" t="s">
        <v>172</v>
      </c>
      <c r="AW247" s="14" t="s">
        <v>32</v>
      </c>
      <c r="AX247" s="14" t="s">
        <v>6</v>
      </c>
      <c r="AY247" s="240" t="s">
        <v>165</v>
      </c>
    </row>
    <row r="248" spans="2:63" s="11" customFormat="1" ht="22.9" customHeight="1">
      <c r="B248" s="163"/>
      <c r="C248" s="164"/>
      <c r="D248" s="165" t="s">
        <v>69</v>
      </c>
      <c r="E248" s="177" t="s">
        <v>172</v>
      </c>
      <c r="F248" s="177" t="s">
        <v>402</v>
      </c>
      <c r="G248" s="164"/>
      <c r="H248" s="164"/>
      <c r="I248" s="167"/>
      <c r="J248" s="178">
        <f>BK248</f>
        <v>43499.26</v>
      </c>
      <c r="K248" s="164"/>
      <c r="L248" s="169"/>
      <c r="M248" s="170"/>
      <c r="N248" s="171"/>
      <c r="O248" s="171"/>
      <c r="P248" s="172">
        <f>SUM(P249:P293)</f>
        <v>0</v>
      </c>
      <c r="Q248" s="171"/>
      <c r="R248" s="172">
        <f>SUM(R249:R293)</f>
        <v>52.14005047999999</v>
      </c>
      <c r="S248" s="171"/>
      <c r="T248" s="173">
        <f>SUM(T249:T293)</f>
        <v>0</v>
      </c>
      <c r="AR248" s="174" t="s">
        <v>6</v>
      </c>
      <c r="AT248" s="175" t="s">
        <v>69</v>
      </c>
      <c r="AU248" s="175" t="s">
        <v>6</v>
      </c>
      <c r="AY248" s="174" t="s">
        <v>165</v>
      </c>
      <c r="BK248" s="176">
        <f>SUM(BK249:BK293)</f>
        <v>43499.26</v>
      </c>
    </row>
    <row r="249" spans="1:65" s="1" customFormat="1" ht="24.2" customHeight="1">
      <c r="A249" s="35"/>
      <c r="B249" s="36"/>
      <c r="C249" s="179" t="s">
        <v>273</v>
      </c>
      <c r="D249" s="179" t="s">
        <v>167</v>
      </c>
      <c r="E249" s="180" t="s">
        <v>1419</v>
      </c>
      <c r="F249" s="181" t="s">
        <v>1420</v>
      </c>
      <c r="G249" s="182" t="s">
        <v>201</v>
      </c>
      <c r="H249" s="183">
        <v>6.264</v>
      </c>
      <c r="I249" s="184">
        <v>1108.12</v>
      </c>
      <c r="J249" s="185">
        <f>ROUND(I249*H249,2)</f>
        <v>6941.26</v>
      </c>
      <c r="K249" s="181" t="s">
        <v>171</v>
      </c>
      <c r="L249" s="40"/>
      <c r="M249" s="186" t="s">
        <v>20</v>
      </c>
      <c r="N249" s="187" t="s">
        <v>41</v>
      </c>
      <c r="O249" s="65"/>
      <c r="P249" s="188">
        <f>O249*H249</f>
        <v>0</v>
      </c>
      <c r="Q249" s="188">
        <v>1.7034</v>
      </c>
      <c r="R249" s="188">
        <f>Q249*H249</f>
        <v>10.6700976</v>
      </c>
      <c r="S249" s="188">
        <v>0</v>
      </c>
      <c r="T249" s="18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0" t="s">
        <v>172</v>
      </c>
      <c r="AT249" s="190" t="s">
        <v>167</v>
      </c>
      <c r="AU249" s="190" t="s">
        <v>79</v>
      </c>
      <c r="AY249" s="18" t="s">
        <v>165</v>
      </c>
      <c r="BE249" s="191">
        <f>IF(N249="základní",J249,0)</f>
        <v>6941.26</v>
      </c>
      <c r="BF249" s="191">
        <f>IF(N249="snížená",J249,0)</f>
        <v>0</v>
      </c>
      <c r="BG249" s="191">
        <f>IF(N249="zákl. přenesená",J249,0)</f>
        <v>0</v>
      </c>
      <c r="BH249" s="191">
        <f>IF(N249="sníž. přenesená",J249,0)</f>
        <v>0</v>
      </c>
      <c r="BI249" s="191">
        <f>IF(N249="nulová",J249,0)</f>
        <v>0</v>
      </c>
      <c r="BJ249" s="18" t="s">
        <v>6</v>
      </c>
      <c r="BK249" s="191">
        <f>ROUND(I249*H249,2)</f>
        <v>6941.26</v>
      </c>
      <c r="BL249" s="18" t="s">
        <v>172</v>
      </c>
      <c r="BM249" s="190" t="s">
        <v>1421</v>
      </c>
    </row>
    <row r="250" spans="1:47" s="1" customFormat="1" ht="12">
      <c r="A250" s="35"/>
      <c r="B250" s="36"/>
      <c r="C250" s="37"/>
      <c r="D250" s="192" t="s">
        <v>174</v>
      </c>
      <c r="E250" s="37"/>
      <c r="F250" s="193" t="s">
        <v>1422</v>
      </c>
      <c r="G250" s="37"/>
      <c r="H250" s="37"/>
      <c r="I250" s="194"/>
      <c r="J250" s="37"/>
      <c r="K250" s="37"/>
      <c r="L250" s="40"/>
      <c r="M250" s="195"/>
      <c r="N250" s="196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174</v>
      </c>
      <c r="AU250" s="18" t="s">
        <v>79</v>
      </c>
    </row>
    <row r="251" spans="2:51" s="12" customFormat="1" ht="12">
      <c r="B251" s="197"/>
      <c r="C251" s="198"/>
      <c r="D251" s="199" t="s">
        <v>190</v>
      </c>
      <c r="E251" s="200" t="s">
        <v>20</v>
      </c>
      <c r="F251" s="201" t="s">
        <v>1308</v>
      </c>
      <c r="G251" s="198"/>
      <c r="H251" s="200" t="s">
        <v>20</v>
      </c>
      <c r="I251" s="202"/>
      <c r="J251" s="198"/>
      <c r="K251" s="198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190</v>
      </c>
      <c r="AU251" s="207" t="s">
        <v>79</v>
      </c>
      <c r="AV251" s="12" t="s">
        <v>6</v>
      </c>
      <c r="AW251" s="12" t="s">
        <v>32</v>
      </c>
      <c r="AX251" s="12" t="s">
        <v>70</v>
      </c>
      <c r="AY251" s="207" t="s">
        <v>165</v>
      </c>
    </row>
    <row r="252" spans="2:51" s="13" customFormat="1" ht="12">
      <c r="B252" s="208"/>
      <c r="C252" s="209"/>
      <c r="D252" s="199" t="s">
        <v>190</v>
      </c>
      <c r="E252" s="210" t="s">
        <v>20</v>
      </c>
      <c r="F252" s="211" t="s">
        <v>1423</v>
      </c>
      <c r="G252" s="209"/>
      <c r="H252" s="212">
        <v>6.264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190</v>
      </c>
      <c r="AU252" s="218" t="s">
        <v>79</v>
      </c>
      <c r="AV252" s="13" t="s">
        <v>79</v>
      </c>
      <c r="AW252" s="13" t="s">
        <v>32</v>
      </c>
      <c r="AX252" s="13" t="s">
        <v>6</v>
      </c>
      <c r="AY252" s="218" t="s">
        <v>165</v>
      </c>
    </row>
    <row r="253" spans="1:65" s="1" customFormat="1" ht="33" customHeight="1">
      <c r="A253" s="35"/>
      <c r="B253" s="36"/>
      <c r="C253" s="179" t="s">
        <v>280</v>
      </c>
      <c r="D253" s="179" t="s">
        <v>167</v>
      </c>
      <c r="E253" s="180" t="s">
        <v>1424</v>
      </c>
      <c r="F253" s="181" t="s">
        <v>1425</v>
      </c>
      <c r="G253" s="182" t="s">
        <v>201</v>
      </c>
      <c r="H253" s="183">
        <v>12.18</v>
      </c>
      <c r="I253" s="184">
        <v>1031.09</v>
      </c>
      <c r="J253" s="185">
        <f>ROUND(I253*H253,2)</f>
        <v>12558.68</v>
      </c>
      <c r="K253" s="181" t="s">
        <v>171</v>
      </c>
      <c r="L253" s="40"/>
      <c r="M253" s="186" t="s">
        <v>20</v>
      </c>
      <c r="N253" s="187" t="s">
        <v>41</v>
      </c>
      <c r="O253" s="65"/>
      <c r="P253" s="188">
        <f>O253*H253</f>
        <v>0</v>
      </c>
      <c r="Q253" s="188">
        <v>1.89077</v>
      </c>
      <c r="R253" s="188">
        <f>Q253*H253</f>
        <v>23.0295786</v>
      </c>
      <c r="S253" s="188">
        <v>0</v>
      </c>
      <c r="T253" s="18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0" t="s">
        <v>172</v>
      </c>
      <c r="AT253" s="190" t="s">
        <v>167</v>
      </c>
      <c r="AU253" s="190" t="s">
        <v>79</v>
      </c>
      <c r="AY253" s="18" t="s">
        <v>165</v>
      </c>
      <c r="BE253" s="191">
        <f>IF(N253="základní",J253,0)</f>
        <v>12558.68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18" t="s">
        <v>6</v>
      </c>
      <c r="BK253" s="191">
        <f>ROUND(I253*H253,2)</f>
        <v>12558.68</v>
      </c>
      <c r="BL253" s="18" t="s">
        <v>172</v>
      </c>
      <c r="BM253" s="190" t="s">
        <v>1426</v>
      </c>
    </row>
    <row r="254" spans="1:47" s="1" customFormat="1" ht="12">
      <c r="A254" s="35"/>
      <c r="B254" s="36"/>
      <c r="C254" s="37"/>
      <c r="D254" s="192" t="s">
        <v>174</v>
      </c>
      <c r="E254" s="37"/>
      <c r="F254" s="193" t="s">
        <v>1427</v>
      </c>
      <c r="G254" s="37"/>
      <c r="H254" s="37"/>
      <c r="I254" s="194"/>
      <c r="J254" s="37"/>
      <c r="K254" s="37"/>
      <c r="L254" s="40"/>
      <c r="M254" s="195"/>
      <c r="N254" s="196"/>
      <c r="O254" s="65"/>
      <c r="P254" s="65"/>
      <c r="Q254" s="65"/>
      <c r="R254" s="65"/>
      <c r="S254" s="65"/>
      <c r="T254" s="66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174</v>
      </c>
      <c r="AU254" s="18" t="s">
        <v>79</v>
      </c>
    </row>
    <row r="255" spans="2:51" s="12" customFormat="1" ht="12">
      <c r="B255" s="197"/>
      <c r="C255" s="198"/>
      <c r="D255" s="199" t="s">
        <v>190</v>
      </c>
      <c r="E255" s="200" t="s">
        <v>20</v>
      </c>
      <c r="F255" s="201" t="s">
        <v>1428</v>
      </c>
      <c r="G255" s="198"/>
      <c r="H255" s="200" t="s">
        <v>20</v>
      </c>
      <c r="I255" s="202"/>
      <c r="J255" s="198"/>
      <c r="K255" s="198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190</v>
      </c>
      <c r="AU255" s="207" t="s">
        <v>79</v>
      </c>
      <c r="AV255" s="12" t="s">
        <v>6</v>
      </c>
      <c r="AW255" s="12" t="s">
        <v>32</v>
      </c>
      <c r="AX255" s="12" t="s">
        <v>70</v>
      </c>
      <c r="AY255" s="207" t="s">
        <v>165</v>
      </c>
    </row>
    <row r="256" spans="2:51" s="12" customFormat="1" ht="12">
      <c r="B256" s="197"/>
      <c r="C256" s="198"/>
      <c r="D256" s="199" t="s">
        <v>190</v>
      </c>
      <c r="E256" s="200" t="s">
        <v>20</v>
      </c>
      <c r="F256" s="201" t="s">
        <v>1314</v>
      </c>
      <c r="G256" s="198"/>
      <c r="H256" s="200" t="s">
        <v>20</v>
      </c>
      <c r="I256" s="202"/>
      <c r="J256" s="198"/>
      <c r="K256" s="198"/>
      <c r="L256" s="203"/>
      <c r="M256" s="204"/>
      <c r="N256" s="205"/>
      <c r="O256" s="205"/>
      <c r="P256" s="205"/>
      <c r="Q256" s="205"/>
      <c r="R256" s="205"/>
      <c r="S256" s="205"/>
      <c r="T256" s="206"/>
      <c r="AT256" s="207" t="s">
        <v>190</v>
      </c>
      <c r="AU256" s="207" t="s">
        <v>79</v>
      </c>
      <c r="AV256" s="12" t="s">
        <v>6</v>
      </c>
      <c r="AW256" s="12" t="s">
        <v>32</v>
      </c>
      <c r="AX256" s="12" t="s">
        <v>70</v>
      </c>
      <c r="AY256" s="207" t="s">
        <v>165</v>
      </c>
    </row>
    <row r="257" spans="2:51" s="13" customFormat="1" ht="12">
      <c r="B257" s="208"/>
      <c r="C257" s="209"/>
      <c r="D257" s="199" t="s">
        <v>190</v>
      </c>
      <c r="E257" s="210" t="s">
        <v>20</v>
      </c>
      <c r="F257" s="211" t="s">
        <v>1429</v>
      </c>
      <c r="G257" s="209"/>
      <c r="H257" s="212">
        <v>1.44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190</v>
      </c>
      <c r="AU257" s="218" t="s">
        <v>79</v>
      </c>
      <c r="AV257" s="13" t="s">
        <v>79</v>
      </c>
      <c r="AW257" s="13" t="s">
        <v>32</v>
      </c>
      <c r="AX257" s="13" t="s">
        <v>70</v>
      </c>
      <c r="AY257" s="218" t="s">
        <v>165</v>
      </c>
    </row>
    <row r="258" spans="2:51" s="12" customFormat="1" ht="12">
      <c r="B258" s="197"/>
      <c r="C258" s="198"/>
      <c r="D258" s="199" t="s">
        <v>190</v>
      </c>
      <c r="E258" s="200" t="s">
        <v>20</v>
      </c>
      <c r="F258" s="201" t="s">
        <v>1316</v>
      </c>
      <c r="G258" s="198"/>
      <c r="H258" s="200" t="s">
        <v>20</v>
      </c>
      <c r="I258" s="202"/>
      <c r="J258" s="198"/>
      <c r="K258" s="198"/>
      <c r="L258" s="203"/>
      <c r="M258" s="204"/>
      <c r="N258" s="205"/>
      <c r="O258" s="205"/>
      <c r="P258" s="205"/>
      <c r="Q258" s="205"/>
      <c r="R258" s="205"/>
      <c r="S258" s="205"/>
      <c r="T258" s="206"/>
      <c r="AT258" s="207" t="s">
        <v>190</v>
      </c>
      <c r="AU258" s="207" t="s">
        <v>79</v>
      </c>
      <c r="AV258" s="12" t="s">
        <v>6</v>
      </c>
      <c r="AW258" s="12" t="s">
        <v>32</v>
      </c>
      <c r="AX258" s="12" t="s">
        <v>70</v>
      </c>
      <c r="AY258" s="207" t="s">
        <v>165</v>
      </c>
    </row>
    <row r="259" spans="2:51" s="13" customFormat="1" ht="12">
      <c r="B259" s="208"/>
      <c r="C259" s="209"/>
      <c r="D259" s="199" t="s">
        <v>190</v>
      </c>
      <c r="E259" s="210" t="s">
        <v>20</v>
      </c>
      <c r="F259" s="211" t="s">
        <v>1430</v>
      </c>
      <c r="G259" s="209"/>
      <c r="H259" s="212">
        <v>1.32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190</v>
      </c>
      <c r="AU259" s="218" t="s">
        <v>79</v>
      </c>
      <c r="AV259" s="13" t="s">
        <v>79</v>
      </c>
      <c r="AW259" s="13" t="s">
        <v>32</v>
      </c>
      <c r="AX259" s="13" t="s">
        <v>70</v>
      </c>
      <c r="AY259" s="218" t="s">
        <v>165</v>
      </c>
    </row>
    <row r="260" spans="2:51" s="12" customFormat="1" ht="12">
      <c r="B260" s="197"/>
      <c r="C260" s="198"/>
      <c r="D260" s="199" t="s">
        <v>190</v>
      </c>
      <c r="E260" s="200" t="s">
        <v>20</v>
      </c>
      <c r="F260" s="201" t="s">
        <v>1318</v>
      </c>
      <c r="G260" s="198"/>
      <c r="H260" s="200" t="s">
        <v>20</v>
      </c>
      <c r="I260" s="202"/>
      <c r="J260" s="198"/>
      <c r="K260" s="198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190</v>
      </c>
      <c r="AU260" s="207" t="s">
        <v>79</v>
      </c>
      <c r="AV260" s="12" t="s">
        <v>6</v>
      </c>
      <c r="AW260" s="12" t="s">
        <v>32</v>
      </c>
      <c r="AX260" s="12" t="s">
        <v>70</v>
      </c>
      <c r="AY260" s="207" t="s">
        <v>165</v>
      </c>
    </row>
    <row r="261" spans="2:51" s="13" customFormat="1" ht="12">
      <c r="B261" s="208"/>
      <c r="C261" s="209"/>
      <c r="D261" s="199" t="s">
        <v>190</v>
      </c>
      <c r="E261" s="210" t="s">
        <v>20</v>
      </c>
      <c r="F261" s="211" t="s">
        <v>1431</v>
      </c>
      <c r="G261" s="209"/>
      <c r="H261" s="212">
        <v>1.518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190</v>
      </c>
      <c r="AU261" s="218" t="s">
        <v>79</v>
      </c>
      <c r="AV261" s="13" t="s">
        <v>79</v>
      </c>
      <c r="AW261" s="13" t="s">
        <v>32</v>
      </c>
      <c r="AX261" s="13" t="s">
        <v>70</v>
      </c>
      <c r="AY261" s="218" t="s">
        <v>165</v>
      </c>
    </row>
    <row r="262" spans="2:51" s="12" customFormat="1" ht="12">
      <c r="B262" s="197"/>
      <c r="C262" s="198"/>
      <c r="D262" s="199" t="s">
        <v>190</v>
      </c>
      <c r="E262" s="200" t="s">
        <v>20</v>
      </c>
      <c r="F262" s="201" t="s">
        <v>1320</v>
      </c>
      <c r="G262" s="198"/>
      <c r="H262" s="200" t="s">
        <v>20</v>
      </c>
      <c r="I262" s="202"/>
      <c r="J262" s="198"/>
      <c r="K262" s="198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190</v>
      </c>
      <c r="AU262" s="207" t="s">
        <v>79</v>
      </c>
      <c r="AV262" s="12" t="s">
        <v>6</v>
      </c>
      <c r="AW262" s="12" t="s">
        <v>32</v>
      </c>
      <c r="AX262" s="12" t="s">
        <v>70</v>
      </c>
      <c r="AY262" s="207" t="s">
        <v>165</v>
      </c>
    </row>
    <row r="263" spans="2:51" s="13" customFormat="1" ht="12">
      <c r="B263" s="208"/>
      <c r="C263" s="209"/>
      <c r="D263" s="199" t="s">
        <v>190</v>
      </c>
      <c r="E263" s="210" t="s">
        <v>20</v>
      </c>
      <c r="F263" s="211" t="s">
        <v>1432</v>
      </c>
      <c r="G263" s="209"/>
      <c r="H263" s="212">
        <v>1.92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190</v>
      </c>
      <c r="AU263" s="218" t="s">
        <v>79</v>
      </c>
      <c r="AV263" s="13" t="s">
        <v>79</v>
      </c>
      <c r="AW263" s="13" t="s">
        <v>32</v>
      </c>
      <c r="AX263" s="13" t="s">
        <v>70</v>
      </c>
      <c r="AY263" s="218" t="s">
        <v>165</v>
      </c>
    </row>
    <row r="264" spans="2:51" s="12" customFormat="1" ht="12">
      <c r="B264" s="197"/>
      <c r="C264" s="198"/>
      <c r="D264" s="199" t="s">
        <v>190</v>
      </c>
      <c r="E264" s="200" t="s">
        <v>20</v>
      </c>
      <c r="F264" s="201" t="s">
        <v>1322</v>
      </c>
      <c r="G264" s="198"/>
      <c r="H264" s="200" t="s">
        <v>20</v>
      </c>
      <c r="I264" s="202"/>
      <c r="J264" s="198"/>
      <c r="K264" s="198"/>
      <c r="L264" s="203"/>
      <c r="M264" s="204"/>
      <c r="N264" s="205"/>
      <c r="O264" s="205"/>
      <c r="P264" s="205"/>
      <c r="Q264" s="205"/>
      <c r="R264" s="205"/>
      <c r="S264" s="205"/>
      <c r="T264" s="206"/>
      <c r="AT264" s="207" t="s">
        <v>190</v>
      </c>
      <c r="AU264" s="207" t="s">
        <v>79</v>
      </c>
      <c r="AV264" s="12" t="s">
        <v>6</v>
      </c>
      <c r="AW264" s="12" t="s">
        <v>32</v>
      </c>
      <c r="AX264" s="12" t="s">
        <v>70</v>
      </c>
      <c r="AY264" s="207" t="s">
        <v>165</v>
      </c>
    </row>
    <row r="265" spans="2:51" s="13" customFormat="1" ht="12">
      <c r="B265" s="208"/>
      <c r="C265" s="209"/>
      <c r="D265" s="199" t="s">
        <v>190</v>
      </c>
      <c r="E265" s="210" t="s">
        <v>20</v>
      </c>
      <c r="F265" s="211" t="s">
        <v>1433</v>
      </c>
      <c r="G265" s="209"/>
      <c r="H265" s="212">
        <v>0.96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190</v>
      </c>
      <c r="AU265" s="218" t="s">
        <v>79</v>
      </c>
      <c r="AV265" s="13" t="s">
        <v>79</v>
      </c>
      <c r="AW265" s="13" t="s">
        <v>32</v>
      </c>
      <c r="AX265" s="13" t="s">
        <v>70</v>
      </c>
      <c r="AY265" s="218" t="s">
        <v>165</v>
      </c>
    </row>
    <row r="266" spans="2:51" s="12" customFormat="1" ht="12">
      <c r="B266" s="197"/>
      <c r="C266" s="198"/>
      <c r="D266" s="199" t="s">
        <v>190</v>
      </c>
      <c r="E266" s="200" t="s">
        <v>20</v>
      </c>
      <c r="F266" s="201" t="s">
        <v>1324</v>
      </c>
      <c r="G266" s="198"/>
      <c r="H266" s="200" t="s">
        <v>20</v>
      </c>
      <c r="I266" s="202"/>
      <c r="J266" s="198"/>
      <c r="K266" s="198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190</v>
      </c>
      <c r="AU266" s="207" t="s">
        <v>79</v>
      </c>
      <c r="AV266" s="12" t="s">
        <v>6</v>
      </c>
      <c r="AW266" s="12" t="s">
        <v>32</v>
      </c>
      <c r="AX266" s="12" t="s">
        <v>70</v>
      </c>
      <c r="AY266" s="207" t="s">
        <v>165</v>
      </c>
    </row>
    <row r="267" spans="2:51" s="13" customFormat="1" ht="12">
      <c r="B267" s="208"/>
      <c r="C267" s="209"/>
      <c r="D267" s="199" t="s">
        <v>190</v>
      </c>
      <c r="E267" s="210" t="s">
        <v>20</v>
      </c>
      <c r="F267" s="211" t="s">
        <v>1434</v>
      </c>
      <c r="G267" s="209"/>
      <c r="H267" s="212">
        <v>0.124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190</v>
      </c>
      <c r="AU267" s="218" t="s">
        <v>79</v>
      </c>
      <c r="AV267" s="13" t="s">
        <v>79</v>
      </c>
      <c r="AW267" s="13" t="s">
        <v>32</v>
      </c>
      <c r="AX267" s="13" t="s">
        <v>70</v>
      </c>
      <c r="AY267" s="218" t="s">
        <v>165</v>
      </c>
    </row>
    <row r="268" spans="2:51" s="12" customFormat="1" ht="12">
      <c r="B268" s="197"/>
      <c r="C268" s="198"/>
      <c r="D268" s="199" t="s">
        <v>190</v>
      </c>
      <c r="E268" s="200" t="s">
        <v>20</v>
      </c>
      <c r="F268" s="201" t="s">
        <v>1326</v>
      </c>
      <c r="G268" s="198"/>
      <c r="H268" s="200" t="s">
        <v>20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190</v>
      </c>
      <c r="AU268" s="207" t="s">
        <v>79</v>
      </c>
      <c r="AV268" s="12" t="s">
        <v>6</v>
      </c>
      <c r="AW268" s="12" t="s">
        <v>32</v>
      </c>
      <c r="AX268" s="12" t="s">
        <v>70</v>
      </c>
      <c r="AY268" s="207" t="s">
        <v>165</v>
      </c>
    </row>
    <row r="269" spans="2:51" s="13" customFormat="1" ht="12">
      <c r="B269" s="208"/>
      <c r="C269" s="209"/>
      <c r="D269" s="199" t="s">
        <v>190</v>
      </c>
      <c r="E269" s="210" t="s">
        <v>20</v>
      </c>
      <c r="F269" s="211" t="s">
        <v>1435</v>
      </c>
      <c r="G269" s="209"/>
      <c r="H269" s="212">
        <v>0.124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190</v>
      </c>
      <c r="AU269" s="218" t="s">
        <v>79</v>
      </c>
      <c r="AV269" s="13" t="s">
        <v>79</v>
      </c>
      <c r="AW269" s="13" t="s">
        <v>32</v>
      </c>
      <c r="AX269" s="13" t="s">
        <v>70</v>
      </c>
      <c r="AY269" s="218" t="s">
        <v>165</v>
      </c>
    </row>
    <row r="270" spans="2:51" s="12" customFormat="1" ht="12">
      <c r="B270" s="197"/>
      <c r="C270" s="198"/>
      <c r="D270" s="199" t="s">
        <v>190</v>
      </c>
      <c r="E270" s="200" t="s">
        <v>20</v>
      </c>
      <c r="F270" s="201" t="s">
        <v>1328</v>
      </c>
      <c r="G270" s="198"/>
      <c r="H270" s="200" t="s">
        <v>20</v>
      </c>
      <c r="I270" s="202"/>
      <c r="J270" s="198"/>
      <c r="K270" s="198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190</v>
      </c>
      <c r="AU270" s="207" t="s">
        <v>79</v>
      </c>
      <c r="AV270" s="12" t="s">
        <v>6</v>
      </c>
      <c r="AW270" s="12" t="s">
        <v>32</v>
      </c>
      <c r="AX270" s="12" t="s">
        <v>70</v>
      </c>
      <c r="AY270" s="207" t="s">
        <v>165</v>
      </c>
    </row>
    <row r="271" spans="2:51" s="13" customFormat="1" ht="12">
      <c r="B271" s="208"/>
      <c r="C271" s="209"/>
      <c r="D271" s="199" t="s">
        <v>190</v>
      </c>
      <c r="E271" s="210" t="s">
        <v>20</v>
      </c>
      <c r="F271" s="211" t="s">
        <v>1436</v>
      </c>
      <c r="G271" s="209"/>
      <c r="H271" s="212">
        <v>0.12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190</v>
      </c>
      <c r="AU271" s="218" t="s">
        <v>79</v>
      </c>
      <c r="AV271" s="13" t="s">
        <v>79</v>
      </c>
      <c r="AW271" s="13" t="s">
        <v>32</v>
      </c>
      <c r="AX271" s="13" t="s">
        <v>70</v>
      </c>
      <c r="AY271" s="218" t="s">
        <v>165</v>
      </c>
    </row>
    <row r="272" spans="2:51" s="12" customFormat="1" ht="12">
      <c r="B272" s="197"/>
      <c r="C272" s="198"/>
      <c r="D272" s="199" t="s">
        <v>190</v>
      </c>
      <c r="E272" s="200" t="s">
        <v>20</v>
      </c>
      <c r="F272" s="201" t="s">
        <v>1330</v>
      </c>
      <c r="G272" s="198"/>
      <c r="H272" s="200" t="s">
        <v>20</v>
      </c>
      <c r="I272" s="202"/>
      <c r="J272" s="198"/>
      <c r="K272" s="198"/>
      <c r="L272" s="203"/>
      <c r="M272" s="204"/>
      <c r="N272" s="205"/>
      <c r="O272" s="205"/>
      <c r="P272" s="205"/>
      <c r="Q272" s="205"/>
      <c r="R272" s="205"/>
      <c r="S272" s="205"/>
      <c r="T272" s="206"/>
      <c r="AT272" s="207" t="s">
        <v>190</v>
      </c>
      <c r="AU272" s="207" t="s">
        <v>79</v>
      </c>
      <c r="AV272" s="12" t="s">
        <v>6</v>
      </c>
      <c r="AW272" s="12" t="s">
        <v>32</v>
      </c>
      <c r="AX272" s="12" t="s">
        <v>70</v>
      </c>
      <c r="AY272" s="207" t="s">
        <v>165</v>
      </c>
    </row>
    <row r="273" spans="2:51" s="13" customFormat="1" ht="12">
      <c r="B273" s="208"/>
      <c r="C273" s="209"/>
      <c r="D273" s="199" t="s">
        <v>190</v>
      </c>
      <c r="E273" s="210" t="s">
        <v>20</v>
      </c>
      <c r="F273" s="211" t="s">
        <v>1437</v>
      </c>
      <c r="G273" s="209"/>
      <c r="H273" s="212">
        <v>0.6</v>
      </c>
      <c r="I273" s="213"/>
      <c r="J273" s="209"/>
      <c r="K273" s="209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190</v>
      </c>
      <c r="AU273" s="218" t="s">
        <v>79</v>
      </c>
      <c r="AV273" s="13" t="s">
        <v>79</v>
      </c>
      <c r="AW273" s="13" t="s">
        <v>32</v>
      </c>
      <c r="AX273" s="13" t="s">
        <v>70</v>
      </c>
      <c r="AY273" s="218" t="s">
        <v>165</v>
      </c>
    </row>
    <row r="274" spans="2:51" s="12" customFormat="1" ht="12">
      <c r="B274" s="197"/>
      <c r="C274" s="198"/>
      <c r="D274" s="199" t="s">
        <v>190</v>
      </c>
      <c r="E274" s="200" t="s">
        <v>20</v>
      </c>
      <c r="F274" s="201" t="s">
        <v>1332</v>
      </c>
      <c r="G274" s="198"/>
      <c r="H274" s="200" t="s">
        <v>20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190</v>
      </c>
      <c r="AU274" s="207" t="s">
        <v>79</v>
      </c>
      <c r="AV274" s="12" t="s">
        <v>6</v>
      </c>
      <c r="AW274" s="12" t="s">
        <v>32</v>
      </c>
      <c r="AX274" s="12" t="s">
        <v>70</v>
      </c>
      <c r="AY274" s="207" t="s">
        <v>165</v>
      </c>
    </row>
    <row r="275" spans="2:51" s="13" customFormat="1" ht="12">
      <c r="B275" s="208"/>
      <c r="C275" s="209"/>
      <c r="D275" s="199" t="s">
        <v>190</v>
      </c>
      <c r="E275" s="210" t="s">
        <v>20</v>
      </c>
      <c r="F275" s="211" t="s">
        <v>1438</v>
      </c>
      <c r="G275" s="209"/>
      <c r="H275" s="212">
        <v>0.84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190</v>
      </c>
      <c r="AU275" s="218" t="s">
        <v>79</v>
      </c>
      <c r="AV275" s="13" t="s">
        <v>79</v>
      </c>
      <c r="AW275" s="13" t="s">
        <v>32</v>
      </c>
      <c r="AX275" s="13" t="s">
        <v>70</v>
      </c>
      <c r="AY275" s="218" t="s">
        <v>165</v>
      </c>
    </row>
    <row r="276" spans="2:51" s="12" customFormat="1" ht="12">
      <c r="B276" s="197"/>
      <c r="C276" s="198"/>
      <c r="D276" s="199" t="s">
        <v>190</v>
      </c>
      <c r="E276" s="200" t="s">
        <v>20</v>
      </c>
      <c r="F276" s="201" t="s">
        <v>1334</v>
      </c>
      <c r="G276" s="198"/>
      <c r="H276" s="200" t="s">
        <v>20</v>
      </c>
      <c r="I276" s="202"/>
      <c r="J276" s="198"/>
      <c r="K276" s="198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190</v>
      </c>
      <c r="AU276" s="207" t="s">
        <v>79</v>
      </c>
      <c r="AV276" s="12" t="s">
        <v>6</v>
      </c>
      <c r="AW276" s="12" t="s">
        <v>32</v>
      </c>
      <c r="AX276" s="12" t="s">
        <v>70</v>
      </c>
      <c r="AY276" s="207" t="s">
        <v>165</v>
      </c>
    </row>
    <row r="277" spans="2:51" s="13" customFormat="1" ht="12">
      <c r="B277" s="208"/>
      <c r="C277" s="209"/>
      <c r="D277" s="199" t="s">
        <v>190</v>
      </c>
      <c r="E277" s="210" t="s">
        <v>20</v>
      </c>
      <c r="F277" s="211" t="s">
        <v>1439</v>
      </c>
      <c r="G277" s="209"/>
      <c r="H277" s="212">
        <v>0.414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190</v>
      </c>
      <c r="AU277" s="218" t="s">
        <v>79</v>
      </c>
      <c r="AV277" s="13" t="s">
        <v>79</v>
      </c>
      <c r="AW277" s="13" t="s">
        <v>32</v>
      </c>
      <c r="AX277" s="13" t="s">
        <v>70</v>
      </c>
      <c r="AY277" s="218" t="s">
        <v>165</v>
      </c>
    </row>
    <row r="278" spans="2:51" s="12" customFormat="1" ht="12">
      <c r="B278" s="197"/>
      <c r="C278" s="198"/>
      <c r="D278" s="199" t="s">
        <v>190</v>
      </c>
      <c r="E278" s="200" t="s">
        <v>20</v>
      </c>
      <c r="F278" s="201" t="s">
        <v>1440</v>
      </c>
      <c r="G278" s="198"/>
      <c r="H278" s="200" t="s">
        <v>20</v>
      </c>
      <c r="I278" s="202"/>
      <c r="J278" s="198"/>
      <c r="K278" s="198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190</v>
      </c>
      <c r="AU278" s="207" t="s">
        <v>79</v>
      </c>
      <c r="AV278" s="12" t="s">
        <v>6</v>
      </c>
      <c r="AW278" s="12" t="s">
        <v>32</v>
      </c>
      <c r="AX278" s="12" t="s">
        <v>70</v>
      </c>
      <c r="AY278" s="207" t="s">
        <v>165</v>
      </c>
    </row>
    <row r="279" spans="2:51" s="13" customFormat="1" ht="12">
      <c r="B279" s="208"/>
      <c r="C279" s="209"/>
      <c r="D279" s="199" t="s">
        <v>190</v>
      </c>
      <c r="E279" s="210" t="s">
        <v>20</v>
      </c>
      <c r="F279" s="211" t="s">
        <v>1441</v>
      </c>
      <c r="G279" s="209"/>
      <c r="H279" s="212">
        <v>2.2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190</v>
      </c>
      <c r="AU279" s="218" t="s">
        <v>79</v>
      </c>
      <c r="AV279" s="13" t="s">
        <v>79</v>
      </c>
      <c r="AW279" s="13" t="s">
        <v>32</v>
      </c>
      <c r="AX279" s="13" t="s">
        <v>70</v>
      </c>
      <c r="AY279" s="218" t="s">
        <v>165</v>
      </c>
    </row>
    <row r="280" spans="2:51" s="12" customFormat="1" ht="12">
      <c r="B280" s="197"/>
      <c r="C280" s="198"/>
      <c r="D280" s="199" t="s">
        <v>190</v>
      </c>
      <c r="E280" s="200" t="s">
        <v>20</v>
      </c>
      <c r="F280" s="201" t="s">
        <v>1442</v>
      </c>
      <c r="G280" s="198"/>
      <c r="H280" s="200" t="s">
        <v>20</v>
      </c>
      <c r="I280" s="202"/>
      <c r="J280" s="198"/>
      <c r="K280" s="198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190</v>
      </c>
      <c r="AU280" s="207" t="s">
        <v>79</v>
      </c>
      <c r="AV280" s="12" t="s">
        <v>6</v>
      </c>
      <c r="AW280" s="12" t="s">
        <v>32</v>
      </c>
      <c r="AX280" s="12" t="s">
        <v>70</v>
      </c>
      <c r="AY280" s="207" t="s">
        <v>165</v>
      </c>
    </row>
    <row r="281" spans="2:51" s="13" customFormat="1" ht="12">
      <c r="B281" s="208"/>
      <c r="C281" s="209"/>
      <c r="D281" s="199" t="s">
        <v>190</v>
      </c>
      <c r="E281" s="210" t="s">
        <v>20</v>
      </c>
      <c r="F281" s="211" t="s">
        <v>1443</v>
      </c>
      <c r="G281" s="209"/>
      <c r="H281" s="212">
        <v>0.6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190</v>
      </c>
      <c r="AU281" s="218" t="s">
        <v>79</v>
      </c>
      <c r="AV281" s="13" t="s">
        <v>79</v>
      </c>
      <c r="AW281" s="13" t="s">
        <v>32</v>
      </c>
      <c r="AX281" s="13" t="s">
        <v>70</v>
      </c>
      <c r="AY281" s="218" t="s">
        <v>165</v>
      </c>
    </row>
    <row r="282" spans="2:51" s="14" customFormat="1" ht="12">
      <c r="B282" s="230"/>
      <c r="C282" s="231"/>
      <c r="D282" s="199" t="s">
        <v>190</v>
      </c>
      <c r="E282" s="232" t="s">
        <v>20</v>
      </c>
      <c r="F282" s="233" t="s">
        <v>259</v>
      </c>
      <c r="G282" s="231"/>
      <c r="H282" s="234">
        <v>12.18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190</v>
      </c>
      <c r="AU282" s="240" t="s">
        <v>79</v>
      </c>
      <c r="AV282" s="14" t="s">
        <v>172</v>
      </c>
      <c r="AW282" s="14" t="s">
        <v>32</v>
      </c>
      <c r="AX282" s="14" t="s">
        <v>6</v>
      </c>
      <c r="AY282" s="240" t="s">
        <v>165</v>
      </c>
    </row>
    <row r="283" spans="1:65" s="1" customFormat="1" ht="37.9" customHeight="1">
      <c r="A283" s="35"/>
      <c r="B283" s="36"/>
      <c r="C283" s="179" t="s">
        <v>287</v>
      </c>
      <c r="D283" s="179" t="s">
        <v>167</v>
      </c>
      <c r="E283" s="180" t="s">
        <v>1444</v>
      </c>
      <c r="F283" s="181" t="s">
        <v>1445</v>
      </c>
      <c r="G283" s="182" t="s">
        <v>201</v>
      </c>
      <c r="H283" s="183">
        <v>6.264</v>
      </c>
      <c r="I283" s="184">
        <v>3010.78</v>
      </c>
      <c r="J283" s="185">
        <f>ROUND(I283*H283,2)</f>
        <v>18859.53</v>
      </c>
      <c r="K283" s="181" t="s">
        <v>171</v>
      </c>
      <c r="L283" s="40"/>
      <c r="M283" s="186" t="s">
        <v>20</v>
      </c>
      <c r="N283" s="187" t="s">
        <v>41</v>
      </c>
      <c r="O283" s="65"/>
      <c r="P283" s="188">
        <f>O283*H283</f>
        <v>0</v>
      </c>
      <c r="Q283" s="188">
        <v>2.30102</v>
      </c>
      <c r="R283" s="188">
        <f>Q283*H283</f>
        <v>14.41358928</v>
      </c>
      <c r="S283" s="188">
        <v>0</v>
      </c>
      <c r="T283" s="18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172</v>
      </c>
      <c r="AT283" s="190" t="s">
        <v>167</v>
      </c>
      <c r="AU283" s="190" t="s">
        <v>79</v>
      </c>
      <c r="AY283" s="18" t="s">
        <v>165</v>
      </c>
      <c r="BE283" s="191">
        <f>IF(N283="základní",J283,0)</f>
        <v>18859.53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18" t="s">
        <v>6</v>
      </c>
      <c r="BK283" s="191">
        <f>ROUND(I283*H283,2)</f>
        <v>18859.53</v>
      </c>
      <c r="BL283" s="18" t="s">
        <v>172</v>
      </c>
      <c r="BM283" s="190" t="s">
        <v>1446</v>
      </c>
    </row>
    <row r="284" spans="1:47" s="1" customFormat="1" ht="12">
      <c r="A284" s="35"/>
      <c r="B284" s="36"/>
      <c r="C284" s="37"/>
      <c r="D284" s="192" t="s">
        <v>174</v>
      </c>
      <c r="E284" s="37"/>
      <c r="F284" s="193" t="s">
        <v>1447</v>
      </c>
      <c r="G284" s="37"/>
      <c r="H284" s="37"/>
      <c r="I284" s="194"/>
      <c r="J284" s="37"/>
      <c r="K284" s="37"/>
      <c r="L284" s="40"/>
      <c r="M284" s="195"/>
      <c r="N284" s="196"/>
      <c r="O284" s="65"/>
      <c r="P284" s="65"/>
      <c r="Q284" s="65"/>
      <c r="R284" s="65"/>
      <c r="S284" s="65"/>
      <c r="T284" s="66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174</v>
      </c>
      <c r="AU284" s="18" t="s">
        <v>79</v>
      </c>
    </row>
    <row r="285" spans="2:51" s="12" customFormat="1" ht="12">
      <c r="B285" s="197"/>
      <c r="C285" s="198"/>
      <c r="D285" s="199" t="s">
        <v>190</v>
      </c>
      <c r="E285" s="200" t="s">
        <v>20</v>
      </c>
      <c r="F285" s="201" t="s">
        <v>1308</v>
      </c>
      <c r="G285" s="198"/>
      <c r="H285" s="200" t="s">
        <v>20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190</v>
      </c>
      <c r="AU285" s="207" t="s">
        <v>79</v>
      </c>
      <c r="AV285" s="12" t="s">
        <v>6</v>
      </c>
      <c r="AW285" s="12" t="s">
        <v>32</v>
      </c>
      <c r="AX285" s="12" t="s">
        <v>70</v>
      </c>
      <c r="AY285" s="207" t="s">
        <v>165</v>
      </c>
    </row>
    <row r="286" spans="2:51" s="13" customFormat="1" ht="12">
      <c r="B286" s="208"/>
      <c r="C286" s="209"/>
      <c r="D286" s="199" t="s">
        <v>190</v>
      </c>
      <c r="E286" s="210" t="s">
        <v>20</v>
      </c>
      <c r="F286" s="211" t="s">
        <v>1423</v>
      </c>
      <c r="G286" s="209"/>
      <c r="H286" s="212">
        <v>6.264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190</v>
      </c>
      <c r="AU286" s="218" t="s">
        <v>79</v>
      </c>
      <c r="AV286" s="13" t="s">
        <v>79</v>
      </c>
      <c r="AW286" s="13" t="s">
        <v>32</v>
      </c>
      <c r="AX286" s="13" t="s">
        <v>6</v>
      </c>
      <c r="AY286" s="218" t="s">
        <v>165</v>
      </c>
    </row>
    <row r="287" spans="1:65" s="1" customFormat="1" ht="33" customHeight="1">
      <c r="A287" s="35"/>
      <c r="B287" s="36"/>
      <c r="C287" s="179" t="s">
        <v>293</v>
      </c>
      <c r="D287" s="179" t="s">
        <v>167</v>
      </c>
      <c r="E287" s="180" t="s">
        <v>1448</v>
      </c>
      <c r="F287" s="181" t="s">
        <v>1449</v>
      </c>
      <c r="G287" s="182" t="s">
        <v>201</v>
      </c>
      <c r="H287" s="183">
        <v>1.75</v>
      </c>
      <c r="I287" s="184">
        <v>2937.02</v>
      </c>
      <c r="J287" s="185">
        <f>ROUND(I287*H287,2)</f>
        <v>5139.79</v>
      </c>
      <c r="K287" s="181" t="s">
        <v>171</v>
      </c>
      <c r="L287" s="40"/>
      <c r="M287" s="186" t="s">
        <v>20</v>
      </c>
      <c r="N287" s="187" t="s">
        <v>41</v>
      </c>
      <c r="O287" s="65"/>
      <c r="P287" s="188">
        <f>O287*H287</f>
        <v>0</v>
      </c>
      <c r="Q287" s="188">
        <v>2.30102</v>
      </c>
      <c r="R287" s="188">
        <f>Q287*H287</f>
        <v>4.026784999999999</v>
      </c>
      <c r="S287" s="188">
        <v>0</v>
      </c>
      <c r="T287" s="18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0" t="s">
        <v>172</v>
      </c>
      <c r="AT287" s="190" t="s">
        <v>167</v>
      </c>
      <c r="AU287" s="190" t="s">
        <v>79</v>
      </c>
      <c r="AY287" s="18" t="s">
        <v>165</v>
      </c>
      <c r="BE287" s="191">
        <f>IF(N287="základní",J287,0)</f>
        <v>5139.79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18" t="s">
        <v>6</v>
      </c>
      <c r="BK287" s="191">
        <f>ROUND(I287*H287,2)</f>
        <v>5139.79</v>
      </c>
      <c r="BL287" s="18" t="s">
        <v>172</v>
      </c>
      <c r="BM287" s="190" t="s">
        <v>1450</v>
      </c>
    </row>
    <row r="288" spans="1:47" s="1" customFormat="1" ht="12">
      <c r="A288" s="35"/>
      <c r="B288" s="36"/>
      <c r="C288" s="37"/>
      <c r="D288" s="192" t="s">
        <v>174</v>
      </c>
      <c r="E288" s="37"/>
      <c r="F288" s="193" t="s">
        <v>1451</v>
      </c>
      <c r="G288" s="37"/>
      <c r="H288" s="37"/>
      <c r="I288" s="194"/>
      <c r="J288" s="37"/>
      <c r="K288" s="37"/>
      <c r="L288" s="40"/>
      <c r="M288" s="195"/>
      <c r="N288" s="196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174</v>
      </c>
      <c r="AU288" s="18" t="s">
        <v>79</v>
      </c>
    </row>
    <row r="289" spans="2:51" s="12" customFormat="1" ht="12">
      <c r="B289" s="197"/>
      <c r="C289" s="198"/>
      <c r="D289" s="199" t="s">
        <v>190</v>
      </c>
      <c r="E289" s="200" t="s">
        <v>20</v>
      </c>
      <c r="F289" s="201" t="s">
        <v>1440</v>
      </c>
      <c r="G289" s="198"/>
      <c r="H289" s="200" t="s">
        <v>20</v>
      </c>
      <c r="I289" s="202"/>
      <c r="J289" s="198"/>
      <c r="K289" s="198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190</v>
      </c>
      <c r="AU289" s="207" t="s">
        <v>79</v>
      </c>
      <c r="AV289" s="12" t="s">
        <v>6</v>
      </c>
      <c r="AW289" s="12" t="s">
        <v>32</v>
      </c>
      <c r="AX289" s="12" t="s">
        <v>70</v>
      </c>
      <c r="AY289" s="207" t="s">
        <v>165</v>
      </c>
    </row>
    <row r="290" spans="2:51" s="13" customFormat="1" ht="12">
      <c r="B290" s="208"/>
      <c r="C290" s="209"/>
      <c r="D290" s="199" t="s">
        <v>190</v>
      </c>
      <c r="E290" s="210" t="s">
        <v>20</v>
      </c>
      <c r="F290" s="211" t="s">
        <v>1452</v>
      </c>
      <c r="G290" s="209"/>
      <c r="H290" s="212">
        <v>1.375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190</v>
      </c>
      <c r="AU290" s="218" t="s">
        <v>79</v>
      </c>
      <c r="AV290" s="13" t="s">
        <v>79</v>
      </c>
      <c r="AW290" s="13" t="s">
        <v>32</v>
      </c>
      <c r="AX290" s="13" t="s">
        <v>70</v>
      </c>
      <c r="AY290" s="218" t="s">
        <v>165</v>
      </c>
    </row>
    <row r="291" spans="2:51" s="12" customFormat="1" ht="12">
      <c r="B291" s="197"/>
      <c r="C291" s="198"/>
      <c r="D291" s="199" t="s">
        <v>190</v>
      </c>
      <c r="E291" s="200" t="s">
        <v>20</v>
      </c>
      <c r="F291" s="201" t="s">
        <v>1442</v>
      </c>
      <c r="G291" s="198"/>
      <c r="H291" s="200" t="s">
        <v>20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190</v>
      </c>
      <c r="AU291" s="207" t="s">
        <v>79</v>
      </c>
      <c r="AV291" s="12" t="s">
        <v>6</v>
      </c>
      <c r="AW291" s="12" t="s">
        <v>32</v>
      </c>
      <c r="AX291" s="12" t="s">
        <v>70</v>
      </c>
      <c r="AY291" s="207" t="s">
        <v>165</v>
      </c>
    </row>
    <row r="292" spans="2:51" s="13" customFormat="1" ht="12">
      <c r="B292" s="208"/>
      <c r="C292" s="209"/>
      <c r="D292" s="199" t="s">
        <v>190</v>
      </c>
      <c r="E292" s="210" t="s">
        <v>20</v>
      </c>
      <c r="F292" s="211" t="s">
        <v>1453</v>
      </c>
      <c r="G292" s="209"/>
      <c r="H292" s="212">
        <v>0.375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190</v>
      </c>
      <c r="AU292" s="218" t="s">
        <v>79</v>
      </c>
      <c r="AV292" s="13" t="s">
        <v>79</v>
      </c>
      <c r="AW292" s="13" t="s">
        <v>32</v>
      </c>
      <c r="AX292" s="13" t="s">
        <v>70</v>
      </c>
      <c r="AY292" s="218" t="s">
        <v>165</v>
      </c>
    </row>
    <row r="293" spans="2:51" s="14" customFormat="1" ht="12">
      <c r="B293" s="230"/>
      <c r="C293" s="231"/>
      <c r="D293" s="199" t="s">
        <v>190</v>
      </c>
      <c r="E293" s="232" t="s">
        <v>20</v>
      </c>
      <c r="F293" s="233" t="s">
        <v>259</v>
      </c>
      <c r="G293" s="231"/>
      <c r="H293" s="234">
        <v>1.75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190</v>
      </c>
      <c r="AU293" s="240" t="s">
        <v>79</v>
      </c>
      <c r="AV293" s="14" t="s">
        <v>172</v>
      </c>
      <c r="AW293" s="14" t="s">
        <v>32</v>
      </c>
      <c r="AX293" s="14" t="s">
        <v>6</v>
      </c>
      <c r="AY293" s="240" t="s">
        <v>165</v>
      </c>
    </row>
    <row r="294" spans="2:63" s="11" customFormat="1" ht="22.9" customHeight="1">
      <c r="B294" s="163"/>
      <c r="C294" s="164"/>
      <c r="D294" s="165" t="s">
        <v>69</v>
      </c>
      <c r="E294" s="177" t="s">
        <v>211</v>
      </c>
      <c r="F294" s="177" t="s">
        <v>1087</v>
      </c>
      <c r="G294" s="164"/>
      <c r="H294" s="164"/>
      <c r="I294" s="167"/>
      <c r="J294" s="178">
        <f>BK294</f>
        <v>1038717.0199999999</v>
      </c>
      <c r="K294" s="164"/>
      <c r="L294" s="169"/>
      <c r="M294" s="170"/>
      <c r="N294" s="171"/>
      <c r="O294" s="171"/>
      <c r="P294" s="172">
        <f>SUM(P295:P356)</f>
        <v>0</v>
      </c>
      <c r="Q294" s="171"/>
      <c r="R294" s="172">
        <f>SUM(R295:R356)</f>
        <v>1.4156544528000001</v>
      </c>
      <c r="S294" s="171"/>
      <c r="T294" s="173">
        <f>SUM(T295:T356)</f>
        <v>9.8535</v>
      </c>
      <c r="AR294" s="174" t="s">
        <v>6</v>
      </c>
      <c r="AT294" s="175" t="s">
        <v>69</v>
      </c>
      <c r="AU294" s="175" t="s">
        <v>6</v>
      </c>
      <c r="AY294" s="174" t="s">
        <v>165</v>
      </c>
      <c r="BK294" s="176">
        <f>SUM(BK295:BK356)</f>
        <v>1038717.0199999999</v>
      </c>
    </row>
    <row r="295" spans="1:65" s="1" customFormat="1" ht="44.25" customHeight="1">
      <c r="A295" s="35"/>
      <c r="B295" s="36"/>
      <c r="C295" s="179" t="s">
        <v>7</v>
      </c>
      <c r="D295" s="179" t="s">
        <v>167</v>
      </c>
      <c r="E295" s="180" t="s">
        <v>1454</v>
      </c>
      <c r="F295" s="181" t="s">
        <v>1455</v>
      </c>
      <c r="G295" s="182" t="s">
        <v>232</v>
      </c>
      <c r="H295" s="183">
        <v>14</v>
      </c>
      <c r="I295" s="184">
        <v>265.21</v>
      </c>
      <c r="J295" s="185">
        <f>ROUND(I295*H295,2)</f>
        <v>3712.94</v>
      </c>
      <c r="K295" s="181" t="s">
        <v>171</v>
      </c>
      <c r="L295" s="40"/>
      <c r="M295" s="186" t="s">
        <v>20</v>
      </c>
      <c r="N295" s="187" t="s">
        <v>41</v>
      </c>
      <c r="O295" s="65"/>
      <c r="P295" s="188">
        <f>O295*H295</f>
        <v>0</v>
      </c>
      <c r="Q295" s="188">
        <v>0.0013141</v>
      </c>
      <c r="R295" s="188">
        <f>Q295*H295</f>
        <v>0.018397399999999998</v>
      </c>
      <c r="S295" s="188">
        <v>0</v>
      </c>
      <c r="T295" s="18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0" t="s">
        <v>172</v>
      </c>
      <c r="AT295" s="190" t="s">
        <v>167</v>
      </c>
      <c r="AU295" s="190" t="s">
        <v>79</v>
      </c>
      <c r="AY295" s="18" t="s">
        <v>165</v>
      </c>
      <c r="BE295" s="191">
        <f>IF(N295="základní",J295,0)</f>
        <v>3712.94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18" t="s">
        <v>6</v>
      </c>
      <c r="BK295" s="191">
        <f>ROUND(I295*H295,2)</f>
        <v>3712.94</v>
      </c>
      <c r="BL295" s="18" t="s">
        <v>172</v>
      </c>
      <c r="BM295" s="190" t="s">
        <v>1456</v>
      </c>
    </row>
    <row r="296" spans="1:47" s="1" customFormat="1" ht="12">
      <c r="A296" s="35"/>
      <c r="B296" s="36"/>
      <c r="C296" s="37"/>
      <c r="D296" s="192" t="s">
        <v>174</v>
      </c>
      <c r="E296" s="37"/>
      <c r="F296" s="193" t="s">
        <v>1457</v>
      </c>
      <c r="G296" s="37"/>
      <c r="H296" s="37"/>
      <c r="I296" s="194"/>
      <c r="J296" s="37"/>
      <c r="K296" s="37"/>
      <c r="L296" s="40"/>
      <c r="M296" s="195"/>
      <c r="N296" s="196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174</v>
      </c>
      <c r="AU296" s="18" t="s">
        <v>79</v>
      </c>
    </row>
    <row r="297" spans="2:51" s="12" customFormat="1" ht="12">
      <c r="B297" s="197"/>
      <c r="C297" s="198"/>
      <c r="D297" s="199" t="s">
        <v>190</v>
      </c>
      <c r="E297" s="200" t="s">
        <v>20</v>
      </c>
      <c r="F297" s="201" t="s">
        <v>1332</v>
      </c>
      <c r="G297" s="198"/>
      <c r="H297" s="200" t="s">
        <v>20</v>
      </c>
      <c r="I297" s="202"/>
      <c r="J297" s="198"/>
      <c r="K297" s="198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190</v>
      </c>
      <c r="AU297" s="207" t="s">
        <v>79</v>
      </c>
      <c r="AV297" s="12" t="s">
        <v>6</v>
      </c>
      <c r="AW297" s="12" t="s">
        <v>32</v>
      </c>
      <c r="AX297" s="12" t="s">
        <v>70</v>
      </c>
      <c r="AY297" s="207" t="s">
        <v>165</v>
      </c>
    </row>
    <row r="298" spans="2:51" s="13" customFormat="1" ht="12">
      <c r="B298" s="208"/>
      <c r="C298" s="209"/>
      <c r="D298" s="199" t="s">
        <v>190</v>
      </c>
      <c r="E298" s="210" t="s">
        <v>20</v>
      </c>
      <c r="F298" s="211" t="s">
        <v>250</v>
      </c>
      <c r="G298" s="209"/>
      <c r="H298" s="212">
        <v>14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190</v>
      </c>
      <c r="AU298" s="218" t="s">
        <v>79</v>
      </c>
      <c r="AV298" s="13" t="s">
        <v>79</v>
      </c>
      <c r="AW298" s="13" t="s">
        <v>32</v>
      </c>
      <c r="AX298" s="13" t="s">
        <v>6</v>
      </c>
      <c r="AY298" s="218" t="s">
        <v>165</v>
      </c>
    </row>
    <row r="299" spans="1:65" s="1" customFormat="1" ht="44.25" customHeight="1">
      <c r="A299" s="35"/>
      <c r="B299" s="36"/>
      <c r="C299" s="179" t="s">
        <v>304</v>
      </c>
      <c r="D299" s="179" t="s">
        <v>167</v>
      </c>
      <c r="E299" s="180" t="s">
        <v>1458</v>
      </c>
      <c r="F299" s="181" t="s">
        <v>1459</v>
      </c>
      <c r="G299" s="182" t="s">
        <v>232</v>
      </c>
      <c r="H299" s="183">
        <v>94</v>
      </c>
      <c r="I299" s="184">
        <v>339.57</v>
      </c>
      <c r="J299" s="185">
        <f>ROUND(I299*H299,2)</f>
        <v>31919.58</v>
      </c>
      <c r="K299" s="181" t="s">
        <v>171</v>
      </c>
      <c r="L299" s="40"/>
      <c r="M299" s="186" t="s">
        <v>20</v>
      </c>
      <c r="N299" s="187" t="s">
        <v>41</v>
      </c>
      <c r="O299" s="65"/>
      <c r="P299" s="188">
        <f>O299*H299</f>
        <v>0</v>
      </c>
      <c r="Q299" s="188">
        <v>0.0074632</v>
      </c>
      <c r="R299" s="188">
        <f>Q299*H299</f>
        <v>0.7015408</v>
      </c>
      <c r="S299" s="188">
        <v>0</v>
      </c>
      <c r="T299" s="189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0" t="s">
        <v>172</v>
      </c>
      <c r="AT299" s="190" t="s">
        <v>167</v>
      </c>
      <c r="AU299" s="190" t="s">
        <v>79</v>
      </c>
      <c r="AY299" s="18" t="s">
        <v>165</v>
      </c>
      <c r="BE299" s="191">
        <f>IF(N299="základní",J299,0)</f>
        <v>31919.58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18" t="s">
        <v>6</v>
      </c>
      <c r="BK299" s="191">
        <f>ROUND(I299*H299,2)</f>
        <v>31919.58</v>
      </c>
      <c r="BL299" s="18" t="s">
        <v>172</v>
      </c>
      <c r="BM299" s="190" t="s">
        <v>1460</v>
      </c>
    </row>
    <row r="300" spans="1:47" s="1" customFormat="1" ht="12">
      <c r="A300" s="35"/>
      <c r="B300" s="36"/>
      <c r="C300" s="37"/>
      <c r="D300" s="192" t="s">
        <v>174</v>
      </c>
      <c r="E300" s="37"/>
      <c r="F300" s="193" t="s">
        <v>1461</v>
      </c>
      <c r="G300" s="37"/>
      <c r="H300" s="37"/>
      <c r="I300" s="194"/>
      <c r="J300" s="37"/>
      <c r="K300" s="37"/>
      <c r="L300" s="40"/>
      <c r="M300" s="195"/>
      <c r="N300" s="196"/>
      <c r="O300" s="65"/>
      <c r="P300" s="65"/>
      <c r="Q300" s="65"/>
      <c r="R300" s="65"/>
      <c r="S300" s="65"/>
      <c r="T300" s="66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174</v>
      </c>
      <c r="AU300" s="18" t="s">
        <v>79</v>
      </c>
    </row>
    <row r="301" spans="2:51" s="12" customFormat="1" ht="12">
      <c r="B301" s="197"/>
      <c r="C301" s="198"/>
      <c r="D301" s="199" t="s">
        <v>190</v>
      </c>
      <c r="E301" s="200" t="s">
        <v>20</v>
      </c>
      <c r="F301" s="201" t="s">
        <v>1314</v>
      </c>
      <c r="G301" s="198"/>
      <c r="H301" s="200" t="s">
        <v>20</v>
      </c>
      <c r="I301" s="202"/>
      <c r="J301" s="198"/>
      <c r="K301" s="198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190</v>
      </c>
      <c r="AU301" s="207" t="s">
        <v>79</v>
      </c>
      <c r="AV301" s="12" t="s">
        <v>6</v>
      </c>
      <c r="AW301" s="12" t="s">
        <v>32</v>
      </c>
      <c r="AX301" s="12" t="s">
        <v>70</v>
      </c>
      <c r="AY301" s="207" t="s">
        <v>165</v>
      </c>
    </row>
    <row r="302" spans="2:51" s="13" customFormat="1" ht="12">
      <c r="B302" s="208"/>
      <c r="C302" s="209"/>
      <c r="D302" s="199" t="s">
        <v>190</v>
      </c>
      <c r="E302" s="210" t="s">
        <v>20</v>
      </c>
      <c r="F302" s="211" t="s">
        <v>319</v>
      </c>
      <c r="G302" s="209"/>
      <c r="H302" s="212">
        <v>24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190</v>
      </c>
      <c r="AU302" s="218" t="s">
        <v>79</v>
      </c>
      <c r="AV302" s="13" t="s">
        <v>79</v>
      </c>
      <c r="AW302" s="13" t="s">
        <v>32</v>
      </c>
      <c r="AX302" s="13" t="s">
        <v>70</v>
      </c>
      <c r="AY302" s="218" t="s">
        <v>165</v>
      </c>
    </row>
    <row r="303" spans="2:51" s="12" customFormat="1" ht="12">
      <c r="B303" s="197"/>
      <c r="C303" s="198"/>
      <c r="D303" s="199" t="s">
        <v>190</v>
      </c>
      <c r="E303" s="200" t="s">
        <v>20</v>
      </c>
      <c r="F303" s="201" t="s">
        <v>1316</v>
      </c>
      <c r="G303" s="198"/>
      <c r="H303" s="200" t="s">
        <v>20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190</v>
      </c>
      <c r="AU303" s="207" t="s">
        <v>79</v>
      </c>
      <c r="AV303" s="12" t="s">
        <v>6</v>
      </c>
      <c r="AW303" s="12" t="s">
        <v>32</v>
      </c>
      <c r="AX303" s="12" t="s">
        <v>70</v>
      </c>
      <c r="AY303" s="207" t="s">
        <v>165</v>
      </c>
    </row>
    <row r="304" spans="2:51" s="13" customFormat="1" ht="12">
      <c r="B304" s="208"/>
      <c r="C304" s="209"/>
      <c r="D304" s="199" t="s">
        <v>190</v>
      </c>
      <c r="E304" s="210" t="s">
        <v>20</v>
      </c>
      <c r="F304" s="211" t="s">
        <v>304</v>
      </c>
      <c r="G304" s="209"/>
      <c r="H304" s="212">
        <v>22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190</v>
      </c>
      <c r="AU304" s="218" t="s">
        <v>79</v>
      </c>
      <c r="AV304" s="13" t="s">
        <v>79</v>
      </c>
      <c r="AW304" s="13" t="s">
        <v>32</v>
      </c>
      <c r="AX304" s="13" t="s">
        <v>70</v>
      </c>
      <c r="AY304" s="218" t="s">
        <v>165</v>
      </c>
    </row>
    <row r="305" spans="2:51" s="12" customFormat="1" ht="12">
      <c r="B305" s="197"/>
      <c r="C305" s="198"/>
      <c r="D305" s="199" t="s">
        <v>190</v>
      </c>
      <c r="E305" s="200" t="s">
        <v>20</v>
      </c>
      <c r="F305" s="201" t="s">
        <v>1320</v>
      </c>
      <c r="G305" s="198"/>
      <c r="H305" s="200" t="s">
        <v>20</v>
      </c>
      <c r="I305" s="202"/>
      <c r="J305" s="198"/>
      <c r="K305" s="198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190</v>
      </c>
      <c r="AU305" s="207" t="s">
        <v>79</v>
      </c>
      <c r="AV305" s="12" t="s">
        <v>6</v>
      </c>
      <c r="AW305" s="12" t="s">
        <v>32</v>
      </c>
      <c r="AX305" s="12" t="s">
        <v>70</v>
      </c>
      <c r="AY305" s="207" t="s">
        <v>165</v>
      </c>
    </row>
    <row r="306" spans="2:51" s="13" customFormat="1" ht="12">
      <c r="B306" s="208"/>
      <c r="C306" s="209"/>
      <c r="D306" s="199" t="s">
        <v>190</v>
      </c>
      <c r="E306" s="210" t="s">
        <v>20</v>
      </c>
      <c r="F306" s="211" t="s">
        <v>359</v>
      </c>
      <c r="G306" s="209"/>
      <c r="H306" s="212">
        <v>32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190</v>
      </c>
      <c r="AU306" s="218" t="s">
        <v>79</v>
      </c>
      <c r="AV306" s="13" t="s">
        <v>79</v>
      </c>
      <c r="AW306" s="13" t="s">
        <v>32</v>
      </c>
      <c r="AX306" s="13" t="s">
        <v>70</v>
      </c>
      <c r="AY306" s="218" t="s">
        <v>165</v>
      </c>
    </row>
    <row r="307" spans="2:51" s="12" customFormat="1" ht="12">
      <c r="B307" s="197"/>
      <c r="C307" s="198"/>
      <c r="D307" s="199" t="s">
        <v>190</v>
      </c>
      <c r="E307" s="200" t="s">
        <v>20</v>
      </c>
      <c r="F307" s="201" t="s">
        <v>1322</v>
      </c>
      <c r="G307" s="198"/>
      <c r="H307" s="200" t="s">
        <v>20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190</v>
      </c>
      <c r="AU307" s="207" t="s">
        <v>79</v>
      </c>
      <c r="AV307" s="12" t="s">
        <v>6</v>
      </c>
      <c r="AW307" s="12" t="s">
        <v>32</v>
      </c>
      <c r="AX307" s="12" t="s">
        <v>70</v>
      </c>
      <c r="AY307" s="207" t="s">
        <v>165</v>
      </c>
    </row>
    <row r="308" spans="2:51" s="13" customFormat="1" ht="12">
      <c r="B308" s="208"/>
      <c r="C308" s="209"/>
      <c r="D308" s="199" t="s">
        <v>190</v>
      </c>
      <c r="E308" s="210" t="s">
        <v>20</v>
      </c>
      <c r="F308" s="211" t="s">
        <v>267</v>
      </c>
      <c r="G308" s="209"/>
      <c r="H308" s="212">
        <v>16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190</v>
      </c>
      <c r="AU308" s="218" t="s">
        <v>79</v>
      </c>
      <c r="AV308" s="13" t="s">
        <v>79</v>
      </c>
      <c r="AW308" s="13" t="s">
        <v>32</v>
      </c>
      <c r="AX308" s="13" t="s">
        <v>70</v>
      </c>
      <c r="AY308" s="218" t="s">
        <v>165</v>
      </c>
    </row>
    <row r="309" spans="2:51" s="14" customFormat="1" ht="12">
      <c r="B309" s="230"/>
      <c r="C309" s="231"/>
      <c r="D309" s="199" t="s">
        <v>190</v>
      </c>
      <c r="E309" s="232" t="s">
        <v>20</v>
      </c>
      <c r="F309" s="233" t="s">
        <v>259</v>
      </c>
      <c r="G309" s="231"/>
      <c r="H309" s="234">
        <v>94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190</v>
      </c>
      <c r="AU309" s="240" t="s">
        <v>79</v>
      </c>
      <c r="AV309" s="14" t="s">
        <v>172</v>
      </c>
      <c r="AW309" s="14" t="s">
        <v>32</v>
      </c>
      <c r="AX309" s="14" t="s">
        <v>6</v>
      </c>
      <c r="AY309" s="240" t="s">
        <v>165</v>
      </c>
    </row>
    <row r="310" spans="1:65" s="1" customFormat="1" ht="44.25" customHeight="1">
      <c r="A310" s="35"/>
      <c r="B310" s="36"/>
      <c r="C310" s="179" t="s">
        <v>312</v>
      </c>
      <c r="D310" s="179" t="s">
        <v>167</v>
      </c>
      <c r="E310" s="180" t="s">
        <v>1462</v>
      </c>
      <c r="F310" s="181" t="s">
        <v>1463</v>
      </c>
      <c r="G310" s="182" t="s">
        <v>232</v>
      </c>
      <c r="H310" s="183">
        <v>25.3</v>
      </c>
      <c r="I310" s="184">
        <v>550.9</v>
      </c>
      <c r="J310" s="185">
        <f>ROUND(I310*H310,2)</f>
        <v>13937.77</v>
      </c>
      <c r="K310" s="181" t="s">
        <v>171</v>
      </c>
      <c r="L310" s="40"/>
      <c r="M310" s="186" t="s">
        <v>20</v>
      </c>
      <c r="N310" s="187" t="s">
        <v>41</v>
      </c>
      <c r="O310" s="65"/>
      <c r="P310" s="188">
        <f>O310*H310</f>
        <v>0</v>
      </c>
      <c r="Q310" s="188">
        <v>0.0027611</v>
      </c>
      <c r="R310" s="188">
        <f>Q310*H310</f>
        <v>0.06985583</v>
      </c>
      <c r="S310" s="188">
        <v>0</v>
      </c>
      <c r="T310" s="18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0" t="s">
        <v>172</v>
      </c>
      <c r="AT310" s="190" t="s">
        <v>167</v>
      </c>
      <c r="AU310" s="190" t="s">
        <v>79</v>
      </c>
      <c r="AY310" s="18" t="s">
        <v>165</v>
      </c>
      <c r="BE310" s="191">
        <f>IF(N310="základní",J310,0)</f>
        <v>13937.77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18" t="s">
        <v>6</v>
      </c>
      <c r="BK310" s="191">
        <f>ROUND(I310*H310,2)</f>
        <v>13937.77</v>
      </c>
      <c r="BL310" s="18" t="s">
        <v>172</v>
      </c>
      <c r="BM310" s="190" t="s">
        <v>1464</v>
      </c>
    </row>
    <row r="311" spans="1:47" s="1" customFormat="1" ht="12">
      <c r="A311" s="35"/>
      <c r="B311" s="36"/>
      <c r="C311" s="37"/>
      <c r="D311" s="192" t="s">
        <v>174</v>
      </c>
      <c r="E311" s="37"/>
      <c r="F311" s="193" t="s">
        <v>1465</v>
      </c>
      <c r="G311" s="37"/>
      <c r="H311" s="37"/>
      <c r="I311" s="194"/>
      <c r="J311" s="37"/>
      <c r="K311" s="37"/>
      <c r="L311" s="40"/>
      <c r="M311" s="195"/>
      <c r="N311" s="196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174</v>
      </c>
      <c r="AU311" s="18" t="s">
        <v>79</v>
      </c>
    </row>
    <row r="312" spans="2:51" s="12" customFormat="1" ht="12">
      <c r="B312" s="197"/>
      <c r="C312" s="198"/>
      <c r="D312" s="199" t="s">
        <v>190</v>
      </c>
      <c r="E312" s="200" t="s">
        <v>20</v>
      </c>
      <c r="F312" s="201" t="s">
        <v>1318</v>
      </c>
      <c r="G312" s="198"/>
      <c r="H312" s="200" t="s">
        <v>20</v>
      </c>
      <c r="I312" s="202"/>
      <c r="J312" s="198"/>
      <c r="K312" s="198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190</v>
      </c>
      <c r="AU312" s="207" t="s">
        <v>79</v>
      </c>
      <c r="AV312" s="12" t="s">
        <v>6</v>
      </c>
      <c r="AW312" s="12" t="s">
        <v>32</v>
      </c>
      <c r="AX312" s="12" t="s">
        <v>70</v>
      </c>
      <c r="AY312" s="207" t="s">
        <v>165</v>
      </c>
    </row>
    <row r="313" spans="2:51" s="13" customFormat="1" ht="12">
      <c r="B313" s="208"/>
      <c r="C313" s="209"/>
      <c r="D313" s="199" t="s">
        <v>190</v>
      </c>
      <c r="E313" s="210" t="s">
        <v>20</v>
      </c>
      <c r="F313" s="211" t="s">
        <v>1414</v>
      </c>
      <c r="G313" s="209"/>
      <c r="H313" s="212">
        <v>25.3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190</v>
      </c>
      <c r="AU313" s="218" t="s">
        <v>79</v>
      </c>
      <c r="AV313" s="13" t="s">
        <v>79</v>
      </c>
      <c r="AW313" s="13" t="s">
        <v>32</v>
      </c>
      <c r="AX313" s="13" t="s">
        <v>6</v>
      </c>
      <c r="AY313" s="218" t="s">
        <v>165</v>
      </c>
    </row>
    <row r="314" spans="1:65" s="1" customFormat="1" ht="44.25" customHeight="1">
      <c r="A314" s="35"/>
      <c r="B314" s="36"/>
      <c r="C314" s="179" t="s">
        <v>319</v>
      </c>
      <c r="D314" s="179" t="s">
        <v>167</v>
      </c>
      <c r="E314" s="180" t="s">
        <v>1088</v>
      </c>
      <c r="F314" s="181" t="s">
        <v>1089</v>
      </c>
      <c r="G314" s="182" t="s">
        <v>232</v>
      </c>
      <c r="H314" s="183">
        <v>23.03</v>
      </c>
      <c r="I314" s="184">
        <v>793.85</v>
      </c>
      <c r="J314" s="185">
        <f>ROUND(I314*H314,2)</f>
        <v>18282.37</v>
      </c>
      <c r="K314" s="181" t="s">
        <v>171</v>
      </c>
      <c r="L314" s="40"/>
      <c r="M314" s="186" t="s">
        <v>20</v>
      </c>
      <c r="N314" s="187" t="s">
        <v>41</v>
      </c>
      <c r="O314" s="65"/>
      <c r="P314" s="188">
        <f>O314*H314</f>
        <v>0</v>
      </c>
      <c r="Q314" s="188">
        <v>0.0044008</v>
      </c>
      <c r="R314" s="188">
        <f>Q314*H314</f>
        <v>0.10135042400000001</v>
      </c>
      <c r="S314" s="188">
        <v>0</v>
      </c>
      <c r="T314" s="18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0" t="s">
        <v>172</v>
      </c>
      <c r="AT314" s="190" t="s">
        <v>167</v>
      </c>
      <c r="AU314" s="190" t="s">
        <v>79</v>
      </c>
      <c r="AY314" s="18" t="s">
        <v>165</v>
      </c>
      <c r="BE314" s="191">
        <f>IF(N314="základní",J314,0)</f>
        <v>18282.37</v>
      </c>
      <c r="BF314" s="191">
        <f>IF(N314="snížená",J314,0)</f>
        <v>0</v>
      </c>
      <c r="BG314" s="191">
        <f>IF(N314="zákl. přenesená",J314,0)</f>
        <v>0</v>
      </c>
      <c r="BH314" s="191">
        <f>IF(N314="sníž. přenesená",J314,0)</f>
        <v>0</v>
      </c>
      <c r="BI314" s="191">
        <f>IF(N314="nulová",J314,0)</f>
        <v>0</v>
      </c>
      <c r="BJ314" s="18" t="s">
        <v>6</v>
      </c>
      <c r="BK314" s="191">
        <f>ROUND(I314*H314,2)</f>
        <v>18282.37</v>
      </c>
      <c r="BL314" s="18" t="s">
        <v>172</v>
      </c>
      <c r="BM314" s="190" t="s">
        <v>1466</v>
      </c>
    </row>
    <row r="315" spans="1:47" s="1" customFormat="1" ht="12">
      <c r="A315" s="35"/>
      <c r="B315" s="36"/>
      <c r="C315" s="37"/>
      <c r="D315" s="192" t="s">
        <v>174</v>
      </c>
      <c r="E315" s="37"/>
      <c r="F315" s="193" t="s">
        <v>1091</v>
      </c>
      <c r="G315" s="37"/>
      <c r="H315" s="37"/>
      <c r="I315" s="194"/>
      <c r="J315" s="37"/>
      <c r="K315" s="37"/>
      <c r="L315" s="40"/>
      <c r="M315" s="195"/>
      <c r="N315" s="196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174</v>
      </c>
      <c r="AU315" s="18" t="s">
        <v>79</v>
      </c>
    </row>
    <row r="316" spans="2:51" s="12" customFormat="1" ht="12">
      <c r="B316" s="197"/>
      <c r="C316" s="198"/>
      <c r="D316" s="199" t="s">
        <v>190</v>
      </c>
      <c r="E316" s="200" t="s">
        <v>20</v>
      </c>
      <c r="F316" s="201" t="s">
        <v>1324</v>
      </c>
      <c r="G316" s="198"/>
      <c r="H316" s="200" t="s">
        <v>20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190</v>
      </c>
      <c r="AU316" s="207" t="s">
        <v>79</v>
      </c>
      <c r="AV316" s="12" t="s">
        <v>6</v>
      </c>
      <c r="AW316" s="12" t="s">
        <v>32</v>
      </c>
      <c r="AX316" s="12" t="s">
        <v>70</v>
      </c>
      <c r="AY316" s="207" t="s">
        <v>165</v>
      </c>
    </row>
    <row r="317" spans="2:51" s="13" customFormat="1" ht="12">
      <c r="B317" s="208"/>
      <c r="C317" s="209"/>
      <c r="D317" s="199" t="s">
        <v>190</v>
      </c>
      <c r="E317" s="210" t="s">
        <v>20</v>
      </c>
      <c r="F317" s="211" t="s">
        <v>1415</v>
      </c>
      <c r="G317" s="209"/>
      <c r="H317" s="212">
        <v>2.07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190</v>
      </c>
      <c r="AU317" s="218" t="s">
        <v>79</v>
      </c>
      <c r="AV317" s="13" t="s">
        <v>79</v>
      </c>
      <c r="AW317" s="13" t="s">
        <v>32</v>
      </c>
      <c r="AX317" s="13" t="s">
        <v>70</v>
      </c>
      <c r="AY317" s="218" t="s">
        <v>165</v>
      </c>
    </row>
    <row r="318" spans="2:51" s="12" customFormat="1" ht="12">
      <c r="B318" s="197"/>
      <c r="C318" s="198"/>
      <c r="D318" s="199" t="s">
        <v>190</v>
      </c>
      <c r="E318" s="200" t="s">
        <v>20</v>
      </c>
      <c r="F318" s="201" t="s">
        <v>1326</v>
      </c>
      <c r="G318" s="198"/>
      <c r="H318" s="200" t="s">
        <v>20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190</v>
      </c>
      <c r="AU318" s="207" t="s">
        <v>79</v>
      </c>
      <c r="AV318" s="12" t="s">
        <v>6</v>
      </c>
      <c r="AW318" s="12" t="s">
        <v>32</v>
      </c>
      <c r="AX318" s="12" t="s">
        <v>70</v>
      </c>
      <c r="AY318" s="207" t="s">
        <v>165</v>
      </c>
    </row>
    <row r="319" spans="2:51" s="13" customFormat="1" ht="12">
      <c r="B319" s="208"/>
      <c r="C319" s="209"/>
      <c r="D319" s="199" t="s">
        <v>190</v>
      </c>
      <c r="E319" s="210" t="s">
        <v>20</v>
      </c>
      <c r="F319" s="211" t="s">
        <v>1416</v>
      </c>
      <c r="G319" s="209"/>
      <c r="H319" s="212">
        <v>2.06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190</v>
      </c>
      <c r="AU319" s="218" t="s">
        <v>79</v>
      </c>
      <c r="AV319" s="13" t="s">
        <v>79</v>
      </c>
      <c r="AW319" s="13" t="s">
        <v>32</v>
      </c>
      <c r="AX319" s="13" t="s">
        <v>70</v>
      </c>
      <c r="AY319" s="218" t="s">
        <v>165</v>
      </c>
    </row>
    <row r="320" spans="2:51" s="12" customFormat="1" ht="12">
      <c r="B320" s="197"/>
      <c r="C320" s="198"/>
      <c r="D320" s="199" t="s">
        <v>190</v>
      </c>
      <c r="E320" s="200" t="s">
        <v>20</v>
      </c>
      <c r="F320" s="201" t="s">
        <v>1328</v>
      </c>
      <c r="G320" s="198"/>
      <c r="H320" s="200" t="s">
        <v>20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190</v>
      </c>
      <c r="AU320" s="207" t="s">
        <v>79</v>
      </c>
      <c r="AV320" s="12" t="s">
        <v>6</v>
      </c>
      <c r="AW320" s="12" t="s">
        <v>32</v>
      </c>
      <c r="AX320" s="12" t="s">
        <v>70</v>
      </c>
      <c r="AY320" s="207" t="s">
        <v>165</v>
      </c>
    </row>
    <row r="321" spans="2:51" s="13" customFormat="1" ht="12">
      <c r="B321" s="208"/>
      <c r="C321" s="209"/>
      <c r="D321" s="199" t="s">
        <v>190</v>
      </c>
      <c r="E321" s="210" t="s">
        <v>20</v>
      </c>
      <c r="F321" s="211" t="s">
        <v>1417</v>
      </c>
      <c r="G321" s="209"/>
      <c r="H321" s="212">
        <v>2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190</v>
      </c>
      <c r="AU321" s="218" t="s">
        <v>79</v>
      </c>
      <c r="AV321" s="13" t="s">
        <v>79</v>
      </c>
      <c r="AW321" s="13" t="s">
        <v>32</v>
      </c>
      <c r="AX321" s="13" t="s">
        <v>70</v>
      </c>
      <c r="AY321" s="218" t="s">
        <v>165</v>
      </c>
    </row>
    <row r="322" spans="2:51" s="12" customFormat="1" ht="12">
      <c r="B322" s="197"/>
      <c r="C322" s="198"/>
      <c r="D322" s="199" t="s">
        <v>190</v>
      </c>
      <c r="E322" s="200" t="s">
        <v>20</v>
      </c>
      <c r="F322" s="201" t="s">
        <v>1330</v>
      </c>
      <c r="G322" s="198"/>
      <c r="H322" s="200" t="s">
        <v>20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190</v>
      </c>
      <c r="AU322" s="207" t="s">
        <v>79</v>
      </c>
      <c r="AV322" s="12" t="s">
        <v>6</v>
      </c>
      <c r="AW322" s="12" t="s">
        <v>32</v>
      </c>
      <c r="AX322" s="12" t="s">
        <v>70</v>
      </c>
      <c r="AY322" s="207" t="s">
        <v>165</v>
      </c>
    </row>
    <row r="323" spans="2:51" s="13" customFormat="1" ht="12">
      <c r="B323" s="208"/>
      <c r="C323" s="209"/>
      <c r="D323" s="199" t="s">
        <v>190</v>
      </c>
      <c r="E323" s="210" t="s">
        <v>20</v>
      </c>
      <c r="F323" s="211" t="s">
        <v>221</v>
      </c>
      <c r="G323" s="209"/>
      <c r="H323" s="212">
        <v>10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190</v>
      </c>
      <c r="AU323" s="218" t="s">
        <v>79</v>
      </c>
      <c r="AV323" s="13" t="s">
        <v>79</v>
      </c>
      <c r="AW323" s="13" t="s">
        <v>32</v>
      </c>
      <c r="AX323" s="13" t="s">
        <v>70</v>
      </c>
      <c r="AY323" s="218" t="s">
        <v>165</v>
      </c>
    </row>
    <row r="324" spans="2:51" s="12" customFormat="1" ht="12">
      <c r="B324" s="197"/>
      <c r="C324" s="198"/>
      <c r="D324" s="199" t="s">
        <v>190</v>
      </c>
      <c r="E324" s="200" t="s">
        <v>20</v>
      </c>
      <c r="F324" s="201" t="s">
        <v>1334</v>
      </c>
      <c r="G324" s="198"/>
      <c r="H324" s="200" t="s">
        <v>20</v>
      </c>
      <c r="I324" s="202"/>
      <c r="J324" s="198"/>
      <c r="K324" s="198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190</v>
      </c>
      <c r="AU324" s="207" t="s">
        <v>79</v>
      </c>
      <c r="AV324" s="12" t="s">
        <v>6</v>
      </c>
      <c r="AW324" s="12" t="s">
        <v>32</v>
      </c>
      <c r="AX324" s="12" t="s">
        <v>70</v>
      </c>
      <c r="AY324" s="207" t="s">
        <v>165</v>
      </c>
    </row>
    <row r="325" spans="2:51" s="13" customFormat="1" ht="12">
      <c r="B325" s="208"/>
      <c r="C325" s="209"/>
      <c r="D325" s="199" t="s">
        <v>190</v>
      </c>
      <c r="E325" s="210" t="s">
        <v>20</v>
      </c>
      <c r="F325" s="211" t="s">
        <v>1418</v>
      </c>
      <c r="G325" s="209"/>
      <c r="H325" s="212">
        <v>6.9</v>
      </c>
      <c r="I325" s="213"/>
      <c r="J325" s="209"/>
      <c r="K325" s="209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190</v>
      </c>
      <c r="AU325" s="218" t="s">
        <v>79</v>
      </c>
      <c r="AV325" s="13" t="s">
        <v>79</v>
      </c>
      <c r="AW325" s="13" t="s">
        <v>32</v>
      </c>
      <c r="AX325" s="13" t="s">
        <v>70</v>
      </c>
      <c r="AY325" s="218" t="s">
        <v>165</v>
      </c>
    </row>
    <row r="326" spans="2:51" s="14" customFormat="1" ht="12">
      <c r="B326" s="230"/>
      <c r="C326" s="231"/>
      <c r="D326" s="199" t="s">
        <v>190</v>
      </c>
      <c r="E326" s="232" t="s">
        <v>20</v>
      </c>
      <c r="F326" s="233" t="s">
        <v>259</v>
      </c>
      <c r="G326" s="231"/>
      <c r="H326" s="234">
        <v>23.03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190</v>
      </c>
      <c r="AU326" s="240" t="s">
        <v>79</v>
      </c>
      <c r="AV326" s="14" t="s">
        <v>172</v>
      </c>
      <c r="AW326" s="14" t="s">
        <v>32</v>
      </c>
      <c r="AX326" s="14" t="s">
        <v>6</v>
      </c>
      <c r="AY326" s="240" t="s">
        <v>165</v>
      </c>
    </row>
    <row r="327" spans="1:65" s="1" customFormat="1" ht="33" customHeight="1">
      <c r="A327" s="35"/>
      <c r="B327" s="36"/>
      <c r="C327" s="179" t="s">
        <v>192</v>
      </c>
      <c r="D327" s="179" t="s">
        <v>167</v>
      </c>
      <c r="E327" s="180" t="s">
        <v>1467</v>
      </c>
      <c r="F327" s="181" t="s">
        <v>1468</v>
      </c>
      <c r="G327" s="182" t="s">
        <v>232</v>
      </c>
      <c r="H327" s="183">
        <v>16.9</v>
      </c>
      <c r="I327" s="184">
        <v>65.41</v>
      </c>
      <c r="J327" s="185">
        <f>ROUND(I327*H327,2)</f>
        <v>1105.43</v>
      </c>
      <c r="K327" s="181" t="s">
        <v>171</v>
      </c>
      <c r="L327" s="40"/>
      <c r="M327" s="186" t="s">
        <v>20</v>
      </c>
      <c r="N327" s="187" t="s">
        <v>41</v>
      </c>
      <c r="O327" s="65"/>
      <c r="P327" s="188">
        <f>O327*H327</f>
        <v>0</v>
      </c>
      <c r="Q327" s="188">
        <v>0</v>
      </c>
      <c r="R327" s="188">
        <f>Q327*H327</f>
        <v>0</v>
      </c>
      <c r="S327" s="188">
        <v>0.015</v>
      </c>
      <c r="T327" s="189">
        <f>S327*H327</f>
        <v>0.25349999999999995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0" t="s">
        <v>172</v>
      </c>
      <c r="AT327" s="190" t="s">
        <v>167</v>
      </c>
      <c r="AU327" s="190" t="s">
        <v>79</v>
      </c>
      <c r="AY327" s="18" t="s">
        <v>165</v>
      </c>
      <c r="BE327" s="191">
        <f>IF(N327="základní",J327,0)</f>
        <v>1105.43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18" t="s">
        <v>6</v>
      </c>
      <c r="BK327" s="191">
        <f>ROUND(I327*H327,2)</f>
        <v>1105.43</v>
      </c>
      <c r="BL327" s="18" t="s">
        <v>172</v>
      </c>
      <c r="BM327" s="190" t="s">
        <v>1469</v>
      </c>
    </row>
    <row r="328" spans="1:47" s="1" customFormat="1" ht="12">
      <c r="A328" s="35"/>
      <c r="B328" s="36"/>
      <c r="C328" s="37"/>
      <c r="D328" s="192" t="s">
        <v>174</v>
      </c>
      <c r="E328" s="37"/>
      <c r="F328" s="193" t="s">
        <v>1470</v>
      </c>
      <c r="G328" s="37"/>
      <c r="H328" s="37"/>
      <c r="I328" s="194"/>
      <c r="J328" s="37"/>
      <c r="K328" s="37"/>
      <c r="L328" s="40"/>
      <c r="M328" s="195"/>
      <c r="N328" s="196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174</v>
      </c>
      <c r="AU328" s="18" t="s">
        <v>79</v>
      </c>
    </row>
    <row r="329" spans="2:51" s="13" customFormat="1" ht="12">
      <c r="B329" s="208"/>
      <c r="C329" s="209"/>
      <c r="D329" s="199" t="s">
        <v>190</v>
      </c>
      <c r="E329" s="210" t="s">
        <v>20</v>
      </c>
      <c r="F329" s="211" t="s">
        <v>1471</v>
      </c>
      <c r="G329" s="209"/>
      <c r="H329" s="212">
        <v>16.9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190</v>
      </c>
      <c r="AU329" s="218" t="s">
        <v>79</v>
      </c>
      <c r="AV329" s="13" t="s">
        <v>79</v>
      </c>
      <c r="AW329" s="13" t="s">
        <v>32</v>
      </c>
      <c r="AX329" s="13" t="s">
        <v>6</v>
      </c>
      <c r="AY329" s="218" t="s">
        <v>165</v>
      </c>
    </row>
    <row r="330" spans="1:65" s="1" customFormat="1" ht="44.25" customHeight="1">
      <c r="A330" s="35"/>
      <c r="B330" s="36"/>
      <c r="C330" s="179" t="s">
        <v>329</v>
      </c>
      <c r="D330" s="179" t="s">
        <v>167</v>
      </c>
      <c r="E330" s="180" t="s">
        <v>1472</v>
      </c>
      <c r="F330" s="181" t="s">
        <v>1473</v>
      </c>
      <c r="G330" s="182" t="s">
        <v>170</v>
      </c>
      <c r="H330" s="183">
        <v>11</v>
      </c>
      <c r="I330" s="184">
        <v>216.62</v>
      </c>
      <c r="J330" s="185">
        <f>ROUND(I330*H330,2)</f>
        <v>2382.82</v>
      </c>
      <c r="K330" s="181" t="s">
        <v>171</v>
      </c>
      <c r="L330" s="40"/>
      <c r="M330" s="186" t="s">
        <v>20</v>
      </c>
      <c r="N330" s="187" t="s">
        <v>41</v>
      </c>
      <c r="O330" s="65"/>
      <c r="P330" s="188">
        <f>O330*H330</f>
        <v>0</v>
      </c>
      <c r="Q330" s="188">
        <v>1.75E-06</v>
      </c>
      <c r="R330" s="188">
        <f>Q330*H330</f>
        <v>1.925E-05</v>
      </c>
      <c r="S330" s="188">
        <v>0</v>
      </c>
      <c r="T330" s="18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0" t="s">
        <v>172</v>
      </c>
      <c r="AT330" s="190" t="s">
        <v>167</v>
      </c>
      <c r="AU330" s="190" t="s">
        <v>79</v>
      </c>
      <c r="AY330" s="18" t="s">
        <v>165</v>
      </c>
      <c r="BE330" s="191">
        <f>IF(N330="základní",J330,0)</f>
        <v>2382.82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18" t="s">
        <v>6</v>
      </c>
      <c r="BK330" s="191">
        <f>ROUND(I330*H330,2)</f>
        <v>2382.82</v>
      </c>
      <c r="BL330" s="18" t="s">
        <v>172</v>
      </c>
      <c r="BM330" s="190" t="s">
        <v>1474</v>
      </c>
    </row>
    <row r="331" spans="1:47" s="1" customFormat="1" ht="12">
      <c r="A331" s="35"/>
      <c r="B331" s="36"/>
      <c r="C331" s="37"/>
      <c r="D331" s="192" t="s">
        <v>174</v>
      </c>
      <c r="E331" s="37"/>
      <c r="F331" s="193" t="s">
        <v>1475</v>
      </c>
      <c r="G331" s="37"/>
      <c r="H331" s="37"/>
      <c r="I331" s="194"/>
      <c r="J331" s="37"/>
      <c r="K331" s="37"/>
      <c r="L331" s="40"/>
      <c r="M331" s="195"/>
      <c r="N331" s="196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174</v>
      </c>
      <c r="AU331" s="18" t="s">
        <v>79</v>
      </c>
    </row>
    <row r="332" spans="1:65" s="1" customFormat="1" ht="24.2" customHeight="1">
      <c r="A332" s="35"/>
      <c r="B332" s="36"/>
      <c r="C332" s="220" t="s">
        <v>334</v>
      </c>
      <c r="D332" s="220" t="s">
        <v>245</v>
      </c>
      <c r="E332" s="221" t="s">
        <v>1476</v>
      </c>
      <c r="F332" s="222" t="s">
        <v>1477</v>
      </c>
      <c r="G332" s="223" t="s">
        <v>170</v>
      </c>
      <c r="H332" s="224">
        <v>11</v>
      </c>
      <c r="I332" s="225">
        <v>192.36</v>
      </c>
      <c r="J332" s="226">
        <f>ROUND(I332*H332,2)</f>
        <v>2115.96</v>
      </c>
      <c r="K332" s="222" t="s">
        <v>171</v>
      </c>
      <c r="L332" s="227"/>
      <c r="M332" s="228" t="s">
        <v>20</v>
      </c>
      <c r="N332" s="229" t="s">
        <v>41</v>
      </c>
      <c r="O332" s="65"/>
      <c r="P332" s="188">
        <f>O332*H332</f>
        <v>0</v>
      </c>
      <c r="Q332" s="188">
        <v>0.0015</v>
      </c>
      <c r="R332" s="188">
        <f>Q332*H332</f>
        <v>0.0165</v>
      </c>
      <c r="S332" s="188">
        <v>0</v>
      </c>
      <c r="T332" s="18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211</v>
      </c>
      <c r="AT332" s="190" t="s">
        <v>245</v>
      </c>
      <c r="AU332" s="190" t="s">
        <v>79</v>
      </c>
      <c r="AY332" s="18" t="s">
        <v>165</v>
      </c>
      <c r="BE332" s="191">
        <f>IF(N332="základní",J332,0)</f>
        <v>2115.96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18" t="s">
        <v>6</v>
      </c>
      <c r="BK332" s="191">
        <f>ROUND(I332*H332,2)</f>
        <v>2115.96</v>
      </c>
      <c r="BL332" s="18" t="s">
        <v>172</v>
      </c>
      <c r="BM332" s="190" t="s">
        <v>1478</v>
      </c>
    </row>
    <row r="333" spans="1:65" s="1" customFormat="1" ht="24.2" customHeight="1">
      <c r="A333" s="35"/>
      <c r="B333" s="36"/>
      <c r="C333" s="179" t="s">
        <v>339</v>
      </c>
      <c r="D333" s="179" t="s">
        <v>167</v>
      </c>
      <c r="E333" s="180" t="s">
        <v>1479</v>
      </c>
      <c r="F333" s="181" t="s">
        <v>1480</v>
      </c>
      <c r="G333" s="182" t="s">
        <v>170</v>
      </c>
      <c r="H333" s="183">
        <v>9</v>
      </c>
      <c r="I333" s="184">
        <v>1644.8</v>
      </c>
      <c r="J333" s="185">
        <f>ROUND(I333*H333,2)</f>
        <v>14803.2</v>
      </c>
      <c r="K333" s="181" t="s">
        <v>171</v>
      </c>
      <c r="L333" s="40"/>
      <c r="M333" s="186" t="s">
        <v>20</v>
      </c>
      <c r="N333" s="187" t="s">
        <v>41</v>
      </c>
      <c r="O333" s="65"/>
      <c r="P333" s="188">
        <f>O333*H333</f>
        <v>0</v>
      </c>
      <c r="Q333" s="188">
        <v>7.4E-05</v>
      </c>
      <c r="R333" s="188">
        <f>Q333*H333</f>
        <v>0.0006659999999999999</v>
      </c>
      <c r="S333" s="188">
        <v>0</v>
      </c>
      <c r="T333" s="18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0" t="s">
        <v>172</v>
      </c>
      <c r="AT333" s="190" t="s">
        <v>167</v>
      </c>
      <c r="AU333" s="190" t="s">
        <v>79</v>
      </c>
      <c r="AY333" s="18" t="s">
        <v>165</v>
      </c>
      <c r="BE333" s="191">
        <f>IF(N333="základní",J333,0)</f>
        <v>14803.2</v>
      </c>
      <c r="BF333" s="191">
        <f>IF(N333="snížená",J333,0)</f>
        <v>0</v>
      </c>
      <c r="BG333" s="191">
        <f>IF(N333="zákl. přenesená",J333,0)</f>
        <v>0</v>
      </c>
      <c r="BH333" s="191">
        <f>IF(N333="sníž. přenesená",J333,0)</f>
        <v>0</v>
      </c>
      <c r="BI333" s="191">
        <f>IF(N333="nulová",J333,0)</f>
        <v>0</v>
      </c>
      <c r="BJ333" s="18" t="s">
        <v>6</v>
      </c>
      <c r="BK333" s="191">
        <f>ROUND(I333*H333,2)</f>
        <v>14803.2</v>
      </c>
      <c r="BL333" s="18" t="s">
        <v>172</v>
      </c>
      <c r="BM333" s="190" t="s">
        <v>1481</v>
      </c>
    </row>
    <row r="334" spans="1:47" s="1" customFormat="1" ht="12">
      <c r="A334" s="35"/>
      <c r="B334" s="36"/>
      <c r="C334" s="37"/>
      <c r="D334" s="192" t="s">
        <v>174</v>
      </c>
      <c r="E334" s="37"/>
      <c r="F334" s="193" t="s">
        <v>1482</v>
      </c>
      <c r="G334" s="37"/>
      <c r="H334" s="37"/>
      <c r="I334" s="194"/>
      <c r="J334" s="37"/>
      <c r="K334" s="37"/>
      <c r="L334" s="40"/>
      <c r="M334" s="195"/>
      <c r="N334" s="196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174</v>
      </c>
      <c r="AU334" s="18" t="s">
        <v>79</v>
      </c>
    </row>
    <row r="335" spans="2:51" s="12" customFormat="1" ht="12">
      <c r="B335" s="197"/>
      <c r="C335" s="198"/>
      <c r="D335" s="199" t="s">
        <v>190</v>
      </c>
      <c r="E335" s="200" t="s">
        <v>20</v>
      </c>
      <c r="F335" s="201" t="s">
        <v>1483</v>
      </c>
      <c r="G335" s="198"/>
      <c r="H335" s="200" t="s">
        <v>20</v>
      </c>
      <c r="I335" s="202"/>
      <c r="J335" s="198"/>
      <c r="K335" s="198"/>
      <c r="L335" s="203"/>
      <c r="M335" s="204"/>
      <c r="N335" s="205"/>
      <c r="O335" s="205"/>
      <c r="P335" s="205"/>
      <c r="Q335" s="205"/>
      <c r="R335" s="205"/>
      <c r="S335" s="205"/>
      <c r="T335" s="206"/>
      <c r="AT335" s="207" t="s">
        <v>190</v>
      </c>
      <c r="AU335" s="207" t="s">
        <v>79</v>
      </c>
      <c r="AV335" s="12" t="s">
        <v>6</v>
      </c>
      <c r="AW335" s="12" t="s">
        <v>32</v>
      </c>
      <c r="AX335" s="12" t="s">
        <v>70</v>
      </c>
      <c r="AY335" s="207" t="s">
        <v>165</v>
      </c>
    </row>
    <row r="336" spans="2:51" s="13" customFormat="1" ht="12">
      <c r="B336" s="208"/>
      <c r="C336" s="209"/>
      <c r="D336" s="199" t="s">
        <v>190</v>
      </c>
      <c r="E336" s="210" t="s">
        <v>20</v>
      </c>
      <c r="F336" s="211" t="s">
        <v>216</v>
      </c>
      <c r="G336" s="209"/>
      <c r="H336" s="212">
        <v>9</v>
      </c>
      <c r="I336" s="213"/>
      <c r="J336" s="209"/>
      <c r="K336" s="209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190</v>
      </c>
      <c r="AU336" s="218" t="s">
        <v>79</v>
      </c>
      <c r="AV336" s="13" t="s">
        <v>79</v>
      </c>
      <c r="AW336" s="13" t="s">
        <v>32</v>
      </c>
      <c r="AX336" s="13" t="s">
        <v>6</v>
      </c>
      <c r="AY336" s="218" t="s">
        <v>165</v>
      </c>
    </row>
    <row r="337" spans="1:65" s="1" customFormat="1" ht="33" customHeight="1">
      <c r="A337" s="35"/>
      <c r="B337" s="36"/>
      <c r="C337" s="179" t="s">
        <v>344</v>
      </c>
      <c r="D337" s="179" t="s">
        <v>167</v>
      </c>
      <c r="E337" s="180" t="s">
        <v>1484</v>
      </c>
      <c r="F337" s="181" t="s">
        <v>1485</v>
      </c>
      <c r="G337" s="182" t="s">
        <v>201</v>
      </c>
      <c r="H337" s="183">
        <v>5</v>
      </c>
      <c r="I337" s="184">
        <v>4195.61</v>
      </c>
      <c r="J337" s="185">
        <f>ROUND(I337*H337,2)</f>
        <v>20978.05</v>
      </c>
      <c r="K337" s="181" t="s">
        <v>171</v>
      </c>
      <c r="L337" s="40"/>
      <c r="M337" s="186" t="s">
        <v>20</v>
      </c>
      <c r="N337" s="187" t="s">
        <v>41</v>
      </c>
      <c r="O337" s="65"/>
      <c r="P337" s="188">
        <f>O337*H337</f>
        <v>0</v>
      </c>
      <c r="Q337" s="188">
        <v>0</v>
      </c>
      <c r="R337" s="188">
        <f>Q337*H337</f>
        <v>0</v>
      </c>
      <c r="S337" s="188">
        <v>1.92</v>
      </c>
      <c r="T337" s="189">
        <f>S337*H337</f>
        <v>9.6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0" t="s">
        <v>172</v>
      </c>
      <c r="AT337" s="190" t="s">
        <v>167</v>
      </c>
      <c r="AU337" s="190" t="s">
        <v>79</v>
      </c>
      <c r="AY337" s="18" t="s">
        <v>165</v>
      </c>
      <c r="BE337" s="191">
        <f>IF(N337="základní",J337,0)</f>
        <v>20978.05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18" t="s">
        <v>6</v>
      </c>
      <c r="BK337" s="191">
        <f>ROUND(I337*H337,2)</f>
        <v>20978.05</v>
      </c>
      <c r="BL337" s="18" t="s">
        <v>172</v>
      </c>
      <c r="BM337" s="190" t="s">
        <v>1486</v>
      </c>
    </row>
    <row r="338" spans="1:47" s="1" customFormat="1" ht="12">
      <c r="A338" s="35"/>
      <c r="B338" s="36"/>
      <c r="C338" s="37"/>
      <c r="D338" s="192" t="s">
        <v>174</v>
      </c>
      <c r="E338" s="37"/>
      <c r="F338" s="193" t="s">
        <v>1487</v>
      </c>
      <c r="G338" s="37"/>
      <c r="H338" s="37"/>
      <c r="I338" s="194"/>
      <c r="J338" s="37"/>
      <c r="K338" s="37"/>
      <c r="L338" s="40"/>
      <c r="M338" s="195"/>
      <c r="N338" s="196"/>
      <c r="O338" s="65"/>
      <c r="P338" s="65"/>
      <c r="Q338" s="65"/>
      <c r="R338" s="65"/>
      <c r="S338" s="65"/>
      <c r="T338" s="66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174</v>
      </c>
      <c r="AU338" s="18" t="s">
        <v>79</v>
      </c>
    </row>
    <row r="339" spans="2:51" s="12" customFormat="1" ht="12">
      <c r="B339" s="197"/>
      <c r="C339" s="198"/>
      <c r="D339" s="199" t="s">
        <v>190</v>
      </c>
      <c r="E339" s="200" t="s">
        <v>20</v>
      </c>
      <c r="F339" s="201" t="s">
        <v>1488</v>
      </c>
      <c r="G339" s="198"/>
      <c r="H339" s="200" t="s">
        <v>20</v>
      </c>
      <c r="I339" s="202"/>
      <c r="J339" s="198"/>
      <c r="K339" s="198"/>
      <c r="L339" s="203"/>
      <c r="M339" s="204"/>
      <c r="N339" s="205"/>
      <c r="O339" s="205"/>
      <c r="P339" s="205"/>
      <c r="Q339" s="205"/>
      <c r="R339" s="205"/>
      <c r="S339" s="205"/>
      <c r="T339" s="206"/>
      <c r="AT339" s="207" t="s">
        <v>190</v>
      </c>
      <c r="AU339" s="207" t="s">
        <v>79</v>
      </c>
      <c r="AV339" s="12" t="s">
        <v>6</v>
      </c>
      <c r="AW339" s="12" t="s">
        <v>32</v>
      </c>
      <c r="AX339" s="12" t="s">
        <v>70</v>
      </c>
      <c r="AY339" s="207" t="s">
        <v>165</v>
      </c>
    </row>
    <row r="340" spans="2:51" s="13" customFormat="1" ht="12">
      <c r="B340" s="208"/>
      <c r="C340" s="209"/>
      <c r="D340" s="199" t="s">
        <v>190</v>
      </c>
      <c r="E340" s="210" t="s">
        <v>20</v>
      </c>
      <c r="F340" s="211" t="s">
        <v>193</v>
      </c>
      <c r="G340" s="209"/>
      <c r="H340" s="212">
        <v>5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190</v>
      </c>
      <c r="AU340" s="218" t="s">
        <v>79</v>
      </c>
      <c r="AV340" s="13" t="s">
        <v>79</v>
      </c>
      <c r="AW340" s="13" t="s">
        <v>32</v>
      </c>
      <c r="AX340" s="13" t="s">
        <v>6</v>
      </c>
      <c r="AY340" s="218" t="s">
        <v>165</v>
      </c>
    </row>
    <row r="341" spans="1:65" s="1" customFormat="1" ht="21.75" customHeight="1">
      <c r="A341" s="35"/>
      <c r="B341" s="36"/>
      <c r="C341" s="179" t="s">
        <v>349</v>
      </c>
      <c r="D341" s="179" t="s">
        <v>167</v>
      </c>
      <c r="E341" s="180" t="s">
        <v>1093</v>
      </c>
      <c r="F341" s="181" t="s">
        <v>1094</v>
      </c>
      <c r="G341" s="182" t="s">
        <v>232</v>
      </c>
      <c r="H341" s="183">
        <v>156.33</v>
      </c>
      <c r="I341" s="184">
        <v>32.86</v>
      </c>
      <c r="J341" s="185">
        <f>ROUND(I341*H341,2)</f>
        <v>5137</v>
      </c>
      <c r="K341" s="181" t="s">
        <v>171</v>
      </c>
      <c r="L341" s="40"/>
      <c r="M341" s="186" t="s">
        <v>20</v>
      </c>
      <c r="N341" s="187" t="s">
        <v>41</v>
      </c>
      <c r="O341" s="65"/>
      <c r="P341" s="188">
        <f>O341*H341</f>
        <v>0</v>
      </c>
      <c r="Q341" s="188">
        <v>0</v>
      </c>
      <c r="R341" s="188">
        <f>Q341*H341</f>
        <v>0</v>
      </c>
      <c r="S341" s="188">
        <v>0</v>
      </c>
      <c r="T341" s="18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0" t="s">
        <v>172</v>
      </c>
      <c r="AT341" s="190" t="s">
        <v>167</v>
      </c>
      <c r="AU341" s="190" t="s">
        <v>79</v>
      </c>
      <c r="AY341" s="18" t="s">
        <v>165</v>
      </c>
      <c r="BE341" s="191">
        <f>IF(N341="základní",J341,0)</f>
        <v>5137</v>
      </c>
      <c r="BF341" s="191">
        <f>IF(N341="snížená",J341,0)</f>
        <v>0</v>
      </c>
      <c r="BG341" s="191">
        <f>IF(N341="zákl. přenesená",J341,0)</f>
        <v>0</v>
      </c>
      <c r="BH341" s="191">
        <f>IF(N341="sníž. přenesená",J341,0)</f>
        <v>0</v>
      </c>
      <c r="BI341" s="191">
        <f>IF(N341="nulová",J341,0)</f>
        <v>0</v>
      </c>
      <c r="BJ341" s="18" t="s">
        <v>6</v>
      </c>
      <c r="BK341" s="191">
        <f>ROUND(I341*H341,2)</f>
        <v>5137</v>
      </c>
      <c r="BL341" s="18" t="s">
        <v>172</v>
      </c>
      <c r="BM341" s="190" t="s">
        <v>1489</v>
      </c>
    </row>
    <row r="342" spans="1:47" s="1" customFormat="1" ht="12">
      <c r="A342" s="35"/>
      <c r="B342" s="36"/>
      <c r="C342" s="37"/>
      <c r="D342" s="192" t="s">
        <v>174</v>
      </c>
      <c r="E342" s="37"/>
      <c r="F342" s="193" t="s">
        <v>1096</v>
      </c>
      <c r="G342" s="37"/>
      <c r="H342" s="37"/>
      <c r="I342" s="194"/>
      <c r="J342" s="37"/>
      <c r="K342" s="37"/>
      <c r="L342" s="40"/>
      <c r="M342" s="195"/>
      <c r="N342" s="196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174</v>
      </c>
      <c r="AU342" s="18" t="s">
        <v>79</v>
      </c>
    </row>
    <row r="343" spans="1:65" s="1" customFormat="1" ht="37.9" customHeight="1">
      <c r="A343" s="35"/>
      <c r="B343" s="36"/>
      <c r="C343" s="179" t="s">
        <v>355</v>
      </c>
      <c r="D343" s="179" t="s">
        <v>167</v>
      </c>
      <c r="E343" s="180" t="s">
        <v>1097</v>
      </c>
      <c r="F343" s="181" t="s">
        <v>1098</v>
      </c>
      <c r="G343" s="182" t="s">
        <v>170</v>
      </c>
      <c r="H343" s="183">
        <v>3</v>
      </c>
      <c r="I343" s="184">
        <v>4821.5</v>
      </c>
      <c r="J343" s="185">
        <f>ROUND(I343*H343,2)</f>
        <v>14464.5</v>
      </c>
      <c r="K343" s="181" t="s">
        <v>171</v>
      </c>
      <c r="L343" s="40"/>
      <c r="M343" s="186" t="s">
        <v>20</v>
      </c>
      <c r="N343" s="187" t="s">
        <v>41</v>
      </c>
      <c r="O343" s="65"/>
      <c r="P343" s="188">
        <f>O343*H343</f>
        <v>0</v>
      </c>
      <c r="Q343" s="188">
        <v>0.0645089</v>
      </c>
      <c r="R343" s="188">
        <f>Q343*H343</f>
        <v>0.1935267</v>
      </c>
      <c r="S343" s="188">
        <v>0</v>
      </c>
      <c r="T343" s="18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0" t="s">
        <v>172</v>
      </c>
      <c r="AT343" s="190" t="s">
        <v>167</v>
      </c>
      <c r="AU343" s="190" t="s">
        <v>79</v>
      </c>
      <c r="AY343" s="18" t="s">
        <v>165</v>
      </c>
      <c r="BE343" s="191">
        <f>IF(N343="základní",J343,0)</f>
        <v>14464.5</v>
      </c>
      <c r="BF343" s="191">
        <f>IF(N343="snížená",J343,0)</f>
        <v>0</v>
      </c>
      <c r="BG343" s="191">
        <f>IF(N343="zákl. přenesená",J343,0)</f>
        <v>0</v>
      </c>
      <c r="BH343" s="191">
        <f>IF(N343="sníž. přenesená",J343,0)</f>
        <v>0</v>
      </c>
      <c r="BI343" s="191">
        <f>IF(N343="nulová",J343,0)</f>
        <v>0</v>
      </c>
      <c r="BJ343" s="18" t="s">
        <v>6</v>
      </c>
      <c r="BK343" s="191">
        <f>ROUND(I343*H343,2)</f>
        <v>14464.5</v>
      </c>
      <c r="BL343" s="18" t="s">
        <v>172</v>
      </c>
      <c r="BM343" s="190" t="s">
        <v>1490</v>
      </c>
    </row>
    <row r="344" spans="1:47" s="1" customFormat="1" ht="12">
      <c r="A344" s="35"/>
      <c r="B344" s="36"/>
      <c r="C344" s="37"/>
      <c r="D344" s="192" t="s">
        <v>174</v>
      </c>
      <c r="E344" s="37"/>
      <c r="F344" s="193" t="s">
        <v>1100</v>
      </c>
      <c r="G344" s="37"/>
      <c r="H344" s="37"/>
      <c r="I344" s="194"/>
      <c r="J344" s="37"/>
      <c r="K344" s="37"/>
      <c r="L344" s="40"/>
      <c r="M344" s="195"/>
      <c r="N344" s="196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174</v>
      </c>
      <c r="AU344" s="18" t="s">
        <v>79</v>
      </c>
    </row>
    <row r="345" spans="1:65" s="1" customFormat="1" ht="37.9" customHeight="1">
      <c r="A345" s="35"/>
      <c r="B345" s="36"/>
      <c r="C345" s="179" t="s">
        <v>359</v>
      </c>
      <c r="D345" s="179" t="s">
        <v>167</v>
      </c>
      <c r="E345" s="180" t="s">
        <v>1101</v>
      </c>
      <c r="F345" s="181" t="s">
        <v>1102</v>
      </c>
      <c r="G345" s="182" t="s">
        <v>170</v>
      </c>
      <c r="H345" s="183">
        <v>3</v>
      </c>
      <c r="I345" s="184">
        <v>7995.85</v>
      </c>
      <c r="J345" s="185">
        <f>ROUND(I345*H345,2)</f>
        <v>23987.55</v>
      </c>
      <c r="K345" s="181" t="s">
        <v>171</v>
      </c>
      <c r="L345" s="40"/>
      <c r="M345" s="186" t="s">
        <v>20</v>
      </c>
      <c r="N345" s="187" t="s">
        <v>41</v>
      </c>
      <c r="O345" s="65"/>
      <c r="P345" s="188">
        <f>O345*H345</f>
        <v>0</v>
      </c>
      <c r="Q345" s="188">
        <v>0.03331328</v>
      </c>
      <c r="R345" s="188">
        <f>Q345*H345</f>
        <v>0.09993984</v>
      </c>
      <c r="S345" s="188">
        <v>0</v>
      </c>
      <c r="T345" s="18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0" t="s">
        <v>172</v>
      </c>
      <c r="AT345" s="190" t="s">
        <v>167</v>
      </c>
      <c r="AU345" s="190" t="s">
        <v>79</v>
      </c>
      <c r="AY345" s="18" t="s">
        <v>165</v>
      </c>
      <c r="BE345" s="191">
        <f>IF(N345="základní",J345,0)</f>
        <v>23987.55</v>
      </c>
      <c r="BF345" s="191">
        <f>IF(N345="snížená",J345,0)</f>
        <v>0</v>
      </c>
      <c r="BG345" s="191">
        <f>IF(N345="zákl. přenesená",J345,0)</f>
        <v>0</v>
      </c>
      <c r="BH345" s="191">
        <f>IF(N345="sníž. přenesená",J345,0)</f>
        <v>0</v>
      </c>
      <c r="BI345" s="191">
        <f>IF(N345="nulová",J345,0)</f>
        <v>0</v>
      </c>
      <c r="BJ345" s="18" t="s">
        <v>6</v>
      </c>
      <c r="BK345" s="191">
        <f>ROUND(I345*H345,2)</f>
        <v>23987.55</v>
      </c>
      <c r="BL345" s="18" t="s">
        <v>172</v>
      </c>
      <c r="BM345" s="190" t="s">
        <v>1491</v>
      </c>
    </row>
    <row r="346" spans="1:47" s="1" customFormat="1" ht="12">
      <c r="A346" s="35"/>
      <c r="B346" s="36"/>
      <c r="C346" s="37"/>
      <c r="D346" s="192" t="s">
        <v>174</v>
      </c>
      <c r="E346" s="37"/>
      <c r="F346" s="193" t="s">
        <v>1104</v>
      </c>
      <c r="G346" s="37"/>
      <c r="H346" s="37"/>
      <c r="I346" s="194"/>
      <c r="J346" s="37"/>
      <c r="K346" s="37"/>
      <c r="L346" s="40"/>
      <c r="M346" s="195"/>
      <c r="N346" s="19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174</v>
      </c>
      <c r="AU346" s="18" t="s">
        <v>79</v>
      </c>
    </row>
    <row r="347" spans="1:65" s="1" customFormat="1" ht="44.25" customHeight="1">
      <c r="A347" s="35"/>
      <c r="B347" s="36"/>
      <c r="C347" s="179" t="s">
        <v>367</v>
      </c>
      <c r="D347" s="179" t="s">
        <v>167</v>
      </c>
      <c r="E347" s="180" t="s">
        <v>1105</v>
      </c>
      <c r="F347" s="181" t="s">
        <v>1106</v>
      </c>
      <c r="G347" s="182" t="s">
        <v>170</v>
      </c>
      <c r="H347" s="183">
        <v>3</v>
      </c>
      <c r="I347" s="184">
        <v>97.15</v>
      </c>
      <c r="J347" s="185">
        <f>ROUND(I347*H347,2)</f>
        <v>291.45</v>
      </c>
      <c r="K347" s="181" t="s">
        <v>171</v>
      </c>
      <c r="L347" s="40"/>
      <c r="M347" s="186" t="s">
        <v>20</v>
      </c>
      <c r="N347" s="187" t="s">
        <v>41</v>
      </c>
      <c r="O347" s="65"/>
      <c r="P347" s="188">
        <f>O347*H347</f>
        <v>0</v>
      </c>
      <c r="Q347" s="188">
        <v>0</v>
      </c>
      <c r="R347" s="188">
        <f>Q347*H347</f>
        <v>0</v>
      </c>
      <c r="S347" s="188">
        <v>0</v>
      </c>
      <c r="T347" s="189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0" t="s">
        <v>172</v>
      </c>
      <c r="AT347" s="190" t="s">
        <v>167</v>
      </c>
      <c r="AU347" s="190" t="s">
        <v>79</v>
      </c>
      <c r="AY347" s="18" t="s">
        <v>165</v>
      </c>
      <c r="BE347" s="191">
        <f>IF(N347="základní",J347,0)</f>
        <v>291.45</v>
      </c>
      <c r="BF347" s="191">
        <f>IF(N347="snížená",J347,0)</f>
        <v>0</v>
      </c>
      <c r="BG347" s="191">
        <f>IF(N347="zákl. přenesená",J347,0)</f>
        <v>0</v>
      </c>
      <c r="BH347" s="191">
        <f>IF(N347="sníž. přenesená",J347,0)</f>
        <v>0</v>
      </c>
      <c r="BI347" s="191">
        <f>IF(N347="nulová",J347,0)</f>
        <v>0</v>
      </c>
      <c r="BJ347" s="18" t="s">
        <v>6</v>
      </c>
      <c r="BK347" s="191">
        <f>ROUND(I347*H347,2)</f>
        <v>291.45</v>
      </c>
      <c r="BL347" s="18" t="s">
        <v>172</v>
      </c>
      <c r="BM347" s="190" t="s">
        <v>1492</v>
      </c>
    </row>
    <row r="348" spans="1:47" s="1" customFormat="1" ht="12">
      <c r="A348" s="35"/>
      <c r="B348" s="36"/>
      <c r="C348" s="37"/>
      <c r="D348" s="192" t="s">
        <v>174</v>
      </c>
      <c r="E348" s="37"/>
      <c r="F348" s="193" t="s">
        <v>1108</v>
      </c>
      <c r="G348" s="37"/>
      <c r="H348" s="37"/>
      <c r="I348" s="194"/>
      <c r="J348" s="37"/>
      <c r="K348" s="37"/>
      <c r="L348" s="40"/>
      <c r="M348" s="195"/>
      <c r="N348" s="196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8" t="s">
        <v>174</v>
      </c>
      <c r="AU348" s="18" t="s">
        <v>79</v>
      </c>
    </row>
    <row r="349" spans="1:65" s="1" customFormat="1" ht="37.9" customHeight="1">
      <c r="A349" s="35"/>
      <c r="B349" s="36"/>
      <c r="C349" s="179" t="s">
        <v>372</v>
      </c>
      <c r="D349" s="179" t="s">
        <v>167</v>
      </c>
      <c r="E349" s="180" t="s">
        <v>1109</v>
      </c>
      <c r="F349" s="181" t="s">
        <v>1110</v>
      </c>
      <c r="G349" s="182" t="s">
        <v>170</v>
      </c>
      <c r="H349" s="183">
        <v>3</v>
      </c>
      <c r="I349" s="184">
        <v>5073.83</v>
      </c>
      <c r="J349" s="185">
        <f>ROUND(I349*H349,2)</f>
        <v>15221.49</v>
      </c>
      <c r="K349" s="181" t="s">
        <v>171</v>
      </c>
      <c r="L349" s="40"/>
      <c r="M349" s="186" t="s">
        <v>20</v>
      </c>
      <c r="N349" s="187" t="s">
        <v>41</v>
      </c>
      <c r="O349" s="65"/>
      <c r="P349" s="188">
        <f>O349*H349</f>
        <v>0</v>
      </c>
      <c r="Q349" s="188">
        <v>0.05454</v>
      </c>
      <c r="R349" s="188">
        <f>Q349*H349</f>
        <v>0.16362</v>
      </c>
      <c r="S349" s="188">
        <v>0</v>
      </c>
      <c r="T349" s="18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0" t="s">
        <v>172</v>
      </c>
      <c r="AT349" s="190" t="s">
        <v>167</v>
      </c>
      <c r="AU349" s="190" t="s">
        <v>79</v>
      </c>
      <c r="AY349" s="18" t="s">
        <v>165</v>
      </c>
      <c r="BE349" s="191">
        <f>IF(N349="základní",J349,0)</f>
        <v>15221.49</v>
      </c>
      <c r="BF349" s="191">
        <f>IF(N349="snížená",J349,0)</f>
        <v>0</v>
      </c>
      <c r="BG349" s="191">
        <f>IF(N349="zákl. přenesená",J349,0)</f>
        <v>0</v>
      </c>
      <c r="BH349" s="191">
        <f>IF(N349="sníž. přenesená",J349,0)</f>
        <v>0</v>
      </c>
      <c r="BI349" s="191">
        <f>IF(N349="nulová",J349,0)</f>
        <v>0</v>
      </c>
      <c r="BJ349" s="18" t="s">
        <v>6</v>
      </c>
      <c r="BK349" s="191">
        <f>ROUND(I349*H349,2)</f>
        <v>15221.49</v>
      </c>
      <c r="BL349" s="18" t="s">
        <v>172</v>
      </c>
      <c r="BM349" s="190" t="s">
        <v>1493</v>
      </c>
    </row>
    <row r="350" spans="1:47" s="1" customFormat="1" ht="12">
      <c r="A350" s="35"/>
      <c r="B350" s="36"/>
      <c r="C350" s="37"/>
      <c r="D350" s="192" t="s">
        <v>174</v>
      </c>
      <c r="E350" s="37"/>
      <c r="F350" s="193" t="s">
        <v>1112</v>
      </c>
      <c r="G350" s="37"/>
      <c r="H350" s="37"/>
      <c r="I350" s="194"/>
      <c r="J350" s="37"/>
      <c r="K350" s="37"/>
      <c r="L350" s="40"/>
      <c r="M350" s="195"/>
      <c r="N350" s="196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174</v>
      </c>
      <c r="AU350" s="18" t="s">
        <v>79</v>
      </c>
    </row>
    <row r="351" spans="1:65" s="1" customFormat="1" ht="44.25" customHeight="1">
      <c r="A351" s="35"/>
      <c r="B351" s="36"/>
      <c r="C351" s="179" t="s">
        <v>379</v>
      </c>
      <c r="D351" s="179" t="s">
        <v>167</v>
      </c>
      <c r="E351" s="180" t="s">
        <v>1494</v>
      </c>
      <c r="F351" s="181" t="s">
        <v>1495</v>
      </c>
      <c r="G351" s="182" t="s">
        <v>201</v>
      </c>
      <c r="H351" s="183">
        <v>72.4</v>
      </c>
      <c r="I351" s="184">
        <v>11836.97</v>
      </c>
      <c r="J351" s="185">
        <f>ROUND(I351*H351,2)</f>
        <v>856996.63</v>
      </c>
      <c r="K351" s="181" t="s">
        <v>322</v>
      </c>
      <c r="L351" s="40"/>
      <c r="M351" s="186" t="s">
        <v>20</v>
      </c>
      <c r="N351" s="187" t="s">
        <v>41</v>
      </c>
      <c r="O351" s="65"/>
      <c r="P351" s="188">
        <f>O351*H351</f>
        <v>0</v>
      </c>
      <c r="Q351" s="188">
        <v>0</v>
      </c>
      <c r="R351" s="188">
        <f>Q351*H351</f>
        <v>0</v>
      </c>
      <c r="S351" s="188">
        <v>0</v>
      </c>
      <c r="T351" s="18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0" t="s">
        <v>172</v>
      </c>
      <c r="AT351" s="190" t="s">
        <v>167</v>
      </c>
      <c r="AU351" s="190" t="s">
        <v>79</v>
      </c>
      <c r="AY351" s="18" t="s">
        <v>165</v>
      </c>
      <c r="BE351" s="191">
        <f>IF(N351="základní",J351,0)</f>
        <v>856996.63</v>
      </c>
      <c r="BF351" s="191">
        <f>IF(N351="snížená",J351,0)</f>
        <v>0</v>
      </c>
      <c r="BG351" s="191">
        <f>IF(N351="zákl. přenesená",J351,0)</f>
        <v>0</v>
      </c>
      <c r="BH351" s="191">
        <f>IF(N351="sníž. přenesená",J351,0)</f>
        <v>0</v>
      </c>
      <c r="BI351" s="191">
        <f>IF(N351="nulová",J351,0)</f>
        <v>0</v>
      </c>
      <c r="BJ351" s="18" t="s">
        <v>6</v>
      </c>
      <c r="BK351" s="191">
        <f>ROUND(I351*H351,2)</f>
        <v>856996.63</v>
      </c>
      <c r="BL351" s="18" t="s">
        <v>172</v>
      </c>
      <c r="BM351" s="190" t="s">
        <v>1496</v>
      </c>
    </row>
    <row r="352" spans="1:47" s="1" customFormat="1" ht="19.5">
      <c r="A352" s="35"/>
      <c r="B352" s="36"/>
      <c r="C352" s="37"/>
      <c r="D352" s="199" t="s">
        <v>241</v>
      </c>
      <c r="E352" s="37"/>
      <c r="F352" s="219" t="s">
        <v>1497</v>
      </c>
      <c r="G352" s="37"/>
      <c r="H352" s="37"/>
      <c r="I352" s="194"/>
      <c r="J352" s="37"/>
      <c r="K352" s="37"/>
      <c r="L352" s="40"/>
      <c r="M352" s="195"/>
      <c r="N352" s="196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8" t="s">
        <v>241</v>
      </c>
      <c r="AU352" s="18" t="s">
        <v>79</v>
      </c>
    </row>
    <row r="353" spans="1:65" s="1" customFormat="1" ht="16.5" customHeight="1">
      <c r="A353" s="35"/>
      <c r="B353" s="36"/>
      <c r="C353" s="179" t="s">
        <v>384</v>
      </c>
      <c r="D353" s="179" t="s">
        <v>167</v>
      </c>
      <c r="E353" s="180" t="s">
        <v>1113</v>
      </c>
      <c r="F353" s="181" t="s">
        <v>1114</v>
      </c>
      <c r="G353" s="182" t="s">
        <v>232</v>
      </c>
      <c r="H353" s="183">
        <v>156.33</v>
      </c>
      <c r="I353" s="184">
        <v>63.62</v>
      </c>
      <c r="J353" s="185">
        <f>ROUND(I353*H353,2)</f>
        <v>9945.71</v>
      </c>
      <c r="K353" s="181" t="s">
        <v>171</v>
      </c>
      <c r="L353" s="40"/>
      <c r="M353" s="186" t="s">
        <v>20</v>
      </c>
      <c r="N353" s="187" t="s">
        <v>41</v>
      </c>
      <c r="O353" s="65"/>
      <c r="P353" s="188">
        <f>O353*H353</f>
        <v>0</v>
      </c>
      <c r="Q353" s="188">
        <v>0.00019536</v>
      </c>
      <c r="R353" s="188">
        <f>Q353*H353</f>
        <v>0.030540628800000004</v>
      </c>
      <c r="S353" s="188">
        <v>0</v>
      </c>
      <c r="T353" s="18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0" t="s">
        <v>172</v>
      </c>
      <c r="AT353" s="190" t="s">
        <v>167</v>
      </c>
      <c r="AU353" s="190" t="s">
        <v>79</v>
      </c>
      <c r="AY353" s="18" t="s">
        <v>165</v>
      </c>
      <c r="BE353" s="191">
        <f>IF(N353="základní",J353,0)</f>
        <v>9945.71</v>
      </c>
      <c r="BF353" s="191">
        <f>IF(N353="snížená",J353,0)</f>
        <v>0</v>
      </c>
      <c r="BG353" s="191">
        <f>IF(N353="zákl. přenesená",J353,0)</f>
        <v>0</v>
      </c>
      <c r="BH353" s="191">
        <f>IF(N353="sníž. přenesená",J353,0)</f>
        <v>0</v>
      </c>
      <c r="BI353" s="191">
        <f>IF(N353="nulová",J353,0)</f>
        <v>0</v>
      </c>
      <c r="BJ353" s="18" t="s">
        <v>6</v>
      </c>
      <c r="BK353" s="191">
        <f>ROUND(I353*H353,2)</f>
        <v>9945.71</v>
      </c>
      <c r="BL353" s="18" t="s">
        <v>172</v>
      </c>
      <c r="BM353" s="190" t="s">
        <v>1498</v>
      </c>
    </row>
    <row r="354" spans="1:47" s="1" customFormat="1" ht="12">
      <c r="A354" s="35"/>
      <c r="B354" s="36"/>
      <c r="C354" s="37"/>
      <c r="D354" s="192" t="s">
        <v>174</v>
      </c>
      <c r="E354" s="37"/>
      <c r="F354" s="193" t="s">
        <v>1116</v>
      </c>
      <c r="G354" s="37"/>
      <c r="H354" s="37"/>
      <c r="I354" s="194"/>
      <c r="J354" s="37"/>
      <c r="K354" s="37"/>
      <c r="L354" s="40"/>
      <c r="M354" s="195"/>
      <c r="N354" s="19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174</v>
      </c>
      <c r="AU354" s="18" t="s">
        <v>79</v>
      </c>
    </row>
    <row r="355" spans="1:65" s="1" customFormat="1" ht="21.75" customHeight="1">
      <c r="A355" s="35"/>
      <c r="B355" s="36"/>
      <c r="C355" s="179" t="s">
        <v>392</v>
      </c>
      <c r="D355" s="179" t="s">
        <v>167</v>
      </c>
      <c r="E355" s="180" t="s">
        <v>1117</v>
      </c>
      <c r="F355" s="181" t="s">
        <v>1118</v>
      </c>
      <c r="G355" s="182" t="s">
        <v>232</v>
      </c>
      <c r="H355" s="183">
        <v>156.33</v>
      </c>
      <c r="I355" s="184">
        <v>21.97</v>
      </c>
      <c r="J355" s="185">
        <f>ROUND(I355*H355,2)</f>
        <v>3434.57</v>
      </c>
      <c r="K355" s="181" t="s">
        <v>171</v>
      </c>
      <c r="L355" s="40"/>
      <c r="M355" s="186" t="s">
        <v>20</v>
      </c>
      <c r="N355" s="187" t="s">
        <v>41</v>
      </c>
      <c r="O355" s="65"/>
      <c r="P355" s="188">
        <f>O355*H355</f>
        <v>0</v>
      </c>
      <c r="Q355" s="188">
        <v>0.000126</v>
      </c>
      <c r="R355" s="188">
        <f>Q355*H355</f>
        <v>0.019697580000000003</v>
      </c>
      <c r="S355" s="188">
        <v>0</v>
      </c>
      <c r="T355" s="189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0" t="s">
        <v>172</v>
      </c>
      <c r="AT355" s="190" t="s">
        <v>167</v>
      </c>
      <c r="AU355" s="190" t="s">
        <v>79</v>
      </c>
      <c r="AY355" s="18" t="s">
        <v>165</v>
      </c>
      <c r="BE355" s="191">
        <f>IF(N355="základní",J355,0)</f>
        <v>3434.57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18" t="s">
        <v>6</v>
      </c>
      <c r="BK355" s="191">
        <f>ROUND(I355*H355,2)</f>
        <v>3434.57</v>
      </c>
      <c r="BL355" s="18" t="s">
        <v>172</v>
      </c>
      <c r="BM355" s="190" t="s">
        <v>1499</v>
      </c>
    </row>
    <row r="356" spans="1:47" s="1" customFormat="1" ht="12">
      <c r="A356" s="35"/>
      <c r="B356" s="36"/>
      <c r="C356" s="37"/>
      <c r="D356" s="192" t="s">
        <v>174</v>
      </c>
      <c r="E356" s="37"/>
      <c r="F356" s="193" t="s">
        <v>1120</v>
      </c>
      <c r="G356" s="37"/>
      <c r="H356" s="37"/>
      <c r="I356" s="194"/>
      <c r="J356" s="37"/>
      <c r="K356" s="37"/>
      <c r="L356" s="40"/>
      <c r="M356" s="195"/>
      <c r="N356" s="196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174</v>
      </c>
      <c r="AU356" s="18" t="s">
        <v>79</v>
      </c>
    </row>
    <row r="357" spans="2:63" s="11" customFormat="1" ht="22.9" customHeight="1">
      <c r="B357" s="163"/>
      <c r="C357" s="164"/>
      <c r="D357" s="165" t="s">
        <v>69</v>
      </c>
      <c r="E357" s="177" t="s">
        <v>496</v>
      </c>
      <c r="F357" s="177" t="s">
        <v>497</v>
      </c>
      <c r="G357" s="164"/>
      <c r="H357" s="164"/>
      <c r="I357" s="167"/>
      <c r="J357" s="178">
        <f>BK357</f>
        <v>4942.97</v>
      </c>
      <c r="K357" s="164"/>
      <c r="L357" s="169"/>
      <c r="M357" s="170"/>
      <c r="N357" s="171"/>
      <c r="O357" s="171"/>
      <c r="P357" s="172">
        <f>SUM(P358:P367)</f>
        <v>0</v>
      </c>
      <c r="Q357" s="171"/>
      <c r="R357" s="172">
        <f>SUM(R358:R367)</f>
        <v>0</v>
      </c>
      <c r="S357" s="171"/>
      <c r="T357" s="173">
        <f>SUM(T358:T367)</f>
        <v>0</v>
      </c>
      <c r="AR357" s="174" t="s">
        <v>6</v>
      </c>
      <c r="AT357" s="175" t="s">
        <v>69</v>
      </c>
      <c r="AU357" s="175" t="s">
        <v>6</v>
      </c>
      <c r="AY357" s="174" t="s">
        <v>165</v>
      </c>
      <c r="BK357" s="176">
        <f>SUM(BK358:BK367)</f>
        <v>4942.97</v>
      </c>
    </row>
    <row r="358" spans="1:65" s="1" customFormat="1" ht="24.2" customHeight="1">
      <c r="A358" s="35"/>
      <c r="B358" s="36"/>
      <c r="C358" s="179" t="s">
        <v>397</v>
      </c>
      <c r="D358" s="179" t="s">
        <v>167</v>
      </c>
      <c r="E358" s="180" t="s">
        <v>499</v>
      </c>
      <c r="F358" s="181" t="s">
        <v>500</v>
      </c>
      <c r="G358" s="182" t="s">
        <v>224</v>
      </c>
      <c r="H358" s="183">
        <v>9.854</v>
      </c>
      <c r="I358" s="184">
        <v>77.77</v>
      </c>
      <c r="J358" s="185">
        <f>ROUND(I358*H358,2)</f>
        <v>766.35</v>
      </c>
      <c r="K358" s="181" t="s">
        <v>171</v>
      </c>
      <c r="L358" s="40"/>
      <c r="M358" s="186" t="s">
        <v>20</v>
      </c>
      <c r="N358" s="187" t="s">
        <v>41</v>
      </c>
      <c r="O358" s="65"/>
      <c r="P358" s="188">
        <f>O358*H358</f>
        <v>0</v>
      </c>
      <c r="Q358" s="188">
        <v>0</v>
      </c>
      <c r="R358" s="188">
        <f>Q358*H358</f>
        <v>0</v>
      </c>
      <c r="S358" s="188">
        <v>0</v>
      </c>
      <c r="T358" s="189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0" t="s">
        <v>172</v>
      </c>
      <c r="AT358" s="190" t="s">
        <v>167</v>
      </c>
      <c r="AU358" s="190" t="s">
        <v>79</v>
      </c>
      <c r="AY358" s="18" t="s">
        <v>165</v>
      </c>
      <c r="BE358" s="191">
        <f>IF(N358="základní",J358,0)</f>
        <v>766.35</v>
      </c>
      <c r="BF358" s="191">
        <f>IF(N358="snížená",J358,0)</f>
        <v>0</v>
      </c>
      <c r="BG358" s="191">
        <f>IF(N358="zákl. přenesená",J358,0)</f>
        <v>0</v>
      </c>
      <c r="BH358" s="191">
        <f>IF(N358="sníž. přenesená",J358,0)</f>
        <v>0</v>
      </c>
      <c r="BI358" s="191">
        <f>IF(N358="nulová",J358,0)</f>
        <v>0</v>
      </c>
      <c r="BJ358" s="18" t="s">
        <v>6</v>
      </c>
      <c r="BK358" s="191">
        <f>ROUND(I358*H358,2)</f>
        <v>766.35</v>
      </c>
      <c r="BL358" s="18" t="s">
        <v>172</v>
      </c>
      <c r="BM358" s="190" t="s">
        <v>1500</v>
      </c>
    </row>
    <row r="359" spans="1:47" s="1" customFormat="1" ht="12">
      <c r="A359" s="35"/>
      <c r="B359" s="36"/>
      <c r="C359" s="37"/>
      <c r="D359" s="192" t="s">
        <v>174</v>
      </c>
      <c r="E359" s="37"/>
      <c r="F359" s="193" t="s">
        <v>502</v>
      </c>
      <c r="G359" s="37"/>
      <c r="H359" s="37"/>
      <c r="I359" s="194"/>
      <c r="J359" s="37"/>
      <c r="K359" s="37"/>
      <c r="L359" s="40"/>
      <c r="M359" s="195"/>
      <c r="N359" s="196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174</v>
      </c>
      <c r="AU359" s="18" t="s">
        <v>79</v>
      </c>
    </row>
    <row r="360" spans="1:65" s="1" customFormat="1" ht="33" customHeight="1">
      <c r="A360" s="35"/>
      <c r="B360" s="36"/>
      <c r="C360" s="179" t="s">
        <v>403</v>
      </c>
      <c r="D360" s="179" t="s">
        <v>167</v>
      </c>
      <c r="E360" s="180" t="s">
        <v>504</v>
      </c>
      <c r="F360" s="181" t="s">
        <v>505</v>
      </c>
      <c r="G360" s="182" t="s">
        <v>224</v>
      </c>
      <c r="H360" s="183">
        <v>9.854</v>
      </c>
      <c r="I360" s="184">
        <v>134.79</v>
      </c>
      <c r="J360" s="185">
        <f>ROUND(I360*H360,2)</f>
        <v>1328.22</v>
      </c>
      <c r="K360" s="181" t="s">
        <v>171</v>
      </c>
      <c r="L360" s="40"/>
      <c r="M360" s="186" t="s">
        <v>20</v>
      </c>
      <c r="N360" s="187" t="s">
        <v>41</v>
      </c>
      <c r="O360" s="65"/>
      <c r="P360" s="188">
        <f>O360*H360</f>
        <v>0</v>
      </c>
      <c r="Q360" s="188">
        <v>0</v>
      </c>
      <c r="R360" s="188">
        <f>Q360*H360</f>
        <v>0</v>
      </c>
      <c r="S360" s="188">
        <v>0</v>
      </c>
      <c r="T360" s="18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0" t="s">
        <v>172</v>
      </c>
      <c r="AT360" s="190" t="s">
        <v>167</v>
      </c>
      <c r="AU360" s="190" t="s">
        <v>79</v>
      </c>
      <c r="AY360" s="18" t="s">
        <v>165</v>
      </c>
      <c r="BE360" s="191">
        <f>IF(N360="základní",J360,0)</f>
        <v>1328.22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18" t="s">
        <v>6</v>
      </c>
      <c r="BK360" s="191">
        <f>ROUND(I360*H360,2)</f>
        <v>1328.22</v>
      </c>
      <c r="BL360" s="18" t="s">
        <v>172</v>
      </c>
      <c r="BM360" s="190" t="s">
        <v>1501</v>
      </c>
    </row>
    <row r="361" spans="1:47" s="1" customFormat="1" ht="12">
      <c r="A361" s="35"/>
      <c r="B361" s="36"/>
      <c r="C361" s="37"/>
      <c r="D361" s="192" t="s">
        <v>174</v>
      </c>
      <c r="E361" s="37"/>
      <c r="F361" s="193" t="s">
        <v>507</v>
      </c>
      <c r="G361" s="37"/>
      <c r="H361" s="37"/>
      <c r="I361" s="194"/>
      <c r="J361" s="37"/>
      <c r="K361" s="37"/>
      <c r="L361" s="40"/>
      <c r="M361" s="195"/>
      <c r="N361" s="196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174</v>
      </c>
      <c r="AU361" s="18" t="s">
        <v>79</v>
      </c>
    </row>
    <row r="362" spans="1:65" s="1" customFormat="1" ht="24.2" customHeight="1">
      <c r="A362" s="35"/>
      <c r="B362" s="36"/>
      <c r="C362" s="179" t="s">
        <v>408</v>
      </c>
      <c r="D362" s="179" t="s">
        <v>167</v>
      </c>
      <c r="E362" s="180" t="s">
        <v>509</v>
      </c>
      <c r="F362" s="181" t="s">
        <v>510</v>
      </c>
      <c r="G362" s="182" t="s">
        <v>224</v>
      </c>
      <c r="H362" s="183">
        <v>29.562</v>
      </c>
      <c r="I362" s="184">
        <v>13.02</v>
      </c>
      <c r="J362" s="185">
        <f>ROUND(I362*H362,2)</f>
        <v>384.9</v>
      </c>
      <c r="K362" s="181" t="s">
        <v>171</v>
      </c>
      <c r="L362" s="40"/>
      <c r="M362" s="186" t="s">
        <v>20</v>
      </c>
      <c r="N362" s="187" t="s">
        <v>41</v>
      </c>
      <c r="O362" s="65"/>
      <c r="P362" s="188">
        <f>O362*H362</f>
        <v>0</v>
      </c>
      <c r="Q362" s="188">
        <v>0</v>
      </c>
      <c r="R362" s="188">
        <f>Q362*H362</f>
        <v>0</v>
      </c>
      <c r="S362" s="188">
        <v>0</v>
      </c>
      <c r="T362" s="18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0" t="s">
        <v>172</v>
      </c>
      <c r="AT362" s="190" t="s">
        <v>167</v>
      </c>
      <c r="AU362" s="190" t="s">
        <v>79</v>
      </c>
      <c r="AY362" s="18" t="s">
        <v>165</v>
      </c>
      <c r="BE362" s="191">
        <f>IF(N362="základní",J362,0)</f>
        <v>384.9</v>
      </c>
      <c r="BF362" s="191">
        <f>IF(N362="snížená",J362,0)</f>
        <v>0</v>
      </c>
      <c r="BG362" s="191">
        <f>IF(N362="zákl. přenesená",J362,0)</f>
        <v>0</v>
      </c>
      <c r="BH362" s="191">
        <f>IF(N362="sníž. přenesená",J362,0)</f>
        <v>0</v>
      </c>
      <c r="BI362" s="191">
        <f>IF(N362="nulová",J362,0)</f>
        <v>0</v>
      </c>
      <c r="BJ362" s="18" t="s">
        <v>6</v>
      </c>
      <c r="BK362" s="191">
        <f>ROUND(I362*H362,2)</f>
        <v>384.9</v>
      </c>
      <c r="BL362" s="18" t="s">
        <v>172</v>
      </c>
      <c r="BM362" s="190" t="s">
        <v>1502</v>
      </c>
    </row>
    <row r="363" spans="1:47" s="1" customFormat="1" ht="12">
      <c r="A363" s="35"/>
      <c r="B363" s="36"/>
      <c r="C363" s="37"/>
      <c r="D363" s="192" t="s">
        <v>174</v>
      </c>
      <c r="E363" s="37"/>
      <c r="F363" s="193" t="s">
        <v>512</v>
      </c>
      <c r="G363" s="37"/>
      <c r="H363" s="37"/>
      <c r="I363" s="194"/>
      <c r="J363" s="37"/>
      <c r="K363" s="37"/>
      <c r="L363" s="40"/>
      <c r="M363" s="195"/>
      <c r="N363" s="196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174</v>
      </c>
      <c r="AU363" s="18" t="s">
        <v>79</v>
      </c>
    </row>
    <row r="364" spans="1:47" s="1" customFormat="1" ht="19.5">
      <c r="A364" s="35"/>
      <c r="B364" s="36"/>
      <c r="C364" s="37"/>
      <c r="D364" s="199" t="s">
        <v>241</v>
      </c>
      <c r="E364" s="37"/>
      <c r="F364" s="219" t="s">
        <v>1503</v>
      </c>
      <c r="G364" s="37"/>
      <c r="H364" s="37"/>
      <c r="I364" s="194"/>
      <c r="J364" s="37"/>
      <c r="K364" s="37"/>
      <c r="L364" s="40"/>
      <c r="M364" s="195"/>
      <c r="N364" s="196"/>
      <c r="O364" s="65"/>
      <c r="P364" s="65"/>
      <c r="Q364" s="65"/>
      <c r="R364" s="65"/>
      <c r="S364" s="65"/>
      <c r="T364" s="66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241</v>
      </c>
      <c r="AU364" s="18" t="s">
        <v>79</v>
      </c>
    </row>
    <row r="365" spans="2:51" s="13" customFormat="1" ht="12">
      <c r="B365" s="208"/>
      <c r="C365" s="209"/>
      <c r="D365" s="199" t="s">
        <v>190</v>
      </c>
      <c r="E365" s="209"/>
      <c r="F365" s="211" t="s">
        <v>1504</v>
      </c>
      <c r="G365" s="209"/>
      <c r="H365" s="212">
        <v>29.562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190</v>
      </c>
      <c r="AU365" s="218" t="s">
        <v>79</v>
      </c>
      <c r="AV365" s="13" t="s">
        <v>79</v>
      </c>
      <c r="AW365" s="13" t="s">
        <v>4</v>
      </c>
      <c r="AX365" s="13" t="s">
        <v>6</v>
      </c>
      <c r="AY365" s="218" t="s">
        <v>165</v>
      </c>
    </row>
    <row r="366" spans="1:65" s="1" customFormat="1" ht="44.25" customHeight="1">
      <c r="A366" s="35"/>
      <c r="B366" s="36"/>
      <c r="C366" s="179" t="s">
        <v>413</v>
      </c>
      <c r="D366" s="179" t="s">
        <v>167</v>
      </c>
      <c r="E366" s="180" t="s">
        <v>1505</v>
      </c>
      <c r="F366" s="181" t="s">
        <v>1506</v>
      </c>
      <c r="G366" s="182" t="s">
        <v>224</v>
      </c>
      <c r="H366" s="183">
        <v>9.854</v>
      </c>
      <c r="I366" s="184">
        <v>250</v>
      </c>
      <c r="J366" s="185">
        <f>ROUND(I366*H366,2)</f>
        <v>2463.5</v>
      </c>
      <c r="K366" s="181" t="s">
        <v>171</v>
      </c>
      <c r="L366" s="40"/>
      <c r="M366" s="186" t="s">
        <v>20</v>
      </c>
      <c r="N366" s="187" t="s">
        <v>41</v>
      </c>
      <c r="O366" s="65"/>
      <c r="P366" s="188">
        <f>O366*H366</f>
        <v>0</v>
      </c>
      <c r="Q366" s="188">
        <v>0</v>
      </c>
      <c r="R366" s="188">
        <f>Q366*H366</f>
        <v>0</v>
      </c>
      <c r="S366" s="188">
        <v>0</v>
      </c>
      <c r="T366" s="18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0" t="s">
        <v>172</v>
      </c>
      <c r="AT366" s="190" t="s">
        <v>167</v>
      </c>
      <c r="AU366" s="190" t="s">
        <v>79</v>
      </c>
      <c r="AY366" s="18" t="s">
        <v>165</v>
      </c>
      <c r="BE366" s="191">
        <f>IF(N366="základní",J366,0)</f>
        <v>2463.5</v>
      </c>
      <c r="BF366" s="191">
        <f>IF(N366="snížená",J366,0)</f>
        <v>0</v>
      </c>
      <c r="BG366" s="191">
        <f>IF(N366="zákl. přenesená",J366,0)</f>
        <v>0</v>
      </c>
      <c r="BH366" s="191">
        <f>IF(N366="sníž. přenesená",J366,0)</f>
        <v>0</v>
      </c>
      <c r="BI366" s="191">
        <f>IF(N366="nulová",J366,0)</f>
        <v>0</v>
      </c>
      <c r="BJ366" s="18" t="s">
        <v>6</v>
      </c>
      <c r="BK366" s="191">
        <f>ROUND(I366*H366,2)</f>
        <v>2463.5</v>
      </c>
      <c r="BL366" s="18" t="s">
        <v>172</v>
      </c>
      <c r="BM366" s="190" t="s">
        <v>1507</v>
      </c>
    </row>
    <row r="367" spans="1:47" s="1" customFormat="1" ht="12">
      <c r="A367" s="35"/>
      <c r="B367" s="36"/>
      <c r="C367" s="37"/>
      <c r="D367" s="192" t="s">
        <v>174</v>
      </c>
      <c r="E367" s="37"/>
      <c r="F367" s="193" t="s">
        <v>1508</v>
      </c>
      <c r="G367" s="37"/>
      <c r="H367" s="37"/>
      <c r="I367" s="194"/>
      <c r="J367" s="37"/>
      <c r="K367" s="37"/>
      <c r="L367" s="40"/>
      <c r="M367" s="195"/>
      <c r="N367" s="196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174</v>
      </c>
      <c r="AU367" s="18" t="s">
        <v>79</v>
      </c>
    </row>
    <row r="368" spans="2:63" s="11" customFormat="1" ht="22.9" customHeight="1">
      <c r="B368" s="163"/>
      <c r="C368" s="164"/>
      <c r="D368" s="165" t="s">
        <v>69</v>
      </c>
      <c r="E368" s="177" t="s">
        <v>520</v>
      </c>
      <c r="F368" s="177" t="s">
        <v>521</v>
      </c>
      <c r="G368" s="164"/>
      <c r="H368" s="164"/>
      <c r="I368" s="167"/>
      <c r="J368" s="178">
        <f>BK368</f>
        <v>37292.66</v>
      </c>
      <c r="K368" s="164"/>
      <c r="L368" s="169"/>
      <c r="M368" s="170"/>
      <c r="N368" s="171"/>
      <c r="O368" s="171"/>
      <c r="P368" s="172">
        <f>SUM(P369:P370)</f>
        <v>0</v>
      </c>
      <c r="Q368" s="171"/>
      <c r="R368" s="172">
        <f>SUM(R369:R370)</f>
        <v>0</v>
      </c>
      <c r="S368" s="171"/>
      <c r="T368" s="173">
        <f>SUM(T369:T370)</f>
        <v>0</v>
      </c>
      <c r="AR368" s="174" t="s">
        <v>6</v>
      </c>
      <c r="AT368" s="175" t="s">
        <v>69</v>
      </c>
      <c r="AU368" s="175" t="s">
        <v>6</v>
      </c>
      <c r="AY368" s="174" t="s">
        <v>165</v>
      </c>
      <c r="BK368" s="176">
        <f>SUM(BK369:BK370)</f>
        <v>37292.66</v>
      </c>
    </row>
    <row r="369" spans="1:65" s="1" customFormat="1" ht="49.15" customHeight="1">
      <c r="A369" s="35"/>
      <c r="B369" s="36"/>
      <c r="C369" s="179" t="s">
        <v>418</v>
      </c>
      <c r="D369" s="179" t="s">
        <v>167</v>
      </c>
      <c r="E369" s="180" t="s">
        <v>1509</v>
      </c>
      <c r="F369" s="181" t="s">
        <v>1510</v>
      </c>
      <c r="G369" s="182" t="s">
        <v>224</v>
      </c>
      <c r="H369" s="183">
        <v>54.114</v>
      </c>
      <c r="I369" s="184">
        <v>689.15</v>
      </c>
      <c r="J369" s="185">
        <f>ROUND(I369*H369,2)</f>
        <v>37292.66</v>
      </c>
      <c r="K369" s="181" t="s">
        <v>171</v>
      </c>
      <c r="L369" s="40"/>
      <c r="M369" s="186" t="s">
        <v>20</v>
      </c>
      <c r="N369" s="187" t="s">
        <v>41</v>
      </c>
      <c r="O369" s="65"/>
      <c r="P369" s="188">
        <f>O369*H369</f>
        <v>0</v>
      </c>
      <c r="Q369" s="188">
        <v>0</v>
      </c>
      <c r="R369" s="188">
        <f>Q369*H369</f>
        <v>0</v>
      </c>
      <c r="S369" s="188">
        <v>0</v>
      </c>
      <c r="T369" s="18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0" t="s">
        <v>172</v>
      </c>
      <c r="AT369" s="190" t="s">
        <v>167</v>
      </c>
      <c r="AU369" s="190" t="s">
        <v>79</v>
      </c>
      <c r="AY369" s="18" t="s">
        <v>165</v>
      </c>
      <c r="BE369" s="191">
        <f>IF(N369="základní",J369,0)</f>
        <v>37292.66</v>
      </c>
      <c r="BF369" s="191">
        <f>IF(N369="snížená",J369,0)</f>
        <v>0</v>
      </c>
      <c r="BG369" s="191">
        <f>IF(N369="zákl. přenesená",J369,0)</f>
        <v>0</v>
      </c>
      <c r="BH369" s="191">
        <f>IF(N369="sníž. přenesená",J369,0)</f>
        <v>0</v>
      </c>
      <c r="BI369" s="191">
        <f>IF(N369="nulová",J369,0)</f>
        <v>0</v>
      </c>
      <c r="BJ369" s="18" t="s">
        <v>6</v>
      </c>
      <c r="BK369" s="191">
        <f>ROUND(I369*H369,2)</f>
        <v>37292.66</v>
      </c>
      <c r="BL369" s="18" t="s">
        <v>172</v>
      </c>
      <c r="BM369" s="190" t="s">
        <v>1511</v>
      </c>
    </row>
    <row r="370" spans="1:47" s="1" customFormat="1" ht="12">
      <c r="A370" s="35"/>
      <c r="B370" s="36"/>
      <c r="C370" s="37"/>
      <c r="D370" s="192" t="s">
        <v>174</v>
      </c>
      <c r="E370" s="37"/>
      <c r="F370" s="193" t="s">
        <v>1512</v>
      </c>
      <c r="G370" s="37"/>
      <c r="H370" s="37"/>
      <c r="I370" s="194"/>
      <c r="J370" s="37"/>
      <c r="K370" s="37"/>
      <c r="L370" s="40"/>
      <c r="M370" s="244"/>
      <c r="N370" s="245"/>
      <c r="O370" s="246"/>
      <c r="P370" s="246"/>
      <c r="Q370" s="246"/>
      <c r="R370" s="246"/>
      <c r="S370" s="246"/>
      <c r="T370" s="247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174</v>
      </c>
      <c r="AU370" s="18" t="s">
        <v>79</v>
      </c>
    </row>
    <row r="371" spans="1:31" s="1" customFormat="1" ht="6.95" customHeight="1">
      <c r="A371" s="35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40"/>
      <c r="M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</row>
  </sheetData>
  <sheetProtection formatColumns="0" formatRows="0" autoFilter="0"/>
  <autoFilter ref="C85:K37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9001401"/>
    <hyperlink ref="F92" r:id="rId2" display="https://podminky.urs.cz/item/CS_URS_2022_02/119001421"/>
    <hyperlink ref="F94" r:id="rId3" display="https://podminky.urs.cz/item/CS_URS_2022_02/131251204"/>
    <hyperlink ref="F98" r:id="rId4" display="https://podminky.urs.cz/item/CS_URS_2022_02/132254204"/>
    <hyperlink ref="F123" r:id="rId5" display="https://podminky.urs.cz/item/CS_URS_2022_02/133254101"/>
    <hyperlink ref="F127" r:id="rId6" display="https://podminky.urs.cz/item/CS_URS_2022_02/151811143"/>
    <hyperlink ref="F133" r:id="rId7" display="https://podminky.urs.cz/item/CS_URS_2022_02/151811243"/>
    <hyperlink ref="F135" r:id="rId8" display="https://podminky.urs.cz/item/CS_URS_2022_02/162651111"/>
    <hyperlink ref="F142" r:id="rId9" display="https://podminky.urs.cz/item/CS_URS_2022_02/167151101"/>
    <hyperlink ref="F144" r:id="rId10" display="https://podminky.urs.cz/item/CS_URS_2022_02/171201201"/>
    <hyperlink ref="F146" r:id="rId11" display="https://podminky.urs.cz/item/CS_URS_2022_02/171201231"/>
    <hyperlink ref="F149" r:id="rId12" display="https://podminky.urs.cz/item/CS_URS_2022_02/174101101"/>
    <hyperlink ref="F184" r:id="rId13" display="https://podminky.urs.cz/item/CS_URS_2022_02/175111101"/>
    <hyperlink ref="F224" r:id="rId14" display="https://podminky.urs.cz/item/CS_URS_2022_02/359901211"/>
    <hyperlink ref="F250" r:id="rId15" display="https://podminky.urs.cz/item/CS_URS_2022_02/451541111"/>
    <hyperlink ref="F254" r:id="rId16" display="https://podminky.urs.cz/item/CS_URS_2022_02/451572111"/>
    <hyperlink ref="F284" r:id="rId17" display="https://podminky.urs.cz/item/CS_URS_2022_02/452311141"/>
    <hyperlink ref="F288" r:id="rId18" display="https://podminky.urs.cz/item/CS_URS_2022_02/452313141"/>
    <hyperlink ref="F296" r:id="rId19" display="https://podminky.urs.cz/item/CS_URS_2022_02/871265211"/>
    <hyperlink ref="F300" r:id="rId20" display="https://podminky.urs.cz/item/CS_URS_2022_02/871275211"/>
    <hyperlink ref="F311" r:id="rId21" display="https://podminky.urs.cz/item/CS_URS_2022_02/871315221"/>
    <hyperlink ref="F315" r:id="rId22" display="https://podminky.urs.cz/item/CS_URS_2022_02/871355221"/>
    <hyperlink ref="F328" r:id="rId23" display="https://podminky.urs.cz/item/CS_URS_2022_02/871365811"/>
    <hyperlink ref="F331" r:id="rId24" display="https://podminky.urs.cz/item/CS_URS_2022_02/877265271"/>
    <hyperlink ref="F334" r:id="rId25" display="https://podminky.urs.cz/item/CS_URS_2022_02/877355121"/>
    <hyperlink ref="F338" r:id="rId26" display="https://podminky.urs.cz/item/CS_URS_2022_02/890311851"/>
    <hyperlink ref="F342" r:id="rId27" display="https://podminky.urs.cz/item/CS_URS_2022_02/892351111"/>
    <hyperlink ref="F344" r:id="rId28" display="https://podminky.urs.cz/item/CS_URS_2022_02/894812205"/>
    <hyperlink ref="F346" r:id="rId29" display="https://podminky.urs.cz/item/CS_URS_2022_02/894812235"/>
    <hyperlink ref="F348" r:id="rId30" display="https://podminky.urs.cz/item/CS_URS_2022_02/894812249"/>
    <hyperlink ref="F350" r:id="rId31" display="https://podminky.urs.cz/item/CS_URS_2022_02/894812262"/>
    <hyperlink ref="F354" r:id="rId32" display="https://podminky.urs.cz/item/CS_URS_2022_02/899721112"/>
    <hyperlink ref="F356" r:id="rId33" display="https://podminky.urs.cz/item/CS_URS_2022_02/899722114"/>
    <hyperlink ref="F359" r:id="rId34" display="https://podminky.urs.cz/item/CS_URS_2022_02/997002611"/>
    <hyperlink ref="F361" r:id="rId35" display="https://podminky.urs.cz/item/CS_URS_2022_02/997006512"/>
    <hyperlink ref="F363" r:id="rId36" display="https://podminky.urs.cz/item/CS_URS_2022_02/997006519"/>
    <hyperlink ref="F367" r:id="rId37" display="https://podminky.urs.cz/item/CS_URS_2022_02/997013631"/>
    <hyperlink ref="F370" r:id="rId38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40"/>
  <headerFooter>
    <oddFooter>&amp;CStrana &amp;P z &amp;N</oddFooter>
  </headerFooter>
  <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Janicek</dc:creator>
  <cp:keywords/>
  <dc:description/>
  <cp:lastModifiedBy>Alena Seibertová</cp:lastModifiedBy>
  <cp:lastPrinted>2022-10-21T09:53:04Z</cp:lastPrinted>
  <dcterms:created xsi:type="dcterms:W3CDTF">2022-10-17T07:42:10Z</dcterms:created>
  <dcterms:modified xsi:type="dcterms:W3CDTF">2022-11-28T13:11:41Z</dcterms:modified>
  <cp:category/>
  <cp:version/>
  <cp:contentType/>
  <cp:contentStatus/>
</cp:coreProperties>
</file>