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erina.janeckova\Nextcloud\akce 2023\realizace\Parkoviště Budovatelů+Parkoviště Dlouhá (40)\Parkoviště Budovatelů\"/>
    </mc:Choice>
  </mc:AlternateContent>
  <bookViews>
    <workbookView xWindow="0" yWindow="0" windowWidth="28800" windowHeight="12435"/>
  </bookViews>
  <sheets>
    <sheet name="Rekapitulace stavby" sheetId="1" r:id="rId1"/>
    <sheet name="000 - Ostatní a vedlejší ..." sheetId="2" r:id="rId2"/>
    <sheet name="101a - Budovatelů - parko..." sheetId="3" r:id="rId3"/>
    <sheet name="101b - Budovatelů - náhra..." sheetId="4" r:id="rId4"/>
    <sheet name="101c - Budovatelů - gabió..." sheetId="5" r:id="rId5"/>
    <sheet name="Seznam figur" sheetId="6" r:id="rId6"/>
  </sheets>
  <definedNames>
    <definedName name="_xlnm._FilterDatabase" localSheetId="1" hidden="1">'000 - Ostatní a vedlejší ...'!$C$130:$K$163</definedName>
    <definedName name="_xlnm._FilterDatabase" localSheetId="2" hidden="1">'101a - Budovatelů - parko...'!$C$137:$K$402</definedName>
    <definedName name="_xlnm._FilterDatabase" localSheetId="3" hidden="1">'101b - Budovatelů - náhra...'!$C$130:$K$244</definedName>
    <definedName name="_xlnm._FilterDatabase" localSheetId="4" hidden="1">'101c - Budovatelů - gabió...'!$C$132:$K$256</definedName>
    <definedName name="_xlnm.Print_Titles" localSheetId="1">'000 - Ostatní a vedlejší ...'!$130:$130</definedName>
    <definedName name="_xlnm.Print_Titles" localSheetId="2">'101a - Budovatelů - parko...'!$137:$137</definedName>
    <definedName name="_xlnm.Print_Titles" localSheetId="3">'101b - Budovatelů - náhra...'!$130:$130</definedName>
    <definedName name="_xlnm.Print_Titles" localSheetId="4">'101c - Budovatelů - gabió...'!$132:$132</definedName>
    <definedName name="_xlnm.Print_Titles" localSheetId="0">'Rekapitulace stavby'!$92:$92</definedName>
    <definedName name="_xlnm.Print_Titles" localSheetId="5">'Seznam figur'!$9:$9</definedName>
    <definedName name="_xlnm.Print_Area" localSheetId="1">'000 - Ostatní a vedlejší ...'!$C$4:$J$76,'000 - Ostatní a vedlejší ...'!$C$118:$J$163</definedName>
    <definedName name="_xlnm.Print_Area" localSheetId="2">'101a - Budovatelů - parko...'!$C$4:$J$76,'101a - Budovatelů - parko...'!$C$125:$J$402</definedName>
    <definedName name="_xlnm.Print_Area" localSheetId="3">'101b - Budovatelů - náhra...'!$C$4:$J$76,'101b - Budovatelů - náhra...'!$C$118:$J$244</definedName>
    <definedName name="_xlnm.Print_Area" localSheetId="4">'101c - Budovatelů - gabió...'!$C$4:$J$76,'101c - Budovatelů - gabió...'!$C$120:$J$256</definedName>
    <definedName name="_xlnm.Print_Area" localSheetId="0">'Rekapitulace stavby'!$D$4:$AO$76,'Rekapitulace stavby'!$C$82:$AQ$106</definedName>
    <definedName name="_xlnm.Print_Area" localSheetId="5">'Seznam figur'!$C$4:$G$76</definedName>
  </definedNames>
  <calcPr calcId="152511"/>
</workbook>
</file>

<file path=xl/calcChain.xml><?xml version="1.0" encoding="utf-8"?>
<calcChain xmlns="http://schemas.openxmlformats.org/spreadsheetml/2006/main">
  <c r="D7" i="6" l="1"/>
  <c r="J39" i="5"/>
  <c r="J38" i="5"/>
  <c r="AY98" i="1"/>
  <c r="J37" i="5"/>
  <c r="AX98" i="1"/>
  <c r="BI255" i="5"/>
  <c r="BH255" i="5"/>
  <c r="BG255" i="5"/>
  <c r="BF255" i="5"/>
  <c r="T255" i="5"/>
  <c r="T254" i="5"/>
  <c r="R255" i="5"/>
  <c r="R254" i="5" s="1"/>
  <c r="P255" i="5"/>
  <c r="P254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9" i="5"/>
  <c r="BH239" i="5"/>
  <c r="BG239" i="5"/>
  <c r="BF239" i="5"/>
  <c r="T239" i="5"/>
  <c r="R239" i="5"/>
  <c r="P239" i="5"/>
  <c r="BI236" i="5"/>
  <c r="BH236" i="5"/>
  <c r="BG236" i="5"/>
  <c r="BF236" i="5"/>
  <c r="T236" i="5"/>
  <c r="R236" i="5"/>
  <c r="P236" i="5"/>
  <c r="BI233" i="5"/>
  <c r="BH233" i="5"/>
  <c r="BG233" i="5"/>
  <c r="BF233" i="5"/>
  <c r="T233" i="5"/>
  <c r="R233" i="5"/>
  <c r="P233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2" i="5"/>
  <c r="BH222" i="5"/>
  <c r="BG222" i="5"/>
  <c r="BF222" i="5"/>
  <c r="T222" i="5"/>
  <c r="R222" i="5"/>
  <c r="P222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0" i="5"/>
  <c r="BH200" i="5"/>
  <c r="BG200" i="5"/>
  <c r="BF200" i="5"/>
  <c r="T200" i="5"/>
  <c r="R200" i="5"/>
  <c r="P200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73" i="5"/>
  <c r="BH173" i="5"/>
  <c r="BG173" i="5"/>
  <c r="BF173" i="5"/>
  <c r="T173" i="5"/>
  <c r="R173" i="5"/>
  <c r="P173" i="5"/>
  <c r="BI168" i="5"/>
  <c r="BH168" i="5"/>
  <c r="BG168" i="5"/>
  <c r="BF168" i="5"/>
  <c r="T168" i="5"/>
  <c r="R168" i="5"/>
  <c r="P168" i="5"/>
  <c r="BI163" i="5"/>
  <c r="BH163" i="5"/>
  <c r="BG163" i="5"/>
  <c r="BF163" i="5"/>
  <c r="T163" i="5"/>
  <c r="R163" i="5"/>
  <c r="P163" i="5"/>
  <c r="BI158" i="5"/>
  <c r="BH158" i="5"/>
  <c r="BG158" i="5"/>
  <c r="BF158" i="5"/>
  <c r="T158" i="5"/>
  <c r="R158" i="5"/>
  <c r="P158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6" i="5"/>
  <c r="BH146" i="5"/>
  <c r="BG146" i="5"/>
  <c r="BF146" i="5"/>
  <c r="T146" i="5"/>
  <c r="R146" i="5"/>
  <c r="P146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J129" i="5"/>
  <c r="F129" i="5"/>
  <c r="F127" i="5"/>
  <c r="E125" i="5"/>
  <c r="BI112" i="5"/>
  <c r="BH112" i="5"/>
  <c r="BG112" i="5"/>
  <c r="BF112" i="5"/>
  <c r="BI111" i="5"/>
  <c r="BH111" i="5"/>
  <c r="BG111" i="5"/>
  <c r="BF111" i="5"/>
  <c r="BE111" i="5"/>
  <c r="BI110" i="5"/>
  <c r="BH110" i="5"/>
  <c r="BG110" i="5"/>
  <c r="BF110" i="5"/>
  <c r="BE110" i="5"/>
  <c r="BI109" i="5"/>
  <c r="BH109" i="5"/>
  <c r="BG109" i="5"/>
  <c r="BF109" i="5"/>
  <c r="BE109" i="5"/>
  <c r="BI108" i="5"/>
  <c r="BH108" i="5"/>
  <c r="BG108" i="5"/>
  <c r="BF108" i="5"/>
  <c r="BE108" i="5"/>
  <c r="BI107" i="5"/>
  <c r="BH107" i="5"/>
  <c r="BG107" i="5"/>
  <c r="BF107" i="5"/>
  <c r="BE107" i="5"/>
  <c r="J91" i="5"/>
  <c r="F91" i="5"/>
  <c r="F89" i="5"/>
  <c r="E87" i="5"/>
  <c r="J24" i="5"/>
  <c r="E24" i="5"/>
  <c r="J130" i="5" s="1"/>
  <c r="J23" i="5"/>
  <c r="J18" i="5"/>
  <c r="E18" i="5"/>
  <c r="F92" i="5" s="1"/>
  <c r="J17" i="5"/>
  <c r="J12" i="5"/>
  <c r="J127" i="5"/>
  <c r="E7" i="5"/>
  <c r="E85" i="5"/>
  <c r="J241" i="4"/>
  <c r="J39" i="4"/>
  <c r="J38" i="4"/>
  <c r="AY97" i="1"/>
  <c r="J37" i="4"/>
  <c r="AX97" i="1"/>
  <c r="BI243" i="4"/>
  <c r="BH243" i="4"/>
  <c r="BG243" i="4"/>
  <c r="BF243" i="4"/>
  <c r="T243" i="4"/>
  <c r="T242" i="4"/>
  <c r="R243" i="4"/>
  <c r="R242" i="4"/>
  <c r="P243" i="4"/>
  <c r="P242" i="4"/>
  <c r="J100" i="4"/>
  <c r="BI238" i="4"/>
  <c r="BH238" i="4"/>
  <c r="BG238" i="4"/>
  <c r="BF238" i="4"/>
  <c r="T238" i="4"/>
  <c r="R238" i="4"/>
  <c r="P238" i="4"/>
  <c r="BI235" i="4"/>
  <c r="BH235" i="4"/>
  <c r="BG235" i="4"/>
  <c r="BF235" i="4"/>
  <c r="T235" i="4"/>
  <c r="R235" i="4"/>
  <c r="P235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19" i="4"/>
  <c r="BH219" i="4"/>
  <c r="BG219" i="4"/>
  <c r="BF219" i="4"/>
  <c r="T219" i="4"/>
  <c r="R219" i="4"/>
  <c r="P219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J127" i="4"/>
  <c r="F127" i="4"/>
  <c r="F125" i="4"/>
  <c r="E123" i="4"/>
  <c r="BI110" i="4"/>
  <c r="BH110" i="4"/>
  <c r="BG110" i="4"/>
  <c r="BF110" i="4"/>
  <c r="BI109" i="4"/>
  <c r="BH109" i="4"/>
  <c r="BG109" i="4"/>
  <c r="BF109" i="4"/>
  <c r="BE109" i="4"/>
  <c r="BI108" i="4"/>
  <c r="BH108" i="4"/>
  <c r="BG108" i="4"/>
  <c r="BF108" i="4"/>
  <c r="BE108" i="4"/>
  <c r="BI107" i="4"/>
  <c r="BH107" i="4"/>
  <c r="BG107" i="4"/>
  <c r="BF107" i="4"/>
  <c r="BE107" i="4"/>
  <c r="BI106" i="4"/>
  <c r="BH106" i="4"/>
  <c r="BG106" i="4"/>
  <c r="BF106" i="4"/>
  <c r="BE106" i="4"/>
  <c r="BI105" i="4"/>
  <c r="BH105" i="4"/>
  <c r="BG105" i="4"/>
  <c r="BF105" i="4"/>
  <c r="BE105" i="4"/>
  <c r="J91" i="4"/>
  <c r="F91" i="4"/>
  <c r="F89" i="4"/>
  <c r="E87" i="4"/>
  <c r="J24" i="4"/>
  <c r="E24" i="4"/>
  <c r="J92" i="4" s="1"/>
  <c r="J23" i="4"/>
  <c r="J18" i="4"/>
  <c r="E18" i="4"/>
  <c r="F128" i="4" s="1"/>
  <c r="J17" i="4"/>
  <c r="J12" i="4"/>
  <c r="J89" i="4"/>
  <c r="E7" i="4"/>
  <c r="E121" i="4"/>
  <c r="J39" i="3"/>
  <c r="J38" i="3"/>
  <c r="AY96" i="1" s="1"/>
  <c r="J37" i="3"/>
  <c r="AX96" i="1" s="1"/>
  <c r="BI400" i="3"/>
  <c r="BH400" i="3"/>
  <c r="BG400" i="3"/>
  <c r="BF400" i="3"/>
  <c r="T400" i="3"/>
  <c r="R400" i="3"/>
  <c r="P400" i="3"/>
  <c r="BI397" i="3"/>
  <c r="BH397" i="3"/>
  <c r="BG397" i="3"/>
  <c r="BF397" i="3"/>
  <c r="T397" i="3"/>
  <c r="R397" i="3"/>
  <c r="P397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88" i="3"/>
  <c r="BH388" i="3"/>
  <c r="BG388" i="3"/>
  <c r="BF388" i="3"/>
  <c r="T388" i="3"/>
  <c r="R388" i="3"/>
  <c r="P388" i="3"/>
  <c r="BI385" i="3"/>
  <c r="BH385" i="3"/>
  <c r="BG385" i="3"/>
  <c r="BF385" i="3"/>
  <c r="T385" i="3"/>
  <c r="R385" i="3"/>
  <c r="P385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7" i="3"/>
  <c r="BH377" i="3"/>
  <c r="BG377" i="3"/>
  <c r="BF377" i="3"/>
  <c r="T377" i="3"/>
  <c r="R377" i="3"/>
  <c r="P377" i="3"/>
  <c r="BI373" i="3"/>
  <c r="BH373" i="3"/>
  <c r="BG373" i="3"/>
  <c r="BF373" i="3"/>
  <c r="T373" i="3"/>
  <c r="T372" i="3"/>
  <c r="R373" i="3"/>
  <c r="R372" i="3"/>
  <c r="P373" i="3"/>
  <c r="P372" i="3"/>
  <c r="BI369" i="3"/>
  <c r="BH369" i="3"/>
  <c r="BG369" i="3"/>
  <c r="BF369" i="3"/>
  <c r="T369" i="3"/>
  <c r="R369" i="3"/>
  <c r="P369" i="3"/>
  <c r="BI366" i="3"/>
  <c r="BH366" i="3"/>
  <c r="BG366" i="3"/>
  <c r="BF366" i="3"/>
  <c r="T366" i="3"/>
  <c r="R366" i="3"/>
  <c r="P366" i="3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R358" i="3"/>
  <c r="P358" i="3"/>
  <c r="BI355" i="3"/>
  <c r="BH355" i="3"/>
  <c r="BG355" i="3"/>
  <c r="BF355" i="3"/>
  <c r="T355" i="3"/>
  <c r="R355" i="3"/>
  <c r="P355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39" i="3"/>
  <c r="BH339" i="3"/>
  <c r="BG339" i="3"/>
  <c r="BF339" i="3"/>
  <c r="T339" i="3"/>
  <c r="R339" i="3"/>
  <c r="P339" i="3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6" i="3"/>
  <c r="BH326" i="3"/>
  <c r="BG326" i="3"/>
  <c r="BF326" i="3"/>
  <c r="T326" i="3"/>
  <c r="R326" i="3"/>
  <c r="P326" i="3"/>
  <c r="BI323" i="3"/>
  <c r="BH323" i="3"/>
  <c r="BG323" i="3"/>
  <c r="BF323" i="3"/>
  <c r="T323" i="3"/>
  <c r="R323" i="3"/>
  <c r="P323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7" i="3"/>
  <c r="BH297" i="3"/>
  <c r="BG297" i="3"/>
  <c r="BF297" i="3"/>
  <c r="T297" i="3"/>
  <c r="T296" i="3" s="1"/>
  <c r="R297" i="3"/>
  <c r="R296" i="3" s="1"/>
  <c r="P297" i="3"/>
  <c r="P296" i="3" s="1"/>
  <c r="BI293" i="3"/>
  <c r="BH293" i="3"/>
  <c r="BG293" i="3"/>
  <c r="BF293" i="3"/>
  <c r="T293" i="3"/>
  <c r="T292" i="3" s="1"/>
  <c r="R293" i="3"/>
  <c r="R292" i="3" s="1"/>
  <c r="P293" i="3"/>
  <c r="P292" i="3" s="1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2" i="3"/>
  <c r="BH262" i="3"/>
  <c r="BG262" i="3"/>
  <c r="BF262" i="3"/>
  <c r="T262" i="3"/>
  <c r="R262" i="3"/>
  <c r="P262" i="3"/>
  <c r="BI257" i="3"/>
  <c r="BH257" i="3"/>
  <c r="BG257" i="3"/>
  <c r="BF257" i="3"/>
  <c r="T257" i="3"/>
  <c r="R257" i="3"/>
  <c r="P257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3" i="3"/>
  <c r="BH233" i="3"/>
  <c r="BG233" i="3"/>
  <c r="BF233" i="3"/>
  <c r="T233" i="3"/>
  <c r="R233" i="3"/>
  <c r="P233" i="3"/>
  <c r="BI228" i="3"/>
  <c r="BH228" i="3"/>
  <c r="BG228" i="3"/>
  <c r="BF228" i="3"/>
  <c r="T228" i="3"/>
  <c r="R228" i="3"/>
  <c r="P228" i="3"/>
  <c r="BI223" i="3"/>
  <c r="BH223" i="3"/>
  <c r="BG223" i="3"/>
  <c r="BF223" i="3"/>
  <c r="T223" i="3"/>
  <c r="R223" i="3"/>
  <c r="P223" i="3"/>
  <c r="BI218" i="3"/>
  <c r="BH218" i="3"/>
  <c r="BG218" i="3"/>
  <c r="BF218" i="3"/>
  <c r="T218" i="3"/>
  <c r="R218" i="3"/>
  <c r="P218" i="3"/>
  <c r="BI213" i="3"/>
  <c r="BH213" i="3"/>
  <c r="BG213" i="3"/>
  <c r="BF213" i="3"/>
  <c r="T213" i="3"/>
  <c r="R213" i="3"/>
  <c r="P213" i="3"/>
  <c r="BI207" i="3"/>
  <c r="BH207" i="3"/>
  <c r="BG207" i="3"/>
  <c r="BF207" i="3"/>
  <c r="T207" i="3"/>
  <c r="R207" i="3"/>
  <c r="P207" i="3"/>
  <c r="BI201" i="3"/>
  <c r="BH201" i="3"/>
  <c r="BG201" i="3"/>
  <c r="BF201" i="3"/>
  <c r="T201" i="3"/>
  <c r="R201" i="3"/>
  <c r="P201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0" i="3"/>
  <c r="BH150" i="3"/>
  <c r="BG150" i="3"/>
  <c r="BF150" i="3"/>
  <c r="T150" i="3"/>
  <c r="R150" i="3"/>
  <c r="P150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J134" i="3"/>
  <c r="F134" i="3"/>
  <c r="F132" i="3"/>
  <c r="E130" i="3"/>
  <c r="BI117" i="3"/>
  <c r="BH117" i="3"/>
  <c r="BG117" i="3"/>
  <c r="BF117" i="3"/>
  <c r="BI116" i="3"/>
  <c r="BH116" i="3"/>
  <c r="BG116" i="3"/>
  <c r="BF116" i="3"/>
  <c r="BE116" i="3"/>
  <c r="BI115" i="3"/>
  <c r="BH115" i="3"/>
  <c r="BG115" i="3"/>
  <c r="BF115" i="3"/>
  <c r="BE115" i="3"/>
  <c r="BI114" i="3"/>
  <c r="BH114" i="3"/>
  <c r="BG114" i="3"/>
  <c r="BF114" i="3"/>
  <c r="BE114" i="3"/>
  <c r="BI113" i="3"/>
  <c r="BH113" i="3"/>
  <c r="BG113" i="3"/>
  <c r="BF113" i="3"/>
  <c r="BE113" i="3"/>
  <c r="BI112" i="3"/>
  <c r="BH112" i="3"/>
  <c r="BG112" i="3"/>
  <c r="BF112" i="3"/>
  <c r="BE112" i="3"/>
  <c r="J91" i="3"/>
  <c r="F91" i="3"/>
  <c r="F89" i="3"/>
  <c r="E87" i="3"/>
  <c r="J24" i="3"/>
  <c r="E24" i="3"/>
  <c r="J135" i="3"/>
  <c r="J23" i="3"/>
  <c r="J18" i="3"/>
  <c r="E18" i="3"/>
  <c r="F135" i="3"/>
  <c r="J17" i="3"/>
  <c r="J12" i="3"/>
  <c r="J132" i="3"/>
  <c r="E7" i="3"/>
  <c r="E128" i="3" s="1"/>
  <c r="J39" i="2"/>
  <c r="J38" i="2"/>
  <c r="AY95" i="1"/>
  <c r="J37" i="2"/>
  <c r="AX95" i="1"/>
  <c r="BI161" i="2"/>
  <c r="BH161" i="2"/>
  <c r="BG161" i="2"/>
  <c r="BF161" i="2"/>
  <c r="T161" i="2"/>
  <c r="T160" i="2"/>
  <c r="R161" i="2"/>
  <c r="R160" i="2"/>
  <c r="P161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T149" i="2"/>
  <c r="R150" i="2"/>
  <c r="R149" i="2"/>
  <c r="P150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J127" i="2"/>
  <c r="F127" i="2"/>
  <c r="F125" i="2"/>
  <c r="E123" i="2"/>
  <c r="BI110" i="2"/>
  <c r="BH110" i="2"/>
  <c r="BG110" i="2"/>
  <c r="BF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J91" i="2"/>
  <c r="F91" i="2"/>
  <c r="F89" i="2"/>
  <c r="E87" i="2"/>
  <c r="J24" i="2"/>
  <c r="E24" i="2"/>
  <c r="J128" i="2"/>
  <c r="J23" i="2"/>
  <c r="J18" i="2"/>
  <c r="E18" i="2"/>
  <c r="F128" i="2"/>
  <c r="J17" i="2"/>
  <c r="J12" i="2"/>
  <c r="J125" i="2"/>
  <c r="E7" i="2"/>
  <c r="E121" i="2"/>
  <c r="CK104" i="1"/>
  <c r="CJ104" i="1"/>
  <c r="CI104" i="1"/>
  <c r="CH104" i="1"/>
  <c r="CG104" i="1"/>
  <c r="CF104" i="1"/>
  <c r="BZ104" i="1"/>
  <c r="CE104" i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L90" i="1"/>
  <c r="AM90" i="1"/>
  <c r="AM89" i="1"/>
  <c r="L89" i="1"/>
  <c r="AM87" i="1"/>
  <c r="L87" i="1"/>
  <c r="L85" i="1"/>
  <c r="L84" i="1"/>
  <c r="BK157" i="2"/>
  <c r="BK146" i="2"/>
  <c r="BK134" i="2"/>
  <c r="J140" i="2"/>
  <c r="J161" i="2"/>
  <c r="BK400" i="3"/>
  <c r="BK388" i="3"/>
  <c r="BK346" i="3"/>
  <c r="J293" i="3"/>
  <c r="BK270" i="3"/>
  <c r="BK248" i="3"/>
  <c r="BK207" i="3"/>
  <c r="J178" i="3"/>
  <c r="BK141" i="3"/>
  <c r="BK366" i="3"/>
  <c r="J330" i="3"/>
  <c r="J311" i="3"/>
  <c r="J285" i="3"/>
  <c r="J252" i="3"/>
  <c r="BK223" i="3"/>
  <c r="J184" i="3"/>
  <c r="BK161" i="3"/>
  <c r="BK369" i="3"/>
  <c r="BK343" i="3"/>
  <c r="J326" i="3"/>
  <c r="BK309" i="3"/>
  <c r="BK293" i="3"/>
  <c r="J273" i="3"/>
  <c r="J228" i="3"/>
  <c r="J207" i="3"/>
  <c r="J161" i="3"/>
  <c r="J400" i="3"/>
  <c r="J385" i="3"/>
  <c r="J358" i="3"/>
  <c r="BK326" i="3"/>
  <c r="BK311" i="3"/>
  <c r="J301" i="3"/>
  <c r="J276" i="3"/>
  <c r="BK233" i="3"/>
  <c r="J181" i="3"/>
  <c r="BK144" i="3"/>
  <c r="BK235" i="4"/>
  <c r="J215" i="4"/>
  <c r="BK204" i="4"/>
  <c r="BK184" i="4"/>
  <c r="BK162" i="4"/>
  <c r="J227" i="4"/>
  <c r="BK210" i="4"/>
  <c r="J197" i="4"/>
  <c r="J176" i="4"/>
  <c r="BK171" i="4"/>
  <c r="BK149" i="4"/>
  <c r="J188" i="4"/>
  <c r="J162" i="4"/>
  <c r="J145" i="4"/>
  <c r="BK168" i="4"/>
  <c r="J134" i="4"/>
  <c r="J236" i="5"/>
  <c r="BK210" i="5"/>
  <c r="J142" i="5"/>
  <c r="BK245" i="5"/>
  <c r="BK229" i="5"/>
  <c r="J210" i="5"/>
  <c r="J189" i="5"/>
  <c r="BK163" i="5"/>
  <c r="BK248" i="5"/>
  <c r="BK236" i="5"/>
  <c r="BK200" i="5"/>
  <c r="J182" i="5"/>
  <c r="BK158" i="5"/>
  <c r="J136" i="5"/>
  <c r="J139" i="5"/>
  <c r="BK150" i="2"/>
  <c r="J143" i="2"/>
  <c r="J134" i="2"/>
  <c r="BK137" i="2"/>
  <c r="J157" i="2"/>
  <c r="BK397" i="3"/>
  <c r="J391" i="3"/>
  <c r="BK373" i="3"/>
  <c r="BK339" i="3"/>
  <c r="BK282" i="3"/>
  <c r="J262" i="3"/>
  <c r="J218" i="3"/>
  <c r="BK195" i="3"/>
  <c r="J150" i="3"/>
  <c r="BK382" i="3"/>
  <c r="BK361" i="3"/>
  <c r="BK317" i="3"/>
  <c r="BK301" i="3"/>
  <c r="BK273" i="3"/>
  <c r="J233" i="3"/>
  <c r="BK181" i="3"/>
  <c r="J164" i="3"/>
  <c r="J377" i="3"/>
  <c r="J346" i="3"/>
  <c r="J333" i="3"/>
  <c r="J320" i="3"/>
  <c r="J282" i="3"/>
  <c r="BK245" i="3"/>
  <c r="J213" i="3"/>
  <c r="BK189" i="3"/>
  <c r="BK155" i="3"/>
  <c r="BK380" i="3"/>
  <c r="BK349" i="3"/>
  <c r="BK323" i="3"/>
  <c r="J313" i="3"/>
  <c r="BK306" i="3"/>
  <c r="BK285" i="3"/>
  <c r="J257" i="3"/>
  <c r="BK228" i="3"/>
  <c r="J172" i="3"/>
  <c r="J155" i="3"/>
  <c r="J238" i="4"/>
  <c r="J223" i="4"/>
  <c r="BK188" i="4"/>
  <c r="BK176" i="4"/>
  <c r="BK153" i="4"/>
  <c r="BK215" i="4"/>
  <c r="J204" i="4"/>
  <c r="BK191" i="4"/>
  <c r="J168" i="4"/>
  <c r="BK142" i="4"/>
  <c r="J165" i="4"/>
  <c r="J153" i="4"/>
  <c r="BK134" i="4"/>
  <c r="J137" i="4"/>
  <c r="BK239" i="5"/>
  <c r="J212" i="5"/>
  <c r="J153" i="5"/>
  <c r="BK139" i="5"/>
  <c r="J248" i="5"/>
  <c r="J233" i="5"/>
  <c r="BK212" i="5"/>
  <c r="BK182" i="5"/>
  <c r="BK146" i="5"/>
  <c r="J245" i="5"/>
  <c r="BK226" i="5"/>
  <c r="BK192" i="5"/>
  <c r="J173" i="5"/>
  <c r="BK178" i="5"/>
  <c r="BK136" i="5"/>
  <c r="J154" i="2"/>
  <c r="J146" i="2"/>
  <c r="AS94" i="1"/>
  <c r="BK140" i="2"/>
  <c r="J382" i="3"/>
  <c r="J355" i="3"/>
  <c r="J336" i="3"/>
  <c r="BK279" i="3"/>
  <c r="BK257" i="3"/>
  <c r="BK213" i="3"/>
  <c r="J189" i="3"/>
  <c r="BK391" i="3"/>
  <c r="BK377" i="3"/>
  <c r="BK358" i="3"/>
  <c r="J315" i="3"/>
  <c r="J303" i="3"/>
  <c r="BK276" i="3"/>
  <c r="J248" i="3"/>
  <c r="J192" i="3"/>
  <c r="J167" i="3"/>
  <c r="J397" i="3"/>
  <c r="BK355" i="3"/>
  <c r="BK336" i="3"/>
  <c r="J306" i="3"/>
  <c r="BK289" i="3"/>
  <c r="J241" i="3"/>
  <c r="J223" i="3"/>
  <c r="J195" i="3"/>
  <c r="BK178" i="3"/>
  <c r="J144" i="3"/>
  <c r="J388" i="3"/>
  <c r="J361" i="3"/>
  <c r="BK330" i="3"/>
  <c r="BK315" i="3"/>
  <c r="J309" i="3"/>
  <c r="J289" i="3"/>
  <c r="BK262" i="3"/>
  <c r="J245" i="3"/>
  <c r="BK184" i="3"/>
  <c r="BK167" i="3"/>
  <c r="J141" i="3"/>
  <c r="BK231" i="4"/>
  <c r="BK212" i="4"/>
  <c r="J191" i="4"/>
  <c r="J171" i="4"/>
  <c r="J219" i="4"/>
  <c r="BK207" i="4"/>
  <c r="J194" i="4"/>
  <c r="BK173" i="4"/>
  <c r="BK159" i="4"/>
  <c r="J243" i="4"/>
  <c r="J173" i="4"/>
  <c r="J156" i="4"/>
  <c r="BK137" i="4"/>
  <c r="J149" i="4"/>
  <c r="BK251" i="5"/>
  <c r="J229" i="5"/>
  <c r="J168" i="5"/>
  <c r="J146" i="5"/>
  <c r="J251" i="5"/>
  <c r="J239" i="5"/>
  <c r="J226" i="5"/>
  <c r="J200" i="5"/>
  <c r="BK168" i="5"/>
  <c r="J195" i="5"/>
  <c r="J178" i="5"/>
  <c r="J150" i="5"/>
  <c r="J163" i="5"/>
  <c r="J150" i="2"/>
  <c r="BK143" i="2"/>
  <c r="BK161" i="2"/>
  <c r="J137" i="2"/>
  <c r="BK154" i="2"/>
  <c r="J394" i="3"/>
  <c r="J380" i="3"/>
  <c r="J349" i="3"/>
  <c r="J317" i="3"/>
  <c r="BK267" i="3"/>
  <c r="BK241" i="3"/>
  <c r="J201" i="3"/>
  <c r="BK158" i="3"/>
  <c r="BK385" i="3"/>
  <c r="J369" i="3"/>
  <c r="J343" i="3"/>
  <c r="BK313" i="3"/>
  <c r="BK297" i="3"/>
  <c r="J267" i="3"/>
  <c r="J238" i="3"/>
  <c r="BK218" i="3"/>
  <c r="BK172" i="3"/>
  <c r="BK150" i="3"/>
  <c r="J366" i="3"/>
  <c r="J339" i="3"/>
  <c r="J323" i="3"/>
  <c r="J297" i="3"/>
  <c r="J270" i="3"/>
  <c r="BK238" i="3"/>
  <c r="BK201" i="3"/>
  <c r="J158" i="3"/>
  <c r="BK394" i="3"/>
  <c r="J373" i="3"/>
  <c r="BK333" i="3"/>
  <c r="BK320" i="3"/>
  <c r="BK303" i="3"/>
  <c r="J279" i="3"/>
  <c r="BK252" i="3"/>
  <c r="BK192" i="3"/>
  <c r="BK164" i="3"/>
  <c r="BK243" i="4"/>
  <c r="BK227" i="4"/>
  <c r="J207" i="4"/>
  <c r="BK197" i="4"/>
  <c r="BK180" i="4"/>
  <c r="BK145" i="4"/>
  <c r="J212" i="4"/>
  <c r="J200" i="4"/>
  <c r="J180" i="4"/>
  <c r="BK165" i="4"/>
  <c r="BK238" i="4"/>
  <c r="J235" i="4"/>
  <c r="J231" i="4"/>
  <c r="BK223" i="4"/>
  <c r="BK219" i="4"/>
  <c r="J210" i="4"/>
  <c r="BK200" i="4"/>
  <c r="BK194" i="4"/>
  <c r="J184" i="4"/>
  <c r="J159" i="4"/>
  <c r="J142" i="4"/>
  <c r="BK156" i="4"/>
  <c r="BK255" i="5"/>
  <c r="BK233" i="5"/>
  <c r="BK195" i="5"/>
  <c r="BK150" i="5"/>
  <c r="J255" i="5"/>
  <c r="BK242" i="5"/>
  <c r="J222" i="5"/>
  <c r="J192" i="5"/>
  <c r="BK173" i="5"/>
  <c r="BK142" i="5"/>
  <c r="J242" i="5"/>
  <c r="BK222" i="5"/>
  <c r="BK189" i="5"/>
  <c r="BK153" i="5"/>
  <c r="J158" i="5"/>
  <c r="P133" i="2" l="1"/>
  <c r="R153" i="2"/>
  <c r="T140" i="3"/>
  <c r="T244" i="3"/>
  <c r="BK251" i="3"/>
  <c r="J251" i="3"/>
  <c r="J100" i="3"/>
  <c r="T300" i="3"/>
  <c r="T342" i="3"/>
  <c r="P376" i="3"/>
  <c r="P384" i="3"/>
  <c r="T135" i="5"/>
  <c r="R181" i="5"/>
  <c r="T199" i="5"/>
  <c r="P225" i="5"/>
  <c r="T232" i="5"/>
  <c r="T133" i="2"/>
  <c r="P153" i="2"/>
  <c r="BK140" i="3"/>
  <c r="BK244" i="3"/>
  <c r="J244" i="3"/>
  <c r="J99" i="3"/>
  <c r="T251" i="3"/>
  <c r="R300" i="3"/>
  <c r="P342" i="3"/>
  <c r="T376" i="3"/>
  <c r="R384" i="3"/>
  <c r="R133" i="4"/>
  <c r="P179" i="4"/>
  <c r="R179" i="4"/>
  <c r="P135" i="5"/>
  <c r="T181" i="5"/>
  <c r="P199" i="5"/>
  <c r="R225" i="5"/>
  <c r="P232" i="5"/>
  <c r="BK133" i="2"/>
  <c r="J133" i="2"/>
  <c r="J98" i="2"/>
  <c r="BK153" i="2"/>
  <c r="J153" i="2" s="1"/>
  <c r="J100" i="2" s="1"/>
  <c r="R140" i="3"/>
  <c r="R139" i="3"/>
  <c r="R244" i="3"/>
  <c r="R251" i="3"/>
  <c r="BK300" i="3"/>
  <c r="J300" i="3"/>
  <c r="J103" i="3" s="1"/>
  <c r="R342" i="3"/>
  <c r="R376" i="3"/>
  <c r="R375" i="3"/>
  <c r="T384" i="3"/>
  <c r="P133" i="4"/>
  <c r="P132" i="4"/>
  <c r="P131" i="4"/>
  <c r="AU97" i="1" s="1"/>
  <c r="BK179" i="4"/>
  <c r="J179" i="4"/>
  <c r="J99" i="4"/>
  <c r="T179" i="4"/>
  <c r="BK135" i="5"/>
  <c r="BK181" i="5"/>
  <c r="J181" i="5"/>
  <c r="J99" i="5" s="1"/>
  <c r="BK199" i="5"/>
  <c r="J199" i="5"/>
  <c r="J100" i="5"/>
  <c r="BK225" i="5"/>
  <c r="J225" i="5"/>
  <c r="J101" i="5"/>
  <c r="T225" i="5"/>
  <c r="R232" i="5"/>
  <c r="R133" i="2"/>
  <c r="R132" i="2"/>
  <c r="R131" i="2"/>
  <c r="T153" i="2"/>
  <c r="P140" i="3"/>
  <c r="P244" i="3"/>
  <c r="P139" i="3" s="1"/>
  <c r="P251" i="3"/>
  <c r="P300" i="3"/>
  <c r="BK342" i="3"/>
  <c r="J342" i="3"/>
  <c r="J104" i="3" s="1"/>
  <c r="BK376" i="3"/>
  <c r="BK384" i="3"/>
  <c r="J384" i="3"/>
  <c r="J108" i="3" s="1"/>
  <c r="BK133" i="4"/>
  <c r="J133" i="4"/>
  <c r="J98" i="4"/>
  <c r="T133" i="4"/>
  <c r="T132" i="4"/>
  <c r="T131" i="4"/>
  <c r="R135" i="5"/>
  <c r="P181" i="5"/>
  <c r="R199" i="5"/>
  <c r="BK232" i="5"/>
  <c r="J232" i="5"/>
  <c r="J102" i="5" s="1"/>
  <c r="BK292" i="3"/>
  <c r="J292" i="3"/>
  <c r="J101" i="3"/>
  <c r="BK296" i="3"/>
  <c r="J296" i="3"/>
  <c r="J102" i="3"/>
  <c r="BK149" i="2"/>
  <c r="J149" i="2" s="1"/>
  <c r="J99" i="2" s="1"/>
  <c r="BK160" i="2"/>
  <c r="J160" i="2"/>
  <c r="J101" i="2" s="1"/>
  <c r="BK242" i="4"/>
  <c r="J242" i="4"/>
  <c r="J101" i="4"/>
  <c r="BK372" i="3"/>
  <c r="J372" i="3"/>
  <c r="J105" i="3"/>
  <c r="BK254" i="5"/>
  <c r="J254" i="5" s="1"/>
  <c r="J103" i="5" s="1"/>
  <c r="J89" i="5"/>
  <c r="E123" i="5"/>
  <c r="F130" i="5"/>
  <c r="BE158" i="5"/>
  <c r="BE168" i="5"/>
  <c r="BE182" i="5"/>
  <c r="BE136" i="5"/>
  <c r="BE142" i="5"/>
  <c r="BE146" i="5"/>
  <c r="BE163" i="5"/>
  <c r="BE189" i="5"/>
  <c r="BE222" i="5"/>
  <c r="BE229" i="5"/>
  <c r="BE233" i="5"/>
  <c r="BE251" i="5"/>
  <c r="J92" i="5"/>
  <c r="BE139" i="5"/>
  <c r="BE150" i="5"/>
  <c r="BE210" i="5"/>
  <c r="BE212" i="5"/>
  <c r="BE226" i="5"/>
  <c r="BE245" i="5"/>
  <c r="BE248" i="5"/>
  <c r="BE255" i="5"/>
  <c r="BE153" i="5"/>
  <c r="BE173" i="5"/>
  <c r="BE178" i="5"/>
  <c r="BE192" i="5"/>
  <c r="BE195" i="5"/>
  <c r="BE200" i="5"/>
  <c r="BE236" i="5"/>
  <c r="BE239" i="5"/>
  <c r="BE242" i="5"/>
  <c r="J140" i="3"/>
  <c r="J98" i="3" s="1"/>
  <c r="J376" i="3"/>
  <c r="J107" i="3"/>
  <c r="E85" i="4"/>
  <c r="F92" i="4"/>
  <c r="BE134" i="4"/>
  <c r="BE142" i="4"/>
  <c r="BE149" i="4"/>
  <c r="BE162" i="4"/>
  <c r="J125" i="4"/>
  <c r="J128" i="4"/>
  <c r="BE176" i="4"/>
  <c r="BE180" i="4"/>
  <c r="BE191" i="4"/>
  <c r="BE197" i="4"/>
  <c r="BE215" i="4"/>
  <c r="BE219" i="4"/>
  <c r="BE235" i="4"/>
  <c r="BE238" i="4"/>
  <c r="BE153" i="4"/>
  <c r="BE156" i="4"/>
  <c r="BE159" i="4"/>
  <c r="BE165" i="4"/>
  <c r="BE171" i="4"/>
  <c r="BE188" i="4"/>
  <c r="BE204" i="4"/>
  <c r="BE207" i="4"/>
  <c r="BE212" i="4"/>
  <c r="BE231" i="4"/>
  <c r="BE137" i="4"/>
  <c r="BE145" i="4"/>
  <c r="BE168" i="4"/>
  <c r="BE173" i="4"/>
  <c r="BE184" i="4"/>
  <c r="BE194" i="4"/>
  <c r="BE200" i="4"/>
  <c r="BE210" i="4"/>
  <c r="BE223" i="4"/>
  <c r="BE227" i="4"/>
  <c r="BE243" i="4"/>
  <c r="J89" i="3"/>
  <c r="J92" i="3"/>
  <c r="BE155" i="3"/>
  <c r="BE158" i="3"/>
  <c r="BE172" i="3"/>
  <c r="BE189" i="3"/>
  <c r="BE201" i="3"/>
  <c r="BE213" i="3"/>
  <c r="BE218" i="3"/>
  <c r="BE238" i="3"/>
  <c r="BE245" i="3"/>
  <c r="BE270" i="3"/>
  <c r="BE279" i="3"/>
  <c r="BE315" i="3"/>
  <c r="BE317" i="3"/>
  <c r="BE336" i="3"/>
  <c r="BE346" i="3"/>
  <c r="BE355" i="3"/>
  <c r="BE366" i="3"/>
  <c r="BE373" i="3"/>
  <c r="BE380" i="3"/>
  <c r="BE385" i="3"/>
  <c r="BE397" i="3"/>
  <c r="BE167" i="3"/>
  <c r="BE181" i="3"/>
  <c r="BE248" i="3"/>
  <c r="BE257" i="3"/>
  <c r="BE262" i="3"/>
  <c r="BE267" i="3"/>
  <c r="BE276" i="3"/>
  <c r="BE282" i="3"/>
  <c r="BE313" i="3"/>
  <c r="BE326" i="3"/>
  <c r="BE382" i="3"/>
  <c r="BE394" i="3"/>
  <c r="F92" i="3"/>
  <c r="BE141" i="3"/>
  <c r="BE184" i="3"/>
  <c r="BE192" i="3"/>
  <c r="BE195" i="3"/>
  <c r="BE207" i="3"/>
  <c r="BE223" i="3"/>
  <c r="BE241" i="3"/>
  <c r="BE289" i="3"/>
  <c r="BE311" i="3"/>
  <c r="BE320" i="3"/>
  <c r="BE323" i="3"/>
  <c r="BE333" i="3"/>
  <c r="BE339" i="3"/>
  <c r="BE343" i="3"/>
  <c r="BE349" i="3"/>
  <c r="BE377" i="3"/>
  <c r="BE388" i="3"/>
  <c r="BE400" i="3"/>
  <c r="E85" i="3"/>
  <c r="BE144" i="3"/>
  <c r="BE150" i="3"/>
  <c r="BE161" i="3"/>
  <c r="BE164" i="3"/>
  <c r="BE178" i="3"/>
  <c r="BE228" i="3"/>
  <c r="BE233" i="3"/>
  <c r="BE252" i="3"/>
  <c r="BE273" i="3"/>
  <c r="BE285" i="3"/>
  <c r="BE293" i="3"/>
  <c r="BE297" i="3"/>
  <c r="BE301" i="3"/>
  <c r="BE303" i="3"/>
  <c r="BE306" i="3"/>
  <c r="BE309" i="3"/>
  <c r="BE330" i="3"/>
  <c r="BE358" i="3"/>
  <c r="BE361" i="3"/>
  <c r="BE369" i="3"/>
  <c r="BE391" i="3"/>
  <c r="BE140" i="2"/>
  <c r="BE154" i="2"/>
  <c r="BE161" i="2"/>
  <c r="J89" i="2"/>
  <c r="F92" i="2"/>
  <c r="BE137" i="2"/>
  <c r="E85" i="2"/>
  <c r="J92" i="2"/>
  <c r="BE143" i="2"/>
  <c r="BE146" i="2"/>
  <c r="BE150" i="2"/>
  <c r="BE157" i="2"/>
  <c r="BE134" i="2"/>
  <c r="F39" i="2"/>
  <c r="BD95" i="1"/>
  <c r="F39" i="3"/>
  <c r="BD96" i="1" s="1"/>
  <c r="F38" i="3"/>
  <c r="BC96" i="1"/>
  <c r="F38" i="5"/>
  <c r="BC98" i="1" s="1"/>
  <c r="J36" i="2"/>
  <c r="AW95" i="1"/>
  <c r="F38" i="2"/>
  <c r="BC95" i="1" s="1"/>
  <c r="J36" i="3"/>
  <c r="AW96" i="1"/>
  <c r="F39" i="4"/>
  <c r="BD97" i="1" s="1"/>
  <c r="F39" i="5"/>
  <c r="BD98" i="1"/>
  <c r="F36" i="4"/>
  <c r="BA97" i="1" s="1"/>
  <c r="F36" i="2"/>
  <c r="BA95" i="1"/>
  <c r="F37" i="3"/>
  <c r="BB96" i="1" s="1"/>
  <c r="F37" i="5"/>
  <c r="BB98" i="1"/>
  <c r="F37" i="4"/>
  <c r="BB97" i="1" s="1"/>
  <c r="F38" i="4"/>
  <c r="BC97" i="1"/>
  <c r="F37" i="2"/>
  <c r="BB95" i="1" s="1"/>
  <c r="F36" i="3"/>
  <c r="BA96" i="1"/>
  <c r="F36" i="5"/>
  <c r="BA98" i="1" s="1"/>
  <c r="J36" i="4"/>
  <c r="AW97" i="1"/>
  <c r="J36" i="5"/>
  <c r="AW98" i="1" s="1"/>
  <c r="R132" i="4" l="1"/>
  <c r="R131" i="4"/>
  <c r="BK375" i="3"/>
  <c r="J375" i="3" s="1"/>
  <c r="J106" i="3" s="1"/>
  <c r="BK134" i="5"/>
  <c r="BK133" i="5"/>
  <c r="J133" i="5" s="1"/>
  <c r="J96" i="5" s="1"/>
  <c r="R134" i="5"/>
  <c r="R133" i="5" s="1"/>
  <c r="P134" i="5"/>
  <c r="P133" i="5"/>
  <c r="AU98" i="1"/>
  <c r="BK139" i="3"/>
  <c r="J139" i="3"/>
  <c r="J97" i="3"/>
  <c r="T134" i="5"/>
  <c r="T133" i="5" s="1"/>
  <c r="T139" i="3"/>
  <c r="T138" i="3"/>
  <c r="R138" i="3"/>
  <c r="T375" i="3"/>
  <c r="T132" i="2"/>
  <c r="T131" i="2"/>
  <c r="P375" i="3"/>
  <c r="P138" i="3" s="1"/>
  <c r="AU96" i="1" s="1"/>
  <c r="P132" i="2"/>
  <c r="P131" i="2"/>
  <c r="AU95" i="1" s="1"/>
  <c r="BK132" i="2"/>
  <c r="J132" i="2"/>
  <c r="J97" i="2"/>
  <c r="BK132" i="4"/>
  <c r="J132" i="4"/>
  <c r="J97" i="4"/>
  <c r="J135" i="5"/>
  <c r="J98" i="5" s="1"/>
  <c r="BB94" i="1"/>
  <c r="W34" i="1"/>
  <c r="BA94" i="1"/>
  <c r="W33" i="1"/>
  <c r="BC94" i="1"/>
  <c r="W35" i="1"/>
  <c r="BD94" i="1"/>
  <c r="W36" i="1"/>
  <c r="J30" i="5" l="1"/>
  <c r="J112" i="5" s="1"/>
  <c r="J106" i="5" s="1"/>
  <c r="J31" i="5" s="1"/>
  <c r="J32" i="5" s="1"/>
  <c r="AG98" i="1" s="1"/>
  <c r="J114" i="5"/>
  <c r="BE112" i="5"/>
  <c r="J35" i="5" s="1"/>
  <c r="AV98" i="1" s="1"/>
  <c r="AT98" i="1" s="1"/>
  <c r="BK131" i="4"/>
  <c r="J131" i="4"/>
  <c r="J96" i="4"/>
  <c r="J30" i="4" s="1"/>
  <c r="J110" i="4" s="1"/>
  <c r="BE110" i="4" s="1"/>
  <c r="J35" i="4" s="1"/>
  <c r="AV97" i="1" s="1"/>
  <c r="AT97" i="1" s="1"/>
  <c r="J134" i="5"/>
  <c r="J97" i="5"/>
  <c r="BK131" i="2"/>
  <c r="J131" i="2" s="1"/>
  <c r="J96" i="2" s="1"/>
  <c r="BK138" i="3"/>
  <c r="J138" i="3" s="1"/>
  <c r="J96" i="3" s="1"/>
  <c r="J30" i="3" s="1"/>
  <c r="J117" i="3" s="1"/>
  <c r="BE117" i="3" s="1"/>
  <c r="J35" i="3" s="1"/>
  <c r="AV96" i="1" s="1"/>
  <c r="AT96" i="1" s="1"/>
  <c r="AU94" i="1"/>
  <c r="AW94" i="1"/>
  <c r="AK33" i="1" s="1"/>
  <c r="AX94" i="1"/>
  <c r="AY94" i="1"/>
  <c r="J30" i="2" l="1"/>
  <c r="J110" i="2" s="1"/>
  <c r="J104" i="2" s="1"/>
  <c r="J112" i="2" s="1"/>
  <c r="AN98" i="1"/>
  <c r="F35" i="5"/>
  <c r="AZ98" i="1" s="1"/>
  <c r="J41" i="5"/>
  <c r="BE110" i="2"/>
  <c r="J35" i="2" s="1"/>
  <c r="AV95" i="1" s="1"/>
  <c r="AT95" i="1" s="1"/>
  <c r="J31" i="2"/>
  <c r="J111" i="3"/>
  <c r="J119" i="3" s="1"/>
  <c r="F35" i="4"/>
  <c r="AZ97" i="1"/>
  <c r="J104" i="4"/>
  <c r="J112" i="4" s="1"/>
  <c r="F35" i="3"/>
  <c r="AZ96" i="1"/>
  <c r="J32" i="2"/>
  <c r="AG95" i="1" s="1"/>
  <c r="AN95" i="1" l="1"/>
  <c r="J31" i="3"/>
  <c r="J31" i="4"/>
  <c r="J41" i="2"/>
  <c r="J32" i="3"/>
  <c r="AG96" i="1" s="1"/>
  <c r="AN96" i="1" s="1"/>
  <c r="J32" i="4"/>
  <c r="AG97" i="1"/>
  <c r="AN97" i="1" s="1"/>
  <c r="F35" i="2"/>
  <c r="AZ95" i="1"/>
  <c r="J41" i="4" l="1"/>
  <c r="J41" i="3"/>
  <c r="AZ94" i="1"/>
  <c r="AG94" i="1"/>
  <c r="AK26" i="1" s="1"/>
  <c r="AG102" i="1" l="1"/>
  <c r="CD102" i="1"/>
  <c r="AV94" i="1"/>
  <c r="AT94" i="1" s="1"/>
  <c r="AN94" i="1" s="1"/>
  <c r="AG101" i="1"/>
  <c r="CD101" i="1"/>
  <c r="AG104" i="1"/>
  <c r="CD104" i="1"/>
  <c r="AG103" i="1"/>
  <c r="AV103" i="1"/>
  <c r="BY103" i="1"/>
  <c r="CD103" i="1" l="1"/>
  <c r="AV102" i="1"/>
  <c r="BY102" i="1"/>
  <c r="AV104" i="1"/>
  <c r="BY104" i="1" s="1"/>
  <c r="AN103" i="1"/>
  <c r="AV101" i="1"/>
  <c r="BY101" i="1"/>
  <c r="AG100" i="1"/>
  <c r="AK27" i="1"/>
  <c r="AK29" i="1"/>
  <c r="W32" i="1"/>
  <c r="AK32" i="1" l="1"/>
  <c r="AK38" i="1" s="1"/>
  <c r="AN104" i="1"/>
  <c r="AN101" i="1"/>
  <c r="AG106" i="1"/>
  <c r="AN102" i="1"/>
  <c r="AN100" i="1" l="1"/>
  <c r="AN106" i="1"/>
</calcChain>
</file>

<file path=xl/sharedStrings.xml><?xml version="1.0" encoding="utf-8"?>
<sst xmlns="http://schemas.openxmlformats.org/spreadsheetml/2006/main" count="5729" uniqueCount="913">
  <si>
    <t>Export Komplet</t>
  </si>
  <si>
    <t/>
  </si>
  <si>
    <t>2.0</t>
  </si>
  <si>
    <t>False</t>
  </si>
  <si>
    <t>{d4bfac19-574f-44d3-a38b-3a6609130f71}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</si>
  <si>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</si>
  <si>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</si>
  <si>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</si>
  <si>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</si>
  <si>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</si>
  <si>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</si>
  <si>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</si>
  <si>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</si>
  <si>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</si>
  <si>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21009A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</si>
  <si>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</si>
  <si>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</si>
  <si>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Parkoviště na ul. Budovatelů v Novém Jičíně</t>
  </si>
  <si>
    <t>KSO:</t>
  </si>
  <si>
    <t>CC-CZ:</t>
  </si>
  <si>
    <t>Místo:</t>
  </si>
  <si>
    <t>Nový Jičín</t>
  </si>
  <si>
    <t>Datum:</t>
  </si>
  <si>
    <t>15. 3. 2022</t>
  </si>
  <si>
    <t>Zadavatel:</t>
  </si>
  <si>
    <t>IČ:</t>
  </si>
  <si>
    <t>Město Nový Jičín</t>
  </si>
  <si>
    <t>DIČ:</t>
  </si>
  <si>
    <t>Uchazeč:</t>
  </si>
  <si>
    <t>Vyplň údaj</t>
  </si>
  <si>
    <t>Projektant:</t>
  </si>
  <si>
    <t>DOPRAPLAN s.r.o.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</si>
  <si>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</si>
  <si>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</si>
  <si>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</si>
  <si>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</si>
  <si>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</si>
  <si>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</si>
  <si>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</si>
  <si>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</si>
  <si>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</si>
  <si>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</si>
  <si>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</si>
  <si>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</si>
  <si>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</si>
  <si>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</si>
  <si>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</si>
  <si>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</si>
  <si>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</si>
  <si>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</si>
  <si>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</si>
  <si>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</si>
  <si>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</si>
  <si>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</si>
  <si>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</si>
  <si>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</si>
  <si>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</si>
  <si>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</si>
  <si>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</si>
  <si>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</si>
  <si>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</si>
  <si>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</si>
  <si>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</si>
  <si>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</si>
  <si>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</si>
  <si>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</si>
  <si>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</si>
  <si>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</si>
  <si>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</si>
  <si>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</si>
  <si>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</si>
  <si>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</si>
  <si>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</si>
  <si>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</si>
  <si>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</si>
  <si>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</si>
  <si>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</si>
  <si>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</si>
  <si>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</si>
  <si>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</si>
  <si>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</si>
  <si>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</si>
  <si>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</si>
  <si>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</si>
  <si>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Ostatní a vedlejší náklady stavby</t>
  </si>
  <si>
    <t>STA</t>
  </si>
  <si>
    <t>1</t>
  </si>
  <si>
    <t>{3ef2f016-d1c3-4afa-8060-451bc0b2dc4b}</t>
  </si>
  <si>
    <t>2</t>
  </si>
  <si>
    <t>101a</t>
  </si>
  <si>
    <t>Budovatelů - parkovací plochy</t>
  </si>
  <si>
    <t>{7fe9de14-47c6-4471-8cb5-e0111f05140f}</t>
  </si>
  <si>
    <t>101b</t>
  </si>
  <si>
    <t>Budovatelů - náhradní výsadba, vegetační úpravy</t>
  </si>
  <si>
    <t>{efa8380b-cfc8-4f37-9b1e-ec85d481618a}</t>
  </si>
  <si>
    <t>101c</t>
  </si>
  <si>
    <t>Budovatelů - gabiónová zeď</t>
  </si>
  <si>
    <t>{14f95d58-c12b-470f-9498-72ecd1931839}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</si>
  <si>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</si>
  <si>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</si>
  <si>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</si>
  <si>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</si>
  <si>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</si>
  <si>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</si>
  <si>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</si>
  <si>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</si>
  <si>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</si>
  <si>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</si>
  <si>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</si>
  <si>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000 - Ostatní a vedlejší náklady stavby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</si>
  <si>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</si>
  <si>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</si>
  <si>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</si>
  <si>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</si>
  <si>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</si>
  <si>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</si>
  <si>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</si>
  <si>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</si>
  <si>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</si>
  <si>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</si>
  <si>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</si>
  <si>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</si>
  <si>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</si>
  <si>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</si>
  <si>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</si>
  <si>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</si>
  <si>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</si>
  <si>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</si>
  <si>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</si>
  <si>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</si>
  <si>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</si>
  <si>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</si>
  <si>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</si>
  <si>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</si>
  <si>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</si>
  <si>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</si>
  <si>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</si>
  <si>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</si>
  <si>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</si>
  <si>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</si>
  <si>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</si>
  <si>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</si>
  <si>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</si>
  <si>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</si>
  <si>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</si>
  <si>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</si>
  <si>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</si>
  <si>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</si>
  <si>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</si>
  <si>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</si>
  <si>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</si>
  <si>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soubor…</t>
  </si>
  <si>
    <t>1024</t>
  </si>
  <si>
    <t>-1838080252</t>
  </si>
  <si>
    <t>PP</t>
  </si>
  <si>
    <t>Geodetické práce před výstavbou
Poznámka k položce:_x000D_
Geodetické práce před výstavbou - vytyčení inženýrských sítí, geodetické práce před realizací stavby</t>
  </si>
  <si>
    <t>VV</t>
  </si>
  <si>
    <t>012203000</t>
  </si>
  <si>
    <t>Geodetické práce při provádění stavby</t>
  </si>
  <si>
    <t>soubor</t>
  </si>
  <si>
    <t>1337807503</t>
  </si>
  <si>
    <t>Geodetické práce při provádění stavby
Poznámka k položce:_x000D_
Geodetické práce při provádění stavby - geodetické práce pro realizaci, technická pomoc a vytyčení stavebních objektů_x000D_
Vyhotovení protokolu o vytyčení stavby se seznamem souřadnic vytyčených bodů a jejich polohopisnými (S-JTSK) a výškopisnými (Bpv) hodnotami._x000D_
vytyčení stavby, osy komunikací, polohy obrubníků_x000D_
vytyčení obvodu staveniště</t>
  </si>
  <si>
    <t>3</t>
  </si>
  <si>
    <t>012303000</t>
  </si>
  <si>
    <t>Geodetické práce po výstavbě</t>
  </si>
  <si>
    <t>-870596220</t>
  </si>
  <si>
    <t>Geodetické práce po výstavbě
Poznámka k položce:_x000D_
Geodetické práce po výstavbě - geodetické zaměření skutečného provedení pro zhotovení DSPS</t>
  </si>
  <si>
    <t>4</t>
  </si>
  <si>
    <t>012403000</t>
  </si>
  <si>
    <t>Kartografické práce</t>
  </si>
  <si>
    <t>1644547835</t>
  </si>
  <si>
    <t>Kartografické práce
vyhotovení geometrického plánu GP - 6ks</t>
  </si>
  <si>
    <t>013254000</t>
  </si>
  <si>
    <t>Dokumentace skutečného provedení stavby</t>
  </si>
  <si>
    <t>1093023888</t>
  </si>
  <si>
    <t>VRN3</t>
  </si>
  <si>
    <t>6</t>
  </si>
  <si>
    <t>030001000</t>
  </si>
  <si>
    <t>1498681388</t>
  </si>
  <si>
    <t>Zařízení staveniště
Zařízení staveniště - zřízení, provoz, demontáž</t>
  </si>
  <si>
    <t>VRN4</t>
  </si>
  <si>
    <t>Inženýrská činnost</t>
  </si>
  <si>
    <t>7</t>
  </si>
  <si>
    <t>049002000</t>
  </si>
  <si>
    <t>Ostatní inženýrská činnost</t>
  </si>
  <si>
    <t>1731434662</t>
  </si>
  <si>
    <t>Ostatní inženýrská činnost
návrh, projednání a zajištění vydání stanovení přechodného DZ a vydání rozhodnutí o případné uzavírce, zajištění dopravního opatření, zajištění vyjádření k vydání Stanovení přechodné úpravy provozu</t>
  </si>
  <si>
    <t>"Projednání dopr. opatření a zajištění vydání stanovení přechodného DZ" 1</t>
  </si>
  <si>
    <t>8</t>
  </si>
  <si>
    <t>049303000</t>
  </si>
  <si>
    <t>Náklady vzniklé v souvislosti s předáním stavby</t>
  </si>
  <si>
    <t>601384011</t>
  </si>
  <si>
    <t>Náklady vzniklé v souvislosti s předáním stavby
Poznámka k položce:_x000D_
Zajištění dokladů nezbytných k vydání kolaudačního souhlasu_x000D_
zajištění dokladů k předání díla zajištění dokladů o likvidaci odpadů_x000D_
zajištění protokolu o akceptaci zakázky JDTM ZK_x000D_
zajištění dokladů o vytyčení stavby a vytyčení stávajících sítí při realizaci stavby_x000D_
zajištění provádění průběžně fotodokumentace stavby_x000D_
zajištění a kopírování atestů materiálů použitých při stavebních pracích_x000D_
zajištění a kopírování dokladů o výsledcích provedených zkoušek (dle TKP) dle příslušné projektové dokumentace_x000D_
zajištění příslušných vyjádření (Policie ČR, atd.) ke kolaudaci stavby</t>
  </si>
  <si>
    <t>VRN7</t>
  </si>
  <si>
    <t>9</t>
  </si>
  <si>
    <t>072002000</t>
  </si>
  <si>
    <t>Silniční provoz - dočasné dopravní značení</t>
  </si>
  <si>
    <t>kpl</t>
  </si>
  <si>
    <t>396425081</t>
  </si>
  <si>
    <t>drn</t>
  </si>
  <si>
    <t>sejmutí drnu</t>
  </si>
  <si>
    <t>258</t>
  </si>
  <si>
    <t>odstraneni_dlazby</t>
  </si>
  <si>
    <t>odstranění staré dlažby betonové</t>
  </si>
  <si>
    <t>5,52</t>
  </si>
  <si>
    <t>odstraneni_kameniva</t>
  </si>
  <si>
    <t>odstranění kameniva</t>
  </si>
  <si>
    <t>4,2</t>
  </si>
  <si>
    <t>odstraneni_obrub</t>
  </si>
  <si>
    <t>odtranění stáv.obrubníků</t>
  </si>
  <si>
    <t>40</t>
  </si>
  <si>
    <t>odkop</t>
  </si>
  <si>
    <t>292,866</t>
  </si>
  <si>
    <t>odvoz_odkop</t>
  </si>
  <si>
    <t>odvoz výkopu</t>
  </si>
  <si>
    <t>251,753</t>
  </si>
  <si>
    <t>odstraneni_asfalt</t>
  </si>
  <si>
    <t>odstranění asfalt</t>
  </si>
  <si>
    <t>7,75</t>
  </si>
  <si>
    <t>101a - Budovatelů - parkovací plochy</t>
  </si>
  <si>
    <t>kusove</t>
  </si>
  <si>
    <t>5,248</t>
  </si>
  <si>
    <t>sypke</t>
  </si>
  <si>
    <t>1,68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</si>
  <si>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</si>
  <si>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</si>
  <si>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</si>
  <si>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</si>
  <si>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</si>
  <si>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</si>
  <si>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</si>
  <si>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</si>
  <si>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</si>
  <si>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</si>
  <si>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</si>
  <si>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</si>
  <si>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</si>
  <si>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</si>
  <si>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</si>
  <si>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</si>
  <si>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</si>
  <si>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</si>
  <si>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-1387424628</t>
  </si>
  <si>
    <t>Sejmutí drnu tl. do 100 mm, v jakékoliv ploše</t>
  </si>
  <si>
    <t>"v ploše trvalého záboru - planimetrováno ze situace" 258</t>
  </si>
  <si>
    <t>112251101</t>
  </si>
  <si>
    <t>Odstranění pařezů D přes 100 do 300 mm</t>
  </si>
  <si>
    <t>kus</t>
  </si>
  <si>
    <t>-998713894</t>
  </si>
  <si>
    <t>Odstranění pařezů strojně s jejich vykopáním, vytrháním nebo odstřelením průměru přes 100 do 300 mm</t>
  </si>
  <si>
    <t>"kácení jehličnatých keřových stromů v prostoru stavby v obvodu trvalého záborů"</t>
  </si>
  <si>
    <t>"průměr 100" 5</t>
  </si>
  <si>
    <t>"průměr 200"2</t>
  </si>
  <si>
    <t>Součet</t>
  </si>
  <si>
    <t>113106171</t>
  </si>
  <si>
    <t>Rozebrání dlažeb vozovek ze zámkové dlažby s ložem z kameniva ručně</t>
  </si>
  <si>
    <t>851404993</t>
  </si>
  <si>
    <t>Rozebrání dlažeb a dílců vozovek a ploch s přemístěním hmot na skládku na vzdálenost do 3 m nebo s naložením na dopravní prostředek, s jakoukoliv výplní spár ručně ze zámkové dlažby s ložem z kameniva</t>
  </si>
  <si>
    <t>"v místě nového předláždění plochy pro kontejnery" 1,8*1,2</t>
  </si>
  <si>
    <t>"v místě rušené plochy pro kontejnery" 2,8*1,2</t>
  </si>
  <si>
    <t>113107141</t>
  </si>
  <si>
    <t>Odstranění podkladu živičného tl 50 mm ručně</t>
  </si>
  <si>
    <t>-1000202172</t>
  </si>
  <si>
    <t>Odstranění podkladů nebo krytů ručně s přemístěním hmot na skládku na vzdálenost do 3 m nebo s naložením na dopravní prostředek živičných, o tl. vrstvy do 50 mm</t>
  </si>
  <si>
    <t>31*0,25</t>
  </si>
  <si>
    <t>113107323</t>
  </si>
  <si>
    <t>Odstranění podkladu z kameniva drceného tl přes 200 do 300 mm strojně pl do 50 m2</t>
  </si>
  <si>
    <t>1532834093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</si>
  <si>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</si>
  <si>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"v místě rušené plochy pro kontejnery" 2,8*1,5</t>
  </si>
  <si>
    <t>113202111</t>
  </si>
  <si>
    <t>Vytrhání obrub krajníků obrubníků stojatých</t>
  </si>
  <si>
    <t>m</t>
  </si>
  <si>
    <t>1990127608</t>
  </si>
  <si>
    <t>Vytrhání obrub  s vybouráním lože, s přemístěním hmot na skládku na vzdálenost do 3 m nebo s naložením na dopravní prostředek z krajníků nebo obrubníků stojatých</t>
  </si>
  <si>
    <t>28+2+4+2+4</t>
  </si>
  <si>
    <t>121151103</t>
  </si>
  <si>
    <t>Sejmutí ornice plochy do 100 m2 tl vrstvy do 200 mm strojně</t>
  </si>
  <si>
    <t>-1672394797</t>
  </si>
  <si>
    <t>Sejmutí ornice strojně při souvislé ploše do 100 m2, tl. vrstvy do 200 mm</t>
  </si>
  <si>
    <t>122151104</t>
  </si>
  <si>
    <t>Odkopávky a prokopávky nezapažené v hornině třídy těžitelnosti I skupiny 1 a 2 objem do 500 m3 strojně</t>
  </si>
  <si>
    <t>m3</t>
  </si>
  <si>
    <t>-1208446606</t>
  </si>
  <si>
    <t>Odkopávky a prokopávky nezapažené strojně v hornině třídy těžitelnosti I skupiny 1 a 2 přes 100 do 500 m3</t>
  </si>
  <si>
    <t>"planimetrováno ze vzorového řezu a situace - v místě parkoviště" 22,3*12,92</t>
  </si>
  <si>
    <t>"planimetrováno ze vzorového řezu a situace - v místě plochy pro kontejnery" 5,0*0,95</t>
  </si>
  <si>
    <t>162201421</t>
  </si>
  <si>
    <t>Vodorovné přemístění pařezů do 1 km D přes 100 do 300 mm</t>
  </si>
  <si>
    <t>-1254037142</t>
  </si>
  <si>
    <t>Vodorovné přemístění větví, kmenů nebo pařezů s naložením, složením a dopravou do 1000 m pařezů kmenů, průměru přes 100 do 300 mm</t>
  </si>
  <si>
    <t>odvoz na skládku"</t>
  </si>
  <si>
    <t>10</t>
  </si>
  <si>
    <t>162251102</t>
  </si>
  <si>
    <t>Vodorovné přemístění přes 20 do 50 m výkopku/sypaniny z horniny třídy těžitelnosti I skupiny 1 až 3</t>
  </si>
  <si>
    <t>-267709525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</si>
  <si>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</si>
  <si>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"odvoz ornice na meziskládku pro zpětné rozvrstvení - viz. rozpočet SO101c" 103*0,2</t>
  </si>
  <si>
    <t>11</t>
  </si>
  <si>
    <t>162301971</t>
  </si>
  <si>
    <t>Příplatek k vodorovnému přemístění pařezů D přes 100 do 300 mm ZKD 1 km</t>
  </si>
  <si>
    <t>1309932754</t>
  </si>
  <si>
    <t>Vodorovné přemístění větví, kmenů nebo pařezů s naložením, složením a dopravou Příplatek k cenám za každých dalších i započatých 1000 m přes 1000 m pařezů kmenů, průměru přes 100 do 300 mm</t>
  </si>
  <si>
    <t>"odvoz do 5 km" 7*4</t>
  </si>
  <si>
    <t>12</t>
  </si>
  <si>
    <t>162351103</t>
  </si>
  <si>
    <t>Vodorovné přemístění přes 50 do 500 m výkopku/sypaniny z horniny třídy těžitelnosti I skupiny 1 až 3</t>
  </si>
  <si>
    <t>1509268051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</si>
  <si>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</si>
  <si>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"uložit výkopek na meziskládku"</t>
  </si>
  <si>
    <t>"zásyp rubu zdi, hutnit po vrstvách ručním pěchování - viz. rozpočet 101c"</t>
  </si>
  <si>
    <t>2,3*0,65*(21,5+3,0+3,0)</t>
  </si>
  <si>
    <t>13</t>
  </si>
  <si>
    <t>162702111</t>
  </si>
  <si>
    <t>Vodorovné přemístění drnu bez naložení se složením přes 5000 do 6000 m</t>
  </si>
  <si>
    <t>-2044369051</t>
  </si>
  <si>
    <t>Vodorovné přemístění drnu na suchu  na vzdálenost přes 5000 do 6000 m</t>
  </si>
  <si>
    <t>14</t>
  </si>
  <si>
    <t>162702119</t>
  </si>
  <si>
    <t>Příplatek k vodorovnému přemístění drnu do 6000 m ZKD 1000 m</t>
  </si>
  <si>
    <t>-1270255402</t>
  </si>
  <si>
    <t>Vodorovné přemístění drnu na suchu  Příplatek k ceně za každých dalších i započatých 1000 m</t>
  </si>
  <si>
    <t>drn*4</t>
  </si>
  <si>
    <t>162751114</t>
  </si>
  <si>
    <t>Vodorovné přemístění přes 6 000 do 7000 m výkopku/sypaniny z horniny třídy těžitelnosti I skupiny 1 až 3</t>
  </si>
  <si>
    <t>1537551535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</si>
  <si>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</si>
  <si>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"odvoz přebytečné ornicena rekultivaci skládky Kojetín"</t>
  </si>
  <si>
    <t>"ornice sejmutá celkem" 258*0,2</t>
  </si>
  <si>
    <t>"zpětné rozprostření na stavbě - viz. rozpočet SO101c" -103*0,2</t>
  </si>
  <si>
    <t>16</t>
  </si>
  <si>
    <t>162751117</t>
  </si>
  <si>
    <t>Vodorovné přemístění přes 9 000 do 10000 m výkopku/sypaniny z horniny třídy těžitelnosti I skupiny 1 až 3</t>
  </si>
  <si>
    <t>1633142515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</si>
  <si>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</si>
  <si>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výkopu na skládku - přebytek výkopu"</t>
  </si>
  <si>
    <t>"pro zásyp za zdí" -41,113</t>
  </si>
  <si>
    <t>17</t>
  </si>
  <si>
    <t>167151101</t>
  </si>
  <si>
    <t>Nakládání výkopku z hornin třídy těžitelnosti I skupiny 1 až 3 do 100 m3</t>
  </si>
  <si>
    <t>-2079567551</t>
  </si>
  <si>
    <t>Nakládání, skládání a překládání neulehlého výkopku nebo sypaniny strojně nakládání, množství do 100 m3, z horniny třídy těžitelnosti I, skupiny 1 až 3</t>
  </si>
  <si>
    <t>drn*0,15</t>
  </si>
  <si>
    <t>"pro zpětné rozprostření ornice na stavbě - viz. rozpočet SO101c" 103*0,2</t>
  </si>
  <si>
    <t>"pro zásyp za zdí" 41,113</t>
  </si>
  <si>
    <t>18</t>
  </si>
  <si>
    <t>171152111</t>
  </si>
  <si>
    <t>Uložení sypaniny z hornin nesoudržných a sypkých do násypů zhutněných v aktivní zóně silnic a dálnic</t>
  </si>
  <si>
    <t>1885473624</t>
  </si>
  <si>
    <t>Uložení sypaniny do zhutněných násypů pro silnice, dálnice a letiště s rozprostřením sypaniny ve vrstvách, s hrubým urovnáním a uzavřením povrchu násypu z hornin nesoudržných sypkých v aktivní zóně</t>
  </si>
  <si>
    <t>"plocha" 2,0*1,02*0,2</t>
  </si>
  <si>
    <t>"parkoviště" 88*1,02*0,40</t>
  </si>
  <si>
    <t>19</t>
  </si>
  <si>
    <t>M</t>
  </si>
  <si>
    <t>58344197</t>
  </si>
  <si>
    <t>štěrkodrť frakce 0/63</t>
  </si>
  <si>
    <t>t</t>
  </si>
  <si>
    <t>203166951</t>
  </si>
  <si>
    <t>"plocha" 2,0*1,02*0,2*1,9</t>
  </si>
  <si>
    <t>"parkoviště" 88*1,02*0,40*1,9</t>
  </si>
  <si>
    <t>20</t>
  </si>
  <si>
    <t>171201231</t>
  </si>
  <si>
    <t>Poplatek za uložení zeminy a kamení na recyklační skládce (skládkovné) kód odpadu 17 05 04</t>
  </si>
  <si>
    <t>-1323313317</t>
  </si>
  <si>
    <t>Poplatek za uložení stavebního odpadu na recyklační skládce (skládkovné) zeminy a kamení zatříděného do Katalogu odpadů pod kódem 17 05 04</t>
  </si>
  <si>
    <t>odvoz_odkop*1,8</t>
  </si>
  <si>
    <t>drn*0,15*1,8</t>
  </si>
  <si>
    <t>171251201</t>
  </si>
  <si>
    <t>Uložení sypaniny na skládky nebo meziskládky</t>
  </si>
  <si>
    <t>-1156742632</t>
  </si>
  <si>
    <t>Uložení sypaniny na skládky nebo meziskládky bez hutnění s upravením uložené sypaniny do předepsaného tvaru</t>
  </si>
  <si>
    <t>22</t>
  </si>
  <si>
    <t>181911102</t>
  </si>
  <si>
    <t>Úprava pláně v hornině třídy těžitelnosti I skupiny 1 až 2 se zhutněním ručně</t>
  </si>
  <si>
    <t>-1732759991</t>
  </si>
  <si>
    <t>Úprava pláně vyrovnáním výškových rozdílů ručně v hornině třídy těžitelnosti I skupiny 1 a 2 se zhutněním</t>
  </si>
  <si>
    <t>"plocha" 2,0*1,02</t>
  </si>
  <si>
    <t>"parkoviště" 88*1,05</t>
  </si>
  <si>
    <t>23</t>
  </si>
  <si>
    <t>184911311</t>
  </si>
  <si>
    <t>Položení mulčovací textilie v rovině a svahu do 1:5</t>
  </si>
  <si>
    <t>1253018306</t>
  </si>
  <si>
    <t>Položení mulčovací textilie proti prorůstání plevelů kolem vysázených rostlin v rovině nebo na svahu do 1:5</t>
  </si>
  <si>
    <t>"mezi gabionovou zdí a parkovištěm - folie proti prorůstání plevele" 25*0,50</t>
  </si>
  <si>
    <t>24</t>
  </si>
  <si>
    <t>69311012</t>
  </si>
  <si>
    <t>geotextilie tkaná PES 150S/50kN/m</t>
  </si>
  <si>
    <t>292203917</t>
  </si>
  <si>
    <t>12,5*1,02 'Přepočtené koeficientem množství</t>
  </si>
  <si>
    <t>Svislé a kompletní konstrukce</t>
  </si>
  <si>
    <t>25</t>
  </si>
  <si>
    <t>339921132</t>
  </si>
  <si>
    <t>Osazování betonových palisád do betonového základu v řadě výšky prvku přes 0,5 do 1 m</t>
  </si>
  <si>
    <t>-524450279</t>
  </si>
  <si>
    <t>Osazování palisád  betonových v řadě se zabetonováním výšky palisády přes 500 do 1000 mm</t>
  </si>
  <si>
    <t>"kolem plochy pro kontejnery" 7</t>
  </si>
  <si>
    <t>26</t>
  </si>
  <si>
    <t>59228284</t>
  </si>
  <si>
    <t>palisáda betonová půlkulatá přírodní 1000x200mm</t>
  </si>
  <si>
    <t>-2123117040</t>
  </si>
  <si>
    <t>7*5,715 'Přepočtené koeficientem množství</t>
  </si>
  <si>
    <t>Komunikace pozemní</t>
  </si>
  <si>
    <t>27</t>
  </si>
  <si>
    <t>564710003</t>
  </si>
  <si>
    <t>Podklad z kameniva hrubého drceného vel. 8-16 mm plochy do 100 m2 tl 70 mm</t>
  </si>
  <si>
    <t>-1156162959</t>
  </si>
  <si>
    <t>Podklad nebo kryt z kameniva hrubého drceného vel. 8-16 mm s rozprostřením a zhutněním plochy jednotlivě do 100 m2, po zhutnění tl. 70 mm</t>
  </si>
  <si>
    <t xml:space="preserve">"ŠDA 8/16 GE, ČSN 736126-1, ČSN EN 13285, tl. min 80 mm"   </t>
  </si>
  <si>
    <t>"plocha parkoviště"</t>
  </si>
  <si>
    <t>88</t>
  </si>
  <si>
    <t>28</t>
  </si>
  <si>
    <t>564720101</t>
  </si>
  <si>
    <t>Podklad z kameniva hrubého drceného vel. 16-32 mm plochy do 100 m2 tl 80 mm</t>
  </si>
  <si>
    <t>-272607600</t>
  </si>
  <si>
    <t>Podklad nebo kryt z kameniva hrubého drceného vel. 16-32 mm s rozprostřením a zhutněním plochy jednotlivě do 100 m2, po zhutnění tl. 80 mm</t>
  </si>
  <si>
    <t xml:space="preserve">"ŠDA 16/32 GE, ČSN 736126-1, ČSN EN 13285, tl. min 80 mm"   </t>
  </si>
  <si>
    <t>29</t>
  </si>
  <si>
    <t>564851011</t>
  </si>
  <si>
    <t>Podklad ze štěrkodrtě ŠD plochy do 100 m2 tl 150 mm</t>
  </si>
  <si>
    <t>1857150625</t>
  </si>
  <si>
    <t>Podklad ze štěrkodrti ŠD s rozprostřením a zhutněním plochy jednotlivě do 100 m2, po zhutnění tl. 150 mm</t>
  </si>
  <si>
    <t xml:space="preserve">"ŠDA 0/32 GE, ČSN 736126-1, ČSN EN 13285, tl. min 150 mm"   </t>
  </si>
  <si>
    <t>88*1,05</t>
  </si>
  <si>
    <t>30</t>
  </si>
  <si>
    <t>564851012</t>
  </si>
  <si>
    <t>Podklad ze štěrkodrtě ŠD plochy do 100 m2 tl 160 mm</t>
  </si>
  <si>
    <t>-822042753</t>
  </si>
  <si>
    <t>Podklad ze štěrkodrti ŠD s rozprostřením a zhutněním plochy jednotlivě do 100 m2, po zhutnění tl. 160 mm</t>
  </si>
  <si>
    <t>"plocha pro kontejnery ŠDA 0/32 GE" 4</t>
  </si>
  <si>
    <t>31</t>
  </si>
  <si>
    <t>572340111</t>
  </si>
  <si>
    <t>Vyspravení krytu komunikací po překopech pl do 15 m2 asfaltovým betonem ACO (AB) tl přes 30 do 50 mm</t>
  </si>
  <si>
    <t>-982517180</t>
  </si>
  <si>
    <t>Vyspravení krytu komunikací po překopech inženýrských sítí plochy do 15 m2 asfaltovým betonem ACO (AB), po zhutnění tl. přes 30 do 50 mm</t>
  </si>
  <si>
    <t>"kolem obrubníku, ACO 11+ v tl. 50 mm" 31*0,25</t>
  </si>
  <si>
    <t>32</t>
  </si>
  <si>
    <t>573211108</t>
  </si>
  <si>
    <t>Postřik živičný spojovací z asfaltu v množství 0,40 kg/m2</t>
  </si>
  <si>
    <t>1176305094</t>
  </si>
  <si>
    <t>Postřik spojovací PS bez posypu kamenivem z asfaltu silničního, v množství 0,40 kg/m2</t>
  </si>
  <si>
    <t>33</t>
  </si>
  <si>
    <t>596211110</t>
  </si>
  <si>
    <t>Kladení zámkové dlažby komunikací pro pěší ručně tl 60 mm skupiny A pl do 50 m2</t>
  </si>
  <si>
    <t>-1886796432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</si>
  <si>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</si>
  <si>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"plocha pro kontejnery" 4</t>
  </si>
  <si>
    <t>34</t>
  </si>
  <si>
    <t>59245018</t>
  </si>
  <si>
    <t>dlažba tvar obdélník betonová 200x100x60mm přírodní</t>
  </si>
  <si>
    <t>470718571</t>
  </si>
  <si>
    <t>4*1,03 'Přepočtené koeficientem množství</t>
  </si>
  <si>
    <t>35</t>
  </si>
  <si>
    <t>596212211</t>
  </si>
  <si>
    <t>Kladení zámkové dlažby pozemních komunikací ručně tl 80 mm skupiny A pl přes 50 do 100 m2</t>
  </si>
  <si>
    <t>-1998298580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</si>
  <si>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</si>
  <si>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36</t>
  </si>
  <si>
    <t>59245030</t>
  </si>
  <si>
    <t>dlažba tvar čtverec betonová 200x200x80mm přírodní</t>
  </si>
  <si>
    <t>-1630136055</t>
  </si>
  <si>
    <t>dlažba tvar čtverec betonová 200x200x80mm přírodní
tvárnice betonová drenážní</t>
  </si>
  <si>
    <t>"tvárnice betonová drenážní 200x200x80" 88-6</t>
  </si>
  <si>
    <t>82*1,03 'Přepočtené koeficientem množství</t>
  </si>
  <si>
    <t>37</t>
  </si>
  <si>
    <t>599141111</t>
  </si>
  <si>
    <t>Vyplnění spár mezi silničními dílci živičnou zálivkou</t>
  </si>
  <si>
    <t>-36995238</t>
  </si>
  <si>
    <t>Vyplnění spár mezi silničními dílci jakékoliv tloušťky  živičnou zálivkou</t>
  </si>
  <si>
    <t>"podél obrubníků a v místě prac.spáry" 31</t>
  </si>
  <si>
    <t>Úpravy povrchů, podlahy a osazování výplní</t>
  </si>
  <si>
    <t>38</t>
  </si>
  <si>
    <t>637121111</t>
  </si>
  <si>
    <t>Okapový chodník z kačírku tl 100 mm s udusáním</t>
  </si>
  <si>
    <t>1386686568</t>
  </si>
  <si>
    <t>Okapový chodník z kameniva  s udusáním a urovnáním povrchu z kačírku tl. 100 mm</t>
  </si>
  <si>
    <t>"mezi gabionovou zdí a parkovištěm" 25*0,40</t>
  </si>
  <si>
    <t>Trubní vedení</t>
  </si>
  <si>
    <t>39</t>
  </si>
  <si>
    <t>899623171</t>
  </si>
  <si>
    <t>Obetonování potrubí nebo zdiva stok betonem prostým tř. C 25/30 v otevřeném výkopu</t>
  </si>
  <si>
    <t>680242832</t>
  </si>
  <si>
    <t>Obetonování potrubí nebo zdiva stok betonem prostým v otevřeném výkopu, betonem tř. C 25/30</t>
  </si>
  <si>
    <t>"obetonování chráničky stáv. kabelu VO" 25*0,35*0,15</t>
  </si>
  <si>
    <t>Ostatní konstrukce a práce, bourání</t>
  </si>
  <si>
    <t>914111111</t>
  </si>
  <si>
    <t>Montáž svislé dopravní značky do velikosti 1 m2 objímkami na sloupek nebo konzolu</t>
  </si>
  <si>
    <t>-739353752</t>
  </si>
  <si>
    <t>Montáž svislé dopravní značky základní  velikosti do 1 m2 objímkami na sloupky nebo konzoly</t>
  </si>
  <si>
    <t>41</t>
  </si>
  <si>
    <t>40445625</t>
  </si>
  <si>
    <t>informativní značky provozní IP8, IP9, IP11-IP13 500x700mm</t>
  </si>
  <si>
    <t>399265488</t>
  </si>
  <si>
    <t>"IP 11b" 1</t>
  </si>
  <si>
    <t>42</t>
  </si>
  <si>
    <t>914511111</t>
  </si>
  <si>
    <t>Montáž sloupku dopravních značek délky do 3,5 m s betonovým základem</t>
  </si>
  <si>
    <t>202342518</t>
  </si>
  <si>
    <t>Montáž sloupku dopravních značek  délky do 3,5 m do betonového základu</t>
  </si>
  <si>
    <t>43</t>
  </si>
  <si>
    <t>40445230</t>
  </si>
  <si>
    <t>sloupek pro dopravní značku Zn D 70mm v 3,5m</t>
  </si>
  <si>
    <t>1386742179</t>
  </si>
  <si>
    <t>44</t>
  </si>
  <si>
    <t>40445241</t>
  </si>
  <si>
    <t>patka pro sloupek Al D 70mm</t>
  </si>
  <si>
    <t>-2076224770</t>
  </si>
  <si>
    <t>45</t>
  </si>
  <si>
    <t>40445257</t>
  </si>
  <si>
    <t>svorka upínací na sloupek D 70mm</t>
  </si>
  <si>
    <t>571946359</t>
  </si>
  <si>
    <t>46</t>
  </si>
  <si>
    <t>40445254</t>
  </si>
  <si>
    <t>víčko plastové na sloupek D 70mm</t>
  </si>
  <si>
    <t>-877360548</t>
  </si>
  <si>
    <t>47</t>
  </si>
  <si>
    <t>915111115</t>
  </si>
  <si>
    <t>Vodorovné dopravní značení dělící čáry souvislé š 125 mm základní žlutá barva</t>
  </si>
  <si>
    <t>-1573396648</t>
  </si>
  <si>
    <t>Vodorovné dopravní značení stříkané barvou  dělící čára šířky 125 mm souvislá žlutá základní</t>
  </si>
  <si>
    <t>"V12c š.0,125m" 36+16</t>
  </si>
  <si>
    <t>48</t>
  </si>
  <si>
    <t>915611111</t>
  </si>
  <si>
    <t>Předznačení vodorovného liniového značení</t>
  </si>
  <si>
    <t>-466414286</t>
  </si>
  <si>
    <t>Předznačení pro vodorovné značení  stříkané barvou nebo prováděné z nátěrových hmot liniové dělicí čáry, vodicí proužky</t>
  </si>
  <si>
    <t>49</t>
  </si>
  <si>
    <t>916131213</t>
  </si>
  <si>
    <t>Osazení silničního obrubníku betonového stojatého s boční opěrou do lože z betonu prostého</t>
  </si>
  <si>
    <t>-1049901046</t>
  </si>
  <si>
    <t>Osazení silničního obrubníku betonového se zřízením lože, s vyplněním a zatřením spár cementovou maltou stojatého s boční opěrou z betonu prostého, do lože z betonu prostého</t>
  </si>
  <si>
    <t>33+26+4</t>
  </si>
  <si>
    <t>50</t>
  </si>
  <si>
    <t>59217031</t>
  </si>
  <si>
    <t>obrubník betonový silniční 1000x150x250mm</t>
  </si>
  <si>
    <t>111282157</t>
  </si>
  <si>
    <t>33*1,02 'Přepočtené koeficientem množství</t>
  </si>
  <si>
    <t>51</t>
  </si>
  <si>
    <t>59217029</t>
  </si>
  <si>
    <t>obrubník betonový silniční nájezdový 1000x150x150mm</t>
  </si>
  <si>
    <t>-2001309635</t>
  </si>
  <si>
    <t>22+4</t>
  </si>
  <si>
    <t>52</t>
  </si>
  <si>
    <t>59217030</t>
  </si>
  <si>
    <t>obrubník betonový silniční přechodový 1000x150x150-250mm</t>
  </si>
  <si>
    <t>1018624174</t>
  </si>
  <si>
    <t>53</t>
  </si>
  <si>
    <t>916991121</t>
  </si>
  <si>
    <t>Lože pod obrubníky, krajníky nebo obruby z dlažebních kostek z betonu prostého</t>
  </si>
  <si>
    <t>-1248819381</t>
  </si>
  <si>
    <t>Lože pod obrubníky, krajníky nebo obruby z dlažebních kostek  z betonu prostého</t>
  </si>
  <si>
    <t>"kolem palisád, beton s boční opěrou C20/25n XF3" 7*1,85*0,25</t>
  </si>
  <si>
    <t>54</t>
  </si>
  <si>
    <t>919735111</t>
  </si>
  <si>
    <t>Řezání stávajícího živičného krytu hl do 50 mm</t>
  </si>
  <si>
    <t>-1209438866</t>
  </si>
  <si>
    <t>Řezání stávajícího živičného krytu nebo podkladu  hloubky do 50 mm</t>
  </si>
  <si>
    <t>997</t>
  </si>
  <si>
    <t>Přesun sutě</t>
  </si>
  <si>
    <t>55</t>
  </si>
  <si>
    <t>997221551</t>
  </si>
  <si>
    <t>Vodorovná doprava suti ze sypkých materiálů do 1 km</t>
  </si>
  <si>
    <t>1587274776</t>
  </si>
  <si>
    <t>Vodorovná doprava suti  bez naložení, ale se složením a s hrubým urovnáním ze sypkých materiálů, na vzdálenost do 1 km</t>
  </si>
  <si>
    <t>odstraneni_kameniva*0,20*2,0</t>
  </si>
  <si>
    <t>56</t>
  </si>
  <si>
    <t>997221559</t>
  </si>
  <si>
    <t>Příplatek ZKD 1 km u vodorovné dopravy suti ze sypkých materiálů</t>
  </si>
  <si>
    <t>-540452265</t>
  </si>
  <si>
    <t>Vodorovná doprava suti  bez naložení, ale se složením a s hrubým urovnáním Příplatek k ceně za každý další i započatý 1 km přes 1 km</t>
  </si>
  <si>
    <t>sypke*9</t>
  </si>
  <si>
    <t>57</t>
  </si>
  <si>
    <t>997221561</t>
  </si>
  <si>
    <t>Vodorovná doprava suti z kusových materiálů do 1 km</t>
  </si>
  <si>
    <t>980871689</t>
  </si>
  <si>
    <t>Vodorovná doprava suti  bez naložení, ale se složením a s hrubým urovnáním z kusových materiálů, na vzdálenost do 1 km</t>
  </si>
  <si>
    <t>odstraneni_obrub*0,25*0,15*2,4</t>
  </si>
  <si>
    <t>odstraneni_asfalt*0,05*2,2</t>
  </si>
  <si>
    <t>odstraneni_dlazby*0,06*2,4</t>
  </si>
  <si>
    <t>58</t>
  </si>
  <si>
    <t>997221569</t>
  </si>
  <si>
    <t>Příplatek ZKD 1 km u vodorovné dopravy suti z kusových materiálů</t>
  </si>
  <si>
    <t>190733282</t>
  </si>
  <si>
    <t>kusove*9</t>
  </si>
  <si>
    <t>59</t>
  </si>
  <si>
    <t>997221611</t>
  </si>
  <si>
    <t>Nakládání suti na dopravní prostředky pro vodorovnou dopravu</t>
  </si>
  <si>
    <t>-593688013</t>
  </si>
  <si>
    <t>Nakládání na dopravní prostředky  pro vodorovnou dopravu suti</t>
  </si>
  <si>
    <t>kusove+sypke</t>
  </si>
  <si>
    <t>60</t>
  </si>
  <si>
    <t>997221615</t>
  </si>
  <si>
    <t>Poplatek za uložení na skládce (skládkovné) stavebního odpadu betonového kód odpadu 17 01 01</t>
  </si>
  <si>
    <t>-1519829785</t>
  </si>
  <si>
    <t>Poplatek za uložení stavebního odpadu na skládce (skládkovné) z prostého betonu zatříděného do Katalogu odpadů pod kódem 17 01 01</t>
  </si>
  <si>
    <t>61</t>
  </si>
  <si>
    <t>997221645</t>
  </si>
  <si>
    <t>Poplatek za uložení na skládce (skládkovné) odpadu asfaltového bez dehtu kód odpadu 17 03 02</t>
  </si>
  <si>
    <t>-494793301</t>
  </si>
  <si>
    <t>Poplatek za uložení stavebního odpadu na skládce (skládkovné) asfaltového bez obsahu dehtu zatříděného do Katalogu odpadů pod kódem 17 03 02</t>
  </si>
  <si>
    <t>62</t>
  </si>
  <si>
    <t>997221655</t>
  </si>
  <si>
    <t>Poplatek za uložení na skládce (skládkovné) zeminy a kamení kód odpadu 17 05 04</t>
  </si>
  <si>
    <t>-784943232</t>
  </si>
  <si>
    <t>Poplatek za uložení stavebního odpadu na skládce (skládkovné) zeminy a kamení zatříděného do Katalogu odpadů pod kódem 17 05 04</t>
  </si>
  <si>
    <t>odstraneni_kameniva*0,2*2,0</t>
  </si>
  <si>
    <t>998</t>
  </si>
  <si>
    <t>Přesun hmot</t>
  </si>
  <si>
    <t>63</t>
  </si>
  <si>
    <t>998223011</t>
  </si>
  <si>
    <t>Přesun hmot pro pozemní komunikace s krytem dlážděným</t>
  </si>
  <si>
    <t>-1676255682</t>
  </si>
  <si>
    <t>Přesun hmot pro pozemní komunikace s krytem dlážděným  dopravní vzdálenost do 200 m jakékoliv délky objektu</t>
  </si>
  <si>
    <t>Práce a dodávky M</t>
  </si>
  <si>
    <t>22-M</t>
  </si>
  <si>
    <t>Montáže technologických zařízení pro dopravní stavby</t>
  </si>
  <si>
    <t>64</t>
  </si>
  <si>
    <t>220060423</t>
  </si>
  <si>
    <t>Položení ochranné trubky do kabelového lože průměru 110 mm</t>
  </si>
  <si>
    <t>539592632</t>
  </si>
  <si>
    <t>4+21</t>
  </si>
  <si>
    <t>65</t>
  </si>
  <si>
    <t>RMAT0001</t>
  </si>
  <si>
    <t>ochranná trubka - půlená chránička DN 110</t>
  </si>
  <si>
    <t>128</t>
  </si>
  <si>
    <t>1603890887</t>
  </si>
  <si>
    <t>ochranná trubka - půlená chránička DN 110 (např.Kopohalf)</t>
  </si>
  <si>
    <t>66</t>
  </si>
  <si>
    <t>34571356</t>
  </si>
  <si>
    <t>trubka elektroinstalační ohebná dvouplášťová korugovaná (chránička) D 100/120mm, HDPE+LDPE</t>
  </si>
  <si>
    <t>-1696214438</t>
  </si>
  <si>
    <t>46-M</t>
  </si>
  <si>
    <t>Zemní práce při extr.mont.pracích</t>
  </si>
  <si>
    <t>67</t>
  </si>
  <si>
    <t>460161172</t>
  </si>
  <si>
    <t>Hloubení kabelových rýh ručně š 35 cm hl 80 cm v hornině tř I skupiny 3</t>
  </si>
  <si>
    <t>-690296532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</si>
  <si>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</si>
  <si>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68</t>
  </si>
  <si>
    <t>460431111</t>
  </si>
  <si>
    <t>Zásyp kabelových rýh ručně se zhutněním š 35 cm hl 10 cm z horniny tř I skupiny 1 a 2</t>
  </si>
  <si>
    <t>-820643589</t>
  </si>
  <si>
    <t>Zásyp kabelových rýh ručně s přemístění sypaniny ze vzdálenosti do 10 m, s uložením výkopku ve vrstvách včetně zhutnění a úpravy povrchu šířky 35 cm hloubky 10 cm z horniny třídy těžitelnosti I skupiny 1 a 2</t>
  </si>
  <si>
    <t>69</t>
  </si>
  <si>
    <t>460431112</t>
  </si>
  <si>
    <t>Zásyp kabelových rýh ručně se zhutněním š 35 cm hl 10 cm z horniny tř I skupiny 3</t>
  </si>
  <si>
    <t>1285483662</t>
  </si>
  <si>
    <t>Zásyp kabelových rýh ručně s přemístění sypaniny ze vzdálenosti do 10 m, s uložením výkopku ve vrstvách včetně zhutnění a úpravy povrchu šířky 35 cm hloubky 10 cm z horniny třídy těžitelnosti I skupiny 3</t>
  </si>
  <si>
    <t>70</t>
  </si>
  <si>
    <t>58344171</t>
  </si>
  <si>
    <t>štěrkodrť frakce 0/32</t>
  </si>
  <si>
    <t>256</t>
  </si>
  <si>
    <t>-826275099</t>
  </si>
  <si>
    <t>(25*0,35*0,3)*1,8</t>
  </si>
  <si>
    <t>71</t>
  </si>
  <si>
    <t>460661111</t>
  </si>
  <si>
    <t>Kabelové lože z písku pro kabely nn bez zakrytí š lože do 35 cm</t>
  </si>
  <si>
    <t>-1802774846</t>
  </si>
  <si>
    <t>Kabelové lože z písku včetně podsypu, zhutnění a urovnání povrchu pro kabely nn bez zakrytí, šířky do 35 cm</t>
  </si>
  <si>
    <t>72</t>
  </si>
  <si>
    <t>460671112</t>
  </si>
  <si>
    <t>Výstražná fólie pro krytí kabelů šířky 25 cm</t>
  </si>
  <si>
    <t>1172385341</t>
  </si>
  <si>
    <t>Výstražná fólie z PVC pro krytí kabelů včetně vyrovnání povrchu rýhy, rozvinutí a uložení fólie šířky do 25 cm</t>
  </si>
  <si>
    <t>101b - Budovatelů - náhradní výsadba, vegetační úpravy</t>
  </si>
  <si>
    <t xml:space="preserve">    1104 - Výsadba stromů</t>
  </si>
  <si>
    <t xml:space="preserve">    1107 - Vegetační povrchy - trávníky</t>
  </si>
  <si>
    <t>111151122</t>
  </si>
  <si>
    <t>Pokosení trávníku parkového pl do 1000 m2 s odvozem do 20 km ve svahu přes 1:5 do 1:2</t>
  </si>
  <si>
    <t>-302106788</t>
  </si>
  <si>
    <t>Pokosení trávníku při souvislé ploše do 1000 m2 parkového na svahu přes 1:5 do 1:2</t>
  </si>
  <si>
    <t>103</t>
  </si>
  <si>
    <t>Vodorovné přemístění do 50 m výkopku/sypaniny z horniny třídy těžitelnosti I, skupiny 1 až 3</t>
  </si>
  <si>
    <t>"dovoz z mezideponie"</t>
  </si>
  <si>
    <t>103*0,2</t>
  </si>
  <si>
    <t>167151111</t>
  </si>
  <si>
    <t>Nakládání výkopku z hornin třídy těžitelnosti I, skupiny 1 až 3 přes 100 m3</t>
  </si>
  <si>
    <t>181411131</t>
  </si>
  <si>
    <t>Založení parkového trávníku výsevem plochy do 1000 m2 v rovině a ve svahu do 1:5</t>
  </si>
  <si>
    <t>00572410</t>
  </si>
  <si>
    <t>osivo směs travní parková</t>
  </si>
  <si>
    <t>kg</t>
  </si>
  <si>
    <t>103,0*0,03*1,015</t>
  </si>
  <si>
    <t>182311123</t>
  </si>
  <si>
    <t>Rozprostření ornice ve svahu přes 1:5 tl vrstvy do 200 mm ručně</t>
  </si>
  <si>
    <t>2092014846</t>
  </si>
  <si>
    <t>Rozprostření a urovnání ornice ve svahu sklonu přes 1:5 ručně při souvislé ploše, tl. vrstvy do 200 mm</t>
  </si>
  <si>
    <t>183101214</t>
  </si>
  <si>
    <t>Jamky pro výsadbu s výměnou 50 % půdy zeminy tř 1 až 4 obj přes 0,05 do 0,125 m3 v rovině a svahu do 1:5</t>
  </si>
  <si>
    <t>1588702689</t>
  </si>
  <si>
    <t>Hloubení jamek pro vysazování rostlin v zemině tř.1 až 4 s výměnou půdy z 50% v rovině nebo na svahu do 1:5, objemu přes 0,05 do 0,125 m3</t>
  </si>
  <si>
    <t>10321100</t>
  </si>
  <si>
    <t>zahradní substrát pro výsadbu VL</t>
  </si>
  <si>
    <t>-396526330</t>
  </si>
  <si>
    <t>30*0,1*1,03</t>
  </si>
  <si>
    <t>183403252</t>
  </si>
  <si>
    <t>Obdělání půdy vláčením ve svahu přes 1:5 do 1:2</t>
  </si>
  <si>
    <t>1133297027</t>
  </si>
  <si>
    <t>Obdělání půdy  vláčením na svahu přes 1:5 do 1:2</t>
  </si>
  <si>
    <t>183403253</t>
  </si>
  <si>
    <t>Obdělání půdy hrabáním ve svahu přes 1:5 do 1:2</t>
  </si>
  <si>
    <t>-816703324</t>
  </si>
  <si>
    <t>Obdělání půdy  hrabáním na svahu přes 1:5 do 1:2</t>
  </si>
  <si>
    <t>183403261</t>
  </si>
  <si>
    <t>Obdělání půdy válením ve svahu přes 1:5 do 1:2</t>
  </si>
  <si>
    <t>-2044668754</t>
  </si>
  <si>
    <t>Obdělání půdy  válením na svahu přes 1:5 do 1:2</t>
  </si>
  <si>
    <t>184102121</t>
  </si>
  <si>
    <t>Výsadba dřeviny s balem D přes 0,1 do 0,2 m do jamky se zalitím ve svahu přes 1:5 do 1:2</t>
  </si>
  <si>
    <t>-997713826</t>
  </si>
  <si>
    <t>Výsadba dřeviny s balem do předem vyhloubené jamky se zalitím  na svahu přes 1:5 do 1:2, při průměru balu přes 100 do 200 mm</t>
  </si>
  <si>
    <t>02652023R</t>
  </si>
  <si>
    <t>Pámelník bílý (Symhoricarpos albus)</t>
  </si>
  <si>
    <t>-66056147</t>
  </si>
  <si>
    <t>Pámelník bílý (Symhoricarpos albus), 40-60cm</t>
  </si>
  <si>
    <t>184802111</t>
  </si>
  <si>
    <t>Chemické odplevelení před založením kultury nad 20 m2 postřikem na široko v rovině a svahu do 1:5</t>
  </si>
  <si>
    <t>1104</t>
  </si>
  <si>
    <t>Výsadba stromů</t>
  </si>
  <si>
    <t>183101215</t>
  </si>
  <si>
    <t>Jamky pro výsadbu s výměnou 50 % půdy zeminy tř 1 až 4 objem do 0,4 m3 v rovině a svahu do 1:5</t>
  </si>
  <si>
    <t>4*0,5*1,03</t>
  </si>
  <si>
    <t>184102116</t>
  </si>
  <si>
    <t>Výsadba dřeviny s balem D do 0,8 m do jamky se zalitím v rovině a svahu do 1:5</t>
  </si>
  <si>
    <t>02660348R</t>
  </si>
  <si>
    <t>zerav západní /Thuja occidentalis/ 140-160cm</t>
  </si>
  <si>
    <t>-862267706</t>
  </si>
  <si>
    <t>026503R</t>
  </si>
  <si>
    <t>Javor klen (Acer pseudoplatanus)</t>
  </si>
  <si>
    <t>591668329</t>
  </si>
  <si>
    <t>184215133</t>
  </si>
  <si>
    <t>Ukotvení kmene dřevin třemi kůly D do 0,1 m délky do 3 m</t>
  </si>
  <si>
    <t>60591257</t>
  </si>
  <si>
    <t>kůl vyvazovací dřevěný impregnovaný D 8cm dl 3m</t>
  </si>
  <si>
    <t>898318161</t>
  </si>
  <si>
    <t>kůl vyvazovací dřevěný impregnovaný D 8cm dl 3m
kůl na ukotvení  stromů, kůl,frézovaný s  fazetou a špicí, pr. 8cm, délka 3m, 3ks/1strom</t>
  </si>
  <si>
    <t>4*3*1,01</t>
  </si>
  <si>
    <t>052172101R</t>
  </si>
  <si>
    <t>příčka z půlené frézované kulatiny pr. 9cm, délka 60cm, 3ks/1strom</t>
  </si>
  <si>
    <t>283293092R</t>
  </si>
  <si>
    <t>úvazek (2m/ks)</t>
  </si>
  <si>
    <t>4*2</t>
  </si>
  <si>
    <t>184102113</t>
  </si>
  <si>
    <t>Výsadba dřeviny s balem D do 0,4 m do jamky se zalitím v rovině a svahu do 1:5</t>
  </si>
  <si>
    <t>184801121</t>
  </si>
  <si>
    <t>Ošetřování vysazených dřevin soliterních v rovině a svahu do 1:5</t>
  </si>
  <si>
    <t>184911421</t>
  </si>
  <si>
    <t>Mulčování rostlin kůrou tl. do 0,1 m v rovině a svahu do 1:5</t>
  </si>
  <si>
    <t>4+9*0,5</t>
  </si>
  <si>
    <t>103911000</t>
  </si>
  <si>
    <t>kůra mulčovací VL</t>
  </si>
  <si>
    <t>(4+9*0,5)*0,1*1,03</t>
  </si>
  <si>
    <t>185802114</t>
  </si>
  <si>
    <t>Hnojení půdy umělým hnojivem k jednotlivým rostlinám v rovině a svahu do 1:5</t>
  </si>
  <si>
    <t>4,0*0,001</t>
  </si>
  <si>
    <t>251911551R</t>
  </si>
  <si>
    <t>umělé hnojivo Silvamix tablety,  4x10g/ks,</t>
  </si>
  <si>
    <t>4,000*4</t>
  </si>
  <si>
    <t>185804311</t>
  </si>
  <si>
    <t>Zalití rostlin vodou plocha do 20 m2</t>
  </si>
  <si>
    <t>4*0,1+30*0,05</t>
  </si>
  <si>
    <t>08211321</t>
  </si>
  <si>
    <t>voda pitná pro ostatní odběratele</t>
  </si>
  <si>
    <t>185851121</t>
  </si>
  <si>
    <t>Dovoz vody pro zálivku rostlin za vzdálenost do 1000 m</t>
  </si>
  <si>
    <t>1107</t>
  </si>
  <si>
    <t>Vegetační povrchy - trávníky</t>
  </si>
  <si>
    <t>998231311</t>
  </si>
  <si>
    <t>Přesun hmot pro sadovnické a krajinářské úpravy vodorovně do 5000 m</t>
  </si>
  <si>
    <t>101c - Budovatelů - gabiónová zeď</t>
  </si>
  <si>
    <t xml:space="preserve">    2 - Zakládání</t>
  </si>
  <si>
    <t>132111401</t>
  </si>
  <si>
    <t>Hloubená vykopávka pod základy v hornině třídy těžitelnosti I skupiny 1 a 2 ručně</t>
  </si>
  <si>
    <t>-2040851295</t>
  </si>
  <si>
    <t>Hloubená vykopávka pod základy ručně s přehozením výkopku na vzdálenost 3 m nebo s naložením na dopravní prostředek v hornině třídy těžitelnosti I skupiny 1 a 2</t>
  </si>
  <si>
    <t>2,0*0,25*(21,5+3,0+3,0)</t>
  </si>
  <si>
    <t>151711111</t>
  </si>
  <si>
    <t>Osazení zápor ocelových dl do 8 m</t>
  </si>
  <si>
    <t>154599351</t>
  </si>
  <si>
    <t>Osazení ocelových zápor pro pažení hloubených vykopávek  do předem provedených vrtů se zabetonováním spodního konce, s případným obsypem zápory pískem délky od 0 do 8 m
beton C 25/30 XF1 XA1</t>
  </si>
  <si>
    <t>"osazení zápor se zabetonování, trvalé mikrozáporové pažení, roztež po 1,2m" 5,5*25</t>
  </si>
  <si>
    <t>13010972</t>
  </si>
  <si>
    <t>ocel profilová jakost S235JR (11 375) průřez HEB 120</t>
  </si>
  <si>
    <t>1961913088</t>
  </si>
  <si>
    <t>P</t>
  </si>
  <si>
    <t>Poznámka k položce:_x000D_
Hmotnost: 27,40 kg/m</t>
  </si>
  <si>
    <t>"trvalé mikrozáporové pažení HEB120, dl.5,50m" 5,5*25*27,4/1000</t>
  </si>
  <si>
    <t>58932908</t>
  </si>
  <si>
    <t>beton C 20/25 X0 XC2 kamenivo frakce 0/8</t>
  </si>
  <si>
    <t>-1158161521</t>
  </si>
  <si>
    <t>"zalití spodní části zápor"</t>
  </si>
  <si>
    <t>3,0*(3,14*0,125*0,125)*25</t>
  </si>
  <si>
    <t>151721111R</t>
  </si>
  <si>
    <t>Zřízení pažení do ocelových zápor hl výkopu do 4 m s bez následného odstranění</t>
  </si>
  <si>
    <t>1595341715</t>
  </si>
  <si>
    <t>Pažení do ocelových zápor  bez ohledu na druh pažin, bez odstranění pažení, hloubky výkopu do 4 m</t>
  </si>
  <si>
    <t>"ponechání pažení mikrozáporové stěny na místě" (22+4+2)*2,2</t>
  </si>
  <si>
    <t>-1010000593</t>
  </si>
  <si>
    <t>"výkop pod základy, dočištění" 13,75</t>
  </si>
  <si>
    <t>"výkop z vrtů" 3,0*(3,14*0,125*0,125)*25</t>
  </si>
  <si>
    <t>658132319</t>
  </si>
  <si>
    <t>171201221</t>
  </si>
  <si>
    <t>998334816</t>
  </si>
  <si>
    <t>"výkop pod základy, dočištění" 13,75*1,8</t>
  </si>
  <si>
    <t>"výkop z vrtů" 3,0*(3,14*0,125*0,125)*25*1,8</t>
  </si>
  <si>
    <t>-351462021</t>
  </si>
  <si>
    <t>174151101</t>
  </si>
  <si>
    <t>Zásyp jam, šachet rýh nebo kolem objektů sypaninou se zhutněním</t>
  </si>
  <si>
    <t>-179239542</t>
  </si>
  <si>
    <t>Zásyp sypaninou z jakékoliv horniny strojně s uložením výkopku ve vrstvách se zhutněním jam, šachet, rýh nebo kolem objektů v těchto vykopávkách</t>
  </si>
  <si>
    <t>"zásyp rubu zdi, hutnit po vrstvách ručním pěchování, materiál velmi vhodný dle ČSN 736133, max. tl. vrstvy 250 mm"</t>
  </si>
  <si>
    <t>"materiál bude použit z výkopu - viz. rozpočet 101a"</t>
  </si>
  <si>
    <t>181152302</t>
  </si>
  <si>
    <t>Úprava pláně pro silnice a dálnice v zářezech se zhutněním</t>
  </si>
  <si>
    <t>-1552543461</t>
  </si>
  <si>
    <t>Úprava pláně na stavbách silnic a dálnic strojně v zářezech mimo skalních se zhutněním</t>
  </si>
  <si>
    <t>"v prostoru gabionové stěny" 3,0*(21,5+3,0+3,0)</t>
  </si>
  <si>
    <t>Zakládání</t>
  </si>
  <si>
    <t>213311151</t>
  </si>
  <si>
    <t>Polštáře zhutněné pod základy ze štěrkodrti netříděné</t>
  </si>
  <si>
    <t>-1114183691</t>
  </si>
  <si>
    <t xml:space="preserve">Polštáře zhutněné pod základy  ze štěrkodrti netříděné
</t>
  </si>
  <si>
    <t>"HUTNĚNÝ PODSYP ZE ŠTĚRKODRTI ŠDA MIN. TL. 250 mm, Id=0,85</t>
  </si>
  <si>
    <t>"- HORNÍ POVRCH VE SKLONU 1:20 (5,0%), - PŘÍČNÝ SKLON ZÁKLADOVÉ SPÁRY 3,0%"</t>
  </si>
  <si>
    <t>22,3*2,4*0,4</t>
  </si>
  <si>
    <t>2*(4,7*2,4*0,40)</t>
  </si>
  <si>
    <t>224511112</t>
  </si>
  <si>
    <t>Vrty maloprofilové D přes 195 do 245 mm úklon do 45° hl 0 až 25 m hornina I a II</t>
  </si>
  <si>
    <t>-353239368</t>
  </si>
  <si>
    <t>Maloprofilové vrty průběžným sacím vrtáním průměru přes 195 do 245 mm do úklonu 45° v hl 0 až 25 m v hornině tř. I a II</t>
  </si>
  <si>
    <t>3,0*25</t>
  </si>
  <si>
    <t>275326121</t>
  </si>
  <si>
    <t>Základové patky z ŽB se zvýšenými nároky na prostředí tř. C 25/30</t>
  </si>
  <si>
    <t>820596396</t>
  </si>
  <si>
    <t>Základy z betonu železového patky z betonu se zvýšenými nároky na prostředí tř. C 25/30</t>
  </si>
  <si>
    <t>"beton C25/30 XF3 pro patky zábradlí" 21*(3,14*0,2*0,2)</t>
  </si>
  <si>
    <t>275361821</t>
  </si>
  <si>
    <t>Výztuž základových patek betonářskou ocelí 10 505 (R)</t>
  </si>
  <si>
    <t>537067339</t>
  </si>
  <si>
    <t>Výztuž základů patek z betonářské oceli 10 505 (R)</t>
  </si>
  <si>
    <t xml:space="preserve">"100kg/m3 výztuž patek zábradlí" </t>
  </si>
  <si>
    <t>2,638*100/1000</t>
  </si>
  <si>
    <t>348215222</t>
  </si>
  <si>
    <t>Montáž svařovaných košů z ocelových sítí pro plot šířky přes 0,5 m výšky přes 1,5 m</t>
  </si>
  <si>
    <t>-1050542770</t>
  </si>
  <si>
    <t>Sestavení plotu z drátokamenných košů (gabionů) montáž svařovaných košů z ocelových sítí (materiál ve specifikaci) šířky přes 0,5 m výšky přes 1,5 m</t>
  </si>
  <si>
    <t>44*(1*0,75*1)</t>
  </si>
  <si>
    <t>22*(1*1*1,25)</t>
  </si>
  <si>
    <t>2*(1*0,5*1)</t>
  </si>
  <si>
    <t>2*(1*0,75*1)</t>
  </si>
  <si>
    <t>6*(1*1*1)</t>
  </si>
  <si>
    <t>2*(1,5*0,75*1)</t>
  </si>
  <si>
    <t>1*(1,5*1*1,25)</t>
  </si>
  <si>
    <t>31319016</t>
  </si>
  <si>
    <t>koš gabionový z panelů svařovaných z ocelových sítí s povrchovou úpravou galfan pro plot přes v 1,5m</t>
  </si>
  <si>
    <t>-1262715546</t>
  </si>
  <si>
    <t xml:space="preserve">koš gabionový z panelů svařovaných z ocelových sítí s povrchovou úpravou galfan pro plot přes v 1,5m
SÍTĚ ∅3,9/100 x ∅3,9/100 - ŽÁROVĚ ZINKOVÁNO 280 g/m2:
  DNO, RUB, PŘÍČKY, VÍKO 
- SÍTĚ ∅3,9/100 x ∅3,9/50 - ŽÁROVĚ ZINKOVÁNO 280 g/m2:
  LÍCOVÁ STRANA, BOKY (ROZTEČ 50 mm - VODOROVNÉ PRUTY) 
- SPIRÁLY A SPONY - ŽÁROVĚ ZINKOVÁNO 280 g/m2:
</t>
  </si>
  <si>
    <t>348215311</t>
  </si>
  <si>
    <t>Vyplnění košů z ocelových sítí pro plot lomovým kamenem na sucho</t>
  </si>
  <si>
    <t>-2020932134</t>
  </si>
  <si>
    <t>Sestavení plotu z drátokamenných košů (gabionů) vyplnění košů lomovým kamenem neupraveným (materiál ve specifikaci) na sucho</t>
  </si>
  <si>
    <t>58380652</t>
  </si>
  <si>
    <t>kámen lomový neupravený tříděný frakce 0/250</t>
  </si>
  <si>
    <t>377526180</t>
  </si>
  <si>
    <t>kámen lomový neupravený tříděný frakce 0/250
LOMOVÝ KÁMEN: 
  PEVNOST V TLAKU - MIN. 140 MPa, NASÁKAVOST - MAX. 1,5 %
  OBJEMOVÁ HMOTNOST 2400-2600 kg/m3, PÓROVITOST - MAX. 15 %</t>
  </si>
  <si>
    <t>73,125*2,4</t>
  </si>
  <si>
    <t>871390310</t>
  </si>
  <si>
    <t>Montáž kanalizačního potrubí hladkého plnostěnného SN 10 z polypropylenu DN 400</t>
  </si>
  <si>
    <t>364915038</t>
  </si>
  <si>
    <t>Montáž kanalizačního potrubí z plastů z polypropylenu PP hladkého plnostěnného SN 10 DN 400</t>
  </si>
  <si>
    <t>"výpažnice pro kotvení zábradlí do gabionové zdi, trubkla DN 350 dl. 0,80m" 0,8*21</t>
  </si>
  <si>
    <t>28611183</t>
  </si>
  <si>
    <t>trubka kanalizační PVC DN 400x3000mm SN10</t>
  </si>
  <si>
    <t>1789829712</t>
  </si>
  <si>
    <t>0,8*21*1,02</t>
  </si>
  <si>
    <t>911121111</t>
  </si>
  <si>
    <t>Montáž zábradlí ocelového přichyceného vruty do betonového podkladu</t>
  </si>
  <si>
    <t>1176847767</t>
  </si>
  <si>
    <t>Montáž zábradlí ocelového  přichyceného vruty do betonového podkladu
Podlití sloupků zábradlí bude z polymerní malty tl. 10 mm.</t>
  </si>
  <si>
    <t>"silniční ocelové zábradlí v. 1,10m" 20,0+3,5+3,5</t>
  </si>
  <si>
    <t>zábradlí ocelové silniční v. 1,10m</t>
  </si>
  <si>
    <t>945732262</t>
  </si>
  <si>
    <t>zábradlí ocelové silniční
Na zábradlí musí být dle TKP 11 vypracována
výrobně technická dokumentace výrobce. Konstrukce ocelového zábradlí je navržena z uzavřených válcovaných profilů.
Požadavky na ocelovou konstrukci zábradlí jsou definovány
dle TKP 19 A, požadavky na protikorozní ochranu zábradlí dle TKP 19 B. Barvu vrchního nátěru určí objednatel</t>
  </si>
  <si>
    <t>919726124</t>
  </si>
  <si>
    <t>Geotextilie pro ochranu, separaci a filtraci netkaná měrná hm přes 500 do 800 g/m2</t>
  </si>
  <si>
    <t>-2055020299</t>
  </si>
  <si>
    <t>Geotextilie netkaná pro ochranu, separaci nebo filtraci měrná hmotnost přes 500 do 800 g/m2</t>
  </si>
  <si>
    <t>"za rubem" 2,8*(21,5+3,0+3,0)+1,6*(1,0+1,0)</t>
  </si>
  <si>
    <t>953943122</t>
  </si>
  <si>
    <t>Osazování výrobků přes 1 do 5 kg/kus do betonu</t>
  </si>
  <si>
    <t>-1085512008</t>
  </si>
  <si>
    <t>Osazování drobných kovových předmětů  výrobků ostatních jinde neuvedených do betonu se zajištěním polohy k bednění či k výztuži před zabetonováním hmotnosti přes 1 do 5 kg/kus</t>
  </si>
  <si>
    <t>RMAT0003</t>
  </si>
  <si>
    <t>Kotevní přípravek</t>
  </si>
  <si>
    <t>1646752961</t>
  </si>
  <si>
    <t>Kotevní přípravek pro zábradlí z oceli vč. nátěru</t>
  </si>
  <si>
    <t>21*5</t>
  </si>
  <si>
    <t>953965121</t>
  </si>
  <si>
    <t>Kotevní šroub pro chemické kotvy M 12 dl 160 mm</t>
  </si>
  <si>
    <t>-998642695</t>
  </si>
  <si>
    <t>Kotvy chemické s vyvrtáním otvoru  kotevní šrouby pro chemické kotvy, velikost M 12, délka 160 mm</t>
  </si>
  <si>
    <t>21*4</t>
  </si>
  <si>
    <t>977141114</t>
  </si>
  <si>
    <t>Vrty pro kotvy do betonu průměru 14 mm hloubky 110 mm s vyplněním epoxidovým tmelem</t>
  </si>
  <si>
    <t>-626965484</t>
  </si>
  <si>
    <t>Vrty pro kotvy do betonu  s vyplněním epoxidovým tmelem, průměru 14 mm, hloubky 110 mm</t>
  </si>
  <si>
    <t>998225111</t>
  </si>
  <si>
    <t>Přesun hmot pro pozemní komunikace s krytem z kamene, monolitickým betonovým nebo živičným</t>
  </si>
  <si>
    <t>-1820645786</t>
  </si>
  <si>
    <t>Přesun hmot pro komunikace s krytem z kameniva, monolitickým betonovým nebo živičným  dopravní vzdálenost do 200 m jakékoliv délky objektu</t>
  </si>
  <si>
    <t>SEZNAM FIGUR</t>
  </si>
  <si>
    <t>Výměra</t>
  </si>
  <si>
    <t xml:space="preserve"> 101a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</si>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</sst>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79" t="s">
        <v>5</v>
      </c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62" t="s">
        <v>14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R5" s="20"/>
      <c r="BE5" s="259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64" t="s">
        <v>17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R6" s="20"/>
      <c r="BE6" s="260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60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60"/>
      <c r="BS8" s="17" t="s">
        <v>6</v>
      </c>
    </row>
    <row r="9" spans="1:74" s="1" customFormat="1" ht="14.45" customHeight="1">
      <c r="B9" s="20"/>
      <c r="AR9" s="20"/>
      <c r="BE9" s="260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60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60"/>
      <c r="BS11" s="17" t="s">
        <v>6</v>
      </c>
    </row>
    <row r="12" spans="1:74" s="1" customFormat="1" ht="6.95" customHeight="1">
      <c r="B12" s="20"/>
      <c r="AR12" s="20"/>
      <c r="BE12" s="260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60"/>
      <c r="BS13" s="17" t="s">
        <v>6</v>
      </c>
    </row>
    <row r="14" spans="1:74" ht="12.75">
      <c r="B14" s="20"/>
      <c r="E14" s="265" t="s">
        <v>29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7" t="s">
        <v>27</v>
      </c>
      <c r="AN14" s="29" t="s">
        <v>29</v>
      </c>
      <c r="AR14" s="20"/>
      <c r="BE14" s="260"/>
      <c r="BS14" s="17" t="s">
        <v>6</v>
      </c>
    </row>
    <row r="15" spans="1:74" s="1" customFormat="1" ht="6.95" customHeight="1">
      <c r="B15" s="20"/>
      <c r="AR15" s="20"/>
      <c r="BE15" s="260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60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60"/>
      <c r="BS17" s="17" t="s">
        <v>32</v>
      </c>
    </row>
    <row r="18" spans="1:71" s="1" customFormat="1" ht="6.95" customHeight="1">
      <c r="B18" s="20"/>
      <c r="AR18" s="20"/>
      <c r="BE18" s="260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60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60"/>
      <c r="BS20" s="17" t="s">
        <v>32</v>
      </c>
    </row>
    <row r="21" spans="1:71" s="1" customFormat="1" ht="6.95" customHeight="1">
      <c r="B21" s="20"/>
      <c r="AR21" s="20"/>
      <c r="BE21" s="260"/>
    </row>
    <row r="22" spans="1:71" s="1" customFormat="1" ht="12" customHeight="1">
      <c r="B22" s="20"/>
      <c r="D22" s="27" t="s">
        <v>35</v>
      </c>
      <c r="AR22" s="20"/>
      <c r="BE22" s="260"/>
    </row>
    <row r="23" spans="1:71" s="1" customFormat="1" ht="16.5" customHeight="1">
      <c r="B23" s="20"/>
      <c r="E23" s="267" t="s">
        <v>1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R23" s="20"/>
      <c r="BE23" s="260"/>
    </row>
    <row r="24" spans="1:71" s="1" customFormat="1" ht="6.95" customHeight="1">
      <c r="B24" s="20"/>
      <c r="AR24" s="20"/>
      <c r="BE24" s="260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0"/>
    </row>
    <row r="26" spans="1:71" s="1" customFormat="1" ht="14.45" customHeight="1">
      <c r="B26" s="20"/>
      <c r="D26" s="32" t="s">
        <v>36</v>
      </c>
      <c r="AK26" s="268">
        <f>ROUND(AG94,2)</f>
        <v>0</v>
      </c>
      <c r="AL26" s="263"/>
      <c r="AM26" s="263"/>
      <c r="AN26" s="263"/>
      <c r="AO26" s="263"/>
      <c r="AR26" s="20"/>
      <c r="BE26" s="260"/>
    </row>
    <row r="27" spans="1:71" s="1" customFormat="1" ht="14.45" customHeight="1">
      <c r="B27" s="20"/>
      <c r="D27" s="32" t="s">
        <v>37</v>
      </c>
      <c r="AK27" s="268">
        <f>ROUND(AG100, 2)</f>
        <v>0</v>
      </c>
      <c r="AL27" s="268"/>
      <c r="AM27" s="268"/>
      <c r="AN27" s="268"/>
      <c r="AO27" s="268"/>
      <c r="AR27" s="20"/>
      <c r="BE27" s="260"/>
    </row>
    <row r="28" spans="1:7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60"/>
    </row>
    <row r="29" spans="1:71" s="2" customFormat="1" ht="25.9" customHeight="1">
      <c r="A29" s="34"/>
      <c r="B29" s="35"/>
      <c r="C29" s="34"/>
      <c r="D29" s="36" t="s">
        <v>38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69">
        <f>ROUND(AK26 + AK27, 2)</f>
        <v>0</v>
      </c>
      <c r="AL29" s="270"/>
      <c r="AM29" s="270"/>
      <c r="AN29" s="270"/>
      <c r="AO29" s="270"/>
      <c r="AP29" s="34"/>
      <c r="AQ29" s="34"/>
      <c r="AR29" s="35"/>
      <c r="BE29" s="260"/>
    </row>
    <row r="30" spans="1:7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60"/>
    </row>
    <row r="31" spans="1:71" s="2" customFormat="1" ht="12.75">
      <c r="A31" s="34"/>
      <c r="B31" s="35"/>
      <c r="C31" s="34"/>
      <c r="D31" s="34"/>
      <c r="E31" s="34"/>
      <c r="F31" s="34"/>
      <c r="G31" s="34"/>
      <c r="H31" s="34"/>
      <c r="I31" s="34"/>
      <c r="J31" s="34"/>
      <c r="K31" s="34"/>
      <c r="L31" s="271" t="s">
        <v>39</v>
      </c>
      <c r="M31" s="271"/>
      <c r="N31" s="271"/>
      <c r="O31" s="271"/>
      <c r="P31" s="271"/>
      <c r="Q31" s="34"/>
      <c r="R31" s="34"/>
      <c r="S31" s="34"/>
      <c r="T31" s="34"/>
      <c r="U31" s="34"/>
      <c r="V31" s="34"/>
      <c r="W31" s="271" t="s">
        <v>40</v>
      </c>
      <c r="X31" s="271"/>
      <c r="Y31" s="271"/>
      <c r="Z31" s="271"/>
      <c r="AA31" s="271"/>
      <c r="AB31" s="271"/>
      <c r="AC31" s="271"/>
      <c r="AD31" s="271"/>
      <c r="AE31" s="271"/>
      <c r="AF31" s="34"/>
      <c r="AG31" s="34"/>
      <c r="AH31" s="34"/>
      <c r="AI31" s="34"/>
      <c r="AJ31" s="34"/>
      <c r="AK31" s="271" t="s">
        <v>41</v>
      </c>
      <c r="AL31" s="271"/>
      <c r="AM31" s="271"/>
      <c r="AN31" s="271"/>
      <c r="AO31" s="271"/>
      <c r="AP31" s="34"/>
      <c r="AQ31" s="34"/>
      <c r="AR31" s="35"/>
      <c r="BE31" s="260"/>
    </row>
    <row r="32" spans="1:71" s="3" customFormat="1" ht="14.45" customHeight="1">
      <c r="B32" s="39"/>
      <c r="D32" s="27" t="s">
        <v>42</v>
      </c>
      <c r="F32" s="27" t="s">
        <v>43</v>
      </c>
      <c r="L32" s="274">
        <v>0.21</v>
      </c>
      <c r="M32" s="273"/>
      <c r="N32" s="273"/>
      <c r="O32" s="273"/>
      <c r="P32" s="273"/>
      <c r="W32" s="272">
        <f>ROUND(AZ94 + SUM(CD100:CD104), 2)</f>
        <v>0</v>
      </c>
      <c r="X32" s="273"/>
      <c r="Y32" s="273"/>
      <c r="Z32" s="273"/>
      <c r="AA32" s="273"/>
      <c r="AB32" s="273"/>
      <c r="AC32" s="273"/>
      <c r="AD32" s="273"/>
      <c r="AE32" s="273"/>
      <c r="AK32" s="272">
        <f>ROUND(AV94 + SUM(BY100:BY104), 2)</f>
        <v>0</v>
      </c>
      <c r="AL32" s="273"/>
      <c r="AM32" s="273"/>
      <c r="AN32" s="273"/>
      <c r="AO32" s="273"/>
      <c r="AR32" s="39"/>
      <c r="BE32" s="261"/>
    </row>
    <row r="33" spans="1:57" s="3" customFormat="1" ht="14.45" customHeight="1">
      <c r="B33" s="39"/>
      <c r="F33" s="27" t="s">
        <v>44</v>
      </c>
      <c r="L33" s="274">
        <v>0.15</v>
      </c>
      <c r="M33" s="273"/>
      <c r="N33" s="273"/>
      <c r="O33" s="273"/>
      <c r="P33" s="273"/>
      <c r="W33" s="272">
        <f>ROUND(BA94 + SUM(CE100:CE104), 2)</f>
        <v>0</v>
      </c>
      <c r="X33" s="273"/>
      <c r="Y33" s="273"/>
      <c r="Z33" s="273"/>
      <c r="AA33" s="273"/>
      <c r="AB33" s="273"/>
      <c r="AC33" s="273"/>
      <c r="AD33" s="273"/>
      <c r="AE33" s="273"/>
      <c r="AK33" s="272">
        <f>ROUND(AW94 + SUM(BZ100:BZ104), 2)</f>
        <v>0</v>
      </c>
      <c r="AL33" s="273"/>
      <c r="AM33" s="273"/>
      <c r="AN33" s="273"/>
      <c r="AO33" s="273"/>
      <c r="AR33" s="39"/>
      <c r="BE33" s="261"/>
    </row>
    <row r="34" spans="1:57" s="3" customFormat="1" ht="14.45" hidden="1" customHeight="1">
      <c r="B34" s="39"/>
      <c r="F34" s="27" t="s">
        <v>45</v>
      </c>
      <c r="L34" s="274">
        <v>0.21</v>
      </c>
      <c r="M34" s="273"/>
      <c r="N34" s="273"/>
      <c r="O34" s="273"/>
      <c r="P34" s="273"/>
      <c r="W34" s="272">
        <f>ROUND(BB94 + SUM(CF100:CF104), 2)</f>
        <v>0</v>
      </c>
      <c r="X34" s="273"/>
      <c r="Y34" s="273"/>
      <c r="Z34" s="273"/>
      <c r="AA34" s="273"/>
      <c r="AB34" s="273"/>
      <c r="AC34" s="273"/>
      <c r="AD34" s="273"/>
      <c r="AE34" s="273"/>
      <c r="AK34" s="272">
        <v>0</v>
      </c>
      <c r="AL34" s="273"/>
      <c r="AM34" s="273"/>
      <c r="AN34" s="273"/>
      <c r="AO34" s="273"/>
      <c r="AR34" s="39"/>
      <c r="BE34" s="261"/>
    </row>
    <row r="35" spans="1:57" s="3" customFormat="1" ht="14.45" hidden="1" customHeight="1">
      <c r="B35" s="39"/>
      <c r="F35" s="27" t="s">
        <v>46</v>
      </c>
      <c r="L35" s="274">
        <v>0.15</v>
      </c>
      <c r="M35" s="273"/>
      <c r="N35" s="273"/>
      <c r="O35" s="273"/>
      <c r="P35" s="273"/>
      <c r="W35" s="272">
        <f>ROUND(BC94 + SUM(CG100:CG104), 2)</f>
        <v>0</v>
      </c>
      <c r="X35" s="273"/>
      <c r="Y35" s="273"/>
      <c r="Z35" s="273"/>
      <c r="AA35" s="273"/>
      <c r="AB35" s="273"/>
      <c r="AC35" s="273"/>
      <c r="AD35" s="273"/>
      <c r="AE35" s="273"/>
      <c r="AK35" s="272">
        <v>0</v>
      </c>
      <c r="AL35" s="273"/>
      <c r="AM35" s="273"/>
      <c r="AN35" s="273"/>
      <c r="AO35" s="273"/>
      <c r="AR35" s="39"/>
    </row>
    <row r="36" spans="1:57" s="3" customFormat="1" ht="14.45" hidden="1" customHeight="1">
      <c r="B36" s="39"/>
      <c r="F36" s="27" t="s">
        <v>47</v>
      </c>
      <c r="L36" s="274">
        <v>0</v>
      </c>
      <c r="M36" s="273"/>
      <c r="N36" s="273"/>
      <c r="O36" s="273"/>
      <c r="P36" s="273"/>
      <c r="W36" s="272">
        <f>ROUND(BD94 + SUM(CH100:CH104), 2)</f>
        <v>0</v>
      </c>
      <c r="X36" s="273"/>
      <c r="Y36" s="273"/>
      <c r="Z36" s="273"/>
      <c r="AA36" s="273"/>
      <c r="AB36" s="273"/>
      <c r="AC36" s="273"/>
      <c r="AD36" s="273"/>
      <c r="AE36" s="273"/>
      <c r="AK36" s="272">
        <v>0</v>
      </c>
      <c r="AL36" s="273"/>
      <c r="AM36" s="273"/>
      <c r="AN36" s="273"/>
      <c r="AO36" s="273"/>
      <c r="AR36" s="39"/>
    </row>
    <row r="37" spans="1:57" s="2" customFormat="1" ht="6.95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pans="1:57" s="2" customFormat="1" ht="25.9" customHeight="1">
      <c r="A38" s="34"/>
      <c r="B38" s="35"/>
      <c r="C38" s="40"/>
      <c r="D38" s="41" t="s">
        <v>48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49</v>
      </c>
      <c r="U38" s="42"/>
      <c r="V38" s="42"/>
      <c r="W38" s="42"/>
      <c r="X38" s="278" t="s">
        <v>50</v>
      </c>
      <c r="Y38" s="276"/>
      <c r="Z38" s="276"/>
      <c r="AA38" s="276"/>
      <c r="AB38" s="276"/>
      <c r="AC38" s="42"/>
      <c r="AD38" s="42"/>
      <c r="AE38" s="42"/>
      <c r="AF38" s="42"/>
      <c r="AG38" s="42"/>
      <c r="AH38" s="42"/>
      <c r="AI38" s="42"/>
      <c r="AJ38" s="42"/>
      <c r="AK38" s="275">
        <f>SUM(AK29:AK36)</f>
        <v>0</v>
      </c>
      <c r="AL38" s="276"/>
      <c r="AM38" s="276"/>
      <c r="AN38" s="276"/>
      <c r="AO38" s="277"/>
      <c r="AP38" s="40"/>
      <c r="AQ38" s="40"/>
      <c r="AR38" s="35"/>
      <c r="BE38" s="34"/>
    </row>
    <row r="39" spans="1:57" s="2" customFormat="1" ht="6.95" customHeight="1">
      <c r="A39" s="34"/>
      <c r="B39" s="35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4"/>
    </row>
    <row r="40" spans="1:57" s="2" customFormat="1" ht="14.4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4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R49" s="44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4"/>
      <c r="B60" s="35"/>
      <c r="C60" s="34"/>
      <c r="D60" s="47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7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7" t="s">
        <v>53</v>
      </c>
      <c r="AI60" s="37"/>
      <c r="AJ60" s="37"/>
      <c r="AK60" s="37"/>
      <c r="AL60" s="37"/>
      <c r="AM60" s="47" t="s">
        <v>54</v>
      </c>
      <c r="AN60" s="37"/>
      <c r="AO60" s="37"/>
      <c r="AP60" s="34"/>
      <c r="AQ60" s="34"/>
      <c r="AR60" s="35"/>
      <c r="BE60" s="34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4"/>
      <c r="B64" s="35"/>
      <c r="C64" s="34"/>
      <c r="D64" s="45" t="s">
        <v>55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56</v>
      </c>
      <c r="AI64" s="48"/>
      <c r="AJ64" s="48"/>
      <c r="AK64" s="48"/>
      <c r="AL64" s="48"/>
      <c r="AM64" s="48"/>
      <c r="AN64" s="48"/>
      <c r="AO64" s="48"/>
      <c r="AP64" s="34"/>
      <c r="AQ64" s="34"/>
      <c r="AR64" s="35"/>
      <c r="BE64" s="34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4"/>
      <c r="B75" s="35"/>
      <c r="C75" s="34"/>
      <c r="D75" s="47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7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7" t="s">
        <v>53</v>
      </c>
      <c r="AI75" s="37"/>
      <c r="AJ75" s="37"/>
      <c r="AK75" s="37"/>
      <c r="AL75" s="37"/>
      <c r="AM75" s="47" t="s">
        <v>54</v>
      </c>
      <c r="AN75" s="37"/>
      <c r="AO75" s="37"/>
      <c r="AP75" s="34"/>
      <c r="AQ75" s="34"/>
      <c r="AR75" s="35"/>
      <c r="BE75" s="34"/>
    </row>
    <row r="76" spans="1:57" s="2" customFormat="1" ht="11.25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pans="1:57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5"/>
      <c r="BE77" s="34"/>
    </row>
    <row r="81" spans="1:91" s="2" customFormat="1" ht="6.95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5"/>
      <c r="BE81" s="34"/>
    </row>
    <row r="82" spans="1:91" s="2" customFormat="1" ht="24.95" customHeight="1">
      <c r="A82" s="34"/>
      <c r="B82" s="35"/>
      <c r="C82" s="21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pans="1:91" s="2" customFormat="1" ht="6.9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pans="1:91" s="4" customFormat="1" ht="12" customHeight="1">
      <c r="B84" s="53"/>
      <c r="C84" s="27" t="s">
        <v>13</v>
      </c>
      <c r="L84" s="4" t="str">
        <f>K5</f>
        <v>21009A</v>
      </c>
      <c r="AR84" s="53"/>
    </row>
    <row r="85" spans="1:91" s="5" customFormat="1" ht="36.950000000000003" customHeight="1">
      <c r="B85" s="54"/>
      <c r="C85" s="55" t="s">
        <v>16</v>
      </c>
      <c r="L85" s="235" t="str">
        <f>K6</f>
        <v>Parkoviště na ul. Budovatelů v Novém Jičíně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R85" s="54"/>
    </row>
    <row r="86" spans="1:91" s="2" customFormat="1" ht="6.9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pans="1:91" s="2" customFormat="1" ht="12" customHeight="1">
      <c r="A87" s="34"/>
      <c r="B87" s="35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56" t="str">
        <f>IF(K8="","",K8)</f>
        <v>Nový Jičín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37" t="str">
        <f>IF(AN8= "","",AN8)</f>
        <v>15. 3. 2022</v>
      </c>
      <c r="AN87" s="237"/>
      <c r="AO87" s="34"/>
      <c r="AP87" s="34"/>
      <c r="AQ87" s="34"/>
      <c r="AR87" s="35"/>
      <c r="BE87" s="34"/>
    </row>
    <row r="88" spans="1:91" s="2" customFormat="1" ht="6.9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pans="1:91" s="2" customFormat="1" ht="15.2" customHeight="1">
      <c r="A89" s="34"/>
      <c r="B89" s="35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Město Nový Jičín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42" t="str">
        <f>IF(E17="","",E17)</f>
        <v>DOPRAPLAN s.r.o.</v>
      </c>
      <c r="AN89" s="243"/>
      <c r="AO89" s="243"/>
      <c r="AP89" s="243"/>
      <c r="AQ89" s="34"/>
      <c r="AR89" s="35"/>
      <c r="AS89" s="238" t="s">
        <v>58</v>
      </c>
      <c r="AT89" s="239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4"/>
    </row>
    <row r="90" spans="1:91" s="2" customFormat="1" ht="15.2" customHeight="1">
      <c r="A90" s="34"/>
      <c r="B90" s="35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33</v>
      </c>
      <c r="AJ90" s="34"/>
      <c r="AK90" s="34"/>
      <c r="AL90" s="34"/>
      <c r="AM90" s="242" t="str">
        <f>IF(E20="","",E20)</f>
        <v xml:space="preserve"> </v>
      </c>
      <c r="AN90" s="243"/>
      <c r="AO90" s="243"/>
      <c r="AP90" s="243"/>
      <c r="AQ90" s="34"/>
      <c r="AR90" s="35"/>
      <c r="AS90" s="240"/>
      <c r="AT90" s="241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4"/>
    </row>
    <row r="91" spans="1:91" s="2" customFormat="1" ht="10.9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40"/>
      <c r="AT91" s="241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4"/>
    </row>
    <row r="92" spans="1:91" s="2" customFormat="1" ht="29.25" customHeight="1">
      <c r="A92" s="34"/>
      <c r="B92" s="35"/>
      <c r="C92" s="244" t="s">
        <v>59</v>
      </c>
      <c r="D92" s="245"/>
      <c r="E92" s="245"/>
      <c r="F92" s="245"/>
      <c r="G92" s="245"/>
      <c r="H92" s="62"/>
      <c r="I92" s="247" t="s">
        <v>60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6" t="s">
        <v>61</v>
      </c>
      <c r="AH92" s="245"/>
      <c r="AI92" s="245"/>
      <c r="AJ92" s="245"/>
      <c r="AK92" s="245"/>
      <c r="AL92" s="245"/>
      <c r="AM92" s="245"/>
      <c r="AN92" s="247" t="s">
        <v>62</v>
      </c>
      <c r="AO92" s="245"/>
      <c r="AP92" s="248"/>
      <c r="AQ92" s="63" t="s">
        <v>63</v>
      </c>
      <c r="AR92" s="35"/>
      <c r="AS92" s="64" t="s">
        <v>64</v>
      </c>
      <c r="AT92" s="65" t="s">
        <v>65</v>
      </c>
      <c r="AU92" s="65" t="s">
        <v>66</v>
      </c>
      <c r="AV92" s="65" t="s">
        <v>67</v>
      </c>
      <c r="AW92" s="65" t="s">
        <v>68</v>
      </c>
      <c r="AX92" s="65" t="s">
        <v>69</v>
      </c>
      <c r="AY92" s="65" t="s">
        <v>70</v>
      </c>
      <c r="AZ92" s="65" t="s">
        <v>71</v>
      </c>
      <c r="BA92" s="65" t="s">
        <v>72</v>
      </c>
      <c r="BB92" s="65" t="s">
        <v>73</v>
      </c>
      <c r="BC92" s="65" t="s">
        <v>74</v>
      </c>
      <c r="BD92" s="66" t="s">
        <v>75</v>
      </c>
      <c r="BE92" s="34"/>
    </row>
    <row r="93" spans="1:91" s="2" customFormat="1" ht="10.9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4"/>
    </row>
    <row r="94" spans="1:91" s="6" customFormat="1" ht="32.450000000000003" customHeight="1">
      <c r="B94" s="70"/>
      <c r="C94" s="71" t="s">
        <v>76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56">
        <f>ROUND(SUM(AG95:AG98),2)</f>
        <v>0</v>
      </c>
      <c r="AH94" s="256"/>
      <c r="AI94" s="256"/>
      <c r="AJ94" s="256"/>
      <c r="AK94" s="256"/>
      <c r="AL94" s="256"/>
      <c r="AM94" s="256"/>
      <c r="AN94" s="257">
        <f>SUM(AG94,AT94)</f>
        <v>0</v>
      </c>
      <c r="AO94" s="257"/>
      <c r="AP94" s="257"/>
      <c r="AQ94" s="74" t="s">
        <v>1</v>
      </c>
      <c r="AR94" s="70"/>
      <c r="AS94" s="75">
        <f>ROUND(SUM(AS95:AS98),2)</f>
        <v>0</v>
      </c>
      <c r="AT94" s="76">
        <f>ROUND(SUM(AV94:AW94),2)</f>
        <v>0</v>
      </c>
      <c r="AU94" s="77">
        <f>ROUND(SUM(AU95:AU98),5)</f>
        <v>0</v>
      </c>
      <c r="AV94" s="76">
        <f>ROUND(AZ94*L32,2)</f>
        <v>0</v>
      </c>
      <c r="AW94" s="76">
        <f>ROUND(BA94*L33,2)</f>
        <v>0</v>
      </c>
      <c r="AX94" s="76">
        <f>ROUND(BB94*L32,2)</f>
        <v>0</v>
      </c>
      <c r="AY94" s="76">
        <f>ROUND(BC94*L33,2)</f>
        <v>0</v>
      </c>
      <c r="AZ94" s="76">
        <f>ROUND(SUM(AZ95:AZ98),2)</f>
        <v>0</v>
      </c>
      <c r="BA94" s="76">
        <f>ROUND(SUM(BA95:BA98),2)</f>
        <v>0</v>
      </c>
      <c r="BB94" s="76">
        <f>ROUND(SUM(BB95:BB98),2)</f>
        <v>0</v>
      </c>
      <c r="BC94" s="76">
        <f>ROUND(SUM(BC95:BC98),2)</f>
        <v>0</v>
      </c>
      <c r="BD94" s="78">
        <f>ROUND(SUM(BD95:BD98),2)</f>
        <v>0</v>
      </c>
      <c r="BS94" s="79" t="s">
        <v>77</v>
      </c>
      <c r="BT94" s="79" t="s">
        <v>78</v>
      </c>
      <c r="BU94" s="80" t="s">
        <v>79</v>
      </c>
      <c r="BV94" s="79" t="s">
        <v>80</v>
      </c>
      <c r="BW94" s="79" t="s">
        <v>4</v>
      </c>
      <c r="BX94" s="79" t="s">
        <v>81</v>
      </c>
      <c r="CL94" s="79" t="s">
        <v>1</v>
      </c>
    </row>
    <row r="95" spans="1:91" s="7" customFormat="1" ht="16.5" customHeight="1">
      <c r="A95" s="81" t="s">
        <v>82</v>
      </c>
      <c r="B95" s="82"/>
      <c r="C95" s="83"/>
      <c r="D95" s="251" t="s">
        <v>83</v>
      </c>
      <c r="E95" s="251"/>
      <c r="F95" s="251"/>
      <c r="G95" s="251"/>
      <c r="H95" s="251"/>
      <c r="I95" s="84"/>
      <c r="J95" s="251" t="s">
        <v>84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49">
        <f>'000 - Ostatní a vedlejší ...'!J32</f>
        <v>0</v>
      </c>
      <c r="AH95" s="250"/>
      <c r="AI95" s="250"/>
      <c r="AJ95" s="250"/>
      <c r="AK95" s="250"/>
      <c r="AL95" s="250"/>
      <c r="AM95" s="250"/>
      <c r="AN95" s="249">
        <f>SUM(AG95,AT95)</f>
        <v>0</v>
      </c>
      <c r="AO95" s="250"/>
      <c r="AP95" s="250"/>
      <c r="AQ95" s="85" t="s">
        <v>85</v>
      </c>
      <c r="AR95" s="82"/>
      <c r="AS95" s="86">
        <v>0</v>
      </c>
      <c r="AT95" s="87">
        <f>ROUND(SUM(AV95:AW95),2)</f>
        <v>0</v>
      </c>
      <c r="AU95" s="88">
        <f>'000 - Ostatní a vedlejší ...'!P131</f>
        <v>0</v>
      </c>
      <c r="AV95" s="87">
        <f>'000 - Ostatní a vedlejší ...'!J35</f>
        <v>0</v>
      </c>
      <c r="AW95" s="87">
        <f>'000 - Ostatní a vedlejší ...'!J36</f>
        <v>0</v>
      </c>
      <c r="AX95" s="87">
        <f>'000 - Ostatní a vedlejší ...'!J37</f>
        <v>0</v>
      </c>
      <c r="AY95" s="87">
        <f>'000 - Ostatní a vedlejší ...'!J38</f>
        <v>0</v>
      </c>
      <c r="AZ95" s="87">
        <f>'000 - Ostatní a vedlejší ...'!F35</f>
        <v>0</v>
      </c>
      <c r="BA95" s="87">
        <f>'000 - Ostatní a vedlejší ...'!F36</f>
        <v>0</v>
      </c>
      <c r="BB95" s="87">
        <f>'000 - Ostatní a vedlejší ...'!F37</f>
        <v>0</v>
      </c>
      <c r="BC95" s="87">
        <f>'000 - Ostatní a vedlejší ...'!F38</f>
        <v>0</v>
      </c>
      <c r="BD95" s="89">
        <f>'000 - Ostatní a vedlejší ...'!F39</f>
        <v>0</v>
      </c>
      <c r="BT95" s="90" t="s">
        <v>86</v>
      </c>
      <c r="BV95" s="90" t="s">
        <v>80</v>
      </c>
      <c r="BW95" s="90" t="s">
        <v>87</v>
      </c>
      <c r="BX95" s="90" t="s">
        <v>4</v>
      </c>
      <c r="CL95" s="90" t="s">
        <v>1</v>
      </c>
      <c r="CM95" s="90" t="s">
        <v>88</v>
      </c>
    </row>
    <row r="96" spans="1:91" s="7" customFormat="1" ht="16.5" customHeight="1">
      <c r="A96" s="81" t="s">
        <v>82</v>
      </c>
      <c r="B96" s="82"/>
      <c r="C96" s="83"/>
      <c r="D96" s="251" t="s">
        <v>89</v>
      </c>
      <c r="E96" s="251"/>
      <c r="F96" s="251"/>
      <c r="G96" s="251"/>
      <c r="H96" s="251"/>
      <c r="I96" s="84"/>
      <c r="J96" s="251" t="s">
        <v>90</v>
      </c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51"/>
      <c r="AG96" s="249">
        <f>'101a - Budovatelů - parko...'!J32</f>
        <v>0</v>
      </c>
      <c r="AH96" s="250"/>
      <c r="AI96" s="250"/>
      <c r="AJ96" s="250"/>
      <c r="AK96" s="250"/>
      <c r="AL96" s="250"/>
      <c r="AM96" s="250"/>
      <c r="AN96" s="249">
        <f>SUM(AG96,AT96)</f>
        <v>0</v>
      </c>
      <c r="AO96" s="250"/>
      <c r="AP96" s="250"/>
      <c r="AQ96" s="85" t="s">
        <v>85</v>
      </c>
      <c r="AR96" s="82"/>
      <c r="AS96" s="86">
        <v>0</v>
      </c>
      <c r="AT96" s="87">
        <f>ROUND(SUM(AV96:AW96),2)</f>
        <v>0</v>
      </c>
      <c r="AU96" s="88">
        <f>'101a - Budovatelů - parko...'!P138</f>
        <v>0</v>
      </c>
      <c r="AV96" s="87">
        <f>'101a - Budovatelů - parko...'!J35</f>
        <v>0</v>
      </c>
      <c r="AW96" s="87">
        <f>'101a - Budovatelů - parko...'!J36</f>
        <v>0</v>
      </c>
      <c r="AX96" s="87">
        <f>'101a - Budovatelů - parko...'!J37</f>
        <v>0</v>
      </c>
      <c r="AY96" s="87">
        <f>'101a - Budovatelů - parko...'!J38</f>
        <v>0</v>
      </c>
      <c r="AZ96" s="87">
        <f>'101a - Budovatelů - parko...'!F35</f>
        <v>0</v>
      </c>
      <c r="BA96" s="87">
        <f>'101a - Budovatelů - parko...'!F36</f>
        <v>0</v>
      </c>
      <c r="BB96" s="87">
        <f>'101a - Budovatelů - parko...'!F37</f>
        <v>0</v>
      </c>
      <c r="BC96" s="87">
        <f>'101a - Budovatelů - parko...'!F38</f>
        <v>0</v>
      </c>
      <c r="BD96" s="89">
        <f>'101a - Budovatelů - parko...'!F39</f>
        <v>0</v>
      </c>
      <c r="BT96" s="90" t="s">
        <v>86</v>
      </c>
      <c r="BV96" s="90" t="s">
        <v>80</v>
      </c>
      <c r="BW96" s="90" t="s">
        <v>91</v>
      </c>
      <c r="BX96" s="90" t="s">
        <v>4</v>
      </c>
      <c r="CL96" s="90" t="s">
        <v>1</v>
      </c>
      <c r="CM96" s="90" t="s">
        <v>88</v>
      </c>
    </row>
    <row r="97" spans="1:91" s="7" customFormat="1" ht="24.75" customHeight="1">
      <c r="A97" s="81" t="s">
        <v>82</v>
      </c>
      <c r="B97" s="82"/>
      <c r="C97" s="83"/>
      <c r="D97" s="251" t="s">
        <v>92</v>
      </c>
      <c r="E97" s="251"/>
      <c r="F97" s="251"/>
      <c r="G97" s="251"/>
      <c r="H97" s="251"/>
      <c r="I97" s="84"/>
      <c r="J97" s="251" t="s">
        <v>93</v>
      </c>
      <c r="K97" s="251"/>
      <c r="L97" s="251"/>
      <c r="M97" s="251"/>
      <c r="N97" s="251"/>
      <c r="O97" s="251"/>
      <c r="P97" s="251"/>
      <c r="Q97" s="251"/>
      <c r="R97" s="251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  <c r="AF97" s="251"/>
      <c r="AG97" s="249">
        <f>'101b - Budovatelů - náhra...'!J32</f>
        <v>0</v>
      </c>
      <c r="AH97" s="250"/>
      <c r="AI97" s="250"/>
      <c r="AJ97" s="250"/>
      <c r="AK97" s="250"/>
      <c r="AL97" s="250"/>
      <c r="AM97" s="250"/>
      <c r="AN97" s="249">
        <f>SUM(AG97,AT97)</f>
        <v>0</v>
      </c>
      <c r="AO97" s="250"/>
      <c r="AP97" s="250"/>
      <c r="AQ97" s="85" t="s">
        <v>85</v>
      </c>
      <c r="AR97" s="82"/>
      <c r="AS97" s="86">
        <v>0</v>
      </c>
      <c r="AT97" s="87">
        <f>ROUND(SUM(AV97:AW97),2)</f>
        <v>0</v>
      </c>
      <c r="AU97" s="88">
        <f>'101b - Budovatelů - náhra...'!P131</f>
        <v>0</v>
      </c>
      <c r="AV97" s="87">
        <f>'101b - Budovatelů - náhra...'!J35</f>
        <v>0</v>
      </c>
      <c r="AW97" s="87">
        <f>'101b - Budovatelů - náhra...'!J36</f>
        <v>0</v>
      </c>
      <c r="AX97" s="87">
        <f>'101b - Budovatelů - náhra...'!J37</f>
        <v>0</v>
      </c>
      <c r="AY97" s="87">
        <f>'101b - Budovatelů - náhra...'!J38</f>
        <v>0</v>
      </c>
      <c r="AZ97" s="87">
        <f>'101b - Budovatelů - náhra...'!F35</f>
        <v>0</v>
      </c>
      <c r="BA97" s="87">
        <f>'101b - Budovatelů - náhra...'!F36</f>
        <v>0</v>
      </c>
      <c r="BB97" s="87">
        <f>'101b - Budovatelů - náhra...'!F37</f>
        <v>0</v>
      </c>
      <c r="BC97" s="87">
        <f>'101b - Budovatelů - náhra...'!F38</f>
        <v>0</v>
      </c>
      <c r="BD97" s="89">
        <f>'101b - Budovatelů - náhra...'!F39</f>
        <v>0</v>
      </c>
      <c r="BT97" s="90" t="s">
        <v>86</v>
      </c>
      <c r="BV97" s="90" t="s">
        <v>80</v>
      </c>
      <c r="BW97" s="90" t="s">
        <v>94</v>
      </c>
      <c r="BX97" s="90" t="s">
        <v>4</v>
      </c>
      <c r="CL97" s="90" t="s">
        <v>1</v>
      </c>
      <c r="CM97" s="90" t="s">
        <v>88</v>
      </c>
    </row>
    <row r="98" spans="1:91" s="7" customFormat="1" ht="16.5" customHeight="1">
      <c r="A98" s="81" t="s">
        <v>82</v>
      </c>
      <c r="B98" s="82"/>
      <c r="C98" s="83"/>
      <c r="D98" s="251" t="s">
        <v>95</v>
      </c>
      <c r="E98" s="251"/>
      <c r="F98" s="251"/>
      <c r="G98" s="251"/>
      <c r="H98" s="251"/>
      <c r="I98" s="84"/>
      <c r="J98" s="251" t="s">
        <v>96</v>
      </c>
      <c r="K98" s="251"/>
      <c r="L98" s="251"/>
      <c r="M98" s="251"/>
      <c r="N98" s="251"/>
      <c r="O98" s="251"/>
      <c r="P98" s="251"/>
      <c r="Q98" s="251"/>
      <c r="R98" s="251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F98" s="251"/>
      <c r="AG98" s="249">
        <f>'101c - Budovatelů - gabió...'!J32</f>
        <v>0</v>
      </c>
      <c r="AH98" s="250"/>
      <c r="AI98" s="250"/>
      <c r="AJ98" s="250"/>
      <c r="AK98" s="250"/>
      <c r="AL98" s="250"/>
      <c r="AM98" s="250"/>
      <c r="AN98" s="249">
        <f>SUM(AG98,AT98)</f>
        <v>0</v>
      </c>
      <c r="AO98" s="250"/>
      <c r="AP98" s="250"/>
      <c r="AQ98" s="85" t="s">
        <v>85</v>
      </c>
      <c r="AR98" s="82"/>
      <c r="AS98" s="91">
        <v>0</v>
      </c>
      <c r="AT98" s="92">
        <f>ROUND(SUM(AV98:AW98),2)</f>
        <v>0</v>
      </c>
      <c r="AU98" s="93">
        <f>'101c - Budovatelů - gabió...'!P133</f>
        <v>0</v>
      </c>
      <c r="AV98" s="92">
        <f>'101c - Budovatelů - gabió...'!J35</f>
        <v>0</v>
      </c>
      <c r="AW98" s="92">
        <f>'101c - Budovatelů - gabió...'!J36</f>
        <v>0</v>
      </c>
      <c r="AX98" s="92">
        <f>'101c - Budovatelů - gabió...'!J37</f>
        <v>0</v>
      </c>
      <c r="AY98" s="92">
        <f>'101c - Budovatelů - gabió...'!J38</f>
        <v>0</v>
      </c>
      <c r="AZ98" s="92">
        <f>'101c - Budovatelů - gabió...'!F35</f>
        <v>0</v>
      </c>
      <c r="BA98" s="92">
        <f>'101c - Budovatelů - gabió...'!F36</f>
        <v>0</v>
      </c>
      <c r="BB98" s="92">
        <f>'101c - Budovatelů - gabió...'!F37</f>
        <v>0</v>
      </c>
      <c r="BC98" s="92">
        <f>'101c - Budovatelů - gabió...'!F38</f>
        <v>0</v>
      </c>
      <c r="BD98" s="94">
        <f>'101c - Budovatelů - gabió...'!F39</f>
        <v>0</v>
      </c>
      <c r="BT98" s="90" t="s">
        <v>86</v>
      </c>
      <c r="BV98" s="90" t="s">
        <v>80</v>
      </c>
      <c r="BW98" s="90" t="s">
        <v>97</v>
      </c>
      <c r="BX98" s="90" t="s">
        <v>4</v>
      </c>
      <c r="CL98" s="90" t="s">
        <v>1</v>
      </c>
      <c r="CM98" s="90" t="s">
        <v>88</v>
      </c>
    </row>
    <row r="99" spans="1:91" ht="11.25">
      <c r="B99" s="20"/>
      <c r="AR99" s="20"/>
    </row>
    <row r="100" spans="1:91" s="2" customFormat="1" ht="30" customHeight="1">
      <c r="A100" s="34"/>
      <c r="B100" s="35"/>
      <c r="C100" s="71" t="s">
        <v>98</v>
      </c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257">
        <f>ROUND(SUM(AG101:AG104), 2)</f>
        <v>0</v>
      </c>
      <c r="AH100" s="257"/>
      <c r="AI100" s="257"/>
      <c r="AJ100" s="257"/>
      <c r="AK100" s="257"/>
      <c r="AL100" s="257"/>
      <c r="AM100" s="257"/>
      <c r="AN100" s="257">
        <f>ROUND(SUM(AN101:AN104), 2)</f>
        <v>0</v>
      </c>
      <c r="AO100" s="257"/>
      <c r="AP100" s="257"/>
      <c r="AQ100" s="95"/>
      <c r="AR100" s="35"/>
      <c r="AS100" s="64" t="s">
        <v>99</v>
      </c>
      <c r="AT100" s="65" t="s">
        <v>100</v>
      </c>
      <c r="AU100" s="65" t="s">
        <v>42</v>
      </c>
      <c r="AV100" s="66" t="s">
        <v>65</v>
      </c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19.899999999999999" customHeight="1">
      <c r="A101" s="34"/>
      <c r="B101" s="35"/>
      <c r="C101" s="34"/>
      <c r="D101" s="252" t="s">
        <v>101</v>
      </c>
      <c r="E101" s="252"/>
      <c r="F101" s="252"/>
      <c r="G101" s="252"/>
      <c r="H101" s="252"/>
      <c r="I101" s="252"/>
      <c r="J101" s="252"/>
      <c r="K101" s="252"/>
      <c r="L101" s="252"/>
      <c r="M101" s="252"/>
      <c r="N101" s="252"/>
      <c r="O101" s="252"/>
      <c r="P101" s="252"/>
      <c r="Q101" s="252"/>
      <c r="R101" s="252"/>
      <c r="S101" s="252"/>
      <c r="T101" s="252"/>
      <c r="U101" s="252"/>
      <c r="V101" s="252"/>
      <c r="W101" s="252"/>
      <c r="X101" s="252"/>
      <c r="Y101" s="252"/>
      <c r="Z101" s="252"/>
      <c r="AA101" s="252"/>
      <c r="AB101" s="252"/>
      <c r="AC101" s="34"/>
      <c r="AD101" s="34"/>
      <c r="AE101" s="34"/>
      <c r="AF101" s="34"/>
      <c r="AG101" s="253">
        <f>ROUND(AG94 * AS101, 2)</f>
        <v>0</v>
      </c>
      <c r="AH101" s="254"/>
      <c r="AI101" s="254"/>
      <c r="AJ101" s="254"/>
      <c r="AK101" s="254"/>
      <c r="AL101" s="254"/>
      <c r="AM101" s="254"/>
      <c r="AN101" s="254">
        <f>ROUND(AG101 + AV101, 2)</f>
        <v>0</v>
      </c>
      <c r="AO101" s="254"/>
      <c r="AP101" s="254"/>
      <c r="AQ101" s="34"/>
      <c r="AR101" s="35"/>
      <c r="AS101" s="97">
        <v>0</v>
      </c>
      <c r="AT101" s="98" t="s">
        <v>102</v>
      </c>
      <c r="AU101" s="98" t="s">
        <v>43</v>
      </c>
      <c r="AV101" s="99">
        <f>ROUND(IF(AU101="základní",AG101*L32,IF(AU101="snížená",AG101*L33,0)), 2)</f>
        <v>0</v>
      </c>
      <c r="AW101" s="34"/>
      <c r="AX101" s="34"/>
      <c r="AY101" s="34"/>
      <c r="AZ101" s="34"/>
      <c r="BA101" s="34"/>
      <c r="BB101" s="34"/>
      <c r="BC101" s="34"/>
      <c r="BD101" s="34"/>
      <c r="BE101" s="34"/>
      <c r="BV101" s="17" t="s">
        <v>103</v>
      </c>
      <c r="BY101" s="100">
        <f>IF(AU101="základní",AV101,0)</f>
        <v>0</v>
      </c>
      <c r="BZ101" s="100">
        <f>IF(AU101="snížená",AV101,0)</f>
        <v>0</v>
      </c>
      <c r="CA101" s="100">
        <v>0</v>
      </c>
      <c r="CB101" s="100">
        <v>0</v>
      </c>
      <c r="CC101" s="100">
        <v>0</v>
      </c>
      <c r="CD101" s="100">
        <f>IF(AU101="základní",AG101,0)</f>
        <v>0</v>
      </c>
      <c r="CE101" s="100">
        <f>IF(AU101="snížená",AG101,0)</f>
        <v>0</v>
      </c>
      <c r="CF101" s="100">
        <f>IF(AU101="zákl. přenesená",AG101,0)</f>
        <v>0</v>
      </c>
      <c r="CG101" s="100">
        <f>IF(AU101="sníž. přenesená",AG101,0)</f>
        <v>0</v>
      </c>
      <c r="CH101" s="100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>x</v>
      </c>
    </row>
    <row r="102" spans="1:91" s="2" customFormat="1" ht="19.899999999999999" customHeight="1">
      <c r="A102" s="34"/>
      <c r="B102" s="35"/>
      <c r="C102" s="34"/>
      <c r="D102" s="255" t="s">
        <v>104</v>
      </c>
      <c r="E102" s="252"/>
      <c r="F102" s="252"/>
      <c r="G102" s="252"/>
      <c r="H102" s="252"/>
      <c r="I102" s="252"/>
      <c r="J102" s="252"/>
      <c r="K102" s="252"/>
      <c r="L102" s="252"/>
      <c r="M102" s="252"/>
      <c r="N102" s="252"/>
      <c r="O102" s="252"/>
      <c r="P102" s="252"/>
      <c r="Q102" s="252"/>
      <c r="R102" s="252"/>
      <c r="S102" s="252"/>
      <c r="T102" s="252"/>
      <c r="U102" s="252"/>
      <c r="V102" s="252"/>
      <c r="W102" s="252"/>
      <c r="X102" s="252"/>
      <c r="Y102" s="252"/>
      <c r="Z102" s="252"/>
      <c r="AA102" s="252"/>
      <c r="AB102" s="252"/>
      <c r="AC102" s="34"/>
      <c r="AD102" s="34"/>
      <c r="AE102" s="34"/>
      <c r="AF102" s="34"/>
      <c r="AG102" s="253">
        <f>ROUND(AG94 * AS102, 2)</f>
        <v>0</v>
      </c>
      <c r="AH102" s="254"/>
      <c r="AI102" s="254"/>
      <c r="AJ102" s="254"/>
      <c r="AK102" s="254"/>
      <c r="AL102" s="254"/>
      <c r="AM102" s="254"/>
      <c r="AN102" s="254">
        <f>ROUND(AG102 + AV102, 2)</f>
        <v>0</v>
      </c>
      <c r="AO102" s="254"/>
      <c r="AP102" s="254"/>
      <c r="AQ102" s="34"/>
      <c r="AR102" s="35"/>
      <c r="AS102" s="97">
        <v>0</v>
      </c>
      <c r="AT102" s="98" t="s">
        <v>102</v>
      </c>
      <c r="AU102" s="98" t="s">
        <v>43</v>
      </c>
      <c r="AV102" s="99">
        <f>ROUND(IF(AU102="základní",AG102*L32,IF(AU102="snížená",AG102*L33,0)), 2)</f>
        <v>0</v>
      </c>
      <c r="AW102" s="34"/>
      <c r="AX102" s="34"/>
      <c r="AY102" s="34"/>
      <c r="AZ102" s="34"/>
      <c r="BA102" s="34"/>
      <c r="BB102" s="34"/>
      <c r="BC102" s="34"/>
      <c r="BD102" s="34"/>
      <c r="BE102" s="34"/>
      <c r="BV102" s="17" t="s">
        <v>105</v>
      </c>
      <c r="BY102" s="100">
        <f>IF(AU102="základní",AV102,0)</f>
        <v>0</v>
      </c>
      <c r="BZ102" s="100">
        <f>IF(AU102="snížená",AV102,0)</f>
        <v>0</v>
      </c>
      <c r="CA102" s="100">
        <v>0</v>
      </c>
      <c r="CB102" s="100">
        <v>0</v>
      </c>
      <c r="CC102" s="100">
        <v>0</v>
      </c>
      <c r="CD102" s="100">
        <f>IF(AU102="základní",AG102,0)</f>
        <v>0</v>
      </c>
      <c r="CE102" s="100">
        <f>IF(AU102="snížená",AG102,0)</f>
        <v>0</v>
      </c>
      <c r="CF102" s="100">
        <f>IF(AU102="zákl. přenesená",AG102,0)</f>
        <v>0</v>
      </c>
      <c r="CG102" s="100">
        <f>IF(AU102="sníž. přenesená",AG102,0)</f>
        <v>0</v>
      </c>
      <c r="CH102" s="100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91" s="2" customFormat="1" ht="19.899999999999999" customHeight="1">
      <c r="A103" s="34"/>
      <c r="B103" s="35"/>
      <c r="C103" s="34"/>
      <c r="D103" s="255" t="s">
        <v>104</v>
      </c>
      <c r="E103" s="252"/>
      <c r="F103" s="252"/>
      <c r="G103" s="252"/>
      <c r="H103" s="252"/>
      <c r="I103" s="252"/>
      <c r="J103" s="252"/>
      <c r="K103" s="252"/>
      <c r="L103" s="252"/>
      <c r="M103" s="252"/>
      <c r="N103" s="252"/>
      <c r="O103" s="252"/>
      <c r="P103" s="252"/>
      <c r="Q103" s="252"/>
      <c r="R103" s="252"/>
      <c r="S103" s="252"/>
      <c r="T103" s="252"/>
      <c r="U103" s="252"/>
      <c r="V103" s="252"/>
      <c r="W103" s="252"/>
      <c r="X103" s="252"/>
      <c r="Y103" s="252"/>
      <c r="Z103" s="252"/>
      <c r="AA103" s="252"/>
      <c r="AB103" s="252"/>
      <c r="AC103" s="34"/>
      <c r="AD103" s="34"/>
      <c r="AE103" s="34"/>
      <c r="AF103" s="34"/>
      <c r="AG103" s="253">
        <f>ROUND(AG94 * AS103, 2)</f>
        <v>0</v>
      </c>
      <c r="AH103" s="254"/>
      <c r="AI103" s="254"/>
      <c r="AJ103" s="254"/>
      <c r="AK103" s="254"/>
      <c r="AL103" s="254"/>
      <c r="AM103" s="254"/>
      <c r="AN103" s="254">
        <f>ROUND(AG103 + AV103, 2)</f>
        <v>0</v>
      </c>
      <c r="AO103" s="254"/>
      <c r="AP103" s="254"/>
      <c r="AQ103" s="34"/>
      <c r="AR103" s="35"/>
      <c r="AS103" s="97">
        <v>0</v>
      </c>
      <c r="AT103" s="98" t="s">
        <v>102</v>
      </c>
      <c r="AU103" s="98" t="s">
        <v>43</v>
      </c>
      <c r="AV103" s="99">
        <f>ROUND(IF(AU103="základní",AG103*L32,IF(AU103="snížená",AG103*L33,0)), 2)</f>
        <v>0</v>
      </c>
      <c r="AW103" s="34"/>
      <c r="AX103" s="34"/>
      <c r="AY103" s="34"/>
      <c r="AZ103" s="34"/>
      <c r="BA103" s="34"/>
      <c r="BB103" s="34"/>
      <c r="BC103" s="34"/>
      <c r="BD103" s="34"/>
      <c r="BE103" s="34"/>
      <c r="BV103" s="17" t="s">
        <v>105</v>
      </c>
      <c r="BY103" s="100">
        <f>IF(AU103="základní",AV103,0)</f>
        <v>0</v>
      </c>
      <c r="BZ103" s="100">
        <f>IF(AU103="snížená",AV103,0)</f>
        <v>0</v>
      </c>
      <c r="CA103" s="100">
        <v>0</v>
      </c>
      <c r="CB103" s="100">
        <v>0</v>
      </c>
      <c r="CC103" s="100">
        <v>0</v>
      </c>
      <c r="CD103" s="100">
        <f>IF(AU103="základní",AG103,0)</f>
        <v>0</v>
      </c>
      <c r="CE103" s="100">
        <f>IF(AU103="snížená",AG103,0)</f>
        <v>0</v>
      </c>
      <c r="CF103" s="100">
        <f>IF(AU103="zákl. přenesená",AG103,0)</f>
        <v>0</v>
      </c>
      <c r="CG103" s="100">
        <f>IF(AU103="sníž. přenesená",AG103,0)</f>
        <v>0</v>
      </c>
      <c r="CH103" s="100">
        <f>IF(AU103="nulová",AG103,0)</f>
        <v>0</v>
      </c>
      <c r="CI103" s="17">
        <f>IF(AU103="základní",1,IF(AU103="snížená",2,IF(AU103="zákl. přenesená",4,IF(AU103="sníž. přenesená",5,3))))</f>
        <v>1</v>
      </c>
      <c r="CJ103" s="17">
        <f>IF(AT103="stavební čast",1,IF(AT103="investiční čast",2,3))</f>
        <v>1</v>
      </c>
      <c r="CK103" s="17" t="str">
        <f>IF(D103="Vyplň vlastní","","x")</f>
        <v/>
      </c>
    </row>
    <row r="104" spans="1:91" s="2" customFormat="1" ht="19.899999999999999" customHeight="1">
      <c r="A104" s="34"/>
      <c r="B104" s="35"/>
      <c r="C104" s="34"/>
      <c r="D104" s="255" t="s">
        <v>104</v>
      </c>
      <c r="E104" s="252"/>
      <c r="F104" s="252"/>
      <c r="G104" s="252"/>
      <c r="H104" s="252"/>
      <c r="I104" s="252"/>
      <c r="J104" s="252"/>
      <c r="K104" s="252"/>
      <c r="L104" s="252"/>
      <c r="M104" s="252"/>
      <c r="N104" s="252"/>
      <c r="O104" s="252"/>
      <c r="P104" s="252"/>
      <c r="Q104" s="252"/>
      <c r="R104" s="252"/>
      <c r="S104" s="252"/>
      <c r="T104" s="252"/>
      <c r="U104" s="252"/>
      <c r="V104" s="252"/>
      <c r="W104" s="252"/>
      <c r="X104" s="252"/>
      <c r="Y104" s="252"/>
      <c r="Z104" s="252"/>
      <c r="AA104" s="252"/>
      <c r="AB104" s="252"/>
      <c r="AC104" s="34"/>
      <c r="AD104" s="34"/>
      <c r="AE104" s="34"/>
      <c r="AF104" s="34"/>
      <c r="AG104" s="253">
        <f>ROUND(AG94 * AS104, 2)</f>
        <v>0</v>
      </c>
      <c r="AH104" s="254"/>
      <c r="AI104" s="254"/>
      <c r="AJ104" s="254"/>
      <c r="AK104" s="254"/>
      <c r="AL104" s="254"/>
      <c r="AM104" s="254"/>
      <c r="AN104" s="254">
        <f>ROUND(AG104 + AV104, 2)</f>
        <v>0</v>
      </c>
      <c r="AO104" s="254"/>
      <c r="AP104" s="254"/>
      <c r="AQ104" s="34"/>
      <c r="AR104" s="35"/>
      <c r="AS104" s="101">
        <v>0</v>
      </c>
      <c r="AT104" s="102" t="s">
        <v>102</v>
      </c>
      <c r="AU104" s="102" t="s">
        <v>43</v>
      </c>
      <c r="AV104" s="103">
        <f>ROUND(IF(AU104="základní",AG104*L32,IF(AU104="snížená",AG104*L33,0)), 2)</f>
        <v>0</v>
      </c>
      <c r="AW104" s="34"/>
      <c r="AX104" s="34"/>
      <c r="AY104" s="34"/>
      <c r="AZ104" s="34"/>
      <c r="BA104" s="34"/>
      <c r="BB104" s="34"/>
      <c r="BC104" s="34"/>
      <c r="BD104" s="34"/>
      <c r="BE104" s="34"/>
      <c r="BV104" s="17" t="s">
        <v>105</v>
      </c>
      <c r="BY104" s="100">
        <f>IF(AU104="základní",AV104,0)</f>
        <v>0</v>
      </c>
      <c r="BZ104" s="100">
        <f>IF(AU104="snížená",AV104,0)</f>
        <v>0</v>
      </c>
      <c r="CA104" s="100">
        <v>0</v>
      </c>
      <c r="CB104" s="100">
        <v>0</v>
      </c>
      <c r="CC104" s="100">
        <v>0</v>
      </c>
      <c r="CD104" s="100">
        <f>IF(AU104="základní",AG104,0)</f>
        <v>0</v>
      </c>
      <c r="CE104" s="100">
        <f>IF(AU104="snížená",AG104,0)</f>
        <v>0</v>
      </c>
      <c r="CF104" s="100">
        <f>IF(AU104="zákl. přenesená",AG104,0)</f>
        <v>0</v>
      </c>
      <c r="CG104" s="100">
        <f>IF(AU104="sníž. přenesená",AG104,0)</f>
        <v>0</v>
      </c>
      <c r="CH104" s="100">
        <f>IF(AU104="nulová",AG104,0)</f>
        <v>0</v>
      </c>
      <c r="CI104" s="17">
        <f>IF(AU104="základní",1,IF(AU104="snížená",2,IF(AU104="zákl. přenesená",4,IF(AU104="sníž. přenesená",5,3))))</f>
        <v>1</v>
      </c>
      <c r="CJ104" s="17">
        <f>IF(AT104="stavební čast",1,IF(AT104="investiční čast",2,3))</f>
        <v>1</v>
      </c>
      <c r="CK104" s="17" t="str">
        <f>IF(D104="Vyplň vlastní","","x")</f>
        <v/>
      </c>
    </row>
    <row r="105" spans="1:91" s="2" customFormat="1" ht="10.9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5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30" customHeight="1">
      <c r="A106" s="34"/>
      <c r="B106" s="35"/>
      <c r="C106" s="104" t="s">
        <v>106</v>
      </c>
      <c r="D106" s="105"/>
      <c r="E106" s="105"/>
      <c r="F106" s="105"/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105"/>
      <c r="S106" s="105"/>
      <c r="T106" s="105"/>
      <c r="U106" s="105"/>
      <c r="V106" s="105"/>
      <c r="W106" s="105"/>
      <c r="X106" s="105"/>
      <c r="Y106" s="105"/>
      <c r="Z106" s="105"/>
      <c r="AA106" s="105"/>
      <c r="AB106" s="105"/>
      <c r="AC106" s="105"/>
      <c r="AD106" s="105"/>
      <c r="AE106" s="105"/>
      <c r="AF106" s="105"/>
      <c r="AG106" s="258">
        <f>ROUND(AG94 + AG100, 2)</f>
        <v>0</v>
      </c>
      <c r="AH106" s="258"/>
      <c r="AI106" s="258"/>
      <c r="AJ106" s="258"/>
      <c r="AK106" s="258"/>
      <c r="AL106" s="258"/>
      <c r="AM106" s="258"/>
      <c r="AN106" s="258">
        <f>ROUND(AN94 + AN100, 2)</f>
        <v>0</v>
      </c>
      <c r="AO106" s="258"/>
      <c r="AP106" s="258"/>
      <c r="AQ106" s="105"/>
      <c r="AR106" s="35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  <row r="107" spans="1:91" s="2" customFormat="1" ht="6.95" customHeight="1">
      <c r="A107" s="34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35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</sheetData>
  <mergeCells count="72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6:AM106"/>
    <mergeCell ref="AN106:AP106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D104:AB104"/>
    <mergeCell ref="AG104:AM104"/>
    <mergeCell ref="AN104:AP104"/>
    <mergeCell ref="AG94:AM94"/>
    <mergeCell ref="AN94:AP94"/>
    <mergeCell ref="AG100:AM100"/>
    <mergeCell ref="AN100:AP100"/>
    <mergeCell ref="D102:AB102"/>
    <mergeCell ref="AG102:AM102"/>
    <mergeCell ref="AN102:AP102"/>
    <mergeCell ref="D103:AB103"/>
    <mergeCell ref="AG103:AM103"/>
    <mergeCell ref="AN103:AP103"/>
    <mergeCell ref="AN98:AP98"/>
    <mergeCell ref="AG98:AM98"/>
    <mergeCell ref="D98:H98"/>
    <mergeCell ref="J98:AF98"/>
    <mergeCell ref="D101:AB101"/>
    <mergeCell ref="AG101:AM101"/>
    <mergeCell ref="AN101:AP101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100:AU104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0:AT104">
      <formula1>"stavební čast, technologická čast, investiční čast"</formula1>
    </dataValidation>
  </dataValidations>
  <hyperlinks>
    <hyperlink ref="A95" location="'000 - Ostatní a vedlejší ...'!C2" display="/"/>
    <hyperlink ref="A96" location="'101a - Budovatelů - parko...'!C2" display="/"/>
    <hyperlink ref="A97" location="'101b - Budovatelů - náhra...'!C2" display="/"/>
    <hyperlink ref="A98" location="'101c - Budovatelů - gabió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 t="s">
        <v>5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107</v>
      </c>
      <c r="L4" s="20"/>
      <c r="M4" s="10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80" t="str">
        <f>'Rekapitulace stavby'!K6</f>
        <v>Parkoviště na ul. Budovatelů v Novém Jičíně</v>
      </c>
      <c r="F7" s="281"/>
      <c r="G7" s="281"/>
      <c r="H7" s="281"/>
      <c r="L7" s="20"/>
    </row>
    <row r="8" spans="1:46" s="2" customFormat="1" ht="12" customHeight="1">
      <c r="A8" s="34"/>
      <c r="B8" s="35"/>
      <c r="C8" s="34"/>
      <c r="D8" s="27" t="s">
        <v>108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235" t="s">
        <v>109</v>
      </c>
      <c r="F9" s="282"/>
      <c r="G9" s="282"/>
      <c r="H9" s="282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7" t="s">
        <v>18</v>
      </c>
      <c r="E11" s="34"/>
      <c r="F11" s="25" t="s">
        <v>1</v>
      </c>
      <c r="G11" s="34"/>
      <c r="H11" s="34"/>
      <c r="I11" s="27" t="s">
        <v>19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7" t="s">
        <v>20</v>
      </c>
      <c r="E12" s="34"/>
      <c r="F12" s="25" t="s">
        <v>21</v>
      </c>
      <c r="G12" s="34"/>
      <c r="H12" s="34"/>
      <c r="I12" s="27" t="s">
        <v>22</v>
      </c>
      <c r="J12" s="57" t="str">
        <f>'Rekapitulace stavby'!AN8</f>
        <v>15. 3. 2022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7" t="s">
        <v>24</v>
      </c>
      <c r="E14" s="34"/>
      <c r="F14" s="34"/>
      <c r="G14" s="34"/>
      <c r="H14" s="34"/>
      <c r="I14" s="27" t="s">
        <v>25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5" t="s">
        <v>26</v>
      </c>
      <c r="F15" s="34"/>
      <c r="G15" s="34"/>
      <c r="H15" s="34"/>
      <c r="I15" s="27" t="s">
        <v>27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7" t="s">
        <v>28</v>
      </c>
      <c r="E17" s="34"/>
      <c r="F17" s="34"/>
      <c r="G17" s="34"/>
      <c r="H17" s="34"/>
      <c r="I17" s="27" t="s">
        <v>25</v>
      </c>
      <c r="J17" s="28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283" t="str">
        <f>'Rekapitulace stavby'!E14</f>
        <v>Vyplň údaj</v>
      </c>
      <c r="F18" s="262"/>
      <c r="G18" s="262"/>
      <c r="H18" s="262"/>
      <c r="I18" s="27" t="s">
        <v>27</v>
      </c>
      <c r="J18" s="28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7" t="s">
        <v>30</v>
      </c>
      <c r="E20" s="34"/>
      <c r="F20" s="34"/>
      <c r="G20" s="34"/>
      <c r="H20" s="34"/>
      <c r="I20" s="27" t="s">
        <v>25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5" t="s">
        <v>31</v>
      </c>
      <c r="F21" s="34"/>
      <c r="G21" s="34"/>
      <c r="H21" s="34"/>
      <c r="I21" s="27" t="s">
        <v>27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7" t="s">
        <v>33</v>
      </c>
      <c r="E23" s="34"/>
      <c r="F23" s="34"/>
      <c r="G23" s="34"/>
      <c r="H23" s="34"/>
      <c r="I23" s="27" t="s">
        <v>25</v>
      </c>
      <c r="J23" s="25" t="str">
        <f>IF('Rekapitulace stavby'!AN19="","",'Rekapitulace stavby'!AN19)</f>
        <v/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5" t="str">
        <f>IF('Rekapitulace stavby'!E20="","",'Rekapitulace stavby'!E20)</f>
        <v xml:space="preserve"> </v>
      </c>
      <c r="F24" s="34"/>
      <c r="G24" s="34"/>
      <c r="H24" s="34"/>
      <c r="I24" s="27" t="s">
        <v>27</v>
      </c>
      <c r="J24" s="25" t="str">
        <f>IF('Rekapitulace stavby'!AN20="","",'Rekapitulace stavby'!AN20)</f>
        <v/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7" t="s">
        <v>35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267" t="s">
        <v>1</v>
      </c>
      <c r="F27" s="267"/>
      <c r="G27" s="267"/>
      <c r="H27" s="26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5"/>
      <c r="C30" s="34"/>
      <c r="D30" s="25" t="s">
        <v>110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5"/>
      <c r="C31" s="34"/>
      <c r="D31" s="32" t="s">
        <v>101</v>
      </c>
      <c r="E31" s="34"/>
      <c r="F31" s="34"/>
      <c r="G31" s="34"/>
      <c r="H31" s="34"/>
      <c r="I31" s="34"/>
      <c r="J31" s="33">
        <f>J104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11" t="s">
        <v>38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12" t="s">
        <v>42</v>
      </c>
      <c r="E35" s="27" t="s">
        <v>43</v>
      </c>
      <c r="F35" s="113">
        <f>ROUND((SUM(BE104:BE111) + SUM(BE131:BE163)),  2)</f>
        <v>0</v>
      </c>
      <c r="G35" s="34"/>
      <c r="H35" s="34"/>
      <c r="I35" s="114">
        <v>0.21</v>
      </c>
      <c r="J35" s="113">
        <f>ROUND(((SUM(BE104:BE111) + SUM(BE131:BE163))*I35),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7" t="s">
        <v>44</v>
      </c>
      <c r="F36" s="113">
        <f>ROUND((SUM(BF104:BF111) + SUM(BF131:BF163)),  2)</f>
        <v>0</v>
      </c>
      <c r="G36" s="34"/>
      <c r="H36" s="34"/>
      <c r="I36" s="114">
        <v>0.15</v>
      </c>
      <c r="J36" s="113">
        <f>ROUND(((SUM(BF104:BF111) + SUM(BF131:BF163))*I36),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7" t="s">
        <v>45</v>
      </c>
      <c r="F37" s="113">
        <f>ROUND((SUM(BG104:BG111) + SUM(BG131:BG163)),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7" t="s">
        <v>46</v>
      </c>
      <c r="F38" s="113">
        <f>ROUND((SUM(BH104:BH111) + SUM(BH131:BH163)),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7" t="s">
        <v>47</v>
      </c>
      <c r="F39" s="113">
        <f>ROUND((SUM(BI104:BI111) + SUM(BI131:BI163)),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15" t="s">
        <v>48</v>
      </c>
      <c r="E41" s="62"/>
      <c r="F41" s="62"/>
      <c r="G41" s="116" t="s">
        <v>49</v>
      </c>
      <c r="H41" s="117" t="s">
        <v>50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4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5"/>
      <c r="C61" s="34"/>
      <c r="D61" s="47" t="s">
        <v>53</v>
      </c>
      <c r="E61" s="37"/>
      <c r="F61" s="120" t="s">
        <v>54</v>
      </c>
      <c r="G61" s="47" t="s">
        <v>53</v>
      </c>
      <c r="H61" s="37"/>
      <c r="I61" s="37"/>
      <c r="J61" s="121" t="s">
        <v>54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5"/>
      <c r="C76" s="34"/>
      <c r="D76" s="47" t="s">
        <v>53</v>
      </c>
      <c r="E76" s="37"/>
      <c r="F76" s="120" t="s">
        <v>54</v>
      </c>
      <c r="G76" s="47" t="s">
        <v>53</v>
      </c>
      <c r="H76" s="37"/>
      <c r="I76" s="37"/>
      <c r="J76" s="121" t="s">
        <v>54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1" t="s">
        <v>111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4"/>
      <c r="D85" s="34"/>
      <c r="E85" s="280" t="str">
        <f>E7</f>
        <v>Parkoviště na ul. Budovatelů v Novém Jičíně</v>
      </c>
      <c r="F85" s="281"/>
      <c r="G85" s="281"/>
      <c r="H85" s="281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7" t="s">
        <v>108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4"/>
      <c r="D87" s="34"/>
      <c r="E87" s="235" t="str">
        <f>E9</f>
        <v>000 - Ostatní a vedlejší náklady stavby</v>
      </c>
      <c r="F87" s="282"/>
      <c r="G87" s="282"/>
      <c r="H87" s="282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7" t="s">
        <v>20</v>
      </c>
      <c r="D89" s="34"/>
      <c r="E89" s="34"/>
      <c r="F89" s="25" t="str">
        <f>F12</f>
        <v>Nový Jičín</v>
      </c>
      <c r="G89" s="34"/>
      <c r="H89" s="34"/>
      <c r="I89" s="27" t="s">
        <v>22</v>
      </c>
      <c r="J89" s="57" t="str">
        <f>IF(J12="","",J12)</f>
        <v>15. 3. 2022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7" t="s">
        <v>24</v>
      </c>
      <c r="D91" s="34"/>
      <c r="E91" s="34"/>
      <c r="F91" s="25" t="str">
        <f>E15</f>
        <v>Město Nový Jičín</v>
      </c>
      <c r="G91" s="34"/>
      <c r="H91" s="34"/>
      <c r="I91" s="27" t="s">
        <v>30</v>
      </c>
      <c r="J91" s="30" t="str">
        <f>E21</f>
        <v>DOPRAPLAN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22" t="s">
        <v>112</v>
      </c>
      <c r="D94" s="105"/>
      <c r="E94" s="105"/>
      <c r="F94" s="105"/>
      <c r="G94" s="105"/>
      <c r="H94" s="105"/>
      <c r="I94" s="105"/>
      <c r="J94" s="123" t="s">
        <v>113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24" t="s">
        <v>114</v>
      </c>
      <c r="D96" s="34"/>
      <c r="E96" s="34"/>
      <c r="F96" s="34"/>
      <c r="G96" s="34"/>
      <c r="H96" s="34"/>
      <c r="I96" s="34"/>
      <c r="J96" s="73">
        <f>J131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65" s="9" customFormat="1" ht="24.95" hidden="1" customHeight="1">
      <c r="B97" s="125"/>
      <c r="D97" s="126" t="s">
        <v>116</v>
      </c>
      <c r="E97" s="127"/>
      <c r="F97" s="127"/>
      <c r="G97" s="127"/>
      <c r="H97" s="127"/>
      <c r="I97" s="127"/>
      <c r="J97" s="128">
        <f>J132</f>
        <v>0</v>
      </c>
      <c r="L97" s="125"/>
    </row>
    <row r="98" spans="1:65" s="10" customFormat="1" ht="19.899999999999999" hidden="1" customHeight="1">
      <c r="B98" s="129"/>
      <c r="D98" s="130" t="s">
        <v>117</v>
      </c>
      <c r="E98" s="131"/>
      <c r="F98" s="131"/>
      <c r="G98" s="131"/>
      <c r="H98" s="131"/>
      <c r="I98" s="131"/>
      <c r="J98" s="132">
        <f>J133</f>
        <v>0</v>
      </c>
      <c r="L98" s="129"/>
    </row>
    <row r="99" spans="1:65" s="10" customFormat="1" ht="19.899999999999999" hidden="1" customHeight="1">
      <c r="B99" s="129"/>
      <c r="D99" s="130" t="s">
        <v>118</v>
      </c>
      <c r="E99" s="131"/>
      <c r="F99" s="131"/>
      <c r="G99" s="131"/>
      <c r="H99" s="131"/>
      <c r="I99" s="131"/>
      <c r="J99" s="132">
        <f>J149</f>
        <v>0</v>
      </c>
      <c r="L99" s="129"/>
    </row>
    <row r="100" spans="1:65" s="10" customFormat="1" ht="19.899999999999999" hidden="1" customHeight="1">
      <c r="B100" s="129"/>
      <c r="D100" s="130" t="s">
        <v>119</v>
      </c>
      <c r="E100" s="131"/>
      <c r="F100" s="131"/>
      <c r="G100" s="131"/>
      <c r="H100" s="131"/>
      <c r="I100" s="131"/>
      <c r="J100" s="132">
        <f>J153</f>
        <v>0</v>
      </c>
      <c r="L100" s="129"/>
    </row>
    <row r="101" spans="1:65" s="10" customFormat="1" ht="19.899999999999999" hidden="1" customHeight="1">
      <c r="B101" s="129"/>
      <c r="D101" s="130" t="s">
        <v>120</v>
      </c>
      <c r="E101" s="131"/>
      <c r="F101" s="131"/>
      <c r="G101" s="131"/>
      <c r="H101" s="131"/>
      <c r="I101" s="131"/>
      <c r="J101" s="132">
        <f>J160</f>
        <v>0</v>
      </c>
      <c r="L101" s="129"/>
    </row>
    <row r="102" spans="1:65" s="2" customFormat="1" ht="21.75" hidden="1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4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6.95" hidden="1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4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29.25" hidden="1" customHeight="1">
      <c r="A104" s="34"/>
      <c r="B104" s="35"/>
      <c r="C104" s="124" t="s">
        <v>121</v>
      </c>
      <c r="D104" s="34"/>
      <c r="E104" s="34"/>
      <c r="F104" s="34"/>
      <c r="G104" s="34"/>
      <c r="H104" s="34"/>
      <c r="I104" s="34"/>
      <c r="J104" s="133">
        <f>ROUND(J105 + J106 + J107 + J108 + J109 + J110,2)</f>
        <v>0</v>
      </c>
      <c r="K104" s="34"/>
      <c r="L104" s="44"/>
      <c r="N104" s="134" t="s">
        <v>42</v>
      </c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18" hidden="1" customHeight="1">
      <c r="A105" s="34"/>
      <c r="B105" s="135"/>
      <c r="C105" s="136"/>
      <c r="D105" s="255" t="s">
        <v>122</v>
      </c>
      <c r="E105" s="284"/>
      <c r="F105" s="284"/>
      <c r="G105" s="136"/>
      <c r="H105" s="136"/>
      <c r="I105" s="136"/>
      <c r="J105" s="96">
        <v>0</v>
      </c>
      <c r="K105" s="136"/>
      <c r="L105" s="138"/>
      <c r="M105" s="139"/>
      <c r="N105" s="140" t="s">
        <v>43</v>
      </c>
      <c r="O105" s="139"/>
      <c r="P105" s="139"/>
      <c r="Q105" s="139"/>
      <c r="R105" s="139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1" t="s">
        <v>123</v>
      </c>
      <c r="AZ105" s="139"/>
      <c r="BA105" s="139"/>
      <c r="BB105" s="139"/>
      <c r="BC105" s="139"/>
      <c r="BD105" s="139"/>
      <c r="BE105" s="142">
        <f t="shared" ref="BE105:BE110" si="0">IF(N105="základní",J105,0)</f>
        <v>0</v>
      </c>
      <c r="BF105" s="142">
        <f t="shared" ref="BF105:BF110" si="1">IF(N105="snížená",J105,0)</f>
        <v>0</v>
      </c>
      <c r="BG105" s="142">
        <f t="shared" ref="BG105:BG110" si="2">IF(N105="zákl. přenesená",J105,0)</f>
        <v>0</v>
      </c>
      <c r="BH105" s="142">
        <f t="shared" ref="BH105:BH110" si="3">IF(N105="sníž. přenesená",J105,0)</f>
        <v>0</v>
      </c>
      <c r="BI105" s="142">
        <f t="shared" ref="BI105:BI110" si="4">IF(N105="nulová",J105,0)</f>
        <v>0</v>
      </c>
      <c r="BJ105" s="141" t="s">
        <v>86</v>
      </c>
      <c r="BK105" s="139"/>
      <c r="BL105" s="139"/>
      <c r="BM105" s="139"/>
    </row>
    <row r="106" spans="1:65" s="2" customFormat="1" ht="18" hidden="1" customHeight="1">
      <c r="A106" s="34"/>
      <c r="B106" s="135"/>
      <c r="C106" s="136"/>
      <c r="D106" s="255" t="s">
        <v>124</v>
      </c>
      <c r="E106" s="284"/>
      <c r="F106" s="284"/>
      <c r="G106" s="136"/>
      <c r="H106" s="136"/>
      <c r="I106" s="136"/>
      <c r="J106" s="96">
        <v>0</v>
      </c>
      <c r="K106" s="136"/>
      <c r="L106" s="138"/>
      <c r="M106" s="139"/>
      <c r="N106" s="140" t="s">
        <v>43</v>
      </c>
      <c r="O106" s="139"/>
      <c r="P106" s="139"/>
      <c r="Q106" s="139"/>
      <c r="R106" s="139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1" t="s">
        <v>123</v>
      </c>
      <c r="AZ106" s="139"/>
      <c r="BA106" s="139"/>
      <c r="BB106" s="139"/>
      <c r="BC106" s="139"/>
      <c r="BD106" s="139"/>
      <c r="BE106" s="142">
        <f t="shared" si="0"/>
        <v>0</v>
      </c>
      <c r="BF106" s="142">
        <f t="shared" si="1"/>
        <v>0</v>
      </c>
      <c r="BG106" s="142">
        <f t="shared" si="2"/>
        <v>0</v>
      </c>
      <c r="BH106" s="142">
        <f t="shared" si="3"/>
        <v>0</v>
      </c>
      <c r="BI106" s="142">
        <f t="shared" si="4"/>
        <v>0</v>
      </c>
      <c r="BJ106" s="141" t="s">
        <v>86</v>
      </c>
      <c r="BK106" s="139"/>
      <c r="BL106" s="139"/>
      <c r="BM106" s="139"/>
    </row>
    <row r="107" spans="1:65" s="2" customFormat="1" ht="18" hidden="1" customHeight="1">
      <c r="A107" s="34"/>
      <c r="B107" s="135"/>
      <c r="C107" s="136"/>
      <c r="D107" s="255" t="s">
        <v>125</v>
      </c>
      <c r="E107" s="284"/>
      <c r="F107" s="284"/>
      <c r="G107" s="136"/>
      <c r="H107" s="136"/>
      <c r="I107" s="136"/>
      <c r="J107" s="96">
        <v>0</v>
      </c>
      <c r="K107" s="136"/>
      <c r="L107" s="138"/>
      <c r="M107" s="139"/>
      <c r="N107" s="140" t="s">
        <v>43</v>
      </c>
      <c r="O107" s="139"/>
      <c r="P107" s="139"/>
      <c r="Q107" s="139"/>
      <c r="R107" s="139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123</v>
      </c>
      <c r="AZ107" s="139"/>
      <c r="BA107" s="139"/>
      <c r="BB107" s="139"/>
      <c r="BC107" s="139"/>
      <c r="BD107" s="139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86</v>
      </c>
      <c r="BK107" s="139"/>
      <c r="BL107" s="139"/>
      <c r="BM107" s="139"/>
    </row>
    <row r="108" spans="1:65" s="2" customFormat="1" ht="18" hidden="1" customHeight="1">
      <c r="A108" s="34"/>
      <c r="B108" s="135"/>
      <c r="C108" s="136"/>
      <c r="D108" s="255" t="s">
        <v>126</v>
      </c>
      <c r="E108" s="284"/>
      <c r="F108" s="284"/>
      <c r="G108" s="136"/>
      <c r="H108" s="136"/>
      <c r="I108" s="136"/>
      <c r="J108" s="96">
        <v>0</v>
      </c>
      <c r="K108" s="136"/>
      <c r="L108" s="138"/>
      <c r="M108" s="139"/>
      <c r="N108" s="140" t="s">
        <v>43</v>
      </c>
      <c r="O108" s="139"/>
      <c r="P108" s="139"/>
      <c r="Q108" s="139"/>
      <c r="R108" s="139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123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86</v>
      </c>
      <c r="BK108" s="139"/>
      <c r="BL108" s="139"/>
      <c r="BM108" s="139"/>
    </row>
    <row r="109" spans="1:65" s="2" customFormat="1" ht="18" hidden="1" customHeight="1">
      <c r="A109" s="34"/>
      <c r="B109" s="135"/>
      <c r="C109" s="136"/>
      <c r="D109" s="255" t="s">
        <v>127</v>
      </c>
      <c r="E109" s="284"/>
      <c r="F109" s="284"/>
      <c r="G109" s="136"/>
      <c r="H109" s="136"/>
      <c r="I109" s="136"/>
      <c r="J109" s="96">
        <v>0</v>
      </c>
      <c r="K109" s="136"/>
      <c r="L109" s="138"/>
      <c r="M109" s="139"/>
      <c r="N109" s="140" t="s">
        <v>43</v>
      </c>
      <c r="O109" s="139"/>
      <c r="P109" s="139"/>
      <c r="Q109" s="139"/>
      <c r="R109" s="139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123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86</v>
      </c>
      <c r="BK109" s="139"/>
      <c r="BL109" s="139"/>
      <c r="BM109" s="139"/>
    </row>
    <row r="110" spans="1:65" s="2" customFormat="1" ht="18" hidden="1" customHeight="1">
      <c r="A110" s="34"/>
      <c r="B110" s="135"/>
      <c r="C110" s="136"/>
      <c r="D110" s="137" t="s">
        <v>128</v>
      </c>
      <c r="E110" s="136"/>
      <c r="F110" s="136"/>
      <c r="G110" s="136"/>
      <c r="H110" s="136"/>
      <c r="I110" s="136"/>
      <c r="J110" s="96">
        <f>ROUND(J30*T110,2)</f>
        <v>0</v>
      </c>
      <c r="K110" s="136"/>
      <c r="L110" s="138"/>
      <c r="M110" s="139"/>
      <c r="N110" s="140" t="s">
        <v>43</v>
      </c>
      <c r="O110" s="139"/>
      <c r="P110" s="139"/>
      <c r="Q110" s="139"/>
      <c r="R110" s="139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129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86</v>
      </c>
      <c r="BK110" s="139"/>
      <c r="BL110" s="139"/>
      <c r="BM110" s="139"/>
    </row>
    <row r="111" spans="1:65" s="2" customFormat="1" ht="11.25" hidden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65" s="2" customFormat="1" ht="29.25" hidden="1" customHeight="1">
      <c r="A112" s="34"/>
      <c r="B112" s="35"/>
      <c r="C112" s="104" t="s">
        <v>106</v>
      </c>
      <c r="D112" s="105"/>
      <c r="E112" s="105"/>
      <c r="F112" s="105"/>
      <c r="G112" s="105"/>
      <c r="H112" s="105"/>
      <c r="I112" s="105"/>
      <c r="J112" s="106">
        <f>ROUND(J96+J104,2)</f>
        <v>0</v>
      </c>
      <c r="K112" s="105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hidden="1" customHeight="1">
      <c r="A113" s="34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ht="11.25" hidden="1"/>
    <row r="115" spans="1:31" ht="11.25" hidden="1"/>
    <row r="116" spans="1:31" ht="11.25" hidden="1"/>
    <row r="117" spans="1:31" s="2" customFormat="1" ht="6.95" customHeight="1">
      <c r="A117" s="34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1" t="s">
        <v>130</v>
      </c>
      <c r="D118" s="34"/>
      <c r="E118" s="34"/>
      <c r="F118" s="34"/>
      <c r="G118" s="34"/>
      <c r="H118" s="34"/>
      <c r="I118" s="34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7" t="s">
        <v>16</v>
      </c>
      <c r="D120" s="34"/>
      <c r="E120" s="34"/>
      <c r="F120" s="34"/>
      <c r="G120" s="34"/>
      <c r="H120" s="34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4"/>
      <c r="D121" s="34"/>
      <c r="E121" s="280" t="str">
        <f>E7</f>
        <v>Parkoviště na ul. Budovatelů v Novém Jičíně</v>
      </c>
      <c r="F121" s="281"/>
      <c r="G121" s="281"/>
      <c r="H121" s="281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7" t="s">
        <v>108</v>
      </c>
      <c r="D122" s="34"/>
      <c r="E122" s="34"/>
      <c r="F122" s="34"/>
      <c r="G122" s="34"/>
      <c r="H122" s="34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4"/>
      <c r="D123" s="34"/>
      <c r="E123" s="235" t="str">
        <f>E9</f>
        <v>000 - Ostatní a vedlejší náklady stavby</v>
      </c>
      <c r="F123" s="282"/>
      <c r="G123" s="282"/>
      <c r="H123" s="282"/>
      <c r="I123" s="34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7" t="s">
        <v>20</v>
      </c>
      <c r="D125" s="34"/>
      <c r="E125" s="34"/>
      <c r="F125" s="25" t="str">
        <f>F12</f>
        <v>Nový Jičín</v>
      </c>
      <c r="G125" s="34"/>
      <c r="H125" s="34"/>
      <c r="I125" s="27" t="s">
        <v>22</v>
      </c>
      <c r="J125" s="57" t="str">
        <f>IF(J12="","",J12)</f>
        <v>15. 3. 2022</v>
      </c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7" t="s">
        <v>24</v>
      </c>
      <c r="D127" s="34"/>
      <c r="E127" s="34"/>
      <c r="F127" s="25" t="str">
        <f>E15</f>
        <v>Město Nový Jičín</v>
      </c>
      <c r="G127" s="34"/>
      <c r="H127" s="34"/>
      <c r="I127" s="27" t="s">
        <v>30</v>
      </c>
      <c r="J127" s="30" t="str">
        <f>E21</f>
        <v>DOPRAPLAN s.r.o.</v>
      </c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7" t="s">
        <v>28</v>
      </c>
      <c r="D128" s="34"/>
      <c r="E128" s="34"/>
      <c r="F128" s="25" t="str">
        <f>IF(E18="","",E18)</f>
        <v>Vyplň údaj</v>
      </c>
      <c r="G128" s="34"/>
      <c r="H128" s="34"/>
      <c r="I128" s="27" t="s">
        <v>33</v>
      </c>
      <c r="J128" s="30" t="str">
        <f>E24</f>
        <v xml:space="preserve"> </v>
      </c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43"/>
      <c r="B130" s="144"/>
      <c r="C130" s="145" t="s">
        <v>131</v>
      </c>
      <c r="D130" s="146" t="s">
        <v>63</v>
      </c>
      <c r="E130" s="146" t="s">
        <v>59</v>
      </c>
      <c r="F130" s="146" t="s">
        <v>60</v>
      </c>
      <c r="G130" s="146" t="s">
        <v>132</v>
      </c>
      <c r="H130" s="146" t="s">
        <v>133</v>
      </c>
      <c r="I130" s="146" t="s">
        <v>134</v>
      </c>
      <c r="J130" s="147" t="s">
        <v>113</v>
      </c>
      <c r="K130" s="148" t="s">
        <v>135</v>
      </c>
      <c r="L130" s="149"/>
      <c r="M130" s="64" t="s">
        <v>1</v>
      </c>
      <c r="N130" s="65" t="s">
        <v>42</v>
      </c>
      <c r="O130" s="65" t="s">
        <v>136</v>
      </c>
      <c r="P130" s="65" t="s">
        <v>137</v>
      </c>
      <c r="Q130" s="65" t="s">
        <v>138</v>
      </c>
      <c r="R130" s="65" t="s">
        <v>139</v>
      </c>
      <c r="S130" s="65" t="s">
        <v>140</v>
      </c>
      <c r="T130" s="66" t="s">
        <v>141</v>
      </c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</row>
    <row r="131" spans="1:65" s="2" customFormat="1" ht="22.9" customHeight="1">
      <c r="A131" s="34"/>
      <c r="B131" s="35"/>
      <c r="C131" s="71" t="s">
        <v>142</v>
      </c>
      <c r="D131" s="34"/>
      <c r="E131" s="34"/>
      <c r="F131" s="34"/>
      <c r="G131" s="34"/>
      <c r="H131" s="34"/>
      <c r="I131" s="34"/>
      <c r="J131" s="150">
        <f>BK131</f>
        <v>0</v>
      </c>
      <c r="K131" s="34"/>
      <c r="L131" s="35"/>
      <c r="M131" s="67"/>
      <c r="N131" s="58"/>
      <c r="O131" s="68"/>
      <c r="P131" s="151">
        <f>P132</f>
        <v>0</v>
      </c>
      <c r="Q131" s="68"/>
      <c r="R131" s="151">
        <f>R132</f>
        <v>0</v>
      </c>
      <c r="S131" s="68"/>
      <c r="T131" s="152">
        <f>T132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77</v>
      </c>
      <c r="AU131" s="17" t="s">
        <v>115</v>
      </c>
      <c r="BK131" s="153">
        <f>BK132</f>
        <v>0</v>
      </c>
    </row>
    <row r="132" spans="1:65" s="12" customFormat="1" ht="25.9" customHeight="1">
      <c r="B132" s="154"/>
      <c r="D132" s="155" t="s">
        <v>77</v>
      </c>
      <c r="E132" s="156" t="s">
        <v>123</v>
      </c>
      <c r="F132" s="156" t="s">
        <v>143</v>
      </c>
      <c r="I132" s="157"/>
      <c r="J132" s="158">
        <f>BK132</f>
        <v>0</v>
      </c>
      <c r="L132" s="154"/>
      <c r="M132" s="159"/>
      <c r="N132" s="160"/>
      <c r="O132" s="160"/>
      <c r="P132" s="161">
        <f>P133+P149+P153+P160</f>
        <v>0</v>
      </c>
      <c r="Q132" s="160"/>
      <c r="R132" s="161">
        <f>R133+R149+R153+R160</f>
        <v>0</v>
      </c>
      <c r="S132" s="160"/>
      <c r="T132" s="162">
        <f>T133+T149+T153+T160</f>
        <v>0</v>
      </c>
      <c r="AR132" s="155" t="s">
        <v>144</v>
      </c>
      <c r="AT132" s="163" t="s">
        <v>77</v>
      </c>
      <c r="AU132" s="163" t="s">
        <v>78</v>
      </c>
      <c r="AY132" s="155" t="s">
        <v>145</v>
      </c>
      <c r="BK132" s="164">
        <f>BK133+BK149+BK153+BK160</f>
        <v>0</v>
      </c>
    </row>
    <row r="133" spans="1:65" s="12" customFormat="1" ht="22.9" customHeight="1">
      <c r="B133" s="154"/>
      <c r="D133" s="155" t="s">
        <v>77</v>
      </c>
      <c r="E133" s="165" t="s">
        <v>146</v>
      </c>
      <c r="F133" s="165" t="s">
        <v>147</v>
      </c>
      <c r="I133" s="157"/>
      <c r="J133" s="166">
        <f>BK133</f>
        <v>0</v>
      </c>
      <c r="L133" s="154"/>
      <c r="M133" s="159"/>
      <c r="N133" s="160"/>
      <c r="O133" s="160"/>
      <c r="P133" s="161">
        <f>SUM(P134:P148)</f>
        <v>0</v>
      </c>
      <c r="Q133" s="160"/>
      <c r="R133" s="161">
        <f>SUM(R134:R148)</f>
        <v>0</v>
      </c>
      <c r="S133" s="160"/>
      <c r="T133" s="162">
        <f>SUM(T134:T148)</f>
        <v>0</v>
      </c>
      <c r="AR133" s="155" t="s">
        <v>144</v>
      </c>
      <c r="AT133" s="163" t="s">
        <v>77</v>
      </c>
      <c r="AU133" s="163" t="s">
        <v>86</v>
      </c>
      <c r="AY133" s="155" t="s">
        <v>145</v>
      </c>
      <c r="BK133" s="164">
        <f>SUM(BK134:BK148)</f>
        <v>0</v>
      </c>
    </row>
    <row r="134" spans="1:65" s="2" customFormat="1" ht="16.5" customHeight="1">
      <c r="A134" s="34"/>
      <c r="B134" s="135"/>
      <c r="C134" s="167" t="s">
        <v>86</v>
      </c>
      <c r="D134" s="167" t="s">
        <v>148</v>
      </c>
      <c r="E134" s="168" t="s">
        <v>149</v>
      </c>
      <c r="F134" s="169" t="s">
        <v>150</v>
      </c>
      <c r="G134" s="170" t="s">
        <v>151</v>
      </c>
      <c r="H134" s="171">
        <v>1</v>
      </c>
      <c r="I134" s="172"/>
      <c r="J134" s="173">
        <f>ROUND(I134*H134,2)</f>
        <v>0</v>
      </c>
      <c r="K134" s="174"/>
      <c r="L134" s="35"/>
      <c r="M134" s="175" t="s">
        <v>1</v>
      </c>
      <c r="N134" s="176" t="s">
        <v>43</v>
      </c>
      <c r="O134" s="60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152</v>
      </c>
      <c r="AT134" s="179" t="s">
        <v>148</v>
      </c>
      <c r="AU134" s="179" t="s">
        <v>88</v>
      </c>
      <c r="AY134" s="17" t="s">
        <v>145</v>
      </c>
      <c r="BE134" s="100">
        <f>IF(N134="základní",J134,0)</f>
        <v>0</v>
      </c>
      <c r="BF134" s="100">
        <f>IF(N134="snížená",J134,0)</f>
        <v>0</v>
      </c>
      <c r="BG134" s="100">
        <f>IF(N134="zákl. přenesená",J134,0)</f>
        <v>0</v>
      </c>
      <c r="BH134" s="100">
        <f>IF(N134="sníž. přenesená",J134,0)</f>
        <v>0</v>
      </c>
      <c r="BI134" s="100">
        <f>IF(N134="nulová",J134,0)</f>
        <v>0</v>
      </c>
      <c r="BJ134" s="17" t="s">
        <v>86</v>
      </c>
      <c r="BK134" s="100">
        <f>ROUND(I134*H134,2)</f>
        <v>0</v>
      </c>
      <c r="BL134" s="17" t="s">
        <v>152</v>
      </c>
      <c r="BM134" s="179" t="s">
        <v>153</v>
      </c>
    </row>
    <row r="135" spans="1:65" s="2" customFormat="1" ht="39">
      <c r="A135" s="34"/>
      <c r="B135" s="35"/>
      <c r="C135" s="34"/>
      <c r="D135" s="180" t="s">
        <v>154</v>
      </c>
      <c r="E135" s="34"/>
      <c r="F135" s="181" t="s">
        <v>155</v>
      </c>
      <c r="G135" s="34"/>
      <c r="H135" s="34"/>
      <c r="I135" s="136"/>
      <c r="J135" s="34"/>
      <c r="K135" s="34"/>
      <c r="L135" s="35"/>
      <c r="M135" s="182"/>
      <c r="N135" s="183"/>
      <c r="O135" s="60"/>
      <c r="P135" s="60"/>
      <c r="Q135" s="60"/>
      <c r="R135" s="60"/>
      <c r="S135" s="60"/>
      <c r="T135" s="6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154</v>
      </c>
      <c r="AU135" s="17" t="s">
        <v>88</v>
      </c>
    </row>
    <row r="136" spans="1:65" s="13" customFormat="1" ht="11.25">
      <c r="B136" s="184"/>
      <c r="D136" s="180" t="s">
        <v>156</v>
      </c>
      <c r="E136" s="185" t="s">
        <v>1</v>
      </c>
      <c r="F136" s="186" t="s">
        <v>86</v>
      </c>
      <c r="H136" s="187">
        <v>1</v>
      </c>
      <c r="I136" s="188"/>
      <c r="L136" s="184"/>
      <c r="M136" s="189"/>
      <c r="N136" s="190"/>
      <c r="O136" s="190"/>
      <c r="P136" s="190"/>
      <c r="Q136" s="190"/>
      <c r="R136" s="190"/>
      <c r="S136" s="190"/>
      <c r="T136" s="191"/>
      <c r="AT136" s="185" t="s">
        <v>156</v>
      </c>
      <c r="AU136" s="185" t="s">
        <v>88</v>
      </c>
      <c r="AV136" s="13" t="s">
        <v>88</v>
      </c>
      <c r="AW136" s="13" t="s">
        <v>32</v>
      </c>
      <c r="AX136" s="13" t="s">
        <v>86</v>
      </c>
      <c r="AY136" s="185" t="s">
        <v>145</v>
      </c>
    </row>
    <row r="137" spans="1:65" s="2" customFormat="1" ht="16.5" customHeight="1">
      <c r="A137" s="34"/>
      <c r="B137" s="135"/>
      <c r="C137" s="167" t="s">
        <v>88</v>
      </c>
      <c r="D137" s="167" t="s">
        <v>148</v>
      </c>
      <c r="E137" s="168" t="s">
        <v>157</v>
      </c>
      <c r="F137" s="169" t="s">
        <v>158</v>
      </c>
      <c r="G137" s="170" t="s">
        <v>159</v>
      </c>
      <c r="H137" s="171">
        <v>1</v>
      </c>
      <c r="I137" s="172"/>
      <c r="J137" s="173">
        <f>ROUND(I137*H137,2)</f>
        <v>0</v>
      </c>
      <c r="K137" s="174"/>
      <c r="L137" s="35"/>
      <c r="M137" s="175" t="s">
        <v>1</v>
      </c>
      <c r="N137" s="176" t="s">
        <v>43</v>
      </c>
      <c r="O137" s="60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152</v>
      </c>
      <c r="AT137" s="179" t="s">
        <v>148</v>
      </c>
      <c r="AU137" s="179" t="s">
        <v>88</v>
      </c>
      <c r="AY137" s="17" t="s">
        <v>145</v>
      </c>
      <c r="BE137" s="100">
        <f>IF(N137="základní",J137,0)</f>
        <v>0</v>
      </c>
      <c r="BF137" s="100">
        <f>IF(N137="snížená",J137,0)</f>
        <v>0</v>
      </c>
      <c r="BG137" s="100">
        <f>IF(N137="zákl. přenesená",J137,0)</f>
        <v>0</v>
      </c>
      <c r="BH137" s="100">
        <f>IF(N137="sníž. přenesená",J137,0)</f>
        <v>0</v>
      </c>
      <c r="BI137" s="100">
        <f>IF(N137="nulová",J137,0)</f>
        <v>0</v>
      </c>
      <c r="BJ137" s="17" t="s">
        <v>86</v>
      </c>
      <c r="BK137" s="100">
        <f>ROUND(I137*H137,2)</f>
        <v>0</v>
      </c>
      <c r="BL137" s="17" t="s">
        <v>152</v>
      </c>
      <c r="BM137" s="179" t="s">
        <v>160</v>
      </c>
    </row>
    <row r="138" spans="1:65" s="2" customFormat="1" ht="87.75">
      <c r="A138" s="34"/>
      <c r="B138" s="35"/>
      <c r="C138" s="34"/>
      <c r="D138" s="180" t="s">
        <v>154</v>
      </c>
      <c r="E138" s="34"/>
      <c r="F138" s="181" t="s">
        <v>161</v>
      </c>
      <c r="G138" s="34"/>
      <c r="H138" s="34"/>
      <c r="I138" s="136"/>
      <c r="J138" s="34"/>
      <c r="K138" s="34"/>
      <c r="L138" s="35"/>
      <c r="M138" s="182"/>
      <c r="N138" s="183"/>
      <c r="O138" s="60"/>
      <c r="P138" s="60"/>
      <c r="Q138" s="60"/>
      <c r="R138" s="60"/>
      <c r="S138" s="60"/>
      <c r="T138" s="6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154</v>
      </c>
      <c r="AU138" s="17" t="s">
        <v>88</v>
      </c>
    </row>
    <row r="139" spans="1:65" s="13" customFormat="1" ht="11.25">
      <c r="B139" s="184"/>
      <c r="D139" s="180" t="s">
        <v>156</v>
      </c>
      <c r="E139" s="185" t="s">
        <v>1</v>
      </c>
      <c r="F139" s="186" t="s">
        <v>86</v>
      </c>
      <c r="H139" s="187">
        <v>1</v>
      </c>
      <c r="I139" s="188"/>
      <c r="L139" s="184"/>
      <c r="M139" s="189"/>
      <c r="N139" s="190"/>
      <c r="O139" s="190"/>
      <c r="P139" s="190"/>
      <c r="Q139" s="190"/>
      <c r="R139" s="190"/>
      <c r="S139" s="190"/>
      <c r="T139" s="191"/>
      <c r="AT139" s="185" t="s">
        <v>156</v>
      </c>
      <c r="AU139" s="185" t="s">
        <v>88</v>
      </c>
      <c r="AV139" s="13" t="s">
        <v>88</v>
      </c>
      <c r="AW139" s="13" t="s">
        <v>32</v>
      </c>
      <c r="AX139" s="13" t="s">
        <v>86</v>
      </c>
      <c r="AY139" s="185" t="s">
        <v>145</v>
      </c>
    </row>
    <row r="140" spans="1:65" s="2" customFormat="1" ht="16.5" customHeight="1">
      <c r="A140" s="34"/>
      <c r="B140" s="135"/>
      <c r="C140" s="167" t="s">
        <v>162</v>
      </c>
      <c r="D140" s="167" t="s">
        <v>148</v>
      </c>
      <c r="E140" s="168" t="s">
        <v>163</v>
      </c>
      <c r="F140" s="169" t="s">
        <v>164</v>
      </c>
      <c r="G140" s="170" t="s">
        <v>151</v>
      </c>
      <c r="H140" s="171">
        <v>1</v>
      </c>
      <c r="I140" s="172"/>
      <c r="J140" s="173">
        <f>ROUND(I140*H140,2)</f>
        <v>0</v>
      </c>
      <c r="K140" s="174"/>
      <c r="L140" s="35"/>
      <c r="M140" s="175" t="s">
        <v>1</v>
      </c>
      <c r="N140" s="176" t="s">
        <v>43</v>
      </c>
      <c r="O140" s="60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152</v>
      </c>
      <c r="AT140" s="179" t="s">
        <v>148</v>
      </c>
      <c r="AU140" s="179" t="s">
        <v>88</v>
      </c>
      <c r="AY140" s="17" t="s">
        <v>145</v>
      </c>
      <c r="BE140" s="100">
        <f>IF(N140="základní",J140,0)</f>
        <v>0</v>
      </c>
      <c r="BF140" s="100">
        <f>IF(N140="snížená",J140,0)</f>
        <v>0</v>
      </c>
      <c r="BG140" s="100">
        <f>IF(N140="zákl. přenesená",J140,0)</f>
        <v>0</v>
      </c>
      <c r="BH140" s="100">
        <f>IF(N140="sníž. přenesená",J140,0)</f>
        <v>0</v>
      </c>
      <c r="BI140" s="100">
        <f>IF(N140="nulová",J140,0)</f>
        <v>0</v>
      </c>
      <c r="BJ140" s="17" t="s">
        <v>86</v>
      </c>
      <c r="BK140" s="100">
        <f>ROUND(I140*H140,2)</f>
        <v>0</v>
      </c>
      <c r="BL140" s="17" t="s">
        <v>152</v>
      </c>
      <c r="BM140" s="179" t="s">
        <v>165</v>
      </c>
    </row>
    <row r="141" spans="1:65" s="2" customFormat="1" ht="39">
      <c r="A141" s="34"/>
      <c r="B141" s="35"/>
      <c r="C141" s="34"/>
      <c r="D141" s="180" t="s">
        <v>154</v>
      </c>
      <c r="E141" s="34"/>
      <c r="F141" s="181" t="s">
        <v>166</v>
      </c>
      <c r="G141" s="34"/>
      <c r="H141" s="34"/>
      <c r="I141" s="136"/>
      <c r="J141" s="34"/>
      <c r="K141" s="34"/>
      <c r="L141" s="35"/>
      <c r="M141" s="182"/>
      <c r="N141" s="183"/>
      <c r="O141" s="60"/>
      <c r="P141" s="60"/>
      <c r="Q141" s="60"/>
      <c r="R141" s="60"/>
      <c r="S141" s="60"/>
      <c r="T141" s="6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154</v>
      </c>
      <c r="AU141" s="17" t="s">
        <v>88</v>
      </c>
    </row>
    <row r="142" spans="1:65" s="13" customFormat="1" ht="11.25">
      <c r="B142" s="184"/>
      <c r="D142" s="180" t="s">
        <v>156</v>
      </c>
      <c r="E142" s="185" t="s">
        <v>1</v>
      </c>
      <c r="F142" s="186" t="s">
        <v>86</v>
      </c>
      <c r="H142" s="187">
        <v>1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85" t="s">
        <v>156</v>
      </c>
      <c r="AU142" s="185" t="s">
        <v>88</v>
      </c>
      <c r="AV142" s="13" t="s">
        <v>88</v>
      </c>
      <c r="AW142" s="13" t="s">
        <v>32</v>
      </c>
      <c r="AX142" s="13" t="s">
        <v>86</v>
      </c>
      <c r="AY142" s="185" t="s">
        <v>145</v>
      </c>
    </row>
    <row r="143" spans="1:65" s="2" customFormat="1" ht="16.5" customHeight="1">
      <c r="A143" s="34"/>
      <c r="B143" s="135"/>
      <c r="C143" s="167" t="s">
        <v>167</v>
      </c>
      <c r="D143" s="167" t="s">
        <v>148</v>
      </c>
      <c r="E143" s="168" t="s">
        <v>168</v>
      </c>
      <c r="F143" s="169" t="s">
        <v>169</v>
      </c>
      <c r="G143" s="170" t="s">
        <v>159</v>
      </c>
      <c r="H143" s="171">
        <v>1</v>
      </c>
      <c r="I143" s="172"/>
      <c r="J143" s="173">
        <f>ROUND(I143*H143,2)</f>
        <v>0</v>
      </c>
      <c r="K143" s="174"/>
      <c r="L143" s="35"/>
      <c r="M143" s="175" t="s">
        <v>1</v>
      </c>
      <c r="N143" s="176" t="s">
        <v>43</v>
      </c>
      <c r="O143" s="60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152</v>
      </c>
      <c r="AT143" s="179" t="s">
        <v>148</v>
      </c>
      <c r="AU143" s="179" t="s">
        <v>88</v>
      </c>
      <c r="AY143" s="17" t="s">
        <v>145</v>
      </c>
      <c r="BE143" s="100">
        <f>IF(N143="základní",J143,0)</f>
        <v>0</v>
      </c>
      <c r="BF143" s="100">
        <f>IF(N143="snížená",J143,0)</f>
        <v>0</v>
      </c>
      <c r="BG143" s="100">
        <f>IF(N143="zákl. přenesená",J143,0)</f>
        <v>0</v>
      </c>
      <c r="BH143" s="100">
        <f>IF(N143="sníž. přenesená",J143,0)</f>
        <v>0</v>
      </c>
      <c r="BI143" s="100">
        <f>IF(N143="nulová",J143,0)</f>
        <v>0</v>
      </c>
      <c r="BJ143" s="17" t="s">
        <v>86</v>
      </c>
      <c r="BK143" s="100">
        <f>ROUND(I143*H143,2)</f>
        <v>0</v>
      </c>
      <c r="BL143" s="17" t="s">
        <v>152</v>
      </c>
      <c r="BM143" s="179" t="s">
        <v>170</v>
      </c>
    </row>
    <row r="144" spans="1:65" s="2" customFormat="1" ht="19.5">
      <c r="A144" s="34"/>
      <c r="B144" s="35"/>
      <c r="C144" s="34"/>
      <c r="D144" s="180" t="s">
        <v>154</v>
      </c>
      <c r="E144" s="34"/>
      <c r="F144" s="181" t="s">
        <v>171</v>
      </c>
      <c r="G144" s="34"/>
      <c r="H144" s="34"/>
      <c r="I144" s="136"/>
      <c r="J144" s="34"/>
      <c r="K144" s="34"/>
      <c r="L144" s="35"/>
      <c r="M144" s="182"/>
      <c r="N144" s="183"/>
      <c r="O144" s="60"/>
      <c r="P144" s="60"/>
      <c r="Q144" s="60"/>
      <c r="R144" s="60"/>
      <c r="S144" s="60"/>
      <c r="T144" s="61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154</v>
      </c>
      <c r="AU144" s="17" t="s">
        <v>88</v>
      </c>
    </row>
    <row r="145" spans="1:65" s="13" customFormat="1" ht="11.25">
      <c r="B145" s="184"/>
      <c r="D145" s="180" t="s">
        <v>156</v>
      </c>
      <c r="E145" s="185" t="s">
        <v>1</v>
      </c>
      <c r="F145" s="186" t="s">
        <v>86</v>
      </c>
      <c r="H145" s="187">
        <v>1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156</v>
      </c>
      <c r="AU145" s="185" t="s">
        <v>88</v>
      </c>
      <c r="AV145" s="13" t="s">
        <v>88</v>
      </c>
      <c r="AW145" s="13" t="s">
        <v>32</v>
      </c>
      <c r="AX145" s="13" t="s">
        <v>86</v>
      </c>
      <c r="AY145" s="185" t="s">
        <v>145</v>
      </c>
    </row>
    <row r="146" spans="1:65" s="2" customFormat="1" ht="16.5" customHeight="1">
      <c r="A146" s="34"/>
      <c r="B146" s="135"/>
      <c r="C146" s="167" t="s">
        <v>144</v>
      </c>
      <c r="D146" s="167" t="s">
        <v>148</v>
      </c>
      <c r="E146" s="168" t="s">
        <v>172</v>
      </c>
      <c r="F146" s="169" t="s">
        <v>173</v>
      </c>
      <c r="G146" s="170" t="s">
        <v>151</v>
      </c>
      <c r="H146" s="171">
        <v>1</v>
      </c>
      <c r="I146" s="172"/>
      <c r="J146" s="173">
        <f>ROUND(I146*H146,2)</f>
        <v>0</v>
      </c>
      <c r="K146" s="174"/>
      <c r="L146" s="35"/>
      <c r="M146" s="175" t="s">
        <v>1</v>
      </c>
      <c r="N146" s="176" t="s">
        <v>43</v>
      </c>
      <c r="O146" s="60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152</v>
      </c>
      <c r="AT146" s="179" t="s">
        <v>148</v>
      </c>
      <c r="AU146" s="179" t="s">
        <v>88</v>
      </c>
      <c r="AY146" s="17" t="s">
        <v>145</v>
      </c>
      <c r="BE146" s="100">
        <f>IF(N146="základní",J146,0)</f>
        <v>0</v>
      </c>
      <c r="BF146" s="100">
        <f>IF(N146="snížená",J146,0)</f>
        <v>0</v>
      </c>
      <c r="BG146" s="100">
        <f>IF(N146="zákl. přenesená",J146,0)</f>
        <v>0</v>
      </c>
      <c r="BH146" s="100">
        <f>IF(N146="sníž. přenesená",J146,0)</f>
        <v>0</v>
      </c>
      <c r="BI146" s="100">
        <f>IF(N146="nulová",J146,0)</f>
        <v>0</v>
      </c>
      <c r="BJ146" s="17" t="s">
        <v>86</v>
      </c>
      <c r="BK146" s="100">
        <f>ROUND(I146*H146,2)</f>
        <v>0</v>
      </c>
      <c r="BL146" s="17" t="s">
        <v>152</v>
      </c>
      <c r="BM146" s="179" t="s">
        <v>174</v>
      </c>
    </row>
    <row r="147" spans="1:65" s="2" customFormat="1" ht="11.25">
      <c r="A147" s="34"/>
      <c r="B147" s="35"/>
      <c r="C147" s="34"/>
      <c r="D147" s="180" t="s">
        <v>154</v>
      </c>
      <c r="E147" s="34"/>
      <c r="F147" s="181" t="s">
        <v>173</v>
      </c>
      <c r="G147" s="34"/>
      <c r="H147" s="34"/>
      <c r="I147" s="136"/>
      <c r="J147" s="34"/>
      <c r="K147" s="34"/>
      <c r="L147" s="35"/>
      <c r="M147" s="182"/>
      <c r="N147" s="183"/>
      <c r="O147" s="60"/>
      <c r="P147" s="60"/>
      <c r="Q147" s="60"/>
      <c r="R147" s="60"/>
      <c r="S147" s="60"/>
      <c r="T147" s="6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154</v>
      </c>
      <c r="AU147" s="17" t="s">
        <v>88</v>
      </c>
    </row>
    <row r="148" spans="1:65" s="13" customFormat="1" ht="11.25">
      <c r="B148" s="184"/>
      <c r="D148" s="180" t="s">
        <v>156</v>
      </c>
      <c r="E148" s="185" t="s">
        <v>1</v>
      </c>
      <c r="F148" s="186" t="s">
        <v>86</v>
      </c>
      <c r="H148" s="187">
        <v>1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5" t="s">
        <v>156</v>
      </c>
      <c r="AU148" s="185" t="s">
        <v>88</v>
      </c>
      <c r="AV148" s="13" t="s">
        <v>88</v>
      </c>
      <c r="AW148" s="13" t="s">
        <v>32</v>
      </c>
      <c r="AX148" s="13" t="s">
        <v>86</v>
      </c>
      <c r="AY148" s="185" t="s">
        <v>145</v>
      </c>
    </row>
    <row r="149" spans="1:65" s="12" customFormat="1" ht="22.9" customHeight="1">
      <c r="B149" s="154"/>
      <c r="D149" s="155" t="s">
        <v>77</v>
      </c>
      <c r="E149" s="165" t="s">
        <v>175</v>
      </c>
      <c r="F149" s="165" t="s">
        <v>122</v>
      </c>
      <c r="I149" s="157"/>
      <c r="J149" s="166">
        <f>BK149</f>
        <v>0</v>
      </c>
      <c r="L149" s="154"/>
      <c r="M149" s="159"/>
      <c r="N149" s="160"/>
      <c r="O149" s="160"/>
      <c r="P149" s="161">
        <f>SUM(P150:P152)</f>
        <v>0</v>
      </c>
      <c r="Q149" s="160"/>
      <c r="R149" s="161">
        <f>SUM(R150:R152)</f>
        <v>0</v>
      </c>
      <c r="S149" s="160"/>
      <c r="T149" s="162">
        <f>SUM(T150:T152)</f>
        <v>0</v>
      </c>
      <c r="AR149" s="155" t="s">
        <v>144</v>
      </c>
      <c r="AT149" s="163" t="s">
        <v>77</v>
      </c>
      <c r="AU149" s="163" t="s">
        <v>86</v>
      </c>
      <c r="AY149" s="155" t="s">
        <v>145</v>
      </c>
      <c r="BK149" s="164">
        <f>SUM(BK150:BK152)</f>
        <v>0</v>
      </c>
    </row>
    <row r="150" spans="1:65" s="2" customFormat="1" ht="16.5" customHeight="1">
      <c r="A150" s="34"/>
      <c r="B150" s="135"/>
      <c r="C150" s="167" t="s">
        <v>176</v>
      </c>
      <c r="D150" s="167" t="s">
        <v>148</v>
      </c>
      <c r="E150" s="168" t="s">
        <v>177</v>
      </c>
      <c r="F150" s="169" t="s">
        <v>122</v>
      </c>
      <c r="G150" s="170" t="s">
        <v>159</v>
      </c>
      <c r="H150" s="171">
        <v>1</v>
      </c>
      <c r="I150" s="172"/>
      <c r="J150" s="173">
        <f>ROUND(I150*H150,2)</f>
        <v>0</v>
      </c>
      <c r="K150" s="174"/>
      <c r="L150" s="35"/>
      <c r="M150" s="175" t="s">
        <v>1</v>
      </c>
      <c r="N150" s="176" t="s">
        <v>43</v>
      </c>
      <c r="O150" s="60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152</v>
      </c>
      <c r="AT150" s="179" t="s">
        <v>148</v>
      </c>
      <c r="AU150" s="179" t="s">
        <v>88</v>
      </c>
      <c r="AY150" s="17" t="s">
        <v>145</v>
      </c>
      <c r="BE150" s="100">
        <f>IF(N150="základní",J150,0)</f>
        <v>0</v>
      </c>
      <c r="BF150" s="100">
        <f>IF(N150="snížená",J150,0)</f>
        <v>0</v>
      </c>
      <c r="BG150" s="100">
        <f>IF(N150="zákl. přenesená",J150,0)</f>
        <v>0</v>
      </c>
      <c r="BH150" s="100">
        <f>IF(N150="sníž. přenesená",J150,0)</f>
        <v>0</v>
      </c>
      <c r="BI150" s="100">
        <f>IF(N150="nulová",J150,0)</f>
        <v>0</v>
      </c>
      <c r="BJ150" s="17" t="s">
        <v>86</v>
      </c>
      <c r="BK150" s="100">
        <f>ROUND(I150*H150,2)</f>
        <v>0</v>
      </c>
      <c r="BL150" s="17" t="s">
        <v>152</v>
      </c>
      <c r="BM150" s="179" t="s">
        <v>178</v>
      </c>
    </row>
    <row r="151" spans="1:65" s="2" customFormat="1" ht="19.5">
      <c r="A151" s="34"/>
      <c r="B151" s="35"/>
      <c r="C151" s="34"/>
      <c r="D151" s="180" t="s">
        <v>154</v>
      </c>
      <c r="E151" s="34"/>
      <c r="F151" s="181" t="s">
        <v>179</v>
      </c>
      <c r="G151" s="34"/>
      <c r="H151" s="34"/>
      <c r="I151" s="136"/>
      <c r="J151" s="34"/>
      <c r="K151" s="34"/>
      <c r="L151" s="35"/>
      <c r="M151" s="182"/>
      <c r="N151" s="183"/>
      <c r="O151" s="60"/>
      <c r="P151" s="60"/>
      <c r="Q151" s="60"/>
      <c r="R151" s="60"/>
      <c r="S151" s="60"/>
      <c r="T151" s="6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154</v>
      </c>
      <c r="AU151" s="17" t="s">
        <v>88</v>
      </c>
    </row>
    <row r="152" spans="1:65" s="13" customFormat="1" ht="11.25">
      <c r="B152" s="184"/>
      <c r="D152" s="180" t="s">
        <v>156</v>
      </c>
      <c r="E152" s="185" t="s">
        <v>1</v>
      </c>
      <c r="F152" s="186" t="s">
        <v>86</v>
      </c>
      <c r="H152" s="187">
        <v>1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156</v>
      </c>
      <c r="AU152" s="185" t="s">
        <v>88</v>
      </c>
      <c r="AV152" s="13" t="s">
        <v>88</v>
      </c>
      <c r="AW152" s="13" t="s">
        <v>32</v>
      </c>
      <c r="AX152" s="13" t="s">
        <v>86</v>
      </c>
      <c r="AY152" s="185" t="s">
        <v>145</v>
      </c>
    </row>
    <row r="153" spans="1:65" s="12" customFormat="1" ht="22.9" customHeight="1">
      <c r="B153" s="154"/>
      <c r="D153" s="155" t="s">
        <v>77</v>
      </c>
      <c r="E153" s="165" t="s">
        <v>180</v>
      </c>
      <c r="F153" s="165" t="s">
        <v>181</v>
      </c>
      <c r="I153" s="157"/>
      <c r="J153" s="166">
        <f>BK153</f>
        <v>0</v>
      </c>
      <c r="L153" s="154"/>
      <c r="M153" s="159"/>
      <c r="N153" s="160"/>
      <c r="O153" s="160"/>
      <c r="P153" s="161">
        <f>SUM(P154:P159)</f>
        <v>0</v>
      </c>
      <c r="Q153" s="160"/>
      <c r="R153" s="161">
        <f>SUM(R154:R159)</f>
        <v>0</v>
      </c>
      <c r="S153" s="160"/>
      <c r="T153" s="162">
        <f>SUM(T154:T159)</f>
        <v>0</v>
      </c>
      <c r="AR153" s="155" t="s">
        <v>144</v>
      </c>
      <c r="AT153" s="163" t="s">
        <v>77</v>
      </c>
      <c r="AU153" s="163" t="s">
        <v>86</v>
      </c>
      <c r="AY153" s="155" t="s">
        <v>145</v>
      </c>
      <c r="BK153" s="164">
        <f>SUM(BK154:BK159)</f>
        <v>0</v>
      </c>
    </row>
    <row r="154" spans="1:65" s="2" customFormat="1" ht="16.5" customHeight="1">
      <c r="A154" s="34"/>
      <c r="B154" s="135"/>
      <c r="C154" s="167" t="s">
        <v>182</v>
      </c>
      <c r="D154" s="167" t="s">
        <v>148</v>
      </c>
      <c r="E154" s="168" t="s">
        <v>183</v>
      </c>
      <c r="F154" s="169" t="s">
        <v>184</v>
      </c>
      <c r="G154" s="170" t="s">
        <v>159</v>
      </c>
      <c r="H154" s="171">
        <v>1</v>
      </c>
      <c r="I154" s="172"/>
      <c r="J154" s="173">
        <f>ROUND(I154*H154,2)</f>
        <v>0</v>
      </c>
      <c r="K154" s="174"/>
      <c r="L154" s="35"/>
      <c r="M154" s="175" t="s">
        <v>1</v>
      </c>
      <c r="N154" s="176" t="s">
        <v>43</v>
      </c>
      <c r="O154" s="60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152</v>
      </c>
      <c r="AT154" s="179" t="s">
        <v>148</v>
      </c>
      <c r="AU154" s="179" t="s">
        <v>88</v>
      </c>
      <c r="AY154" s="17" t="s">
        <v>145</v>
      </c>
      <c r="BE154" s="100">
        <f>IF(N154="základní",J154,0)</f>
        <v>0</v>
      </c>
      <c r="BF154" s="100">
        <f>IF(N154="snížená",J154,0)</f>
        <v>0</v>
      </c>
      <c r="BG154" s="100">
        <f>IF(N154="zákl. přenesená",J154,0)</f>
        <v>0</v>
      </c>
      <c r="BH154" s="100">
        <f>IF(N154="sníž. přenesená",J154,0)</f>
        <v>0</v>
      </c>
      <c r="BI154" s="100">
        <f>IF(N154="nulová",J154,0)</f>
        <v>0</v>
      </c>
      <c r="BJ154" s="17" t="s">
        <v>86</v>
      </c>
      <c r="BK154" s="100">
        <f>ROUND(I154*H154,2)</f>
        <v>0</v>
      </c>
      <c r="BL154" s="17" t="s">
        <v>152</v>
      </c>
      <c r="BM154" s="179" t="s">
        <v>185</v>
      </c>
    </row>
    <row r="155" spans="1:65" s="2" customFormat="1" ht="48.75">
      <c r="A155" s="34"/>
      <c r="B155" s="35"/>
      <c r="C155" s="34"/>
      <c r="D155" s="180" t="s">
        <v>154</v>
      </c>
      <c r="E155" s="34"/>
      <c r="F155" s="181" t="s">
        <v>186</v>
      </c>
      <c r="G155" s="34"/>
      <c r="H155" s="34"/>
      <c r="I155" s="136"/>
      <c r="J155" s="34"/>
      <c r="K155" s="34"/>
      <c r="L155" s="35"/>
      <c r="M155" s="182"/>
      <c r="N155" s="183"/>
      <c r="O155" s="60"/>
      <c r="P155" s="60"/>
      <c r="Q155" s="60"/>
      <c r="R155" s="60"/>
      <c r="S155" s="60"/>
      <c r="T155" s="61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154</v>
      </c>
      <c r="AU155" s="17" t="s">
        <v>88</v>
      </c>
    </row>
    <row r="156" spans="1:65" s="13" customFormat="1" ht="22.5">
      <c r="B156" s="184"/>
      <c r="D156" s="180" t="s">
        <v>156</v>
      </c>
      <c r="E156" s="185" t="s">
        <v>1</v>
      </c>
      <c r="F156" s="186" t="s">
        <v>187</v>
      </c>
      <c r="H156" s="187">
        <v>1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5" t="s">
        <v>156</v>
      </c>
      <c r="AU156" s="185" t="s">
        <v>88</v>
      </c>
      <c r="AV156" s="13" t="s">
        <v>88</v>
      </c>
      <c r="AW156" s="13" t="s">
        <v>32</v>
      </c>
      <c r="AX156" s="13" t="s">
        <v>86</v>
      </c>
      <c r="AY156" s="185" t="s">
        <v>145</v>
      </c>
    </row>
    <row r="157" spans="1:65" s="2" customFormat="1" ht="16.5" customHeight="1">
      <c r="A157" s="34"/>
      <c r="B157" s="135"/>
      <c r="C157" s="167" t="s">
        <v>188</v>
      </c>
      <c r="D157" s="167" t="s">
        <v>148</v>
      </c>
      <c r="E157" s="168" t="s">
        <v>189</v>
      </c>
      <c r="F157" s="169" t="s">
        <v>190</v>
      </c>
      <c r="G157" s="170" t="s">
        <v>159</v>
      </c>
      <c r="H157" s="171">
        <v>1</v>
      </c>
      <c r="I157" s="172"/>
      <c r="J157" s="173">
        <f>ROUND(I157*H157,2)</f>
        <v>0</v>
      </c>
      <c r="K157" s="174"/>
      <c r="L157" s="35"/>
      <c r="M157" s="175" t="s">
        <v>1</v>
      </c>
      <c r="N157" s="176" t="s">
        <v>43</v>
      </c>
      <c r="O157" s="60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152</v>
      </c>
      <c r="AT157" s="179" t="s">
        <v>148</v>
      </c>
      <c r="AU157" s="179" t="s">
        <v>88</v>
      </c>
      <c r="AY157" s="17" t="s">
        <v>145</v>
      </c>
      <c r="BE157" s="100">
        <f>IF(N157="základní",J157,0)</f>
        <v>0</v>
      </c>
      <c r="BF157" s="100">
        <f>IF(N157="snížená",J157,0)</f>
        <v>0</v>
      </c>
      <c r="BG157" s="100">
        <f>IF(N157="zákl. přenesená",J157,0)</f>
        <v>0</v>
      </c>
      <c r="BH157" s="100">
        <f>IF(N157="sníž. přenesená",J157,0)</f>
        <v>0</v>
      </c>
      <c r="BI157" s="100">
        <f>IF(N157="nulová",J157,0)</f>
        <v>0</v>
      </c>
      <c r="BJ157" s="17" t="s">
        <v>86</v>
      </c>
      <c r="BK157" s="100">
        <f>ROUND(I157*H157,2)</f>
        <v>0</v>
      </c>
      <c r="BL157" s="17" t="s">
        <v>152</v>
      </c>
      <c r="BM157" s="179" t="s">
        <v>191</v>
      </c>
    </row>
    <row r="158" spans="1:65" s="2" customFormat="1" ht="136.5">
      <c r="A158" s="34"/>
      <c r="B158" s="35"/>
      <c r="C158" s="34"/>
      <c r="D158" s="180" t="s">
        <v>154</v>
      </c>
      <c r="E158" s="34"/>
      <c r="F158" s="181" t="s">
        <v>192</v>
      </c>
      <c r="G158" s="34"/>
      <c r="H158" s="34"/>
      <c r="I158" s="136"/>
      <c r="J158" s="34"/>
      <c r="K158" s="34"/>
      <c r="L158" s="35"/>
      <c r="M158" s="182"/>
      <c r="N158" s="183"/>
      <c r="O158" s="60"/>
      <c r="P158" s="60"/>
      <c r="Q158" s="60"/>
      <c r="R158" s="60"/>
      <c r="S158" s="60"/>
      <c r="T158" s="61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154</v>
      </c>
      <c r="AU158" s="17" t="s">
        <v>88</v>
      </c>
    </row>
    <row r="159" spans="1:65" s="13" customFormat="1" ht="11.25">
      <c r="B159" s="184"/>
      <c r="D159" s="180" t="s">
        <v>156</v>
      </c>
      <c r="E159" s="185" t="s">
        <v>1</v>
      </c>
      <c r="F159" s="186" t="s">
        <v>86</v>
      </c>
      <c r="H159" s="187">
        <v>1</v>
      </c>
      <c r="I159" s="188"/>
      <c r="L159" s="184"/>
      <c r="M159" s="189"/>
      <c r="N159" s="190"/>
      <c r="O159" s="190"/>
      <c r="P159" s="190"/>
      <c r="Q159" s="190"/>
      <c r="R159" s="190"/>
      <c r="S159" s="190"/>
      <c r="T159" s="191"/>
      <c r="AT159" s="185" t="s">
        <v>156</v>
      </c>
      <c r="AU159" s="185" t="s">
        <v>88</v>
      </c>
      <c r="AV159" s="13" t="s">
        <v>88</v>
      </c>
      <c r="AW159" s="13" t="s">
        <v>32</v>
      </c>
      <c r="AX159" s="13" t="s">
        <v>86</v>
      </c>
      <c r="AY159" s="185" t="s">
        <v>145</v>
      </c>
    </row>
    <row r="160" spans="1:65" s="12" customFormat="1" ht="22.9" customHeight="1">
      <c r="B160" s="154"/>
      <c r="D160" s="155" t="s">
        <v>77</v>
      </c>
      <c r="E160" s="165" t="s">
        <v>193</v>
      </c>
      <c r="F160" s="165" t="s">
        <v>126</v>
      </c>
      <c r="I160" s="157"/>
      <c r="J160" s="166">
        <f>BK160</f>
        <v>0</v>
      </c>
      <c r="L160" s="154"/>
      <c r="M160" s="159"/>
      <c r="N160" s="160"/>
      <c r="O160" s="160"/>
      <c r="P160" s="161">
        <f>SUM(P161:P163)</f>
        <v>0</v>
      </c>
      <c r="Q160" s="160"/>
      <c r="R160" s="161">
        <f>SUM(R161:R163)</f>
        <v>0</v>
      </c>
      <c r="S160" s="160"/>
      <c r="T160" s="162">
        <f>SUM(T161:T163)</f>
        <v>0</v>
      </c>
      <c r="AR160" s="155" t="s">
        <v>144</v>
      </c>
      <c r="AT160" s="163" t="s">
        <v>77</v>
      </c>
      <c r="AU160" s="163" t="s">
        <v>86</v>
      </c>
      <c r="AY160" s="155" t="s">
        <v>145</v>
      </c>
      <c r="BK160" s="164">
        <f>SUM(BK161:BK163)</f>
        <v>0</v>
      </c>
    </row>
    <row r="161" spans="1:65" s="2" customFormat="1" ht="16.5" customHeight="1">
      <c r="A161" s="34"/>
      <c r="B161" s="135"/>
      <c r="C161" s="167" t="s">
        <v>194</v>
      </c>
      <c r="D161" s="167" t="s">
        <v>148</v>
      </c>
      <c r="E161" s="168" t="s">
        <v>195</v>
      </c>
      <c r="F161" s="169" t="s">
        <v>196</v>
      </c>
      <c r="G161" s="170" t="s">
        <v>197</v>
      </c>
      <c r="H161" s="171">
        <v>1</v>
      </c>
      <c r="I161" s="172"/>
      <c r="J161" s="173">
        <f>ROUND(I161*H161,2)</f>
        <v>0</v>
      </c>
      <c r="K161" s="174"/>
      <c r="L161" s="35"/>
      <c r="M161" s="175" t="s">
        <v>1</v>
      </c>
      <c r="N161" s="176" t="s">
        <v>43</v>
      </c>
      <c r="O161" s="60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152</v>
      </c>
      <c r="AT161" s="179" t="s">
        <v>148</v>
      </c>
      <c r="AU161" s="179" t="s">
        <v>88</v>
      </c>
      <c r="AY161" s="17" t="s">
        <v>145</v>
      </c>
      <c r="BE161" s="100">
        <f>IF(N161="základní",J161,0)</f>
        <v>0</v>
      </c>
      <c r="BF161" s="100">
        <f>IF(N161="snížená",J161,0)</f>
        <v>0</v>
      </c>
      <c r="BG161" s="100">
        <f>IF(N161="zákl. přenesená",J161,0)</f>
        <v>0</v>
      </c>
      <c r="BH161" s="100">
        <f>IF(N161="sníž. přenesená",J161,0)</f>
        <v>0</v>
      </c>
      <c r="BI161" s="100">
        <f>IF(N161="nulová",J161,0)</f>
        <v>0</v>
      </c>
      <c r="BJ161" s="17" t="s">
        <v>86</v>
      </c>
      <c r="BK161" s="100">
        <f>ROUND(I161*H161,2)</f>
        <v>0</v>
      </c>
      <c r="BL161" s="17" t="s">
        <v>152</v>
      </c>
      <c r="BM161" s="179" t="s">
        <v>198</v>
      </c>
    </row>
    <row r="162" spans="1:65" s="2" customFormat="1" ht="11.25">
      <c r="A162" s="34"/>
      <c r="B162" s="35"/>
      <c r="C162" s="34"/>
      <c r="D162" s="180" t="s">
        <v>154</v>
      </c>
      <c r="E162" s="34"/>
      <c r="F162" s="181" t="s">
        <v>196</v>
      </c>
      <c r="G162" s="34"/>
      <c r="H162" s="34"/>
      <c r="I162" s="136"/>
      <c r="J162" s="34"/>
      <c r="K162" s="34"/>
      <c r="L162" s="35"/>
      <c r="M162" s="182"/>
      <c r="N162" s="183"/>
      <c r="O162" s="60"/>
      <c r="P162" s="60"/>
      <c r="Q162" s="60"/>
      <c r="R162" s="60"/>
      <c r="S162" s="60"/>
      <c r="T162" s="6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154</v>
      </c>
      <c r="AU162" s="17" t="s">
        <v>88</v>
      </c>
    </row>
    <row r="163" spans="1:65" s="13" customFormat="1" ht="11.25">
      <c r="B163" s="184"/>
      <c r="D163" s="180" t="s">
        <v>156</v>
      </c>
      <c r="E163" s="185" t="s">
        <v>1</v>
      </c>
      <c r="F163" s="186" t="s">
        <v>86</v>
      </c>
      <c r="H163" s="187">
        <v>1</v>
      </c>
      <c r="I163" s="188"/>
      <c r="L163" s="184"/>
      <c r="M163" s="192"/>
      <c r="N163" s="193"/>
      <c r="O163" s="193"/>
      <c r="P163" s="193"/>
      <c r="Q163" s="193"/>
      <c r="R163" s="193"/>
      <c r="S163" s="193"/>
      <c r="T163" s="194"/>
      <c r="AT163" s="185" t="s">
        <v>156</v>
      </c>
      <c r="AU163" s="185" t="s">
        <v>88</v>
      </c>
      <c r="AV163" s="13" t="s">
        <v>88</v>
      </c>
      <c r="AW163" s="13" t="s">
        <v>32</v>
      </c>
      <c r="AX163" s="13" t="s">
        <v>86</v>
      </c>
      <c r="AY163" s="185" t="s">
        <v>145</v>
      </c>
    </row>
    <row r="164" spans="1:65" s="2" customFormat="1" ht="6.95" customHeight="1">
      <c r="A164" s="34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35"/>
      <c r="M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</row>
  </sheetData>
  <autoFilter ref="C130:K163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 t="s">
        <v>5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7" t="s">
        <v>91</v>
      </c>
      <c r="AZ2" s="195" t="s">
        <v>199</v>
      </c>
      <c r="BA2" s="195" t="s">
        <v>200</v>
      </c>
      <c r="BB2" s="195" t="s">
        <v>1</v>
      </c>
      <c r="BC2" s="195" t="s">
        <v>201</v>
      </c>
      <c r="BD2" s="195" t="s">
        <v>88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  <c r="AZ3" s="195" t="s">
        <v>202</v>
      </c>
      <c r="BA3" s="195" t="s">
        <v>203</v>
      </c>
      <c r="BB3" s="195" t="s">
        <v>1</v>
      </c>
      <c r="BC3" s="195" t="s">
        <v>204</v>
      </c>
      <c r="BD3" s="195" t="s">
        <v>88</v>
      </c>
    </row>
    <row r="4" spans="1:56" s="1" customFormat="1" ht="24.95" customHeight="1">
      <c r="B4" s="20"/>
      <c r="D4" s="21" t="s">
        <v>107</v>
      </c>
      <c r="L4" s="20"/>
      <c r="M4" s="107" t="s">
        <v>10</v>
      </c>
      <c r="AT4" s="17" t="s">
        <v>3</v>
      </c>
      <c r="AZ4" s="195" t="s">
        <v>205</v>
      </c>
      <c r="BA4" s="195" t="s">
        <v>206</v>
      </c>
      <c r="BB4" s="195" t="s">
        <v>1</v>
      </c>
      <c r="BC4" s="195" t="s">
        <v>207</v>
      </c>
      <c r="BD4" s="195" t="s">
        <v>88</v>
      </c>
    </row>
    <row r="5" spans="1:56" s="1" customFormat="1" ht="6.95" customHeight="1">
      <c r="B5" s="20"/>
      <c r="L5" s="20"/>
      <c r="AZ5" s="195" t="s">
        <v>208</v>
      </c>
      <c r="BA5" s="195" t="s">
        <v>209</v>
      </c>
      <c r="BB5" s="195" t="s">
        <v>1</v>
      </c>
      <c r="BC5" s="195" t="s">
        <v>210</v>
      </c>
      <c r="BD5" s="195" t="s">
        <v>88</v>
      </c>
    </row>
    <row r="6" spans="1:56" s="1" customFormat="1" ht="12" customHeight="1">
      <c r="B6" s="20"/>
      <c r="D6" s="27" t="s">
        <v>16</v>
      </c>
      <c r="L6" s="20"/>
      <c r="AZ6" s="195" t="s">
        <v>211</v>
      </c>
      <c r="BA6" s="195" t="s">
        <v>211</v>
      </c>
      <c r="BB6" s="195" t="s">
        <v>1</v>
      </c>
      <c r="BC6" s="195" t="s">
        <v>212</v>
      </c>
      <c r="BD6" s="195" t="s">
        <v>88</v>
      </c>
    </row>
    <row r="7" spans="1:56" s="1" customFormat="1" ht="16.5" customHeight="1">
      <c r="B7" s="20"/>
      <c r="E7" s="280" t="str">
        <f>'Rekapitulace stavby'!K6</f>
        <v>Parkoviště na ul. Budovatelů v Novém Jičíně</v>
      </c>
      <c r="F7" s="281"/>
      <c r="G7" s="281"/>
      <c r="H7" s="281"/>
      <c r="L7" s="20"/>
      <c r="AZ7" s="195" t="s">
        <v>213</v>
      </c>
      <c r="BA7" s="195" t="s">
        <v>214</v>
      </c>
      <c r="BB7" s="195" t="s">
        <v>1</v>
      </c>
      <c r="BC7" s="195" t="s">
        <v>215</v>
      </c>
      <c r="BD7" s="195" t="s">
        <v>88</v>
      </c>
    </row>
    <row r="8" spans="1:56" s="2" customFormat="1" ht="12" customHeight="1">
      <c r="A8" s="34"/>
      <c r="B8" s="35"/>
      <c r="C8" s="34"/>
      <c r="D8" s="27" t="s">
        <v>108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95" t="s">
        <v>216</v>
      </c>
      <c r="BA8" s="195" t="s">
        <v>217</v>
      </c>
      <c r="BB8" s="195" t="s">
        <v>1</v>
      </c>
      <c r="BC8" s="195" t="s">
        <v>218</v>
      </c>
      <c r="BD8" s="195" t="s">
        <v>88</v>
      </c>
    </row>
    <row r="9" spans="1:56" s="2" customFormat="1" ht="16.5" customHeight="1">
      <c r="A9" s="34"/>
      <c r="B9" s="35"/>
      <c r="C9" s="34"/>
      <c r="D9" s="34"/>
      <c r="E9" s="235" t="s">
        <v>219</v>
      </c>
      <c r="F9" s="282"/>
      <c r="G9" s="282"/>
      <c r="H9" s="282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95" t="s">
        <v>220</v>
      </c>
      <c r="BA9" s="195" t="s">
        <v>1</v>
      </c>
      <c r="BB9" s="195" t="s">
        <v>1</v>
      </c>
      <c r="BC9" s="195" t="s">
        <v>221</v>
      </c>
      <c r="BD9" s="195" t="s">
        <v>88</v>
      </c>
    </row>
    <row r="10" spans="1:5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95" t="s">
        <v>222</v>
      </c>
      <c r="BA10" s="195" t="s">
        <v>1</v>
      </c>
      <c r="BB10" s="195" t="s">
        <v>1</v>
      </c>
      <c r="BC10" s="195" t="s">
        <v>223</v>
      </c>
      <c r="BD10" s="195" t="s">
        <v>88</v>
      </c>
    </row>
    <row r="11" spans="1:56" s="2" customFormat="1" ht="12" customHeight="1">
      <c r="A11" s="34"/>
      <c r="B11" s="35"/>
      <c r="C11" s="34"/>
      <c r="D11" s="27" t="s">
        <v>18</v>
      </c>
      <c r="E11" s="34"/>
      <c r="F11" s="25" t="s">
        <v>1</v>
      </c>
      <c r="G11" s="34"/>
      <c r="H11" s="34"/>
      <c r="I11" s="27" t="s">
        <v>19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7" t="s">
        <v>20</v>
      </c>
      <c r="E12" s="34"/>
      <c r="F12" s="25" t="s">
        <v>21</v>
      </c>
      <c r="G12" s="34"/>
      <c r="H12" s="34"/>
      <c r="I12" s="27" t="s">
        <v>22</v>
      </c>
      <c r="J12" s="57" t="str">
        <f>'Rekapitulace stavby'!AN8</f>
        <v>15. 3. 2022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7" t="s">
        <v>24</v>
      </c>
      <c r="E14" s="34"/>
      <c r="F14" s="34"/>
      <c r="G14" s="34"/>
      <c r="H14" s="34"/>
      <c r="I14" s="27" t="s">
        <v>25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5" t="s">
        <v>26</v>
      </c>
      <c r="F15" s="34"/>
      <c r="G15" s="34"/>
      <c r="H15" s="34"/>
      <c r="I15" s="27" t="s">
        <v>27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7" t="s">
        <v>28</v>
      </c>
      <c r="E17" s="34"/>
      <c r="F17" s="34"/>
      <c r="G17" s="34"/>
      <c r="H17" s="34"/>
      <c r="I17" s="27" t="s">
        <v>25</v>
      </c>
      <c r="J17" s="28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283" t="str">
        <f>'Rekapitulace stavby'!E14</f>
        <v>Vyplň údaj</v>
      </c>
      <c r="F18" s="262"/>
      <c r="G18" s="262"/>
      <c r="H18" s="262"/>
      <c r="I18" s="27" t="s">
        <v>27</v>
      </c>
      <c r="J18" s="28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7" t="s">
        <v>30</v>
      </c>
      <c r="E20" s="34"/>
      <c r="F20" s="34"/>
      <c r="G20" s="34"/>
      <c r="H20" s="34"/>
      <c r="I20" s="27" t="s">
        <v>25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5" t="s">
        <v>31</v>
      </c>
      <c r="F21" s="34"/>
      <c r="G21" s="34"/>
      <c r="H21" s="34"/>
      <c r="I21" s="27" t="s">
        <v>27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7" t="s">
        <v>33</v>
      </c>
      <c r="E23" s="34"/>
      <c r="F23" s="34"/>
      <c r="G23" s="34"/>
      <c r="H23" s="34"/>
      <c r="I23" s="27" t="s">
        <v>25</v>
      </c>
      <c r="J23" s="25" t="str">
        <f>IF('Rekapitulace stavby'!AN19="","",'Rekapitulace stavby'!AN19)</f>
        <v/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5" t="str">
        <f>IF('Rekapitulace stavby'!E20="","",'Rekapitulace stavby'!E20)</f>
        <v xml:space="preserve"> </v>
      </c>
      <c r="F24" s="34"/>
      <c r="G24" s="34"/>
      <c r="H24" s="34"/>
      <c r="I24" s="27" t="s">
        <v>27</v>
      </c>
      <c r="J24" s="25" t="str">
        <f>IF('Rekapitulace stavby'!AN20="","",'Rekapitulace stavby'!AN20)</f>
        <v/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7" t="s">
        <v>35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267" t="s">
        <v>1</v>
      </c>
      <c r="F27" s="267"/>
      <c r="G27" s="267"/>
      <c r="H27" s="26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5"/>
      <c r="C30" s="34"/>
      <c r="D30" s="25" t="s">
        <v>110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5"/>
      <c r="C31" s="34"/>
      <c r="D31" s="32" t="s">
        <v>101</v>
      </c>
      <c r="E31" s="34"/>
      <c r="F31" s="34"/>
      <c r="G31" s="34"/>
      <c r="H31" s="34"/>
      <c r="I31" s="34"/>
      <c r="J31" s="33">
        <f>J111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11" t="s">
        <v>38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12" t="s">
        <v>42</v>
      </c>
      <c r="E35" s="27" t="s">
        <v>43</v>
      </c>
      <c r="F35" s="113">
        <f>ROUND((SUM(BE111:BE118) + SUM(BE138:BE402)),  2)</f>
        <v>0</v>
      </c>
      <c r="G35" s="34"/>
      <c r="H35" s="34"/>
      <c r="I35" s="114">
        <v>0.21</v>
      </c>
      <c r="J35" s="113">
        <f>ROUND(((SUM(BE111:BE118) + SUM(BE138:BE402))*I35),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7" t="s">
        <v>44</v>
      </c>
      <c r="F36" s="113">
        <f>ROUND((SUM(BF111:BF118) + SUM(BF138:BF402)),  2)</f>
        <v>0</v>
      </c>
      <c r="G36" s="34"/>
      <c r="H36" s="34"/>
      <c r="I36" s="114">
        <v>0.15</v>
      </c>
      <c r="J36" s="113">
        <f>ROUND(((SUM(BF111:BF118) + SUM(BF138:BF402))*I36),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7" t="s">
        <v>45</v>
      </c>
      <c r="F37" s="113">
        <f>ROUND((SUM(BG111:BG118) + SUM(BG138:BG402)),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7" t="s">
        <v>46</v>
      </c>
      <c r="F38" s="113">
        <f>ROUND((SUM(BH111:BH118) + SUM(BH138:BH402)),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7" t="s">
        <v>47</v>
      </c>
      <c r="F39" s="113">
        <f>ROUND((SUM(BI111:BI118) + SUM(BI138:BI402)),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15" t="s">
        <v>48</v>
      </c>
      <c r="E41" s="62"/>
      <c r="F41" s="62"/>
      <c r="G41" s="116" t="s">
        <v>49</v>
      </c>
      <c r="H41" s="117" t="s">
        <v>50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4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5"/>
      <c r="C61" s="34"/>
      <c r="D61" s="47" t="s">
        <v>53</v>
      </c>
      <c r="E61" s="37"/>
      <c r="F61" s="120" t="s">
        <v>54</v>
      </c>
      <c r="G61" s="47" t="s">
        <v>53</v>
      </c>
      <c r="H61" s="37"/>
      <c r="I61" s="37"/>
      <c r="J61" s="121" t="s">
        <v>54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5"/>
      <c r="C76" s="34"/>
      <c r="D76" s="47" t="s">
        <v>53</v>
      </c>
      <c r="E76" s="37"/>
      <c r="F76" s="120" t="s">
        <v>54</v>
      </c>
      <c r="G76" s="47" t="s">
        <v>53</v>
      </c>
      <c r="H76" s="37"/>
      <c r="I76" s="37"/>
      <c r="J76" s="121" t="s">
        <v>54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1" t="s">
        <v>111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4"/>
      <c r="D85" s="34"/>
      <c r="E85" s="280" t="str">
        <f>E7</f>
        <v>Parkoviště na ul. Budovatelů v Novém Jičíně</v>
      </c>
      <c r="F85" s="281"/>
      <c r="G85" s="281"/>
      <c r="H85" s="281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7" t="s">
        <v>108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4"/>
      <c r="D87" s="34"/>
      <c r="E87" s="235" t="str">
        <f>E9</f>
        <v>101a - Budovatelů - parkovací plochy</v>
      </c>
      <c r="F87" s="282"/>
      <c r="G87" s="282"/>
      <c r="H87" s="282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7" t="s">
        <v>20</v>
      </c>
      <c r="D89" s="34"/>
      <c r="E89" s="34"/>
      <c r="F89" s="25" t="str">
        <f>F12</f>
        <v>Nový Jičín</v>
      </c>
      <c r="G89" s="34"/>
      <c r="H89" s="34"/>
      <c r="I89" s="27" t="s">
        <v>22</v>
      </c>
      <c r="J89" s="57" t="str">
        <f>IF(J12="","",J12)</f>
        <v>15. 3. 2022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7" t="s">
        <v>24</v>
      </c>
      <c r="D91" s="34"/>
      <c r="E91" s="34"/>
      <c r="F91" s="25" t="str">
        <f>E15</f>
        <v>Město Nový Jičín</v>
      </c>
      <c r="G91" s="34"/>
      <c r="H91" s="34"/>
      <c r="I91" s="27" t="s">
        <v>30</v>
      </c>
      <c r="J91" s="30" t="str">
        <f>E21</f>
        <v>DOPRAPLAN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22" t="s">
        <v>112</v>
      </c>
      <c r="D94" s="105"/>
      <c r="E94" s="105"/>
      <c r="F94" s="105"/>
      <c r="G94" s="105"/>
      <c r="H94" s="105"/>
      <c r="I94" s="105"/>
      <c r="J94" s="123" t="s">
        <v>113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24" t="s">
        <v>114</v>
      </c>
      <c r="D96" s="34"/>
      <c r="E96" s="34"/>
      <c r="F96" s="34"/>
      <c r="G96" s="34"/>
      <c r="H96" s="34"/>
      <c r="I96" s="34"/>
      <c r="J96" s="73">
        <f>J138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65" s="9" customFormat="1" ht="24.95" hidden="1" customHeight="1">
      <c r="B97" s="125"/>
      <c r="D97" s="126" t="s">
        <v>224</v>
      </c>
      <c r="E97" s="127"/>
      <c r="F97" s="127"/>
      <c r="G97" s="127"/>
      <c r="H97" s="127"/>
      <c r="I97" s="127"/>
      <c r="J97" s="128">
        <f>J139</f>
        <v>0</v>
      </c>
      <c r="L97" s="125"/>
    </row>
    <row r="98" spans="1:65" s="10" customFormat="1" ht="19.899999999999999" hidden="1" customHeight="1">
      <c r="B98" s="129"/>
      <c r="D98" s="130" t="s">
        <v>225</v>
      </c>
      <c r="E98" s="131"/>
      <c r="F98" s="131"/>
      <c r="G98" s="131"/>
      <c r="H98" s="131"/>
      <c r="I98" s="131"/>
      <c r="J98" s="132">
        <f>J140</f>
        <v>0</v>
      </c>
      <c r="L98" s="129"/>
    </row>
    <row r="99" spans="1:65" s="10" customFormat="1" ht="19.899999999999999" hidden="1" customHeight="1">
      <c r="B99" s="129"/>
      <c r="D99" s="130" t="s">
        <v>226</v>
      </c>
      <c r="E99" s="131"/>
      <c r="F99" s="131"/>
      <c r="G99" s="131"/>
      <c r="H99" s="131"/>
      <c r="I99" s="131"/>
      <c r="J99" s="132">
        <f>J244</f>
        <v>0</v>
      </c>
      <c r="L99" s="129"/>
    </row>
    <row r="100" spans="1:65" s="10" customFormat="1" ht="19.899999999999999" hidden="1" customHeight="1">
      <c r="B100" s="129"/>
      <c r="D100" s="130" t="s">
        <v>227</v>
      </c>
      <c r="E100" s="131"/>
      <c r="F100" s="131"/>
      <c r="G100" s="131"/>
      <c r="H100" s="131"/>
      <c r="I100" s="131"/>
      <c r="J100" s="132">
        <f>J251</f>
        <v>0</v>
      </c>
      <c r="L100" s="129"/>
    </row>
    <row r="101" spans="1:65" s="10" customFormat="1" ht="19.899999999999999" hidden="1" customHeight="1">
      <c r="B101" s="129"/>
      <c r="D101" s="130" t="s">
        <v>228</v>
      </c>
      <c r="E101" s="131"/>
      <c r="F101" s="131"/>
      <c r="G101" s="131"/>
      <c r="H101" s="131"/>
      <c r="I101" s="131"/>
      <c r="J101" s="132">
        <f>J292</f>
        <v>0</v>
      </c>
      <c r="L101" s="129"/>
    </row>
    <row r="102" spans="1:65" s="10" customFormat="1" ht="19.899999999999999" hidden="1" customHeight="1">
      <c r="B102" s="129"/>
      <c r="D102" s="130" t="s">
        <v>229</v>
      </c>
      <c r="E102" s="131"/>
      <c r="F102" s="131"/>
      <c r="G102" s="131"/>
      <c r="H102" s="131"/>
      <c r="I102" s="131"/>
      <c r="J102" s="132">
        <f>J296</f>
        <v>0</v>
      </c>
      <c r="L102" s="129"/>
    </row>
    <row r="103" spans="1:65" s="10" customFormat="1" ht="19.899999999999999" hidden="1" customHeight="1">
      <c r="B103" s="129"/>
      <c r="D103" s="130" t="s">
        <v>230</v>
      </c>
      <c r="E103" s="131"/>
      <c r="F103" s="131"/>
      <c r="G103" s="131"/>
      <c r="H103" s="131"/>
      <c r="I103" s="131"/>
      <c r="J103" s="132">
        <f>J300</f>
        <v>0</v>
      </c>
      <c r="L103" s="129"/>
    </row>
    <row r="104" spans="1:65" s="10" customFormat="1" ht="19.899999999999999" hidden="1" customHeight="1">
      <c r="B104" s="129"/>
      <c r="D104" s="130" t="s">
        <v>231</v>
      </c>
      <c r="E104" s="131"/>
      <c r="F104" s="131"/>
      <c r="G104" s="131"/>
      <c r="H104" s="131"/>
      <c r="I104" s="131"/>
      <c r="J104" s="132">
        <f>J342</f>
        <v>0</v>
      </c>
      <c r="L104" s="129"/>
    </row>
    <row r="105" spans="1:65" s="10" customFormat="1" ht="19.899999999999999" hidden="1" customHeight="1">
      <c r="B105" s="129"/>
      <c r="D105" s="130" t="s">
        <v>232</v>
      </c>
      <c r="E105" s="131"/>
      <c r="F105" s="131"/>
      <c r="G105" s="131"/>
      <c r="H105" s="131"/>
      <c r="I105" s="131"/>
      <c r="J105" s="132">
        <f>J372</f>
        <v>0</v>
      </c>
      <c r="L105" s="129"/>
    </row>
    <row r="106" spans="1:65" s="9" customFormat="1" ht="24.95" hidden="1" customHeight="1">
      <c r="B106" s="125"/>
      <c r="D106" s="126" t="s">
        <v>233</v>
      </c>
      <c r="E106" s="127"/>
      <c r="F106" s="127"/>
      <c r="G106" s="127"/>
      <c r="H106" s="127"/>
      <c r="I106" s="127"/>
      <c r="J106" s="128">
        <f>J375</f>
        <v>0</v>
      </c>
      <c r="L106" s="125"/>
    </row>
    <row r="107" spans="1:65" s="10" customFormat="1" ht="19.899999999999999" hidden="1" customHeight="1">
      <c r="B107" s="129"/>
      <c r="D107" s="130" t="s">
        <v>234</v>
      </c>
      <c r="E107" s="131"/>
      <c r="F107" s="131"/>
      <c r="G107" s="131"/>
      <c r="H107" s="131"/>
      <c r="I107" s="131"/>
      <c r="J107" s="132">
        <f>J376</f>
        <v>0</v>
      </c>
      <c r="L107" s="129"/>
    </row>
    <row r="108" spans="1:65" s="10" customFormat="1" ht="19.899999999999999" hidden="1" customHeight="1">
      <c r="B108" s="129"/>
      <c r="D108" s="130" t="s">
        <v>235</v>
      </c>
      <c r="E108" s="131"/>
      <c r="F108" s="131"/>
      <c r="G108" s="131"/>
      <c r="H108" s="131"/>
      <c r="I108" s="131"/>
      <c r="J108" s="132">
        <f>J384</f>
        <v>0</v>
      </c>
      <c r="L108" s="129"/>
    </row>
    <row r="109" spans="1:65" s="2" customFormat="1" ht="21.75" hidden="1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4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5" s="2" customFormat="1" ht="6.95" hidden="1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4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5" s="2" customFormat="1" ht="29.25" hidden="1" customHeight="1">
      <c r="A111" s="34"/>
      <c r="B111" s="35"/>
      <c r="C111" s="124" t="s">
        <v>121</v>
      </c>
      <c r="D111" s="34"/>
      <c r="E111" s="34"/>
      <c r="F111" s="34"/>
      <c r="G111" s="34"/>
      <c r="H111" s="34"/>
      <c r="I111" s="34"/>
      <c r="J111" s="133">
        <f>ROUND(J112 + J113 + J114 + J115 + J116 + J117,2)</f>
        <v>0</v>
      </c>
      <c r="K111" s="34"/>
      <c r="L111" s="44"/>
      <c r="N111" s="134" t="s">
        <v>42</v>
      </c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65" s="2" customFormat="1" ht="18" hidden="1" customHeight="1">
      <c r="A112" s="34"/>
      <c r="B112" s="135"/>
      <c r="C112" s="136"/>
      <c r="D112" s="255" t="s">
        <v>122</v>
      </c>
      <c r="E112" s="284"/>
      <c r="F112" s="284"/>
      <c r="G112" s="136"/>
      <c r="H112" s="136"/>
      <c r="I112" s="136"/>
      <c r="J112" s="96">
        <v>0</v>
      </c>
      <c r="K112" s="136"/>
      <c r="L112" s="138"/>
      <c r="M112" s="139"/>
      <c r="N112" s="140" t="s">
        <v>43</v>
      </c>
      <c r="O112" s="139"/>
      <c r="P112" s="139"/>
      <c r="Q112" s="139"/>
      <c r="R112" s="139"/>
      <c r="S112" s="136"/>
      <c r="T112" s="136"/>
      <c r="U112" s="136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123</v>
      </c>
      <c r="AZ112" s="139"/>
      <c r="BA112" s="139"/>
      <c r="BB112" s="139"/>
      <c r="BC112" s="139"/>
      <c r="BD112" s="139"/>
      <c r="BE112" s="142">
        <f t="shared" ref="BE112:BE117" si="0">IF(N112="základní",J112,0)</f>
        <v>0</v>
      </c>
      <c r="BF112" s="142">
        <f t="shared" ref="BF112:BF117" si="1">IF(N112="snížená",J112,0)</f>
        <v>0</v>
      </c>
      <c r="BG112" s="142">
        <f t="shared" ref="BG112:BG117" si="2">IF(N112="zákl. přenesená",J112,0)</f>
        <v>0</v>
      </c>
      <c r="BH112" s="142">
        <f t="shared" ref="BH112:BH117" si="3">IF(N112="sníž. přenesená",J112,0)</f>
        <v>0</v>
      </c>
      <c r="BI112" s="142">
        <f t="shared" ref="BI112:BI117" si="4">IF(N112="nulová",J112,0)</f>
        <v>0</v>
      </c>
      <c r="BJ112" s="141" t="s">
        <v>86</v>
      </c>
      <c r="BK112" s="139"/>
      <c r="BL112" s="139"/>
      <c r="BM112" s="139"/>
    </row>
    <row r="113" spans="1:65" s="2" customFormat="1" ht="18" hidden="1" customHeight="1">
      <c r="A113" s="34"/>
      <c r="B113" s="135"/>
      <c r="C113" s="136"/>
      <c r="D113" s="255" t="s">
        <v>124</v>
      </c>
      <c r="E113" s="284"/>
      <c r="F113" s="284"/>
      <c r="G113" s="136"/>
      <c r="H113" s="136"/>
      <c r="I113" s="136"/>
      <c r="J113" s="96">
        <v>0</v>
      </c>
      <c r="K113" s="136"/>
      <c r="L113" s="138"/>
      <c r="M113" s="139"/>
      <c r="N113" s="140" t="s">
        <v>43</v>
      </c>
      <c r="O113" s="139"/>
      <c r="P113" s="139"/>
      <c r="Q113" s="139"/>
      <c r="R113" s="139"/>
      <c r="S113" s="136"/>
      <c r="T113" s="136"/>
      <c r="U113" s="136"/>
      <c r="V113" s="136"/>
      <c r="W113" s="136"/>
      <c r="X113" s="136"/>
      <c r="Y113" s="136"/>
      <c r="Z113" s="136"/>
      <c r="AA113" s="136"/>
      <c r="AB113" s="136"/>
      <c r="AC113" s="136"/>
      <c r="AD113" s="136"/>
      <c r="AE113" s="136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123</v>
      </c>
      <c r="AZ113" s="139"/>
      <c r="BA113" s="139"/>
      <c r="BB113" s="139"/>
      <c r="BC113" s="139"/>
      <c r="BD113" s="139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86</v>
      </c>
      <c r="BK113" s="139"/>
      <c r="BL113" s="139"/>
      <c r="BM113" s="139"/>
    </row>
    <row r="114" spans="1:65" s="2" customFormat="1" ht="18" hidden="1" customHeight="1">
      <c r="A114" s="34"/>
      <c r="B114" s="135"/>
      <c r="C114" s="136"/>
      <c r="D114" s="255" t="s">
        <v>125</v>
      </c>
      <c r="E114" s="284"/>
      <c r="F114" s="284"/>
      <c r="G114" s="136"/>
      <c r="H114" s="136"/>
      <c r="I114" s="136"/>
      <c r="J114" s="96">
        <v>0</v>
      </c>
      <c r="K114" s="136"/>
      <c r="L114" s="138"/>
      <c r="M114" s="139"/>
      <c r="N114" s="140" t="s">
        <v>43</v>
      </c>
      <c r="O114" s="139"/>
      <c r="P114" s="139"/>
      <c r="Q114" s="139"/>
      <c r="R114" s="139"/>
      <c r="S114" s="136"/>
      <c r="T114" s="136"/>
      <c r="U114" s="136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1" t="s">
        <v>123</v>
      </c>
      <c r="AZ114" s="139"/>
      <c r="BA114" s="139"/>
      <c r="BB114" s="139"/>
      <c r="BC114" s="139"/>
      <c r="BD114" s="139"/>
      <c r="BE114" s="142">
        <f t="shared" si="0"/>
        <v>0</v>
      </c>
      <c r="BF114" s="142">
        <f t="shared" si="1"/>
        <v>0</v>
      </c>
      <c r="BG114" s="142">
        <f t="shared" si="2"/>
        <v>0</v>
      </c>
      <c r="BH114" s="142">
        <f t="shared" si="3"/>
        <v>0</v>
      </c>
      <c r="BI114" s="142">
        <f t="shared" si="4"/>
        <v>0</v>
      </c>
      <c r="BJ114" s="141" t="s">
        <v>86</v>
      </c>
      <c r="BK114" s="139"/>
      <c r="BL114" s="139"/>
      <c r="BM114" s="139"/>
    </row>
    <row r="115" spans="1:65" s="2" customFormat="1" ht="18" hidden="1" customHeight="1">
      <c r="A115" s="34"/>
      <c r="B115" s="135"/>
      <c r="C115" s="136"/>
      <c r="D115" s="255" t="s">
        <v>126</v>
      </c>
      <c r="E115" s="284"/>
      <c r="F115" s="284"/>
      <c r="G115" s="136"/>
      <c r="H115" s="136"/>
      <c r="I115" s="136"/>
      <c r="J115" s="96">
        <v>0</v>
      </c>
      <c r="K115" s="136"/>
      <c r="L115" s="138"/>
      <c r="M115" s="139"/>
      <c r="N115" s="140" t="s">
        <v>43</v>
      </c>
      <c r="O115" s="139"/>
      <c r="P115" s="139"/>
      <c r="Q115" s="139"/>
      <c r="R115" s="139"/>
      <c r="S115" s="136"/>
      <c r="T115" s="136"/>
      <c r="U115" s="136"/>
      <c r="V115" s="136"/>
      <c r="W115" s="136"/>
      <c r="X115" s="136"/>
      <c r="Y115" s="136"/>
      <c r="Z115" s="136"/>
      <c r="AA115" s="136"/>
      <c r="AB115" s="136"/>
      <c r="AC115" s="136"/>
      <c r="AD115" s="136"/>
      <c r="AE115" s="136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1" t="s">
        <v>123</v>
      </c>
      <c r="AZ115" s="139"/>
      <c r="BA115" s="139"/>
      <c r="BB115" s="139"/>
      <c r="BC115" s="139"/>
      <c r="BD115" s="139"/>
      <c r="BE115" s="142">
        <f t="shared" si="0"/>
        <v>0</v>
      </c>
      <c r="BF115" s="142">
        <f t="shared" si="1"/>
        <v>0</v>
      </c>
      <c r="BG115" s="142">
        <f t="shared" si="2"/>
        <v>0</v>
      </c>
      <c r="BH115" s="142">
        <f t="shared" si="3"/>
        <v>0</v>
      </c>
      <c r="BI115" s="142">
        <f t="shared" si="4"/>
        <v>0</v>
      </c>
      <c r="BJ115" s="141" t="s">
        <v>86</v>
      </c>
      <c r="BK115" s="139"/>
      <c r="BL115" s="139"/>
      <c r="BM115" s="139"/>
    </row>
    <row r="116" spans="1:65" s="2" customFormat="1" ht="18" hidden="1" customHeight="1">
      <c r="A116" s="34"/>
      <c r="B116" s="135"/>
      <c r="C116" s="136"/>
      <c r="D116" s="255" t="s">
        <v>127</v>
      </c>
      <c r="E116" s="284"/>
      <c r="F116" s="284"/>
      <c r="G116" s="136"/>
      <c r="H116" s="136"/>
      <c r="I116" s="136"/>
      <c r="J116" s="96">
        <v>0</v>
      </c>
      <c r="K116" s="136"/>
      <c r="L116" s="138"/>
      <c r="M116" s="139"/>
      <c r="N116" s="140" t="s">
        <v>43</v>
      </c>
      <c r="O116" s="139"/>
      <c r="P116" s="139"/>
      <c r="Q116" s="139"/>
      <c r="R116" s="139"/>
      <c r="S116" s="136"/>
      <c r="T116" s="136"/>
      <c r="U116" s="136"/>
      <c r="V116" s="136"/>
      <c r="W116" s="136"/>
      <c r="X116" s="136"/>
      <c r="Y116" s="136"/>
      <c r="Z116" s="136"/>
      <c r="AA116" s="136"/>
      <c r="AB116" s="136"/>
      <c r="AC116" s="136"/>
      <c r="AD116" s="136"/>
      <c r="AE116" s="136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41" t="s">
        <v>123</v>
      </c>
      <c r="AZ116" s="139"/>
      <c r="BA116" s="139"/>
      <c r="BB116" s="139"/>
      <c r="BC116" s="139"/>
      <c r="BD116" s="139"/>
      <c r="BE116" s="142">
        <f t="shared" si="0"/>
        <v>0</v>
      </c>
      <c r="BF116" s="142">
        <f t="shared" si="1"/>
        <v>0</v>
      </c>
      <c r="BG116" s="142">
        <f t="shared" si="2"/>
        <v>0</v>
      </c>
      <c r="BH116" s="142">
        <f t="shared" si="3"/>
        <v>0</v>
      </c>
      <c r="BI116" s="142">
        <f t="shared" si="4"/>
        <v>0</v>
      </c>
      <c r="BJ116" s="141" t="s">
        <v>86</v>
      </c>
      <c r="BK116" s="139"/>
      <c r="BL116" s="139"/>
      <c r="BM116" s="139"/>
    </row>
    <row r="117" spans="1:65" s="2" customFormat="1" ht="18" hidden="1" customHeight="1">
      <c r="A117" s="34"/>
      <c r="B117" s="135"/>
      <c r="C117" s="136"/>
      <c r="D117" s="137" t="s">
        <v>128</v>
      </c>
      <c r="E117" s="136"/>
      <c r="F117" s="136"/>
      <c r="G117" s="136"/>
      <c r="H117" s="136"/>
      <c r="I117" s="136"/>
      <c r="J117" s="96">
        <f>ROUND(J30*T117,2)</f>
        <v>0</v>
      </c>
      <c r="K117" s="136"/>
      <c r="L117" s="138"/>
      <c r="M117" s="139"/>
      <c r="N117" s="140" t="s">
        <v>43</v>
      </c>
      <c r="O117" s="139"/>
      <c r="P117" s="139"/>
      <c r="Q117" s="139"/>
      <c r="R117" s="139"/>
      <c r="S117" s="136"/>
      <c r="T117" s="136"/>
      <c r="U117" s="136"/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41" t="s">
        <v>129</v>
      </c>
      <c r="AZ117" s="139"/>
      <c r="BA117" s="139"/>
      <c r="BB117" s="139"/>
      <c r="BC117" s="139"/>
      <c r="BD117" s="139"/>
      <c r="BE117" s="142">
        <f t="shared" si="0"/>
        <v>0</v>
      </c>
      <c r="BF117" s="142">
        <f t="shared" si="1"/>
        <v>0</v>
      </c>
      <c r="BG117" s="142">
        <f t="shared" si="2"/>
        <v>0</v>
      </c>
      <c r="BH117" s="142">
        <f t="shared" si="3"/>
        <v>0</v>
      </c>
      <c r="BI117" s="142">
        <f t="shared" si="4"/>
        <v>0</v>
      </c>
      <c r="BJ117" s="141" t="s">
        <v>86</v>
      </c>
      <c r="BK117" s="139"/>
      <c r="BL117" s="139"/>
      <c r="BM117" s="139"/>
    </row>
    <row r="118" spans="1:65" s="2" customFormat="1" ht="11.25" hidden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9.25" hidden="1" customHeight="1">
      <c r="A119" s="34"/>
      <c r="B119" s="35"/>
      <c r="C119" s="104" t="s">
        <v>106</v>
      </c>
      <c r="D119" s="105"/>
      <c r="E119" s="105"/>
      <c r="F119" s="105"/>
      <c r="G119" s="105"/>
      <c r="H119" s="105"/>
      <c r="I119" s="105"/>
      <c r="J119" s="106">
        <f>ROUND(J96+J111,2)</f>
        <v>0</v>
      </c>
      <c r="K119" s="105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hidden="1" customHeight="1">
      <c r="A120" s="34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ht="11.25" hidden="1"/>
    <row r="122" spans="1:65" ht="11.25" hidden="1"/>
    <row r="123" spans="1:65" ht="11.25" hidden="1"/>
    <row r="124" spans="1:65" s="2" customFormat="1" ht="6.95" customHeight="1">
      <c r="A124" s="34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2" customFormat="1" ht="24.95" customHeight="1">
      <c r="A125" s="34"/>
      <c r="B125" s="35"/>
      <c r="C125" s="21" t="s">
        <v>130</v>
      </c>
      <c r="D125" s="34"/>
      <c r="E125" s="34"/>
      <c r="F125" s="34"/>
      <c r="G125" s="34"/>
      <c r="H125" s="34"/>
      <c r="I125" s="34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5" s="2" customFormat="1" ht="6.95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12" customHeight="1">
      <c r="A127" s="34"/>
      <c r="B127" s="35"/>
      <c r="C127" s="27" t="s">
        <v>16</v>
      </c>
      <c r="D127" s="34"/>
      <c r="E127" s="34"/>
      <c r="F127" s="34"/>
      <c r="G127" s="34"/>
      <c r="H127" s="34"/>
      <c r="I127" s="34"/>
      <c r="J127" s="34"/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16.5" customHeight="1">
      <c r="A128" s="34"/>
      <c r="B128" s="35"/>
      <c r="C128" s="34"/>
      <c r="D128" s="34"/>
      <c r="E128" s="280" t="str">
        <f>E7</f>
        <v>Parkoviště na ul. Budovatelů v Novém Jičíně</v>
      </c>
      <c r="F128" s="281"/>
      <c r="G128" s="281"/>
      <c r="H128" s="281"/>
      <c r="I128" s="34"/>
      <c r="J128" s="34"/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7" t="s">
        <v>108</v>
      </c>
      <c r="D129" s="34"/>
      <c r="E129" s="34"/>
      <c r="F129" s="34"/>
      <c r="G129" s="34"/>
      <c r="H129" s="34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6.5" customHeight="1">
      <c r="A130" s="34"/>
      <c r="B130" s="35"/>
      <c r="C130" s="34"/>
      <c r="D130" s="34"/>
      <c r="E130" s="235" t="str">
        <f>E9</f>
        <v>101a - Budovatelů - parkovací plochy</v>
      </c>
      <c r="F130" s="282"/>
      <c r="G130" s="282"/>
      <c r="H130" s="282"/>
      <c r="I130" s="34"/>
      <c r="J130" s="34"/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7" t="s">
        <v>20</v>
      </c>
      <c r="D132" s="34"/>
      <c r="E132" s="34"/>
      <c r="F132" s="25" t="str">
        <f>F12</f>
        <v>Nový Jičín</v>
      </c>
      <c r="G132" s="34"/>
      <c r="H132" s="34"/>
      <c r="I132" s="27" t="s">
        <v>22</v>
      </c>
      <c r="J132" s="57" t="str">
        <f>IF(J12="","",J12)</f>
        <v>15. 3. 2022</v>
      </c>
      <c r="K132" s="34"/>
      <c r="L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>
      <c r="A133" s="34"/>
      <c r="B133" s="35"/>
      <c r="C133" s="34"/>
      <c r="D133" s="34"/>
      <c r="E133" s="34"/>
      <c r="F133" s="34"/>
      <c r="G133" s="34"/>
      <c r="H133" s="34"/>
      <c r="I133" s="34"/>
      <c r="J133" s="34"/>
      <c r="K133" s="34"/>
      <c r="L133" s="4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7" t="s">
        <v>24</v>
      </c>
      <c r="D134" s="34"/>
      <c r="E134" s="34"/>
      <c r="F134" s="25" t="str">
        <f>E15</f>
        <v>Město Nový Jičín</v>
      </c>
      <c r="G134" s="34"/>
      <c r="H134" s="34"/>
      <c r="I134" s="27" t="s">
        <v>30</v>
      </c>
      <c r="J134" s="30" t="str">
        <f>E21</f>
        <v>DOPRAPLAN s.r.o.</v>
      </c>
      <c r="K134" s="34"/>
      <c r="L134" s="4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5.2" customHeight="1">
      <c r="A135" s="34"/>
      <c r="B135" s="35"/>
      <c r="C135" s="27" t="s">
        <v>28</v>
      </c>
      <c r="D135" s="34"/>
      <c r="E135" s="34"/>
      <c r="F135" s="25" t="str">
        <f>IF(E18="","",E18)</f>
        <v>Vyplň údaj</v>
      </c>
      <c r="G135" s="34"/>
      <c r="H135" s="34"/>
      <c r="I135" s="27" t="s">
        <v>33</v>
      </c>
      <c r="J135" s="30" t="str">
        <f>E24</f>
        <v xml:space="preserve"> </v>
      </c>
      <c r="K135" s="34"/>
      <c r="L135" s="4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0.35" customHeight="1">
      <c r="A136" s="34"/>
      <c r="B136" s="35"/>
      <c r="C136" s="34"/>
      <c r="D136" s="34"/>
      <c r="E136" s="34"/>
      <c r="F136" s="34"/>
      <c r="G136" s="34"/>
      <c r="H136" s="34"/>
      <c r="I136" s="34"/>
      <c r="J136" s="34"/>
      <c r="K136" s="34"/>
      <c r="L136" s="4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11" customFormat="1" ht="29.25" customHeight="1">
      <c r="A137" s="143"/>
      <c r="B137" s="144"/>
      <c r="C137" s="145" t="s">
        <v>131</v>
      </c>
      <c r="D137" s="146" t="s">
        <v>63</v>
      </c>
      <c r="E137" s="146" t="s">
        <v>59</v>
      </c>
      <c r="F137" s="146" t="s">
        <v>60</v>
      </c>
      <c r="G137" s="146" t="s">
        <v>132</v>
      </c>
      <c r="H137" s="146" t="s">
        <v>133</v>
      </c>
      <c r="I137" s="146" t="s">
        <v>134</v>
      </c>
      <c r="J137" s="147" t="s">
        <v>113</v>
      </c>
      <c r="K137" s="148" t="s">
        <v>135</v>
      </c>
      <c r="L137" s="149"/>
      <c r="M137" s="64" t="s">
        <v>1</v>
      </c>
      <c r="N137" s="65" t="s">
        <v>42</v>
      </c>
      <c r="O137" s="65" t="s">
        <v>136</v>
      </c>
      <c r="P137" s="65" t="s">
        <v>137</v>
      </c>
      <c r="Q137" s="65" t="s">
        <v>138</v>
      </c>
      <c r="R137" s="65" t="s">
        <v>139</v>
      </c>
      <c r="S137" s="65" t="s">
        <v>140</v>
      </c>
      <c r="T137" s="66" t="s">
        <v>141</v>
      </c>
      <c r="U137" s="143"/>
      <c r="V137" s="143"/>
      <c r="W137" s="143"/>
      <c r="X137" s="143"/>
      <c r="Y137" s="143"/>
      <c r="Z137" s="143"/>
      <c r="AA137" s="143"/>
      <c r="AB137" s="143"/>
      <c r="AC137" s="143"/>
      <c r="AD137" s="143"/>
      <c r="AE137" s="143"/>
    </row>
    <row r="138" spans="1:65" s="2" customFormat="1" ht="22.9" customHeight="1">
      <c r="A138" s="34"/>
      <c r="B138" s="35"/>
      <c r="C138" s="71" t="s">
        <v>142</v>
      </c>
      <c r="D138" s="34"/>
      <c r="E138" s="34"/>
      <c r="F138" s="34"/>
      <c r="G138" s="34"/>
      <c r="H138" s="34"/>
      <c r="I138" s="34"/>
      <c r="J138" s="150">
        <f>BK138</f>
        <v>0</v>
      </c>
      <c r="K138" s="34"/>
      <c r="L138" s="35"/>
      <c r="M138" s="67"/>
      <c r="N138" s="58"/>
      <c r="O138" s="68"/>
      <c r="P138" s="151">
        <f>P139+P375</f>
        <v>0</v>
      </c>
      <c r="Q138" s="68"/>
      <c r="R138" s="151">
        <f>R139+R375</f>
        <v>126.01226141999999</v>
      </c>
      <c r="S138" s="68"/>
      <c r="T138" s="152">
        <f>T139+T375</f>
        <v>12.4359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77</v>
      </c>
      <c r="AU138" s="17" t="s">
        <v>115</v>
      </c>
      <c r="BK138" s="153">
        <f>BK139+BK375</f>
        <v>0</v>
      </c>
    </row>
    <row r="139" spans="1:65" s="12" customFormat="1" ht="25.9" customHeight="1">
      <c r="B139" s="154"/>
      <c r="D139" s="155" t="s">
        <v>77</v>
      </c>
      <c r="E139" s="156" t="s">
        <v>236</v>
      </c>
      <c r="F139" s="156" t="s">
        <v>237</v>
      </c>
      <c r="I139" s="157"/>
      <c r="J139" s="158">
        <f>BK139</f>
        <v>0</v>
      </c>
      <c r="L139" s="154"/>
      <c r="M139" s="159"/>
      <c r="N139" s="160"/>
      <c r="O139" s="160"/>
      <c r="P139" s="161">
        <f>P140+P244+P251+P292+P296+P300+P342+P372</f>
        <v>0</v>
      </c>
      <c r="Q139" s="160"/>
      <c r="R139" s="161">
        <f>R140+R244+R251+R292+R296+R300+R342+R372</f>
        <v>121.26676141999998</v>
      </c>
      <c r="S139" s="160"/>
      <c r="T139" s="162">
        <f>T140+T244+T251+T292+T296+T300+T342+T372</f>
        <v>12.4359</v>
      </c>
      <c r="AR139" s="155" t="s">
        <v>86</v>
      </c>
      <c r="AT139" s="163" t="s">
        <v>77</v>
      </c>
      <c r="AU139" s="163" t="s">
        <v>78</v>
      </c>
      <c r="AY139" s="155" t="s">
        <v>145</v>
      </c>
      <c r="BK139" s="164">
        <f>BK140+BK244+BK251+BK292+BK296+BK300+BK342+BK372</f>
        <v>0</v>
      </c>
    </row>
    <row r="140" spans="1:65" s="12" customFormat="1" ht="22.9" customHeight="1">
      <c r="B140" s="154"/>
      <c r="D140" s="155" t="s">
        <v>77</v>
      </c>
      <c r="E140" s="165" t="s">
        <v>86</v>
      </c>
      <c r="F140" s="165" t="s">
        <v>238</v>
      </c>
      <c r="I140" s="157"/>
      <c r="J140" s="166">
        <f>BK140</f>
        <v>0</v>
      </c>
      <c r="L140" s="154"/>
      <c r="M140" s="159"/>
      <c r="N140" s="160"/>
      <c r="O140" s="160"/>
      <c r="P140" s="161">
        <f>SUM(P141:P243)</f>
        <v>0</v>
      </c>
      <c r="Q140" s="160"/>
      <c r="R140" s="161">
        <f>SUM(R141:R243)</f>
        <v>69.000267499999993</v>
      </c>
      <c r="S140" s="160"/>
      <c r="T140" s="162">
        <f>SUM(T141:T243)</f>
        <v>12.4359</v>
      </c>
      <c r="AR140" s="155" t="s">
        <v>86</v>
      </c>
      <c r="AT140" s="163" t="s">
        <v>77</v>
      </c>
      <c r="AU140" s="163" t="s">
        <v>86</v>
      </c>
      <c r="AY140" s="155" t="s">
        <v>145</v>
      </c>
      <c r="BK140" s="164">
        <f>SUM(BK141:BK243)</f>
        <v>0</v>
      </c>
    </row>
    <row r="141" spans="1:65" s="2" customFormat="1" ht="24.2" customHeight="1">
      <c r="A141" s="34"/>
      <c r="B141" s="135"/>
      <c r="C141" s="167" t="s">
        <v>86</v>
      </c>
      <c r="D141" s="167" t="s">
        <v>148</v>
      </c>
      <c r="E141" s="168" t="s">
        <v>239</v>
      </c>
      <c r="F141" s="169" t="s">
        <v>240</v>
      </c>
      <c r="G141" s="170" t="s">
        <v>241</v>
      </c>
      <c r="H141" s="171">
        <v>258</v>
      </c>
      <c r="I141" s="172"/>
      <c r="J141" s="173">
        <f>ROUND(I141*H141,2)</f>
        <v>0</v>
      </c>
      <c r="K141" s="174"/>
      <c r="L141" s="35"/>
      <c r="M141" s="175" t="s">
        <v>1</v>
      </c>
      <c r="N141" s="176" t="s">
        <v>43</v>
      </c>
      <c r="O141" s="60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167</v>
      </c>
      <c r="AT141" s="179" t="s">
        <v>148</v>
      </c>
      <c r="AU141" s="179" t="s">
        <v>88</v>
      </c>
      <c r="AY141" s="17" t="s">
        <v>145</v>
      </c>
      <c r="BE141" s="100">
        <f>IF(N141="základní",J141,0)</f>
        <v>0</v>
      </c>
      <c r="BF141" s="100">
        <f>IF(N141="snížená",J141,0)</f>
        <v>0</v>
      </c>
      <c r="BG141" s="100">
        <f>IF(N141="zákl. přenesená",J141,0)</f>
        <v>0</v>
      </c>
      <c r="BH141" s="100">
        <f>IF(N141="sníž. přenesená",J141,0)</f>
        <v>0</v>
      </c>
      <c r="BI141" s="100">
        <f>IF(N141="nulová",J141,0)</f>
        <v>0</v>
      </c>
      <c r="BJ141" s="17" t="s">
        <v>86</v>
      </c>
      <c r="BK141" s="100">
        <f>ROUND(I141*H141,2)</f>
        <v>0</v>
      </c>
      <c r="BL141" s="17" t="s">
        <v>167</v>
      </c>
      <c r="BM141" s="179" t="s">
        <v>242</v>
      </c>
    </row>
    <row r="142" spans="1:65" s="2" customFormat="1" ht="11.25">
      <c r="A142" s="34"/>
      <c r="B142" s="35"/>
      <c r="C142" s="34"/>
      <c r="D142" s="180" t="s">
        <v>154</v>
      </c>
      <c r="E142" s="34"/>
      <c r="F142" s="181" t="s">
        <v>243</v>
      </c>
      <c r="G142" s="34"/>
      <c r="H142" s="34"/>
      <c r="I142" s="136"/>
      <c r="J142" s="34"/>
      <c r="K142" s="34"/>
      <c r="L142" s="35"/>
      <c r="M142" s="182"/>
      <c r="N142" s="183"/>
      <c r="O142" s="60"/>
      <c r="P142" s="60"/>
      <c r="Q142" s="60"/>
      <c r="R142" s="60"/>
      <c r="S142" s="60"/>
      <c r="T142" s="61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154</v>
      </c>
      <c r="AU142" s="17" t="s">
        <v>88</v>
      </c>
    </row>
    <row r="143" spans="1:65" s="13" customFormat="1" ht="11.25">
      <c r="B143" s="184"/>
      <c r="D143" s="180" t="s">
        <v>156</v>
      </c>
      <c r="E143" s="185" t="s">
        <v>199</v>
      </c>
      <c r="F143" s="186" t="s">
        <v>244</v>
      </c>
      <c r="H143" s="187">
        <v>258</v>
      </c>
      <c r="I143" s="188"/>
      <c r="L143" s="184"/>
      <c r="M143" s="189"/>
      <c r="N143" s="190"/>
      <c r="O143" s="190"/>
      <c r="P143" s="190"/>
      <c r="Q143" s="190"/>
      <c r="R143" s="190"/>
      <c r="S143" s="190"/>
      <c r="T143" s="191"/>
      <c r="AT143" s="185" t="s">
        <v>156</v>
      </c>
      <c r="AU143" s="185" t="s">
        <v>88</v>
      </c>
      <c r="AV143" s="13" t="s">
        <v>88</v>
      </c>
      <c r="AW143" s="13" t="s">
        <v>32</v>
      </c>
      <c r="AX143" s="13" t="s">
        <v>86</v>
      </c>
      <c r="AY143" s="185" t="s">
        <v>145</v>
      </c>
    </row>
    <row r="144" spans="1:65" s="2" customFormat="1" ht="16.5" customHeight="1">
      <c r="A144" s="34"/>
      <c r="B144" s="135"/>
      <c r="C144" s="167" t="s">
        <v>88</v>
      </c>
      <c r="D144" s="167" t="s">
        <v>148</v>
      </c>
      <c r="E144" s="168" t="s">
        <v>245</v>
      </c>
      <c r="F144" s="169" t="s">
        <v>246</v>
      </c>
      <c r="G144" s="170" t="s">
        <v>247</v>
      </c>
      <c r="H144" s="171">
        <v>7</v>
      </c>
      <c r="I144" s="172"/>
      <c r="J144" s="173">
        <f>ROUND(I144*H144,2)</f>
        <v>0</v>
      </c>
      <c r="K144" s="174"/>
      <c r="L144" s="35"/>
      <c r="M144" s="175" t="s">
        <v>1</v>
      </c>
      <c r="N144" s="176" t="s">
        <v>43</v>
      </c>
      <c r="O144" s="60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167</v>
      </c>
      <c r="AT144" s="179" t="s">
        <v>148</v>
      </c>
      <c r="AU144" s="179" t="s">
        <v>88</v>
      </c>
      <c r="AY144" s="17" t="s">
        <v>145</v>
      </c>
      <c r="BE144" s="100">
        <f>IF(N144="základní",J144,0)</f>
        <v>0</v>
      </c>
      <c r="BF144" s="100">
        <f>IF(N144="snížená",J144,0)</f>
        <v>0</v>
      </c>
      <c r="BG144" s="100">
        <f>IF(N144="zákl. přenesená",J144,0)</f>
        <v>0</v>
      </c>
      <c r="BH144" s="100">
        <f>IF(N144="sníž. přenesená",J144,0)</f>
        <v>0</v>
      </c>
      <c r="BI144" s="100">
        <f>IF(N144="nulová",J144,0)</f>
        <v>0</v>
      </c>
      <c r="BJ144" s="17" t="s">
        <v>86</v>
      </c>
      <c r="BK144" s="100">
        <f>ROUND(I144*H144,2)</f>
        <v>0</v>
      </c>
      <c r="BL144" s="17" t="s">
        <v>167</v>
      </c>
      <c r="BM144" s="179" t="s">
        <v>248</v>
      </c>
    </row>
    <row r="145" spans="1:65" s="2" customFormat="1" ht="19.5">
      <c r="A145" s="34"/>
      <c r="B145" s="35"/>
      <c r="C145" s="34"/>
      <c r="D145" s="180" t="s">
        <v>154</v>
      </c>
      <c r="E145" s="34"/>
      <c r="F145" s="181" t="s">
        <v>249</v>
      </c>
      <c r="G145" s="34"/>
      <c r="H145" s="34"/>
      <c r="I145" s="136"/>
      <c r="J145" s="34"/>
      <c r="K145" s="34"/>
      <c r="L145" s="35"/>
      <c r="M145" s="182"/>
      <c r="N145" s="183"/>
      <c r="O145" s="60"/>
      <c r="P145" s="60"/>
      <c r="Q145" s="60"/>
      <c r="R145" s="60"/>
      <c r="S145" s="60"/>
      <c r="T145" s="61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154</v>
      </c>
      <c r="AU145" s="17" t="s">
        <v>88</v>
      </c>
    </row>
    <row r="146" spans="1:65" s="14" customFormat="1" ht="22.5">
      <c r="B146" s="196"/>
      <c r="D146" s="180" t="s">
        <v>156</v>
      </c>
      <c r="E146" s="197" t="s">
        <v>1</v>
      </c>
      <c r="F146" s="198" t="s">
        <v>250</v>
      </c>
      <c r="H146" s="197" t="s">
        <v>1</v>
      </c>
      <c r="I146" s="199"/>
      <c r="L146" s="196"/>
      <c r="M146" s="200"/>
      <c r="N146" s="201"/>
      <c r="O146" s="201"/>
      <c r="P146" s="201"/>
      <c r="Q146" s="201"/>
      <c r="R146" s="201"/>
      <c r="S146" s="201"/>
      <c r="T146" s="202"/>
      <c r="AT146" s="197" t="s">
        <v>156</v>
      </c>
      <c r="AU146" s="197" t="s">
        <v>88</v>
      </c>
      <c r="AV146" s="14" t="s">
        <v>86</v>
      </c>
      <c r="AW146" s="14" t="s">
        <v>32</v>
      </c>
      <c r="AX146" s="14" t="s">
        <v>78</v>
      </c>
      <c r="AY146" s="197" t="s">
        <v>145</v>
      </c>
    </row>
    <row r="147" spans="1:65" s="13" customFormat="1" ht="11.25">
      <c r="B147" s="184"/>
      <c r="D147" s="180" t="s">
        <v>156</v>
      </c>
      <c r="E147" s="185" t="s">
        <v>1</v>
      </c>
      <c r="F147" s="186" t="s">
        <v>251</v>
      </c>
      <c r="H147" s="187">
        <v>5</v>
      </c>
      <c r="I147" s="188"/>
      <c r="L147" s="184"/>
      <c r="M147" s="189"/>
      <c r="N147" s="190"/>
      <c r="O147" s="190"/>
      <c r="P147" s="190"/>
      <c r="Q147" s="190"/>
      <c r="R147" s="190"/>
      <c r="S147" s="190"/>
      <c r="T147" s="191"/>
      <c r="AT147" s="185" t="s">
        <v>156</v>
      </c>
      <c r="AU147" s="185" t="s">
        <v>88</v>
      </c>
      <c r="AV147" s="13" t="s">
        <v>88</v>
      </c>
      <c r="AW147" s="13" t="s">
        <v>32</v>
      </c>
      <c r="AX147" s="13" t="s">
        <v>78</v>
      </c>
      <c r="AY147" s="185" t="s">
        <v>145</v>
      </c>
    </row>
    <row r="148" spans="1:65" s="13" customFormat="1" ht="11.25">
      <c r="B148" s="184"/>
      <c r="D148" s="180" t="s">
        <v>156</v>
      </c>
      <c r="E148" s="185" t="s">
        <v>1</v>
      </c>
      <c r="F148" s="186" t="s">
        <v>252</v>
      </c>
      <c r="H148" s="187">
        <v>2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5" t="s">
        <v>156</v>
      </c>
      <c r="AU148" s="185" t="s">
        <v>88</v>
      </c>
      <c r="AV148" s="13" t="s">
        <v>88</v>
      </c>
      <c r="AW148" s="13" t="s">
        <v>32</v>
      </c>
      <c r="AX148" s="13" t="s">
        <v>78</v>
      </c>
      <c r="AY148" s="185" t="s">
        <v>145</v>
      </c>
    </row>
    <row r="149" spans="1:65" s="15" customFormat="1" ht="11.25">
      <c r="B149" s="203"/>
      <c r="D149" s="180" t="s">
        <v>156</v>
      </c>
      <c r="E149" s="204" t="s">
        <v>1</v>
      </c>
      <c r="F149" s="205" t="s">
        <v>253</v>
      </c>
      <c r="H149" s="206">
        <v>7</v>
      </c>
      <c r="I149" s="207"/>
      <c r="L149" s="203"/>
      <c r="M149" s="208"/>
      <c r="N149" s="209"/>
      <c r="O149" s="209"/>
      <c r="P149" s="209"/>
      <c r="Q149" s="209"/>
      <c r="R149" s="209"/>
      <c r="S149" s="209"/>
      <c r="T149" s="210"/>
      <c r="AT149" s="204" t="s">
        <v>156</v>
      </c>
      <c r="AU149" s="204" t="s">
        <v>88</v>
      </c>
      <c r="AV149" s="15" t="s">
        <v>167</v>
      </c>
      <c r="AW149" s="15" t="s">
        <v>32</v>
      </c>
      <c r="AX149" s="15" t="s">
        <v>86</v>
      </c>
      <c r="AY149" s="204" t="s">
        <v>145</v>
      </c>
    </row>
    <row r="150" spans="1:65" s="2" customFormat="1" ht="24.2" customHeight="1">
      <c r="A150" s="34"/>
      <c r="B150" s="135"/>
      <c r="C150" s="167" t="s">
        <v>162</v>
      </c>
      <c r="D150" s="167" t="s">
        <v>148</v>
      </c>
      <c r="E150" s="168" t="s">
        <v>254</v>
      </c>
      <c r="F150" s="169" t="s">
        <v>255</v>
      </c>
      <c r="G150" s="170" t="s">
        <v>241</v>
      </c>
      <c r="H150" s="171">
        <v>5.52</v>
      </c>
      <c r="I150" s="172"/>
      <c r="J150" s="173">
        <f>ROUND(I150*H150,2)</f>
        <v>0</v>
      </c>
      <c r="K150" s="174"/>
      <c r="L150" s="35"/>
      <c r="M150" s="175" t="s">
        <v>1</v>
      </c>
      <c r="N150" s="176" t="s">
        <v>43</v>
      </c>
      <c r="O150" s="60"/>
      <c r="P150" s="177">
        <f>O150*H150</f>
        <v>0</v>
      </c>
      <c r="Q150" s="177">
        <v>0</v>
      </c>
      <c r="R150" s="177">
        <f>Q150*H150</f>
        <v>0</v>
      </c>
      <c r="S150" s="177">
        <v>0.29499999999999998</v>
      </c>
      <c r="T150" s="178">
        <f>S150*H150</f>
        <v>1.6283999999999998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167</v>
      </c>
      <c r="AT150" s="179" t="s">
        <v>148</v>
      </c>
      <c r="AU150" s="179" t="s">
        <v>88</v>
      </c>
      <c r="AY150" s="17" t="s">
        <v>145</v>
      </c>
      <c r="BE150" s="100">
        <f>IF(N150="základní",J150,0)</f>
        <v>0</v>
      </c>
      <c r="BF150" s="100">
        <f>IF(N150="snížená",J150,0)</f>
        <v>0</v>
      </c>
      <c r="BG150" s="100">
        <f>IF(N150="zákl. přenesená",J150,0)</f>
        <v>0</v>
      </c>
      <c r="BH150" s="100">
        <f>IF(N150="sníž. přenesená",J150,0)</f>
        <v>0</v>
      </c>
      <c r="BI150" s="100">
        <f>IF(N150="nulová",J150,0)</f>
        <v>0</v>
      </c>
      <c r="BJ150" s="17" t="s">
        <v>86</v>
      </c>
      <c r="BK150" s="100">
        <f>ROUND(I150*H150,2)</f>
        <v>0</v>
      </c>
      <c r="BL150" s="17" t="s">
        <v>167</v>
      </c>
      <c r="BM150" s="179" t="s">
        <v>256</v>
      </c>
    </row>
    <row r="151" spans="1:65" s="2" customFormat="1" ht="39">
      <c r="A151" s="34"/>
      <c r="B151" s="35"/>
      <c r="C151" s="34"/>
      <c r="D151" s="180" t="s">
        <v>154</v>
      </c>
      <c r="E151" s="34"/>
      <c r="F151" s="181" t="s">
        <v>257</v>
      </c>
      <c r="G151" s="34"/>
      <c r="H151" s="34"/>
      <c r="I151" s="136"/>
      <c r="J151" s="34"/>
      <c r="K151" s="34"/>
      <c r="L151" s="35"/>
      <c r="M151" s="182"/>
      <c r="N151" s="183"/>
      <c r="O151" s="60"/>
      <c r="P151" s="60"/>
      <c r="Q151" s="60"/>
      <c r="R151" s="60"/>
      <c r="S151" s="60"/>
      <c r="T151" s="6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154</v>
      </c>
      <c r="AU151" s="17" t="s">
        <v>88</v>
      </c>
    </row>
    <row r="152" spans="1:65" s="13" customFormat="1" ht="11.25">
      <c r="B152" s="184"/>
      <c r="D152" s="180" t="s">
        <v>156</v>
      </c>
      <c r="E152" s="185" t="s">
        <v>1</v>
      </c>
      <c r="F152" s="186" t="s">
        <v>258</v>
      </c>
      <c r="H152" s="187">
        <v>2.16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156</v>
      </c>
      <c r="AU152" s="185" t="s">
        <v>88</v>
      </c>
      <c r="AV152" s="13" t="s">
        <v>88</v>
      </c>
      <c r="AW152" s="13" t="s">
        <v>32</v>
      </c>
      <c r="AX152" s="13" t="s">
        <v>78</v>
      </c>
      <c r="AY152" s="185" t="s">
        <v>145</v>
      </c>
    </row>
    <row r="153" spans="1:65" s="13" customFormat="1" ht="11.25">
      <c r="B153" s="184"/>
      <c r="D153" s="180" t="s">
        <v>156</v>
      </c>
      <c r="E153" s="185" t="s">
        <v>1</v>
      </c>
      <c r="F153" s="186" t="s">
        <v>259</v>
      </c>
      <c r="H153" s="187">
        <v>3.36</v>
      </c>
      <c r="I153" s="188"/>
      <c r="L153" s="184"/>
      <c r="M153" s="189"/>
      <c r="N153" s="190"/>
      <c r="O153" s="190"/>
      <c r="P153" s="190"/>
      <c r="Q153" s="190"/>
      <c r="R153" s="190"/>
      <c r="S153" s="190"/>
      <c r="T153" s="191"/>
      <c r="AT153" s="185" t="s">
        <v>156</v>
      </c>
      <c r="AU153" s="185" t="s">
        <v>88</v>
      </c>
      <c r="AV153" s="13" t="s">
        <v>88</v>
      </c>
      <c r="AW153" s="13" t="s">
        <v>32</v>
      </c>
      <c r="AX153" s="13" t="s">
        <v>78</v>
      </c>
      <c r="AY153" s="185" t="s">
        <v>145</v>
      </c>
    </row>
    <row r="154" spans="1:65" s="15" customFormat="1" ht="11.25">
      <c r="B154" s="203"/>
      <c r="D154" s="180" t="s">
        <v>156</v>
      </c>
      <c r="E154" s="204" t="s">
        <v>202</v>
      </c>
      <c r="F154" s="205" t="s">
        <v>253</v>
      </c>
      <c r="H154" s="206">
        <v>5.52</v>
      </c>
      <c r="I154" s="207"/>
      <c r="L154" s="203"/>
      <c r="M154" s="208"/>
      <c r="N154" s="209"/>
      <c r="O154" s="209"/>
      <c r="P154" s="209"/>
      <c r="Q154" s="209"/>
      <c r="R154" s="209"/>
      <c r="S154" s="209"/>
      <c r="T154" s="210"/>
      <c r="AT154" s="204" t="s">
        <v>156</v>
      </c>
      <c r="AU154" s="204" t="s">
        <v>88</v>
      </c>
      <c r="AV154" s="15" t="s">
        <v>167</v>
      </c>
      <c r="AW154" s="15" t="s">
        <v>32</v>
      </c>
      <c r="AX154" s="15" t="s">
        <v>86</v>
      </c>
      <c r="AY154" s="204" t="s">
        <v>145</v>
      </c>
    </row>
    <row r="155" spans="1:65" s="2" customFormat="1" ht="16.5" customHeight="1">
      <c r="A155" s="34"/>
      <c r="B155" s="135"/>
      <c r="C155" s="167" t="s">
        <v>167</v>
      </c>
      <c r="D155" s="167" t="s">
        <v>148</v>
      </c>
      <c r="E155" s="168" t="s">
        <v>260</v>
      </c>
      <c r="F155" s="169" t="s">
        <v>261</v>
      </c>
      <c r="G155" s="170" t="s">
        <v>241</v>
      </c>
      <c r="H155" s="171">
        <v>7.75</v>
      </c>
      <c r="I155" s="172"/>
      <c r="J155" s="173">
        <f>ROUND(I155*H155,2)</f>
        <v>0</v>
      </c>
      <c r="K155" s="174"/>
      <c r="L155" s="35"/>
      <c r="M155" s="175" t="s">
        <v>1</v>
      </c>
      <c r="N155" s="176" t="s">
        <v>43</v>
      </c>
      <c r="O155" s="60"/>
      <c r="P155" s="177">
        <f>O155*H155</f>
        <v>0</v>
      </c>
      <c r="Q155" s="177">
        <v>0</v>
      </c>
      <c r="R155" s="177">
        <f>Q155*H155</f>
        <v>0</v>
      </c>
      <c r="S155" s="177">
        <v>9.8000000000000004E-2</v>
      </c>
      <c r="T155" s="178">
        <f>S155*H155</f>
        <v>0.75950000000000006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167</v>
      </c>
      <c r="AT155" s="179" t="s">
        <v>148</v>
      </c>
      <c r="AU155" s="179" t="s">
        <v>88</v>
      </c>
      <c r="AY155" s="17" t="s">
        <v>145</v>
      </c>
      <c r="BE155" s="100">
        <f>IF(N155="základní",J155,0)</f>
        <v>0</v>
      </c>
      <c r="BF155" s="100">
        <f>IF(N155="snížená",J155,0)</f>
        <v>0</v>
      </c>
      <c r="BG155" s="100">
        <f>IF(N155="zákl. přenesená",J155,0)</f>
        <v>0</v>
      </c>
      <c r="BH155" s="100">
        <f>IF(N155="sníž. přenesená",J155,0)</f>
        <v>0</v>
      </c>
      <c r="BI155" s="100">
        <f>IF(N155="nulová",J155,0)</f>
        <v>0</v>
      </c>
      <c r="BJ155" s="17" t="s">
        <v>86</v>
      </c>
      <c r="BK155" s="100">
        <f>ROUND(I155*H155,2)</f>
        <v>0</v>
      </c>
      <c r="BL155" s="17" t="s">
        <v>167</v>
      </c>
      <c r="BM155" s="179" t="s">
        <v>262</v>
      </c>
    </row>
    <row r="156" spans="1:65" s="2" customFormat="1" ht="29.25">
      <c r="A156" s="34"/>
      <c r="B156" s="35"/>
      <c r="C156" s="34"/>
      <c r="D156" s="180" t="s">
        <v>154</v>
      </c>
      <c r="E156" s="34"/>
      <c r="F156" s="181" t="s">
        <v>263</v>
      </c>
      <c r="G156" s="34"/>
      <c r="H156" s="34"/>
      <c r="I156" s="136"/>
      <c r="J156" s="34"/>
      <c r="K156" s="34"/>
      <c r="L156" s="35"/>
      <c r="M156" s="182"/>
      <c r="N156" s="183"/>
      <c r="O156" s="60"/>
      <c r="P156" s="60"/>
      <c r="Q156" s="60"/>
      <c r="R156" s="60"/>
      <c r="S156" s="60"/>
      <c r="T156" s="61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154</v>
      </c>
      <c r="AU156" s="17" t="s">
        <v>88</v>
      </c>
    </row>
    <row r="157" spans="1:65" s="13" customFormat="1" ht="11.25">
      <c r="B157" s="184"/>
      <c r="D157" s="180" t="s">
        <v>156</v>
      </c>
      <c r="E157" s="185" t="s">
        <v>216</v>
      </c>
      <c r="F157" s="186" t="s">
        <v>264</v>
      </c>
      <c r="H157" s="187">
        <v>7.75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5" t="s">
        <v>156</v>
      </c>
      <c r="AU157" s="185" t="s">
        <v>88</v>
      </c>
      <c r="AV157" s="13" t="s">
        <v>88</v>
      </c>
      <c r="AW157" s="13" t="s">
        <v>32</v>
      </c>
      <c r="AX157" s="13" t="s">
        <v>86</v>
      </c>
      <c r="AY157" s="185" t="s">
        <v>145</v>
      </c>
    </row>
    <row r="158" spans="1:65" s="2" customFormat="1" ht="24.2" customHeight="1">
      <c r="A158" s="34"/>
      <c r="B158" s="135"/>
      <c r="C158" s="167" t="s">
        <v>144</v>
      </c>
      <c r="D158" s="167" t="s">
        <v>148</v>
      </c>
      <c r="E158" s="168" t="s">
        <v>265</v>
      </c>
      <c r="F158" s="169" t="s">
        <v>266</v>
      </c>
      <c r="G158" s="170" t="s">
        <v>241</v>
      </c>
      <c r="H158" s="171">
        <v>4.2</v>
      </c>
      <c r="I158" s="172"/>
      <c r="J158" s="173">
        <f>ROUND(I158*H158,2)</f>
        <v>0</v>
      </c>
      <c r="K158" s="174"/>
      <c r="L158" s="35"/>
      <c r="M158" s="175" t="s">
        <v>1</v>
      </c>
      <c r="N158" s="176" t="s">
        <v>43</v>
      </c>
      <c r="O158" s="60"/>
      <c r="P158" s="177">
        <f>O158*H158</f>
        <v>0</v>
      </c>
      <c r="Q158" s="177">
        <v>0</v>
      </c>
      <c r="R158" s="177">
        <f>Q158*H158</f>
        <v>0</v>
      </c>
      <c r="S158" s="177">
        <v>0.44</v>
      </c>
      <c r="T158" s="178">
        <f>S158*H158</f>
        <v>1.8480000000000001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167</v>
      </c>
      <c r="AT158" s="179" t="s">
        <v>148</v>
      </c>
      <c r="AU158" s="179" t="s">
        <v>88</v>
      </c>
      <c r="AY158" s="17" t="s">
        <v>145</v>
      </c>
      <c r="BE158" s="100">
        <f>IF(N158="základní",J158,0)</f>
        <v>0</v>
      </c>
      <c r="BF158" s="100">
        <f>IF(N158="snížená",J158,0)</f>
        <v>0</v>
      </c>
      <c r="BG158" s="100">
        <f>IF(N158="zákl. přenesená",J158,0)</f>
        <v>0</v>
      </c>
      <c r="BH158" s="100">
        <f>IF(N158="sníž. přenesená",J158,0)</f>
        <v>0</v>
      </c>
      <c r="BI158" s="100">
        <f>IF(N158="nulová",J158,0)</f>
        <v>0</v>
      </c>
      <c r="BJ158" s="17" t="s">
        <v>86</v>
      </c>
      <c r="BK158" s="100">
        <f>ROUND(I158*H158,2)</f>
        <v>0</v>
      </c>
      <c r="BL158" s="17" t="s">
        <v>167</v>
      </c>
      <c r="BM158" s="179" t="s">
        <v>267</v>
      </c>
    </row>
    <row r="159" spans="1:65" s="2" customFormat="1" ht="39">
      <c r="A159" s="34"/>
      <c r="B159" s="35"/>
      <c r="C159" s="34"/>
      <c r="D159" s="180" t="s">
        <v>154</v>
      </c>
      <c r="E159" s="34"/>
      <c r="F159" s="181" t="s">
        <v>268</v>
      </c>
      <c r="G159" s="34"/>
      <c r="H159" s="34"/>
      <c r="I159" s="136"/>
      <c r="J159" s="34"/>
      <c r="K159" s="34"/>
      <c r="L159" s="35"/>
      <c r="M159" s="182"/>
      <c r="N159" s="183"/>
      <c r="O159" s="60"/>
      <c r="P159" s="60"/>
      <c r="Q159" s="60"/>
      <c r="R159" s="60"/>
      <c r="S159" s="60"/>
      <c r="T159" s="6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154</v>
      </c>
      <c r="AU159" s="17" t="s">
        <v>88</v>
      </c>
    </row>
    <row r="160" spans="1:65" s="13" customFormat="1" ht="11.25">
      <c r="B160" s="184"/>
      <c r="D160" s="180" t="s">
        <v>156</v>
      </c>
      <c r="E160" s="185" t="s">
        <v>205</v>
      </c>
      <c r="F160" s="186" t="s">
        <v>269</v>
      </c>
      <c r="H160" s="187">
        <v>4.2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5" t="s">
        <v>156</v>
      </c>
      <c r="AU160" s="185" t="s">
        <v>88</v>
      </c>
      <c r="AV160" s="13" t="s">
        <v>88</v>
      </c>
      <c r="AW160" s="13" t="s">
        <v>32</v>
      </c>
      <c r="AX160" s="13" t="s">
        <v>86</v>
      </c>
      <c r="AY160" s="185" t="s">
        <v>145</v>
      </c>
    </row>
    <row r="161" spans="1:65" s="2" customFormat="1" ht="16.5" customHeight="1">
      <c r="A161" s="34"/>
      <c r="B161" s="135"/>
      <c r="C161" s="167" t="s">
        <v>176</v>
      </c>
      <c r="D161" s="167" t="s">
        <v>148</v>
      </c>
      <c r="E161" s="168" t="s">
        <v>270</v>
      </c>
      <c r="F161" s="169" t="s">
        <v>271</v>
      </c>
      <c r="G161" s="170" t="s">
        <v>272</v>
      </c>
      <c r="H161" s="171">
        <v>40</v>
      </c>
      <c r="I161" s="172"/>
      <c r="J161" s="173">
        <f>ROUND(I161*H161,2)</f>
        <v>0</v>
      </c>
      <c r="K161" s="174"/>
      <c r="L161" s="35"/>
      <c r="M161" s="175" t="s">
        <v>1</v>
      </c>
      <c r="N161" s="176" t="s">
        <v>43</v>
      </c>
      <c r="O161" s="60"/>
      <c r="P161" s="177">
        <f>O161*H161</f>
        <v>0</v>
      </c>
      <c r="Q161" s="177">
        <v>0</v>
      </c>
      <c r="R161" s="177">
        <f>Q161*H161</f>
        <v>0</v>
      </c>
      <c r="S161" s="177">
        <v>0.20499999999999999</v>
      </c>
      <c r="T161" s="178">
        <f>S161*H161</f>
        <v>8.1999999999999993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167</v>
      </c>
      <c r="AT161" s="179" t="s">
        <v>148</v>
      </c>
      <c r="AU161" s="179" t="s">
        <v>88</v>
      </c>
      <c r="AY161" s="17" t="s">
        <v>145</v>
      </c>
      <c r="BE161" s="100">
        <f>IF(N161="základní",J161,0)</f>
        <v>0</v>
      </c>
      <c r="BF161" s="100">
        <f>IF(N161="snížená",J161,0)</f>
        <v>0</v>
      </c>
      <c r="BG161" s="100">
        <f>IF(N161="zákl. přenesená",J161,0)</f>
        <v>0</v>
      </c>
      <c r="BH161" s="100">
        <f>IF(N161="sníž. přenesená",J161,0)</f>
        <v>0</v>
      </c>
      <c r="BI161" s="100">
        <f>IF(N161="nulová",J161,0)</f>
        <v>0</v>
      </c>
      <c r="BJ161" s="17" t="s">
        <v>86</v>
      </c>
      <c r="BK161" s="100">
        <f>ROUND(I161*H161,2)</f>
        <v>0</v>
      </c>
      <c r="BL161" s="17" t="s">
        <v>167</v>
      </c>
      <c r="BM161" s="179" t="s">
        <v>273</v>
      </c>
    </row>
    <row r="162" spans="1:65" s="2" customFormat="1" ht="29.25">
      <c r="A162" s="34"/>
      <c r="B162" s="35"/>
      <c r="C162" s="34"/>
      <c r="D162" s="180" t="s">
        <v>154</v>
      </c>
      <c r="E162" s="34"/>
      <c r="F162" s="181" t="s">
        <v>274</v>
      </c>
      <c r="G162" s="34"/>
      <c r="H162" s="34"/>
      <c r="I162" s="136"/>
      <c r="J162" s="34"/>
      <c r="K162" s="34"/>
      <c r="L162" s="35"/>
      <c r="M162" s="182"/>
      <c r="N162" s="183"/>
      <c r="O162" s="60"/>
      <c r="P162" s="60"/>
      <c r="Q162" s="60"/>
      <c r="R162" s="60"/>
      <c r="S162" s="60"/>
      <c r="T162" s="6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154</v>
      </c>
      <c r="AU162" s="17" t="s">
        <v>88</v>
      </c>
    </row>
    <row r="163" spans="1:65" s="13" customFormat="1" ht="11.25">
      <c r="B163" s="184"/>
      <c r="D163" s="180" t="s">
        <v>156</v>
      </c>
      <c r="E163" s="185" t="s">
        <v>208</v>
      </c>
      <c r="F163" s="186" t="s">
        <v>275</v>
      </c>
      <c r="H163" s="187">
        <v>40</v>
      </c>
      <c r="I163" s="188"/>
      <c r="L163" s="184"/>
      <c r="M163" s="189"/>
      <c r="N163" s="190"/>
      <c r="O163" s="190"/>
      <c r="P163" s="190"/>
      <c r="Q163" s="190"/>
      <c r="R163" s="190"/>
      <c r="S163" s="190"/>
      <c r="T163" s="191"/>
      <c r="AT163" s="185" t="s">
        <v>156</v>
      </c>
      <c r="AU163" s="185" t="s">
        <v>88</v>
      </c>
      <c r="AV163" s="13" t="s">
        <v>88</v>
      </c>
      <c r="AW163" s="13" t="s">
        <v>32</v>
      </c>
      <c r="AX163" s="13" t="s">
        <v>86</v>
      </c>
      <c r="AY163" s="185" t="s">
        <v>145</v>
      </c>
    </row>
    <row r="164" spans="1:65" s="2" customFormat="1" ht="24.2" customHeight="1">
      <c r="A164" s="34"/>
      <c r="B164" s="135"/>
      <c r="C164" s="167" t="s">
        <v>182</v>
      </c>
      <c r="D164" s="167" t="s">
        <v>148</v>
      </c>
      <c r="E164" s="168" t="s">
        <v>276</v>
      </c>
      <c r="F164" s="169" t="s">
        <v>277</v>
      </c>
      <c r="G164" s="170" t="s">
        <v>241</v>
      </c>
      <c r="H164" s="171">
        <v>258</v>
      </c>
      <c r="I164" s="172"/>
      <c r="J164" s="173">
        <f>ROUND(I164*H164,2)</f>
        <v>0</v>
      </c>
      <c r="K164" s="174"/>
      <c r="L164" s="35"/>
      <c r="M164" s="175" t="s">
        <v>1</v>
      </c>
      <c r="N164" s="176" t="s">
        <v>43</v>
      </c>
      <c r="O164" s="60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167</v>
      </c>
      <c r="AT164" s="179" t="s">
        <v>148</v>
      </c>
      <c r="AU164" s="179" t="s">
        <v>88</v>
      </c>
      <c r="AY164" s="17" t="s">
        <v>145</v>
      </c>
      <c r="BE164" s="100">
        <f>IF(N164="základní",J164,0)</f>
        <v>0</v>
      </c>
      <c r="BF164" s="100">
        <f>IF(N164="snížená",J164,0)</f>
        <v>0</v>
      </c>
      <c r="BG164" s="100">
        <f>IF(N164="zákl. přenesená",J164,0)</f>
        <v>0</v>
      </c>
      <c r="BH164" s="100">
        <f>IF(N164="sníž. přenesená",J164,0)</f>
        <v>0</v>
      </c>
      <c r="BI164" s="100">
        <f>IF(N164="nulová",J164,0)</f>
        <v>0</v>
      </c>
      <c r="BJ164" s="17" t="s">
        <v>86</v>
      </c>
      <c r="BK164" s="100">
        <f>ROUND(I164*H164,2)</f>
        <v>0</v>
      </c>
      <c r="BL164" s="17" t="s">
        <v>167</v>
      </c>
      <c r="BM164" s="179" t="s">
        <v>278</v>
      </c>
    </row>
    <row r="165" spans="1:65" s="2" customFormat="1" ht="19.5">
      <c r="A165" s="34"/>
      <c r="B165" s="35"/>
      <c r="C165" s="34"/>
      <c r="D165" s="180" t="s">
        <v>154</v>
      </c>
      <c r="E165" s="34"/>
      <c r="F165" s="181" t="s">
        <v>279</v>
      </c>
      <c r="G165" s="34"/>
      <c r="H165" s="34"/>
      <c r="I165" s="136"/>
      <c r="J165" s="34"/>
      <c r="K165" s="34"/>
      <c r="L165" s="35"/>
      <c r="M165" s="182"/>
      <c r="N165" s="183"/>
      <c r="O165" s="60"/>
      <c r="P165" s="60"/>
      <c r="Q165" s="60"/>
      <c r="R165" s="60"/>
      <c r="S165" s="60"/>
      <c r="T165" s="6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154</v>
      </c>
      <c r="AU165" s="17" t="s">
        <v>88</v>
      </c>
    </row>
    <row r="166" spans="1:65" s="13" customFormat="1" ht="11.25">
      <c r="B166" s="184"/>
      <c r="D166" s="180" t="s">
        <v>156</v>
      </c>
      <c r="E166" s="185" t="s">
        <v>1</v>
      </c>
      <c r="F166" s="186" t="s">
        <v>244</v>
      </c>
      <c r="H166" s="187">
        <v>258</v>
      </c>
      <c r="I166" s="188"/>
      <c r="L166" s="184"/>
      <c r="M166" s="189"/>
      <c r="N166" s="190"/>
      <c r="O166" s="190"/>
      <c r="P166" s="190"/>
      <c r="Q166" s="190"/>
      <c r="R166" s="190"/>
      <c r="S166" s="190"/>
      <c r="T166" s="191"/>
      <c r="AT166" s="185" t="s">
        <v>156</v>
      </c>
      <c r="AU166" s="185" t="s">
        <v>88</v>
      </c>
      <c r="AV166" s="13" t="s">
        <v>88</v>
      </c>
      <c r="AW166" s="13" t="s">
        <v>32</v>
      </c>
      <c r="AX166" s="13" t="s">
        <v>86</v>
      </c>
      <c r="AY166" s="185" t="s">
        <v>145</v>
      </c>
    </row>
    <row r="167" spans="1:65" s="2" customFormat="1" ht="33" customHeight="1">
      <c r="A167" s="34"/>
      <c r="B167" s="135"/>
      <c r="C167" s="167" t="s">
        <v>188</v>
      </c>
      <c r="D167" s="167" t="s">
        <v>148</v>
      </c>
      <c r="E167" s="168" t="s">
        <v>280</v>
      </c>
      <c r="F167" s="169" t="s">
        <v>281</v>
      </c>
      <c r="G167" s="170" t="s">
        <v>282</v>
      </c>
      <c r="H167" s="171">
        <v>292.86599999999999</v>
      </c>
      <c r="I167" s="172"/>
      <c r="J167" s="173">
        <f>ROUND(I167*H167,2)</f>
        <v>0</v>
      </c>
      <c r="K167" s="174"/>
      <c r="L167" s="35"/>
      <c r="M167" s="175" t="s">
        <v>1</v>
      </c>
      <c r="N167" s="176" t="s">
        <v>43</v>
      </c>
      <c r="O167" s="60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167</v>
      </c>
      <c r="AT167" s="179" t="s">
        <v>148</v>
      </c>
      <c r="AU167" s="179" t="s">
        <v>88</v>
      </c>
      <c r="AY167" s="17" t="s">
        <v>145</v>
      </c>
      <c r="BE167" s="100">
        <f>IF(N167="základní",J167,0)</f>
        <v>0</v>
      </c>
      <c r="BF167" s="100">
        <f>IF(N167="snížená",J167,0)</f>
        <v>0</v>
      </c>
      <c r="BG167" s="100">
        <f>IF(N167="zákl. přenesená",J167,0)</f>
        <v>0</v>
      </c>
      <c r="BH167" s="100">
        <f>IF(N167="sníž. přenesená",J167,0)</f>
        <v>0</v>
      </c>
      <c r="BI167" s="100">
        <f>IF(N167="nulová",J167,0)</f>
        <v>0</v>
      </c>
      <c r="BJ167" s="17" t="s">
        <v>86</v>
      </c>
      <c r="BK167" s="100">
        <f>ROUND(I167*H167,2)</f>
        <v>0</v>
      </c>
      <c r="BL167" s="17" t="s">
        <v>167</v>
      </c>
      <c r="BM167" s="179" t="s">
        <v>283</v>
      </c>
    </row>
    <row r="168" spans="1:65" s="2" customFormat="1" ht="19.5">
      <c r="A168" s="34"/>
      <c r="B168" s="35"/>
      <c r="C168" s="34"/>
      <c r="D168" s="180" t="s">
        <v>154</v>
      </c>
      <c r="E168" s="34"/>
      <c r="F168" s="181" t="s">
        <v>284</v>
      </c>
      <c r="G168" s="34"/>
      <c r="H168" s="34"/>
      <c r="I168" s="136"/>
      <c r="J168" s="34"/>
      <c r="K168" s="34"/>
      <c r="L168" s="35"/>
      <c r="M168" s="182"/>
      <c r="N168" s="183"/>
      <c r="O168" s="60"/>
      <c r="P168" s="60"/>
      <c r="Q168" s="60"/>
      <c r="R168" s="60"/>
      <c r="S168" s="60"/>
      <c r="T168" s="6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154</v>
      </c>
      <c r="AU168" s="17" t="s">
        <v>88</v>
      </c>
    </row>
    <row r="169" spans="1:65" s="13" customFormat="1" ht="22.5">
      <c r="B169" s="184"/>
      <c r="D169" s="180" t="s">
        <v>156</v>
      </c>
      <c r="E169" s="185" t="s">
        <v>1</v>
      </c>
      <c r="F169" s="186" t="s">
        <v>285</v>
      </c>
      <c r="H169" s="187">
        <v>288.11599999999999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5" t="s">
        <v>156</v>
      </c>
      <c r="AU169" s="185" t="s">
        <v>88</v>
      </c>
      <c r="AV169" s="13" t="s">
        <v>88</v>
      </c>
      <c r="AW169" s="13" t="s">
        <v>32</v>
      </c>
      <c r="AX169" s="13" t="s">
        <v>78</v>
      </c>
      <c r="AY169" s="185" t="s">
        <v>145</v>
      </c>
    </row>
    <row r="170" spans="1:65" s="13" customFormat="1" ht="22.5">
      <c r="B170" s="184"/>
      <c r="D170" s="180" t="s">
        <v>156</v>
      </c>
      <c r="E170" s="185" t="s">
        <v>1</v>
      </c>
      <c r="F170" s="186" t="s">
        <v>286</v>
      </c>
      <c r="H170" s="187">
        <v>4.75</v>
      </c>
      <c r="I170" s="188"/>
      <c r="L170" s="184"/>
      <c r="M170" s="189"/>
      <c r="N170" s="190"/>
      <c r="O170" s="190"/>
      <c r="P170" s="190"/>
      <c r="Q170" s="190"/>
      <c r="R170" s="190"/>
      <c r="S170" s="190"/>
      <c r="T170" s="191"/>
      <c r="AT170" s="185" t="s">
        <v>156</v>
      </c>
      <c r="AU170" s="185" t="s">
        <v>88</v>
      </c>
      <c r="AV170" s="13" t="s">
        <v>88</v>
      </c>
      <c r="AW170" s="13" t="s">
        <v>32</v>
      </c>
      <c r="AX170" s="13" t="s">
        <v>78</v>
      </c>
      <c r="AY170" s="185" t="s">
        <v>145</v>
      </c>
    </row>
    <row r="171" spans="1:65" s="15" customFormat="1" ht="11.25">
      <c r="B171" s="203"/>
      <c r="D171" s="180" t="s">
        <v>156</v>
      </c>
      <c r="E171" s="204" t="s">
        <v>211</v>
      </c>
      <c r="F171" s="205" t="s">
        <v>253</v>
      </c>
      <c r="H171" s="206">
        <v>292.86599999999999</v>
      </c>
      <c r="I171" s="207"/>
      <c r="L171" s="203"/>
      <c r="M171" s="208"/>
      <c r="N171" s="209"/>
      <c r="O171" s="209"/>
      <c r="P171" s="209"/>
      <c r="Q171" s="209"/>
      <c r="R171" s="209"/>
      <c r="S171" s="209"/>
      <c r="T171" s="210"/>
      <c r="AT171" s="204" t="s">
        <v>156</v>
      </c>
      <c r="AU171" s="204" t="s">
        <v>88</v>
      </c>
      <c r="AV171" s="15" t="s">
        <v>167</v>
      </c>
      <c r="AW171" s="15" t="s">
        <v>32</v>
      </c>
      <c r="AX171" s="15" t="s">
        <v>86</v>
      </c>
      <c r="AY171" s="204" t="s">
        <v>145</v>
      </c>
    </row>
    <row r="172" spans="1:65" s="2" customFormat="1" ht="24.2" customHeight="1">
      <c r="A172" s="34"/>
      <c r="B172" s="135"/>
      <c r="C172" s="167" t="s">
        <v>194</v>
      </c>
      <c r="D172" s="167" t="s">
        <v>148</v>
      </c>
      <c r="E172" s="168" t="s">
        <v>287</v>
      </c>
      <c r="F172" s="169" t="s">
        <v>288</v>
      </c>
      <c r="G172" s="170" t="s">
        <v>247</v>
      </c>
      <c r="H172" s="171">
        <v>7</v>
      </c>
      <c r="I172" s="172"/>
      <c r="J172" s="173">
        <f>ROUND(I172*H172,2)</f>
        <v>0</v>
      </c>
      <c r="K172" s="174"/>
      <c r="L172" s="35"/>
      <c r="M172" s="175" t="s">
        <v>1</v>
      </c>
      <c r="N172" s="176" t="s">
        <v>43</v>
      </c>
      <c r="O172" s="60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167</v>
      </c>
      <c r="AT172" s="179" t="s">
        <v>148</v>
      </c>
      <c r="AU172" s="179" t="s">
        <v>88</v>
      </c>
      <c r="AY172" s="17" t="s">
        <v>145</v>
      </c>
      <c r="BE172" s="100">
        <f>IF(N172="základní",J172,0)</f>
        <v>0</v>
      </c>
      <c r="BF172" s="100">
        <f>IF(N172="snížená",J172,0)</f>
        <v>0</v>
      </c>
      <c r="BG172" s="100">
        <f>IF(N172="zákl. přenesená",J172,0)</f>
        <v>0</v>
      </c>
      <c r="BH172" s="100">
        <f>IF(N172="sníž. přenesená",J172,0)</f>
        <v>0</v>
      </c>
      <c r="BI172" s="100">
        <f>IF(N172="nulová",J172,0)</f>
        <v>0</v>
      </c>
      <c r="BJ172" s="17" t="s">
        <v>86</v>
      </c>
      <c r="BK172" s="100">
        <f>ROUND(I172*H172,2)</f>
        <v>0</v>
      </c>
      <c r="BL172" s="17" t="s">
        <v>167</v>
      </c>
      <c r="BM172" s="179" t="s">
        <v>289</v>
      </c>
    </row>
    <row r="173" spans="1:65" s="2" customFormat="1" ht="29.25">
      <c r="A173" s="34"/>
      <c r="B173" s="35"/>
      <c r="C173" s="34"/>
      <c r="D173" s="180" t="s">
        <v>154</v>
      </c>
      <c r="E173" s="34"/>
      <c r="F173" s="181" t="s">
        <v>290</v>
      </c>
      <c r="G173" s="34"/>
      <c r="H173" s="34"/>
      <c r="I173" s="136"/>
      <c r="J173" s="34"/>
      <c r="K173" s="34"/>
      <c r="L173" s="35"/>
      <c r="M173" s="182"/>
      <c r="N173" s="183"/>
      <c r="O173" s="60"/>
      <c r="P173" s="60"/>
      <c r="Q173" s="60"/>
      <c r="R173" s="60"/>
      <c r="S173" s="60"/>
      <c r="T173" s="61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154</v>
      </c>
      <c r="AU173" s="17" t="s">
        <v>88</v>
      </c>
    </row>
    <row r="174" spans="1:65" s="14" customFormat="1" ht="11.25">
      <c r="B174" s="196"/>
      <c r="D174" s="180" t="s">
        <v>156</v>
      </c>
      <c r="E174" s="197" t="s">
        <v>1</v>
      </c>
      <c r="F174" s="198" t="s">
        <v>291</v>
      </c>
      <c r="H174" s="197" t="s">
        <v>1</v>
      </c>
      <c r="I174" s="199"/>
      <c r="L174" s="196"/>
      <c r="M174" s="200"/>
      <c r="N174" s="201"/>
      <c r="O174" s="201"/>
      <c r="P174" s="201"/>
      <c r="Q174" s="201"/>
      <c r="R174" s="201"/>
      <c r="S174" s="201"/>
      <c r="T174" s="202"/>
      <c r="AT174" s="197" t="s">
        <v>156</v>
      </c>
      <c r="AU174" s="197" t="s">
        <v>88</v>
      </c>
      <c r="AV174" s="14" t="s">
        <v>86</v>
      </c>
      <c r="AW174" s="14" t="s">
        <v>32</v>
      </c>
      <c r="AX174" s="14" t="s">
        <v>78</v>
      </c>
      <c r="AY174" s="197" t="s">
        <v>145</v>
      </c>
    </row>
    <row r="175" spans="1:65" s="13" customFormat="1" ht="11.25">
      <c r="B175" s="184"/>
      <c r="D175" s="180" t="s">
        <v>156</v>
      </c>
      <c r="E175" s="185" t="s">
        <v>1</v>
      </c>
      <c r="F175" s="186" t="s">
        <v>251</v>
      </c>
      <c r="H175" s="187">
        <v>5</v>
      </c>
      <c r="I175" s="188"/>
      <c r="L175" s="184"/>
      <c r="M175" s="189"/>
      <c r="N175" s="190"/>
      <c r="O175" s="190"/>
      <c r="P175" s="190"/>
      <c r="Q175" s="190"/>
      <c r="R175" s="190"/>
      <c r="S175" s="190"/>
      <c r="T175" s="191"/>
      <c r="AT175" s="185" t="s">
        <v>156</v>
      </c>
      <c r="AU175" s="185" t="s">
        <v>88</v>
      </c>
      <c r="AV175" s="13" t="s">
        <v>88</v>
      </c>
      <c r="AW175" s="13" t="s">
        <v>32</v>
      </c>
      <c r="AX175" s="13" t="s">
        <v>78</v>
      </c>
      <c r="AY175" s="185" t="s">
        <v>145</v>
      </c>
    </row>
    <row r="176" spans="1:65" s="13" customFormat="1" ht="11.25">
      <c r="B176" s="184"/>
      <c r="D176" s="180" t="s">
        <v>156</v>
      </c>
      <c r="E176" s="185" t="s">
        <v>1</v>
      </c>
      <c r="F176" s="186" t="s">
        <v>252</v>
      </c>
      <c r="H176" s="187">
        <v>2</v>
      </c>
      <c r="I176" s="188"/>
      <c r="L176" s="184"/>
      <c r="M176" s="189"/>
      <c r="N176" s="190"/>
      <c r="O176" s="190"/>
      <c r="P176" s="190"/>
      <c r="Q176" s="190"/>
      <c r="R176" s="190"/>
      <c r="S176" s="190"/>
      <c r="T176" s="191"/>
      <c r="AT176" s="185" t="s">
        <v>156</v>
      </c>
      <c r="AU176" s="185" t="s">
        <v>88</v>
      </c>
      <c r="AV176" s="13" t="s">
        <v>88</v>
      </c>
      <c r="AW176" s="13" t="s">
        <v>32</v>
      </c>
      <c r="AX176" s="13" t="s">
        <v>78</v>
      </c>
      <c r="AY176" s="185" t="s">
        <v>145</v>
      </c>
    </row>
    <row r="177" spans="1:65" s="15" customFormat="1" ht="11.25">
      <c r="B177" s="203"/>
      <c r="D177" s="180" t="s">
        <v>156</v>
      </c>
      <c r="E177" s="204" t="s">
        <v>1</v>
      </c>
      <c r="F177" s="205" t="s">
        <v>253</v>
      </c>
      <c r="H177" s="206">
        <v>7</v>
      </c>
      <c r="I177" s="207"/>
      <c r="L177" s="203"/>
      <c r="M177" s="208"/>
      <c r="N177" s="209"/>
      <c r="O177" s="209"/>
      <c r="P177" s="209"/>
      <c r="Q177" s="209"/>
      <c r="R177" s="209"/>
      <c r="S177" s="209"/>
      <c r="T177" s="210"/>
      <c r="AT177" s="204" t="s">
        <v>156</v>
      </c>
      <c r="AU177" s="204" t="s">
        <v>88</v>
      </c>
      <c r="AV177" s="15" t="s">
        <v>167</v>
      </c>
      <c r="AW177" s="15" t="s">
        <v>32</v>
      </c>
      <c r="AX177" s="15" t="s">
        <v>86</v>
      </c>
      <c r="AY177" s="204" t="s">
        <v>145</v>
      </c>
    </row>
    <row r="178" spans="1:65" s="2" customFormat="1" ht="37.9" customHeight="1">
      <c r="A178" s="34"/>
      <c r="B178" s="135"/>
      <c r="C178" s="167" t="s">
        <v>292</v>
      </c>
      <c r="D178" s="167" t="s">
        <v>148</v>
      </c>
      <c r="E178" s="168" t="s">
        <v>293</v>
      </c>
      <c r="F178" s="169" t="s">
        <v>294</v>
      </c>
      <c r="G178" s="170" t="s">
        <v>282</v>
      </c>
      <c r="H178" s="171">
        <v>20.6</v>
      </c>
      <c r="I178" s="172"/>
      <c r="J178" s="173">
        <f>ROUND(I178*H178,2)</f>
        <v>0</v>
      </c>
      <c r="K178" s="174"/>
      <c r="L178" s="35"/>
      <c r="M178" s="175" t="s">
        <v>1</v>
      </c>
      <c r="N178" s="176" t="s">
        <v>43</v>
      </c>
      <c r="O178" s="60"/>
      <c r="P178" s="177">
        <f>O178*H178</f>
        <v>0</v>
      </c>
      <c r="Q178" s="177">
        <v>0</v>
      </c>
      <c r="R178" s="177">
        <f>Q178*H178</f>
        <v>0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167</v>
      </c>
      <c r="AT178" s="179" t="s">
        <v>148</v>
      </c>
      <c r="AU178" s="179" t="s">
        <v>88</v>
      </c>
      <c r="AY178" s="17" t="s">
        <v>145</v>
      </c>
      <c r="BE178" s="100">
        <f>IF(N178="základní",J178,0)</f>
        <v>0</v>
      </c>
      <c r="BF178" s="100">
        <f>IF(N178="snížená",J178,0)</f>
        <v>0</v>
      </c>
      <c r="BG178" s="100">
        <f>IF(N178="zákl. přenesená",J178,0)</f>
        <v>0</v>
      </c>
      <c r="BH178" s="100">
        <f>IF(N178="sníž. přenesená",J178,0)</f>
        <v>0</v>
      </c>
      <c r="BI178" s="100">
        <f>IF(N178="nulová",J178,0)</f>
        <v>0</v>
      </c>
      <c r="BJ178" s="17" t="s">
        <v>86</v>
      </c>
      <c r="BK178" s="100">
        <f>ROUND(I178*H178,2)</f>
        <v>0</v>
      </c>
      <c r="BL178" s="17" t="s">
        <v>167</v>
      </c>
      <c r="BM178" s="179" t="s">
        <v>295</v>
      </c>
    </row>
    <row r="179" spans="1:65" s="2" customFormat="1" ht="39">
      <c r="A179" s="34"/>
      <c r="B179" s="35"/>
      <c r="C179" s="34"/>
      <c r="D179" s="180" t="s">
        <v>154</v>
      </c>
      <c r="E179" s="34"/>
      <c r="F179" s="181" t="s">
        <v>296</v>
      </c>
      <c r="G179" s="34"/>
      <c r="H179" s="34"/>
      <c r="I179" s="136"/>
      <c r="J179" s="34"/>
      <c r="K179" s="34"/>
      <c r="L179" s="35"/>
      <c r="M179" s="182"/>
      <c r="N179" s="183"/>
      <c r="O179" s="60"/>
      <c r="P179" s="60"/>
      <c r="Q179" s="60"/>
      <c r="R179" s="60"/>
      <c r="S179" s="60"/>
      <c r="T179" s="61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154</v>
      </c>
      <c r="AU179" s="17" t="s">
        <v>88</v>
      </c>
    </row>
    <row r="180" spans="1:65" s="13" customFormat="1" ht="22.5">
      <c r="B180" s="184"/>
      <c r="D180" s="180" t="s">
        <v>156</v>
      </c>
      <c r="E180" s="185" t="s">
        <v>1</v>
      </c>
      <c r="F180" s="186" t="s">
        <v>297</v>
      </c>
      <c r="H180" s="187">
        <v>20.6</v>
      </c>
      <c r="I180" s="188"/>
      <c r="L180" s="184"/>
      <c r="M180" s="189"/>
      <c r="N180" s="190"/>
      <c r="O180" s="190"/>
      <c r="P180" s="190"/>
      <c r="Q180" s="190"/>
      <c r="R180" s="190"/>
      <c r="S180" s="190"/>
      <c r="T180" s="191"/>
      <c r="AT180" s="185" t="s">
        <v>156</v>
      </c>
      <c r="AU180" s="185" t="s">
        <v>88</v>
      </c>
      <c r="AV180" s="13" t="s">
        <v>88</v>
      </c>
      <c r="AW180" s="13" t="s">
        <v>32</v>
      </c>
      <c r="AX180" s="13" t="s">
        <v>86</v>
      </c>
      <c r="AY180" s="185" t="s">
        <v>145</v>
      </c>
    </row>
    <row r="181" spans="1:65" s="2" customFormat="1" ht="24.2" customHeight="1">
      <c r="A181" s="34"/>
      <c r="B181" s="135"/>
      <c r="C181" s="167" t="s">
        <v>298</v>
      </c>
      <c r="D181" s="167" t="s">
        <v>148</v>
      </c>
      <c r="E181" s="168" t="s">
        <v>299</v>
      </c>
      <c r="F181" s="169" t="s">
        <v>300</v>
      </c>
      <c r="G181" s="170" t="s">
        <v>247</v>
      </c>
      <c r="H181" s="171">
        <v>28</v>
      </c>
      <c r="I181" s="172"/>
      <c r="J181" s="173">
        <f>ROUND(I181*H181,2)</f>
        <v>0</v>
      </c>
      <c r="K181" s="174"/>
      <c r="L181" s="35"/>
      <c r="M181" s="175" t="s">
        <v>1</v>
      </c>
      <c r="N181" s="176" t="s">
        <v>43</v>
      </c>
      <c r="O181" s="60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167</v>
      </c>
      <c r="AT181" s="179" t="s">
        <v>148</v>
      </c>
      <c r="AU181" s="179" t="s">
        <v>88</v>
      </c>
      <c r="AY181" s="17" t="s">
        <v>145</v>
      </c>
      <c r="BE181" s="100">
        <f>IF(N181="základní",J181,0)</f>
        <v>0</v>
      </c>
      <c r="BF181" s="100">
        <f>IF(N181="snížená",J181,0)</f>
        <v>0</v>
      </c>
      <c r="BG181" s="100">
        <f>IF(N181="zákl. přenesená",J181,0)</f>
        <v>0</v>
      </c>
      <c r="BH181" s="100">
        <f>IF(N181="sníž. přenesená",J181,0)</f>
        <v>0</v>
      </c>
      <c r="BI181" s="100">
        <f>IF(N181="nulová",J181,0)</f>
        <v>0</v>
      </c>
      <c r="BJ181" s="17" t="s">
        <v>86</v>
      </c>
      <c r="BK181" s="100">
        <f>ROUND(I181*H181,2)</f>
        <v>0</v>
      </c>
      <c r="BL181" s="17" t="s">
        <v>167</v>
      </c>
      <c r="BM181" s="179" t="s">
        <v>301</v>
      </c>
    </row>
    <row r="182" spans="1:65" s="2" customFormat="1" ht="39">
      <c r="A182" s="34"/>
      <c r="B182" s="35"/>
      <c r="C182" s="34"/>
      <c r="D182" s="180" t="s">
        <v>154</v>
      </c>
      <c r="E182" s="34"/>
      <c r="F182" s="181" t="s">
        <v>302</v>
      </c>
      <c r="G182" s="34"/>
      <c r="H182" s="34"/>
      <c r="I182" s="136"/>
      <c r="J182" s="34"/>
      <c r="K182" s="34"/>
      <c r="L182" s="35"/>
      <c r="M182" s="182"/>
      <c r="N182" s="183"/>
      <c r="O182" s="60"/>
      <c r="P182" s="60"/>
      <c r="Q182" s="60"/>
      <c r="R182" s="60"/>
      <c r="S182" s="60"/>
      <c r="T182" s="61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154</v>
      </c>
      <c r="AU182" s="17" t="s">
        <v>88</v>
      </c>
    </row>
    <row r="183" spans="1:65" s="13" customFormat="1" ht="11.25">
      <c r="B183" s="184"/>
      <c r="D183" s="180" t="s">
        <v>156</v>
      </c>
      <c r="E183" s="185" t="s">
        <v>1</v>
      </c>
      <c r="F183" s="186" t="s">
        <v>303</v>
      </c>
      <c r="H183" s="187">
        <v>28</v>
      </c>
      <c r="I183" s="188"/>
      <c r="L183" s="184"/>
      <c r="M183" s="189"/>
      <c r="N183" s="190"/>
      <c r="O183" s="190"/>
      <c r="P183" s="190"/>
      <c r="Q183" s="190"/>
      <c r="R183" s="190"/>
      <c r="S183" s="190"/>
      <c r="T183" s="191"/>
      <c r="AT183" s="185" t="s">
        <v>156</v>
      </c>
      <c r="AU183" s="185" t="s">
        <v>88</v>
      </c>
      <c r="AV183" s="13" t="s">
        <v>88</v>
      </c>
      <c r="AW183" s="13" t="s">
        <v>32</v>
      </c>
      <c r="AX183" s="13" t="s">
        <v>86</v>
      </c>
      <c r="AY183" s="185" t="s">
        <v>145</v>
      </c>
    </row>
    <row r="184" spans="1:65" s="2" customFormat="1" ht="37.9" customHeight="1">
      <c r="A184" s="34"/>
      <c r="B184" s="135"/>
      <c r="C184" s="167" t="s">
        <v>304</v>
      </c>
      <c r="D184" s="167" t="s">
        <v>148</v>
      </c>
      <c r="E184" s="168" t="s">
        <v>305</v>
      </c>
      <c r="F184" s="169" t="s">
        <v>306</v>
      </c>
      <c r="G184" s="170" t="s">
        <v>282</v>
      </c>
      <c r="H184" s="171">
        <v>41.113</v>
      </c>
      <c r="I184" s="172"/>
      <c r="J184" s="173">
        <f>ROUND(I184*H184,2)</f>
        <v>0</v>
      </c>
      <c r="K184" s="174"/>
      <c r="L184" s="35"/>
      <c r="M184" s="175" t="s">
        <v>1</v>
      </c>
      <c r="N184" s="176" t="s">
        <v>43</v>
      </c>
      <c r="O184" s="60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9" t="s">
        <v>167</v>
      </c>
      <c r="AT184" s="179" t="s">
        <v>148</v>
      </c>
      <c r="AU184" s="179" t="s">
        <v>88</v>
      </c>
      <c r="AY184" s="17" t="s">
        <v>145</v>
      </c>
      <c r="BE184" s="100">
        <f>IF(N184="základní",J184,0)</f>
        <v>0</v>
      </c>
      <c r="BF184" s="100">
        <f>IF(N184="snížená",J184,0)</f>
        <v>0</v>
      </c>
      <c r="BG184" s="100">
        <f>IF(N184="zákl. přenesená",J184,0)</f>
        <v>0</v>
      </c>
      <c r="BH184" s="100">
        <f>IF(N184="sníž. přenesená",J184,0)</f>
        <v>0</v>
      </c>
      <c r="BI184" s="100">
        <f>IF(N184="nulová",J184,0)</f>
        <v>0</v>
      </c>
      <c r="BJ184" s="17" t="s">
        <v>86</v>
      </c>
      <c r="BK184" s="100">
        <f>ROUND(I184*H184,2)</f>
        <v>0</v>
      </c>
      <c r="BL184" s="17" t="s">
        <v>167</v>
      </c>
      <c r="BM184" s="179" t="s">
        <v>307</v>
      </c>
    </row>
    <row r="185" spans="1:65" s="2" customFormat="1" ht="39">
      <c r="A185" s="34"/>
      <c r="B185" s="35"/>
      <c r="C185" s="34"/>
      <c r="D185" s="180" t="s">
        <v>154</v>
      </c>
      <c r="E185" s="34"/>
      <c r="F185" s="181" t="s">
        <v>308</v>
      </c>
      <c r="G185" s="34"/>
      <c r="H185" s="34"/>
      <c r="I185" s="136"/>
      <c r="J185" s="34"/>
      <c r="K185" s="34"/>
      <c r="L185" s="35"/>
      <c r="M185" s="182"/>
      <c r="N185" s="183"/>
      <c r="O185" s="60"/>
      <c r="P185" s="60"/>
      <c r="Q185" s="60"/>
      <c r="R185" s="60"/>
      <c r="S185" s="60"/>
      <c r="T185" s="61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154</v>
      </c>
      <c r="AU185" s="17" t="s">
        <v>88</v>
      </c>
    </row>
    <row r="186" spans="1:65" s="14" customFormat="1" ht="11.25">
      <c r="B186" s="196"/>
      <c r="D186" s="180" t="s">
        <v>156</v>
      </c>
      <c r="E186" s="197" t="s">
        <v>1</v>
      </c>
      <c r="F186" s="198" t="s">
        <v>309</v>
      </c>
      <c r="H186" s="197" t="s">
        <v>1</v>
      </c>
      <c r="I186" s="199"/>
      <c r="L186" s="196"/>
      <c r="M186" s="200"/>
      <c r="N186" s="201"/>
      <c r="O186" s="201"/>
      <c r="P186" s="201"/>
      <c r="Q186" s="201"/>
      <c r="R186" s="201"/>
      <c r="S186" s="201"/>
      <c r="T186" s="202"/>
      <c r="AT186" s="197" t="s">
        <v>156</v>
      </c>
      <c r="AU186" s="197" t="s">
        <v>88</v>
      </c>
      <c r="AV186" s="14" t="s">
        <v>86</v>
      </c>
      <c r="AW186" s="14" t="s">
        <v>32</v>
      </c>
      <c r="AX186" s="14" t="s">
        <v>78</v>
      </c>
      <c r="AY186" s="197" t="s">
        <v>145</v>
      </c>
    </row>
    <row r="187" spans="1:65" s="14" customFormat="1" ht="22.5">
      <c r="B187" s="196"/>
      <c r="D187" s="180" t="s">
        <v>156</v>
      </c>
      <c r="E187" s="197" t="s">
        <v>1</v>
      </c>
      <c r="F187" s="198" t="s">
        <v>310</v>
      </c>
      <c r="H187" s="197" t="s">
        <v>1</v>
      </c>
      <c r="I187" s="199"/>
      <c r="L187" s="196"/>
      <c r="M187" s="200"/>
      <c r="N187" s="201"/>
      <c r="O187" s="201"/>
      <c r="P187" s="201"/>
      <c r="Q187" s="201"/>
      <c r="R187" s="201"/>
      <c r="S187" s="201"/>
      <c r="T187" s="202"/>
      <c r="AT187" s="197" t="s">
        <v>156</v>
      </c>
      <c r="AU187" s="197" t="s">
        <v>88</v>
      </c>
      <c r="AV187" s="14" t="s">
        <v>86</v>
      </c>
      <c r="AW187" s="14" t="s">
        <v>32</v>
      </c>
      <c r="AX187" s="14" t="s">
        <v>78</v>
      </c>
      <c r="AY187" s="197" t="s">
        <v>145</v>
      </c>
    </row>
    <row r="188" spans="1:65" s="13" customFormat="1" ht="11.25">
      <c r="B188" s="184"/>
      <c r="D188" s="180" t="s">
        <v>156</v>
      </c>
      <c r="E188" s="185" t="s">
        <v>1</v>
      </c>
      <c r="F188" s="186" t="s">
        <v>311</v>
      </c>
      <c r="H188" s="187">
        <v>41.113</v>
      </c>
      <c r="I188" s="188"/>
      <c r="L188" s="184"/>
      <c r="M188" s="189"/>
      <c r="N188" s="190"/>
      <c r="O188" s="190"/>
      <c r="P188" s="190"/>
      <c r="Q188" s="190"/>
      <c r="R188" s="190"/>
      <c r="S188" s="190"/>
      <c r="T188" s="191"/>
      <c r="AT188" s="185" t="s">
        <v>156</v>
      </c>
      <c r="AU188" s="185" t="s">
        <v>88</v>
      </c>
      <c r="AV188" s="13" t="s">
        <v>88</v>
      </c>
      <c r="AW188" s="13" t="s">
        <v>32</v>
      </c>
      <c r="AX188" s="13" t="s">
        <v>86</v>
      </c>
      <c r="AY188" s="185" t="s">
        <v>145</v>
      </c>
    </row>
    <row r="189" spans="1:65" s="2" customFormat="1" ht="24.2" customHeight="1">
      <c r="A189" s="34"/>
      <c r="B189" s="135"/>
      <c r="C189" s="167" t="s">
        <v>312</v>
      </c>
      <c r="D189" s="167" t="s">
        <v>148</v>
      </c>
      <c r="E189" s="168" t="s">
        <v>313</v>
      </c>
      <c r="F189" s="169" t="s">
        <v>314</v>
      </c>
      <c r="G189" s="170" t="s">
        <v>241</v>
      </c>
      <c r="H189" s="171">
        <v>258</v>
      </c>
      <c r="I189" s="172"/>
      <c r="J189" s="173">
        <f>ROUND(I189*H189,2)</f>
        <v>0</v>
      </c>
      <c r="K189" s="174"/>
      <c r="L189" s="35"/>
      <c r="M189" s="175" t="s">
        <v>1</v>
      </c>
      <c r="N189" s="176" t="s">
        <v>43</v>
      </c>
      <c r="O189" s="60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167</v>
      </c>
      <c r="AT189" s="179" t="s">
        <v>148</v>
      </c>
      <c r="AU189" s="179" t="s">
        <v>88</v>
      </c>
      <c r="AY189" s="17" t="s">
        <v>145</v>
      </c>
      <c r="BE189" s="100">
        <f>IF(N189="základní",J189,0)</f>
        <v>0</v>
      </c>
      <c r="BF189" s="100">
        <f>IF(N189="snížená",J189,0)</f>
        <v>0</v>
      </c>
      <c r="BG189" s="100">
        <f>IF(N189="zákl. přenesená",J189,0)</f>
        <v>0</v>
      </c>
      <c r="BH189" s="100">
        <f>IF(N189="sníž. přenesená",J189,0)</f>
        <v>0</v>
      </c>
      <c r="BI189" s="100">
        <f>IF(N189="nulová",J189,0)</f>
        <v>0</v>
      </c>
      <c r="BJ189" s="17" t="s">
        <v>86</v>
      </c>
      <c r="BK189" s="100">
        <f>ROUND(I189*H189,2)</f>
        <v>0</v>
      </c>
      <c r="BL189" s="17" t="s">
        <v>167</v>
      </c>
      <c r="BM189" s="179" t="s">
        <v>315</v>
      </c>
    </row>
    <row r="190" spans="1:65" s="2" customFormat="1" ht="19.5">
      <c r="A190" s="34"/>
      <c r="B190" s="35"/>
      <c r="C190" s="34"/>
      <c r="D190" s="180" t="s">
        <v>154</v>
      </c>
      <c r="E190" s="34"/>
      <c r="F190" s="181" t="s">
        <v>316</v>
      </c>
      <c r="G190" s="34"/>
      <c r="H190" s="34"/>
      <c r="I190" s="136"/>
      <c r="J190" s="34"/>
      <c r="K190" s="34"/>
      <c r="L190" s="35"/>
      <c r="M190" s="182"/>
      <c r="N190" s="183"/>
      <c r="O190" s="60"/>
      <c r="P190" s="60"/>
      <c r="Q190" s="60"/>
      <c r="R190" s="60"/>
      <c r="S190" s="60"/>
      <c r="T190" s="61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154</v>
      </c>
      <c r="AU190" s="17" t="s">
        <v>88</v>
      </c>
    </row>
    <row r="191" spans="1:65" s="13" customFormat="1" ht="11.25">
      <c r="B191" s="184"/>
      <c r="D191" s="180" t="s">
        <v>156</v>
      </c>
      <c r="E191" s="185" t="s">
        <v>1</v>
      </c>
      <c r="F191" s="186" t="s">
        <v>199</v>
      </c>
      <c r="H191" s="187">
        <v>258</v>
      </c>
      <c r="I191" s="188"/>
      <c r="L191" s="184"/>
      <c r="M191" s="189"/>
      <c r="N191" s="190"/>
      <c r="O191" s="190"/>
      <c r="P191" s="190"/>
      <c r="Q191" s="190"/>
      <c r="R191" s="190"/>
      <c r="S191" s="190"/>
      <c r="T191" s="191"/>
      <c r="AT191" s="185" t="s">
        <v>156</v>
      </c>
      <c r="AU191" s="185" t="s">
        <v>88</v>
      </c>
      <c r="AV191" s="13" t="s">
        <v>88</v>
      </c>
      <c r="AW191" s="13" t="s">
        <v>32</v>
      </c>
      <c r="AX191" s="13" t="s">
        <v>86</v>
      </c>
      <c r="AY191" s="185" t="s">
        <v>145</v>
      </c>
    </row>
    <row r="192" spans="1:65" s="2" customFormat="1" ht="24.2" customHeight="1">
      <c r="A192" s="34"/>
      <c r="B192" s="135"/>
      <c r="C192" s="167" t="s">
        <v>317</v>
      </c>
      <c r="D192" s="167" t="s">
        <v>148</v>
      </c>
      <c r="E192" s="168" t="s">
        <v>318</v>
      </c>
      <c r="F192" s="169" t="s">
        <v>319</v>
      </c>
      <c r="G192" s="170" t="s">
        <v>241</v>
      </c>
      <c r="H192" s="171">
        <v>1032</v>
      </c>
      <c r="I192" s="172"/>
      <c r="J192" s="173">
        <f>ROUND(I192*H192,2)</f>
        <v>0</v>
      </c>
      <c r="K192" s="174"/>
      <c r="L192" s="35"/>
      <c r="M192" s="175" t="s">
        <v>1</v>
      </c>
      <c r="N192" s="176" t="s">
        <v>43</v>
      </c>
      <c r="O192" s="60"/>
      <c r="P192" s="177">
        <f>O192*H192</f>
        <v>0</v>
      </c>
      <c r="Q192" s="177">
        <v>0</v>
      </c>
      <c r="R192" s="177">
        <f>Q192*H192</f>
        <v>0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167</v>
      </c>
      <c r="AT192" s="179" t="s">
        <v>148</v>
      </c>
      <c r="AU192" s="179" t="s">
        <v>88</v>
      </c>
      <c r="AY192" s="17" t="s">
        <v>145</v>
      </c>
      <c r="BE192" s="100">
        <f>IF(N192="základní",J192,0)</f>
        <v>0</v>
      </c>
      <c r="BF192" s="100">
        <f>IF(N192="snížená",J192,0)</f>
        <v>0</v>
      </c>
      <c r="BG192" s="100">
        <f>IF(N192="zákl. přenesená",J192,0)</f>
        <v>0</v>
      </c>
      <c r="BH192" s="100">
        <f>IF(N192="sníž. přenesená",J192,0)</f>
        <v>0</v>
      </c>
      <c r="BI192" s="100">
        <f>IF(N192="nulová",J192,0)</f>
        <v>0</v>
      </c>
      <c r="BJ192" s="17" t="s">
        <v>86</v>
      </c>
      <c r="BK192" s="100">
        <f>ROUND(I192*H192,2)</f>
        <v>0</v>
      </c>
      <c r="BL192" s="17" t="s">
        <v>167</v>
      </c>
      <c r="BM192" s="179" t="s">
        <v>320</v>
      </c>
    </row>
    <row r="193" spans="1:65" s="2" customFormat="1" ht="19.5">
      <c r="A193" s="34"/>
      <c r="B193" s="35"/>
      <c r="C193" s="34"/>
      <c r="D193" s="180" t="s">
        <v>154</v>
      </c>
      <c r="E193" s="34"/>
      <c r="F193" s="181" t="s">
        <v>321</v>
      </c>
      <c r="G193" s="34"/>
      <c r="H193" s="34"/>
      <c r="I193" s="136"/>
      <c r="J193" s="34"/>
      <c r="K193" s="34"/>
      <c r="L193" s="35"/>
      <c r="M193" s="182"/>
      <c r="N193" s="183"/>
      <c r="O193" s="60"/>
      <c r="P193" s="60"/>
      <c r="Q193" s="60"/>
      <c r="R193" s="60"/>
      <c r="S193" s="60"/>
      <c r="T193" s="61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154</v>
      </c>
      <c r="AU193" s="17" t="s">
        <v>88</v>
      </c>
    </row>
    <row r="194" spans="1:65" s="13" customFormat="1" ht="11.25">
      <c r="B194" s="184"/>
      <c r="D194" s="180" t="s">
        <v>156</v>
      </c>
      <c r="E194" s="185" t="s">
        <v>1</v>
      </c>
      <c r="F194" s="186" t="s">
        <v>322</v>
      </c>
      <c r="H194" s="187">
        <v>1032</v>
      </c>
      <c r="I194" s="188"/>
      <c r="L194" s="184"/>
      <c r="M194" s="189"/>
      <c r="N194" s="190"/>
      <c r="O194" s="190"/>
      <c r="P194" s="190"/>
      <c r="Q194" s="190"/>
      <c r="R194" s="190"/>
      <c r="S194" s="190"/>
      <c r="T194" s="191"/>
      <c r="AT194" s="185" t="s">
        <v>156</v>
      </c>
      <c r="AU194" s="185" t="s">
        <v>88</v>
      </c>
      <c r="AV194" s="13" t="s">
        <v>88</v>
      </c>
      <c r="AW194" s="13" t="s">
        <v>32</v>
      </c>
      <c r="AX194" s="13" t="s">
        <v>86</v>
      </c>
      <c r="AY194" s="185" t="s">
        <v>145</v>
      </c>
    </row>
    <row r="195" spans="1:65" s="2" customFormat="1" ht="37.9" customHeight="1">
      <c r="A195" s="34"/>
      <c r="B195" s="135"/>
      <c r="C195" s="167" t="s">
        <v>8</v>
      </c>
      <c r="D195" s="167" t="s">
        <v>148</v>
      </c>
      <c r="E195" s="168" t="s">
        <v>323</v>
      </c>
      <c r="F195" s="169" t="s">
        <v>324</v>
      </c>
      <c r="G195" s="170" t="s">
        <v>282</v>
      </c>
      <c r="H195" s="171">
        <v>31</v>
      </c>
      <c r="I195" s="172"/>
      <c r="J195" s="173">
        <f>ROUND(I195*H195,2)</f>
        <v>0</v>
      </c>
      <c r="K195" s="174"/>
      <c r="L195" s="35"/>
      <c r="M195" s="175" t="s">
        <v>1</v>
      </c>
      <c r="N195" s="176" t="s">
        <v>43</v>
      </c>
      <c r="O195" s="60"/>
      <c r="P195" s="177">
        <f>O195*H195</f>
        <v>0</v>
      </c>
      <c r="Q195" s="177">
        <v>0</v>
      </c>
      <c r="R195" s="177">
        <f>Q195*H195</f>
        <v>0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167</v>
      </c>
      <c r="AT195" s="179" t="s">
        <v>148</v>
      </c>
      <c r="AU195" s="179" t="s">
        <v>88</v>
      </c>
      <c r="AY195" s="17" t="s">
        <v>145</v>
      </c>
      <c r="BE195" s="100">
        <f>IF(N195="základní",J195,0)</f>
        <v>0</v>
      </c>
      <c r="BF195" s="100">
        <f>IF(N195="snížená",J195,0)</f>
        <v>0</v>
      </c>
      <c r="BG195" s="100">
        <f>IF(N195="zákl. přenesená",J195,0)</f>
        <v>0</v>
      </c>
      <c r="BH195" s="100">
        <f>IF(N195="sníž. přenesená",J195,0)</f>
        <v>0</v>
      </c>
      <c r="BI195" s="100">
        <f>IF(N195="nulová",J195,0)</f>
        <v>0</v>
      </c>
      <c r="BJ195" s="17" t="s">
        <v>86</v>
      </c>
      <c r="BK195" s="100">
        <f>ROUND(I195*H195,2)</f>
        <v>0</v>
      </c>
      <c r="BL195" s="17" t="s">
        <v>167</v>
      </c>
      <c r="BM195" s="179" t="s">
        <v>325</v>
      </c>
    </row>
    <row r="196" spans="1:65" s="2" customFormat="1" ht="39">
      <c r="A196" s="34"/>
      <c r="B196" s="35"/>
      <c r="C196" s="34"/>
      <c r="D196" s="180" t="s">
        <v>154</v>
      </c>
      <c r="E196" s="34"/>
      <c r="F196" s="181" t="s">
        <v>326</v>
      </c>
      <c r="G196" s="34"/>
      <c r="H196" s="34"/>
      <c r="I196" s="136"/>
      <c r="J196" s="34"/>
      <c r="K196" s="34"/>
      <c r="L196" s="35"/>
      <c r="M196" s="182"/>
      <c r="N196" s="183"/>
      <c r="O196" s="60"/>
      <c r="P196" s="60"/>
      <c r="Q196" s="60"/>
      <c r="R196" s="60"/>
      <c r="S196" s="60"/>
      <c r="T196" s="61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154</v>
      </c>
      <c r="AU196" s="17" t="s">
        <v>88</v>
      </c>
    </row>
    <row r="197" spans="1:65" s="14" customFormat="1" ht="11.25">
      <c r="B197" s="196"/>
      <c r="D197" s="180" t="s">
        <v>156</v>
      </c>
      <c r="E197" s="197" t="s">
        <v>1</v>
      </c>
      <c r="F197" s="198" t="s">
        <v>327</v>
      </c>
      <c r="H197" s="197" t="s">
        <v>1</v>
      </c>
      <c r="I197" s="199"/>
      <c r="L197" s="196"/>
      <c r="M197" s="200"/>
      <c r="N197" s="201"/>
      <c r="O197" s="201"/>
      <c r="P197" s="201"/>
      <c r="Q197" s="201"/>
      <c r="R197" s="201"/>
      <c r="S197" s="201"/>
      <c r="T197" s="202"/>
      <c r="AT197" s="197" t="s">
        <v>156</v>
      </c>
      <c r="AU197" s="197" t="s">
        <v>88</v>
      </c>
      <c r="AV197" s="14" t="s">
        <v>86</v>
      </c>
      <c r="AW197" s="14" t="s">
        <v>32</v>
      </c>
      <c r="AX197" s="14" t="s">
        <v>78</v>
      </c>
      <c r="AY197" s="197" t="s">
        <v>145</v>
      </c>
    </row>
    <row r="198" spans="1:65" s="13" customFormat="1" ht="11.25">
      <c r="B198" s="184"/>
      <c r="D198" s="180" t="s">
        <v>156</v>
      </c>
      <c r="E198" s="185" t="s">
        <v>1</v>
      </c>
      <c r="F198" s="186" t="s">
        <v>328</v>
      </c>
      <c r="H198" s="187">
        <v>51.6</v>
      </c>
      <c r="I198" s="188"/>
      <c r="L198" s="184"/>
      <c r="M198" s="189"/>
      <c r="N198" s="190"/>
      <c r="O198" s="190"/>
      <c r="P198" s="190"/>
      <c r="Q198" s="190"/>
      <c r="R198" s="190"/>
      <c r="S198" s="190"/>
      <c r="T198" s="191"/>
      <c r="AT198" s="185" t="s">
        <v>156</v>
      </c>
      <c r="AU198" s="185" t="s">
        <v>88</v>
      </c>
      <c r="AV198" s="13" t="s">
        <v>88</v>
      </c>
      <c r="AW198" s="13" t="s">
        <v>32</v>
      </c>
      <c r="AX198" s="13" t="s">
        <v>78</v>
      </c>
      <c r="AY198" s="185" t="s">
        <v>145</v>
      </c>
    </row>
    <row r="199" spans="1:65" s="13" customFormat="1" ht="22.5">
      <c r="B199" s="184"/>
      <c r="D199" s="180" t="s">
        <v>156</v>
      </c>
      <c r="E199" s="185" t="s">
        <v>1</v>
      </c>
      <c r="F199" s="186" t="s">
        <v>329</v>
      </c>
      <c r="H199" s="187">
        <v>-20.6</v>
      </c>
      <c r="I199" s="188"/>
      <c r="L199" s="184"/>
      <c r="M199" s="189"/>
      <c r="N199" s="190"/>
      <c r="O199" s="190"/>
      <c r="P199" s="190"/>
      <c r="Q199" s="190"/>
      <c r="R199" s="190"/>
      <c r="S199" s="190"/>
      <c r="T199" s="191"/>
      <c r="AT199" s="185" t="s">
        <v>156</v>
      </c>
      <c r="AU199" s="185" t="s">
        <v>88</v>
      </c>
      <c r="AV199" s="13" t="s">
        <v>88</v>
      </c>
      <c r="AW199" s="13" t="s">
        <v>32</v>
      </c>
      <c r="AX199" s="13" t="s">
        <v>78</v>
      </c>
      <c r="AY199" s="185" t="s">
        <v>145</v>
      </c>
    </row>
    <row r="200" spans="1:65" s="15" customFormat="1" ht="11.25">
      <c r="B200" s="203"/>
      <c r="D200" s="180" t="s">
        <v>156</v>
      </c>
      <c r="E200" s="204" t="s">
        <v>1</v>
      </c>
      <c r="F200" s="205" t="s">
        <v>253</v>
      </c>
      <c r="H200" s="206">
        <v>31</v>
      </c>
      <c r="I200" s="207"/>
      <c r="L200" s="203"/>
      <c r="M200" s="208"/>
      <c r="N200" s="209"/>
      <c r="O200" s="209"/>
      <c r="P200" s="209"/>
      <c r="Q200" s="209"/>
      <c r="R200" s="209"/>
      <c r="S200" s="209"/>
      <c r="T200" s="210"/>
      <c r="AT200" s="204" t="s">
        <v>156</v>
      </c>
      <c r="AU200" s="204" t="s">
        <v>88</v>
      </c>
      <c r="AV200" s="15" t="s">
        <v>167</v>
      </c>
      <c r="AW200" s="15" t="s">
        <v>32</v>
      </c>
      <c r="AX200" s="15" t="s">
        <v>86</v>
      </c>
      <c r="AY200" s="204" t="s">
        <v>145</v>
      </c>
    </row>
    <row r="201" spans="1:65" s="2" customFormat="1" ht="37.9" customHeight="1">
      <c r="A201" s="34"/>
      <c r="B201" s="135"/>
      <c r="C201" s="167" t="s">
        <v>330</v>
      </c>
      <c r="D201" s="167" t="s">
        <v>148</v>
      </c>
      <c r="E201" s="168" t="s">
        <v>331</v>
      </c>
      <c r="F201" s="169" t="s">
        <v>332</v>
      </c>
      <c r="G201" s="170" t="s">
        <v>282</v>
      </c>
      <c r="H201" s="171">
        <v>251.75299999999999</v>
      </c>
      <c r="I201" s="172"/>
      <c r="J201" s="173">
        <f>ROUND(I201*H201,2)</f>
        <v>0</v>
      </c>
      <c r="K201" s="174"/>
      <c r="L201" s="35"/>
      <c r="M201" s="175" t="s">
        <v>1</v>
      </c>
      <c r="N201" s="176" t="s">
        <v>43</v>
      </c>
      <c r="O201" s="60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167</v>
      </c>
      <c r="AT201" s="179" t="s">
        <v>148</v>
      </c>
      <c r="AU201" s="179" t="s">
        <v>88</v>
      </c>
      <c r="AY201" s="17" t="s">
        <v>145</v>
      </c>
      <c r="BE201" s="100">
        <f>IF(N201="základní",J201,0)</f>
        <v>0</v>
      </c>
      <c r="BF201" s="100">
        <f>IF(N201="snížená",J201,0)</f>
        <v>0</v>
      </c>
      <c r="BG201" s="100">
        <f>IF(N201="zákl. přenesená",J201,0)</f>
        <v>0</v>
      </c>
      <c r="BH201" s="100">
        <f>IF(N201="sníž. přenesená",J201,0)</f>
        <v>0</v>
      </c>
      <c r="BI201" s="100">
        <f>IF(N201="nulová",J201,0)</f>
        <v>0</v>
      </c>
      <c r="BJ201" s="17" t="s">
        <v>86</v>
      </c>
      <c r="BK201" s="100">
        <f>ROUND(I201*H201,2)</f>
        <v>0</v>
      </c>
      <c r="BL201" s="17" t="s">
        <v>167</v>
      </c>
      <c r="BM201" s="179" t="s">
        <v>333</v>
      </c>
    </row>
    <row r="202" spans="1:65" s="2" customFormat="1" ht="39">
      <c r="A202" s="34"/>
      <c r="B202" s="35"/>
      <c r="C202" s="34"/>
      <c r="D202" s="180" t="s">
        <v>154</v>
      </c>
      <c r="E202" s="34"/>
      <c r="F202" s="181" t="s">
        <v>334</v>
      </c>
      <c r="G202" s="34"/>
      <c r="H202" s="34"/>
      <c r="I202" s="136"/>
      <c r="J202" s="34"/>
      <c r="K202" s="34"/>
      <c r="L202" s="35"/>
      <c r="M202" s="182"/>
      <c r="N202" s="183"/>
      <c r="O202" s="60"/>
      <c r="P202" s="60"/>
      <c r="Q202" s="60"/>
      <c r="R202" s="60"/>
      <c r="S202" s="60"/>
      <c r="T202" s="61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154</v>
      </c>
      <c r="AU202" s="17" t="s">
        <v>88</v>
      </c>
    </row>
    <row r="203" spans="1:65" s="14" customFormat="1" ht="11.25">
      <c r="B203" s="196"/>
      <c r="D203" s="180" t="s">
        <v>156</v>
      </c>
      <c r="E203" s="197" t="s">
        <v>1</v>
      </c>
      <c r="F203" s="198" t="s">
        <v>335</v>
      </c>
      <c r="H203" s="197" t="s">
        <v>1</v>
      </c>
      <c r="I203" s="199"/>
      <c r="L203" s="196"/>
      <c r="M203" s="200"/>
      <c r="N203" s="201"/>
      <c r="O203" s="201"/>
      <c r="P203" s="201"/>
      <c r="Q203" s="201"/>
      <c r="R203" s="201"/>
      <c r="S203" s="201"/>
      <c r="T203" s="202"/>
      <c r="AT203" s="197" t="s">
        <v>156</v>
      </c>
      <c r="AU203" s="197" t="s">
        <v>88</v>
      </c>
      <c r="AV203" s="14" t="s">
        <v>86</v>
      </c>
      <c r="AW203" s="14" t="s">
        <v>32</v>
      </c>
      <c r="AX203" s="14" t="s">
        <v>78</v>
      </c>
      <c r="AY203" s="197" t="s">
        <v>145</v>
      </c>
    </row>
    <row r="204" spans="1:65" s="13" customFormat="1" ht="11.25">
      <c r="B204" s="184"/>
      <c r="D204" s="180" t="s">
        <v>156</v>
      </c>
      <c r="E204" s="185" t="s">
        <v>1</v>
      </c>
      <c r="F204" s="186" t="s">
        <v>211</v>
      </c>
      <c r="H204" s="187">
        <v>292.86599999999999</v>
      </c>
      <c r="I204" s="188"/>
      <c r="L204" s="184"/>
      <c r="M204" s="189"/>
      <c r="N204" s="190"/>
      <c r="O204" s="190"/>
      <c r="P204" s="190"/>
      <c r="Q204" s="190"/>
      <c r="R204" s="190"/>
      <c r="S204" s="190"/>
      <c r="T204" s="191"/>
      <c r="AT204" s="185" t="s">
        <v>156</v>
      </c>
      <c r="AU204" s="185" t="s">
        <v>88</v>
      </c>
      <c r="AV204" s="13" t="s">
        <v>88</v>
      </c>
      <c r="AW204" s="13" t="s">
        <v>32</v>
      </c>
      <c r="AX204" s="13" t="s">
        <v>78</v>
      </c>
      <c r="AY204" s="185" t="s">
        <v>145</v>
      </c>
    </row>
    <row r="205" spans="1:65" s="13" customFormat="1" ht="11.25">
      <c r="B205" s="184"/>
      <c r="D205" s="180" t="s">
        <v>156</v>
      </c>
      <c r="E205" s="185" t="s">
        <v>1</v>
      </c>
      <c r="F205" s="186" t="s">
        <v>336</v>
      </c>
      <c r="H205" s="187">
        <v>-41.113</v>
      </c>
      <c r="I205" s="188"/>
      <c r="L205" s="184"/>
      <c r="M205" s="189"/>
      <c r="N205" s="190"/>
      <c r="O205" s="190"/>
      <c r="P205" s="190"/>
      <c r="Q205" s="190"/>
      <c r="R205" s="190"/>
      <c r="S205" s="190"/>
      <c r="T205" s="191"/>
      <c r="AT205" s="185" t="s">
        <v>156</v>
      </c>
      <c r="AU205" s="185" t="s">
        <v>88</v>
      </c>
      <c r="AV205" s="13" t="s">
        <v>88</v>
      </c>
      <c r="AW205" s="13" t="s">
        <v>32</v>
      </c>
      <c r="AX205" s="13" t="s">
        <v>78</v>
      </c>
      <c r="AY205" s="185" t="s">
        <v>145</v>
      </c>
    </row>
    <row r="206" spans="1:65" s="15" customFormat="1" ht="11.25">
      <c r="B206" s="203"/>
      <c r="D206" s="180" t="s">
        <v>156</v>
      </c>
      <c r="E206" s="204" t="s">
        <v>213</v>
      </c>
      <c r="F206" s="205" t="s">
        <v>253</v>
      </c>
      <c r="H206" s="206">
        <v>251.75299999999999</v>
      </c>
      <c r="I206" s="207"/>
      <c r="L206" s="203"/>
      <c r="M206" s="208"/>
      <c r="N206" s="209"/>
      <c r="O206" s="209"/>
      <c r="P206" s="209"/>
      <c r="Q206" s="209"/>
      <c r="R206" s="209"/>
      <c r="S206" s="209"/>
      <c r="T206" s="210"/>
      <c r="AT206" s="204" t="s">
        <v>156</v>
      </c>
      <c r="AU206" s="204" t="s">
        <v>88</v>
      </c>
      <c r="AV206" s="15" t="s">
        <v>167</v>
      </c>
      <c r="AW206" s="15" t="s">
        <v>32</v>
      </c>
      <c r="AX206" s="15" t="s">
        <v>86</v>
      </c>
      <c r="AY206" s="204" t="s">
        <v>145</v>
      </c>
    </row>
    <row r="207" spans="1:65" s="2" customFormat="1" ht="24.2" customHeight="1">
      <c r="A207" s="34"/>
      <c r="B207" s="135"/>
      <c r="C207" s="167" t="s">
        <v>337</v>
      </c>
      <c r="D207" s="167" t="s">
        <v>148</v>
      </c>
      <c r="E207" s="168" t="s">
        <v>338</v>
      </c>
      <c r="F207" s="169" t="s">
        <v>339</v>
      </c>
      <c r="G207" s="170" t="s">
        <v>282</v>
      </c>
      <c r="H207" s="171">
        <v>100.413</v>
      </c>
      <c r="I207" s="172"/>
      <c r="J207" s="173">
        <f>ROUND(I207*H207,2)</f>
        <v>0</v>
      </c>
      <c r="K207" s="174"/>
      <c r="L207" s="35"/>
      <c r="M207" s="175" t="s">
        <v>1</v>
      </c>
      <c r="N207" s="176" t="s">
        <v>43</v>
      </c>
      <c r="O207" s="60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167</v>
      </c>
      <c r="AT207" s="179" t="s">
        <v>148</v>
      </c>
      <c r="AU207" s="179" t="s">
        <v>88</v>
      </c>
      <c r="AY207" s="17" t="s">
        <v>145</v>
      </c>
      <c r="BE207" s="100">
        <f>IF(N207="základní",J207,0)</f>
        <v>0</v>
      </c>
      <c r="BF207" s="100">
        <f>IF(N207="snížená",J207,0)</f>
        <v>0</v>
      </c>
      <c r="BG207" s="100">
        <f>IF(N207="zákl. přenesená",J207,0)</f>
        <v>0</v>
      </c>
      <c r="BH207" s="100">
        <f>IF(N207="sníž. přenesená",J207,0)</f>
        <v>0</v>
      </c>
      <c r="BI207" s="100">
        <f>IF(N207="nulová",J207,0)</f>
        <v>0</v>
      </c>
      <c r="BJ207" s="17" t="s">
        <v>86</v>
      </c>
      <c r="BK207" s="100">
        <f>ROUND(I207*H207,2)</f>
        <v>0</v>
      </c>
      <c r="BL207" s="17" t="s">
        <v>167</v>
      </c>
      <c r="BM207" s="179" t="s">
        <v>340</v>
      </c>
    </row>
    <row r="208" spans="1:65" s="2" customFormat="1" ht="29.25">
      <c r="A208" s="34"/>
      <c r="B208" s="35"/>
      <c r="C208" s="34"/>
      <c r="D208" s="180" t="s">
        <v>154</v>
      </c>
      <c r="E208" s="34"/>
      <c r="F208" s="181" t="s">
        <v>341</v>
      </c>
      <c r="G208" s="34"/>
      <c r="H208" s="34"/>
      <c r="I208" s="136"/>
      <c r="J208" s="34"/>
      <c r="K208" s="34"/>
      <c r="L208" s="35"/>
      <c r="M208" s="182"/>
      <c r="N208" s="183"/>
      <c r="O208" s="60"/>
      <c r="P208" s="60"/>
      <c r="Q208" s="60"/>
      <c r="R208" s="60"/>
      <c r="S208" s="60"/>
      <c r="T208" s="61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154</v>
      </c>
      <c r="AU208" s="17" t="s">
        <v>88</v>
      </c>
    </row>
    <row r="209" spans="1:65" s="13" customFormat="1" ht="11.25">
      <c r="B209" s="184"/>
      <c r="D209" s="180" t="s">
        <v>156</v>
      </c>
      <c r="E209" s="185" t="s">
        <v>1</v>
      </c>
      <c r="F209" s="186" t="s">
        <v>342</v>
      </c>
      <c r="H209" s="187">
        <v>38.700000000000003</v>
      </c>
      <c r="I209" s="188"/>
      <c r="L209" s="184"/>
      <c r="M209" s="189"/>
      <c r="N209" s="190"/>
      <c r="O209" s="190"/>
      <c r="P209" s="190"/>
      <c r="Q209" s="190"/>
      <c r="R209" s="190"/>
      <c r="S209" s="190"/>
      <c r="T209" s="191"/>
      <c r="AT209" s="185" t="s">
        <v>156</v>
      </c>
      <c r="AU209" s="185" t="s">
        <v>88</v>
      </c>
      <c r="AV209" s="13" t="s">
        <v>88</v>
      </c>
      <c r="AW209" s="13" t="s">
        <v>32</v>
      </c>
      <c r="AX209" s="13" t="s">
        <v>78</v>
      </c>
      <c r="AY209" s="185" t="s">
        <v>145</v>
      </c>
    </row>
    <row r="210" spans="1:65" s="13" customFormat="1" ht="22.5">
      <c r="B210" s="184"/>
      <c r="D210" s="180" t="s">
        <v>156</v>
      </c>
      <c r="E210" s="185" t="s">
        <v>1</v>
      </c>
      <c r="F210" s="186" t="s">
        <v>343</v>
      </c>
      <c r="H210" s="187">
        <v>20.6</v>
      </c>
      <c r="I210" s="188"/>
      <c r="L210" s="184"/>
      <c r="M210" s="189"/>
      <c r="N210" s="190"/>
      <c r="O210" s="190"/>
      <c r="P210" s="190"/>
      <c r="Q210" s="190"/>
      <c r="R210" s="190"/>
      <c r="S210" s="190"/>
      <c r="T210" s="191"/>
      <c r="AT210" s="185" t="s">
        <v>156</v>
      </c>
      <c r="AU210" s="185" t="s">
        <v>88</v>
      </c>
      <c r="AV210" s="13" t="s">
        <v>88</v>
      </c>
      <c r="AW210" s="13" t="s">
        <v>32</v>
      </c>
      <c r="AX210" s="13" t="s">
        <v>78</v>
      </c>
      <c r="AY210" s="185" t="s">
        <v>145</v>
      </c>
    </row>
    <row r="211" spans="1:65" s="13" customFormat="1" ht="11.25">
      <c r="B211" s="184"/>
      <c r="D211" s="180" t="s">
        <v>156</v>
      </c>
      <c r="E211" s="185" t="s">
        <v>1</v>
      </c>
      <c r="F211" s="186" t="s">
        <v>344</v>
      </c>
      <c r="H211" s="187">
        <v>41.113</v>
      </c>
      <c r="I211" s="188"/>
      <c r="L211" s="184"/>
      <c r="M211" s="189"/>
      <c r="N211" s="190"/>
      <c r="O211" s="190"/>
      <c r="P211" s="190"/>
      <c r="Q211" s="190"/>
      <c r="R211" s="190"/>
      <c r="S211" s="190"/>
      <c r="T211" s="191"/>
      <c r="AT211" s="185" t="s">
        <v>156</v>
      </c>
      <c r="AU211" s="185" t="s">
        <v>88</v>
      </c>
      <c r="AV211" s="13" t="s">
        <v>88</v>
      </c>
      <c r="AW211" s="13" t="s">
        <v>32</v>
      </c>
      <c r="AX211" s="13" t="s">
        <v>78</v>
      </c>
      <c r="AY211" s="185" t="s">
        <v>145</v>
      </c>
    </row>
    <row r="212" spans="1:65" s="15" customFormat="1" ht="11.25">
      <c r="B212" s="203"/>
      <c r="D212" s="180" t="s">
        <v>156</v>
      </c>
      <c r="E212" s="204" t="s">
        <v>1</v>
      </c>
      <c r="F212" s="205" t="s">
        <v>253</v>
      </c>
      <c r="H212" s="206">
        <v>100.413</v>
      </c>
      <c r="I212" s="207"/>
      <c r="L212" s="203"/>
      <c r="M212" s="208"/>
      <c r="N212" s="209"/>
      <c r="O212" s="209"/>
      <c r="P212" s="209"/>
      <c r="Q212" s="209"/>
      <c r="R212" s="209"/>
      <c r="S212" s="209"/>
      <c r="T212" s="210"/>
      <c r="AT212" s="204" t="s">
        <v>156</v>
      </c>
      <c r="AU212" s="204" t="s">
        <v>88</v>
      </c>
      <c r="AV212" s="15" t="s">
        <v>167</v>
      </c>
      <c r="AW212" s="15" t="s">
        <v>32</v>
      </c>
      <c r="AX212" s="15" t="s">
        <v>86</v>
      </c>
      <c r="AY212" s="204" t="s">
        <v>145</v>
      </c>
    </row>
    <row r="213" spans="1:65" s="2" customFormat="1" ht="33" customHeight="1">
      <c r="A213" s="34"/>
      <c r="B213" s="135"/>
      <c r="C213" s="167" t="s">
        <v>345</v>
      </c>
      <c r="D213" s="167" t="s">
        <v>148</v>
      </c>
      <c r="E213" s="168" t="s">
        <v>346</v>
      </c>
      <c r="F213" s="169" t="s">
        <v>347</v>
      </c>
      <c r="G213" s="170" t="s">
        <v>282</v>
      </c>
      <c r="H213" s="171">
        <v>36.311999999999998</v>
      </c>
      <c r="I213" s="172"/>
      <c r="J213" s="173">
        <f>ROUND(I213*H213,2)</f>
        <v>0</v>
      </c>
      <c r="K213" s="174"/>
      <c r="L213" s="35"/>
      <c r="M213" s="175" t="s">
        <v>1</v>
      </c>
      <c r="N213" s="176" t="s">
        <v>43</v>
      </c>
      <c r="O213" s="60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167</v>
      </c>
      <c r="AT213" s="179" t="s">
        <v>148</v>
      </c>
      <c r="AU213" s="179" t="s">
        <v>88</v>
      </c>
      <c r="AY213" s="17" t="s">
        <v>145</v>
      </c>
      <c r="BE213" s="100">
        <f>IF(N213="základní",J213,0)</f>
        <v>0</v>
      </c>
      <c r="BF213" s="100">
        <f>IF(N213="snížená",J213,0)</f>
        <v>0</v>
      </c>
      <c r="BG213" s="100">
        <f>IF(N213="zákl. přenesená",J213,0)</f>
        <v>0</v>
      </c>
      <c r="BH213" s="100">
        <f>IF(N213="sníž. přenesená",J213,0)</f>
        <v>0</v>
      </c>
      <c r="BI213" s="100">
        <f>IF(N213="nulová",J213,0)</f>
        <v>0</v>
      </c>
      <c r="BJ213" s="17" t="s">
        <v>86</v>
      </c>
      <c r="BK213" s="100">
        <f>ROUND(I213*H213,2)</f>
        <v>0</v>
      </c>
      <c r="BL213" s="17" t="s">
        <v>167</v>
      </c>
      <c r="BM213" s="179" t="s">
        <v>348</v>
      </c>
    </row>
    <row r="214" spans="1:65" s="2" customFormat="1" ht="39">
      <c r="A214" s="34"/>
      <c r="B214" s="35"/>
      <c r="C214" s="34"/>
      <c r="D214" s="180" t="s">
        <v>154</v>
      </c>
      <c r="E214" s="34"/>
      <c r="F214" s="181" t="s">
        <v>349</v>
      </c>
      <c r="G214" s="34"/>
      <c r="H214" s="34"/>
      <c r="I214" s="136"/>
      <c r="J214" s="34"/>
      <c r="K214" s="34"/>
      <c r="L214" s="35"/>
      <c r="M214" s="182"/>
      <c r="N214" s="183"/>
      <c r="O214" s="60"/>
      <c r="P214" s="60"/>
      <c r="Q214" s="60"/>
      <c r="R214" s="60"/>
      <c r="S214" s="60"/>
      <c r="T214" s="61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154</v>
      </c>
      <c r="AU214" s="17" t="s">
        <v>88</v>
      </c>
    </row>
    <row r="215" spans="1:65" s="13" customFormat="1" ht="11.25">
      <c r="B215" s="184"/>
      <c r="D215" s="180" t="s">
        <v>156</v>
      </c>
      <c r="E215" s="185" t="s">
        <v>1</v>
      </c>
      <c r="F215" s="186" t="s">
        <v>350</v>
      </c>
      <c r="H215" s="187">
        <v>0.40799999999999997</v>
      </c>
      <c r="I215" s="188"/>
      <c r="L215" s="184"/>
      <c r="M215" s="189"/>
      <c r="N215" s="190"/>
      <c r="O215" s="190"/>
      <c r="P215" s="190"/>
      <c r="Q215" s="190"/>
      <c r="R215" s="190"/>
      <c r="S215" s="190"/>
      <c r="T215" s="191"/>
      <c r="AT215" s="185" t="s">
        <v>156</v>
      </c>
      <c r="AU215" s="185" t="s">
        <v>88</v>
      </c>
      <c r="AV215" s="13" t="s">
        <v>88</v>
      </c>
      <c r="AW215" s="13" t="s">
        <v>32</v>
      </c>
      <c r="AX215" s="13" t="s">
        <v>78</v>
      </c>
      <c r="AY215" s="185" t="s">
        <v>145</v>
      </c>
    </row>
    <row r="216" spans="1:65" s="13" customFormat="1" ht="11.25">
      <c r="B216" s="184"/>
      <c r="D216" s="180" t="s">
        <v>156</v>
      </c>
      <c r="E216" s="185" t="s">
        <v>1</v>
      </c>
      <c r="F216" s="186" t="s">
        <v>351</v>
      </c>
      <c r="H216" s="187">
        <v>35.904000000000003</v>
      </c>
      <c r="I216" s="188"/>
      <c r="L216" s="184"/>
      <c r="M216" s="189"/>
      <c r="N216" s="190"/>
      <c r="O216" s="190"/>
      <c r="P216" s="190"/>
      <c r="Q216" s="190"/>
      <c r="R216" s="190"/>
      <c r="S216" s="190"/>
      <c r="T216" s="191"/>
      <c r="AT216" s="185" t="s">
        <v>156</v>
      </c>
      <c r="AU216" s="185" t="s">
        <v>88</v>
      </c>
      <c r="AV216" s="13" t="s">
        <v>88</v>
      </c>
      <c r="AW216" s="13" t="s">
        <v>32</v>
      </c>
      <c r="AX216" s="13" t="s">
        <v>78</v>
      </c>
      <c r="AY216" s="185" t="s">
        <v>145</v>
      </c>
    </row>
    <row r="217" spans="1:65" s="15" customFormat="1" ht="11.25">
      <c r="B217" s="203"/>
      <c r="D217" s="180" t="s">
        <v>156</v>
      </c>
      <c r="E217" s="204" t="s">
        <v>1</v>
      </c>
      <c r="F217" s="205" t="s">
        <v>253</v>
      </c>
      <c r="H217" s="206">
        <v>36.311999999999998</v>
      </c>
      <c r="I217" s="207"/>
      <c r="L217" s="203"/>
      <c r="M217" s="208"/>
      <c r="N217" s="209"/>
      <c r="O217" s="209"/>
      <c r="P217" s="209"/>
      <c r="Q217" s="209"/>
      <c r="R217" s="209"/>
      <c r="S217" s="209"/>
      <c r="T217" s="210"/>
      <c r="AT217" s="204" t="s">
        <v>156</v>
      </c>
      <c r="AU217" s="204" t="s">
        <v>88</v>
      </c>
      <c r="AV217" s="15" t="s">
        <v>167</v>
      </c>
      <c r="AW217" s="15" t="s">
        <v>32</v>
      </c>
      <c r="AX217" s="15" t="s">
        <v>86</v>
      </c>
      <c r="AY217" s="204" t="s">
        <v>145</v>
      </c>
    </row>
    <row r="218" spans="1:65" s="2" customFormat="1" ht="16.5" customHeight="1">
      <c r="A218" s="34"/>
      <c r="B218" s="135"/>
      <c r="C218" s="211" t="s">
        <v>352</v>
      </c>
      <c r="D218" s="211" t="s">
        <v>353</v>
      </c>
      <c r="E218" s="212" t="s">
        <v>354</v>
      </c>
      <c r="F218" s="213" t="s">
        <v>355</v>
      </c>
      <c r="G218" s="214" t="s">
        <v>356</v>
      </c>
      <c r="H218" s="215">
        <v>68.992999999999995</v>
      </c>
      <c r="I218" s="216"/>
      <c r="J218" s="217">
        <f>ROUND(I218*H218,2)</f>
        <v>0</v>
      </c>
      <c r="K218" s="218"/>
      <c r="L218" s="219"/>
      <c r="M218" s="220" t="s">
        <v>1</v>
      </c>
      <c r="N218" s="221" t="s">
        <v>43</v>
      </c>
      <c r="O218" s="60"/>
      <c r="P218" s="177">
        <f>O218*H218</f>
        <v>0</v>
      </c>
      <c r="Q218" s="177">
        <v>1</v>
      </c>
      <c r="R218" s="177">
        <f>Q218*H218</f>
        <v>68.992999999999995</v>
      </c>
      <c r="S218" s="177">
        <v>0</v>
      </c>
      <c r="T218" s="17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188</v>
      </c>
      <c r="AT218" s="179" t="s">
        <v>353</v>
      </c>
      <c r="AU218" s="179" t="s">
        <v>88</v>
      </c>
      <c r="AY218" s="17" t="s">
        <v>145</v>
      </c>
      <c r="BE218" s="100">
        <f>IF(N218="základní",J218,0)</f>
        <v>0</v>
      </c>
      <c r="BF218" s="100">
        <f>IF(N218="snížená",J218,0)</f>
        <v>0</v>
      </c>
      <c r="BG218" s="100">
        <f>IF(N218="zákl. přenesená",J218,0)</f>
        <v>0</v>
      </c>
      <c r="BH218" s="100">
        <f>IF(N218="sníž. přenesená",J218,0)</f>
        <v>0</v>
      </c>
      <c r="BI218" s="100">
        <f>IF(N218="nulová",J218,0)</f>
        <v>0</v>
      </c>
      <c r="BJ218" s="17" t="s">
        <v>86</v>
      </c>
      <c r="BK218" s="100">
        <f>ROUND(I218*H218,2)</f>
        <v>0</v>
      </c>
      <c r="BL218" s="17" t="s">
        <v>167</v>
      </c>
      <c r="BM218" s="179" t="s">
        <v>357</v>
      </c>
    </row>
    <row r="219" spans="1:65" s="2" customFormat="1" ht="11.25">
      <c r="A219" s="34"/>
      <c r="B219" s="35"/>
      <c r="C219" s="34"/>
      <c r="D219" s="180" t="s">
        <v>154</v>
      </c>
      <c r="E219" s="34"/>
      <c r="F219" s="181" t="s">
        <v>355</v>
      </c>
      <c r="G219" s="34"/>
      <c r="H219" s="34"/>
      <c r="I219" s="136"/>
      <c r="J219" s="34"/>
      <c r="K219" s="34"/>
      <c r="L219" s="35"/>
      <c r="M219" s="182"/>
      <c r="N219" s="183"/>
      <c r="O219" s="60"/>
      <c r="P219" s="60"/>
      <c r="Q219" s="60"/>
      <c r="R219" s="60"/>
      <c r="S219" s="60"/>
      <c r="T219" s="61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154</v>
      </c>
      <c r="AU219" s="17" t="s">
        <v>88</v>
      </c>
    </row>
    <row r="220" spans="1:65" s="13" customFormat="1" ht="11.25">
      <c r="B220" s="184"/>
      <c r="D220" s="180" t="s">
        <v>156</v>
      </c>
      <c r="E220" s="185" t="s">
        <v>1</v>
      </c>
      <c r="F220" s="186" t="s">
        <v>358</v>
      </c>
      <c r="H220" s="187">
        <v>0.77500000000000002</v>
      </c>
      <c r="I220" s="188"/>
      <c r="L220" s="184"/>
      <c r="M220" s="189"/>
      <c r="N220" s="190"/>
      <c r="O220" s="190"/>
      <c r="P220" s="190"/>
      <c r="Q220" s="190"/>
      <c r="R220" s="190"/>
      <c r="S220" s="190"/>
      <c r="T220" s="191"/>
      <c r="AT220" s="185" t="s">
        <v>156</v>
      </c>
      <c r="AU220" s="185" t="s">
        <v>88</v>
      </c>
      <c r="AV220" s="13" t="s">
        <v>88</v>
      </c>
      <c r="AW220" s="13" t="s">
        <v>32</v>
      </c>
      <c r="AX220" s="13" t="s">
        <v>78</v>
      </c>
      <c r="AY220" s="185" t="s">
        <v>145</v>
      </c>
    </row>
    <row r="221" spans="1:65" s="13" customFormat="1" ht="11.25">
      <c r="B221" s="184"/>
      <c r="D221" s="180" t="s">
        <v>156</v>
      </c>
      <c r="E221" s="185" t="s">
        <v>1</v>
      </c>
      <c r="F221" s="186" t="s">
        <v>359</v>
      </c>
      <c r="H221" s="187">
        <v>68.218000000000004</v>
      </c>
      <c r="I221" s="188"/>
      <c r="L221" s="184"/>
      <c r="M221" s="189"/>
      <c r="N221" s="190"/>
      <c r="O221" s="190"/>
      <c r="P221" s="190"/>
      <c r="Q221" s="190"/>
      <c r="R221" s="190"/>
      <c r="S221" s="190"/>
      <c r="T221" s="191"/>
      <c r="AT221" s="185" t="s">
        <v>156</v>
      </c>
      <c r="AU221" s="185" t="s">
        <v>88</v>
      </c>
      <c r="AV221" s="13" t="s">
        <v>88</v>
      </c>
      <c r="AW221" s="13" t="s">
        <v>32</v>
      </c>
      <c r="AX221" s="13" t="s">
        <v>78</v>
      </c>
      <c r="AY221" s="185" t="s">
        <v>145</v>
      </c>
    </row>
    <row r="222" spans="1:65" s="15" customFormat="1" ht="11.25">
      <c r="B222" s="203"/>
      <c r="D222" s="180" t="s">
        <v>156</v>
      </c>
      <c r="E222" s="204" t="s">
        <v>1</v>
      </c>
      <c r="F222" s="205" t="s">
        <v>253</v>
      </c>
      <c r="H222" s="206">
        <v>68.992999999999995</v>
      </c>
      <c r="I222" s="207"/>
      <c r="L222" s="203"/>
      <c r="M222" s="208"/>
      <c r="N222" s="209"/>
      <c r="O222" s="209"/>
      <c r="P222" s="209"/>
      <c r="Q222" s="209"/>
      <c r="R222" s="209"/>
      <c r="S222" s="209"/>
      <c r="T222" s="210"/>
      <c r="AT222" s="204" t="s">
        <v>156</v>
      </c>
      <c r="AU222" s="204" t="s">
        <v>88</v>
      </c>
      <c r="AV222" s="15" t="s">
        <v>167</v>
      </c>
      <c r="AW222" s="15" t="s">
        <v>32</v>
      </c>
      <c r="AX222" s="15" t="s">
        <v>86</v>
      </c>
      <c r="AY222" s="204" t="s">
        <v>145</v>
      </c>
    </row>
    <row r="223" spans="1:65" s="2" customFormat="1" ht="33" customHeight="1">
      <c r="A223" s="34"/>
      <c r="B223" s="135"/>
      <c r="C223" s="167" t="s">
        <v>360</v>
      </c>
      <c r="D223" s="167" t="s">
        <v>148</v>
      </c>
      <c r="E223" s="168" t="s">
        <v>361</v>
      </c>
      <c r="F223" s="169" t="s">
        <v>362</v>
      </c>
      <c r="G223" s="170" t="s">
        <v>356</v>
      </c>
      <c r="H223" s="171">
        <v>522.81500000000005</v>
      </c>
      <c r="I223" s="172"/>
      <c r="J223" s="173">
        <f>ROUND(I223*H223,2)</f>
        <v>0</v>
      </c>
      <c r="K223" s="174"/>
      <c r="L223" s="35"/>
      <c r="M223" s="175" t="s">
        <v>1</v>
      </c>
      <c r="N223" s="176" t="s">
        <v>43</v>
      </c>
      <c r="O223" s="60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167</v>
      </c>
      <c r="AT223" s="179" t="s">
        <v>148</v>
      </c>
      <c r="AU223" s="179" t="s">
        <v>88</v>
      </c>
      <c r="AY223" s="17" t="s">
        <v>145</v>
      </c>
      <c r="BE223" s="100">
        <f>IF(N223="základní",J223,0)</f>
        <v>0</v>
      </c>
      <c r="BF223" s="100">
        <f>IF(N223="snížená",J223,0)</f>
        <v>0</v>
      </c>
      <c r="BG223" s="100">
        <f>IF(N223="zákl. přenesená",J223,0)</f>
        <v>0</v>
      </c>
      <c r="BH223" s="100">
        <f>IF(N223="sníž. přenesená",J223,0)</f>
        <v>0</v>
      </c>
      <c r="BI223" s="100">
        <f>IF(N223="nulová",J223,0)</f>
        <v>0</v>
      </c>
      <c r="BJ223" s="17" t="s">
        <v>86</v>
      </c>
      <c r="BK223" s="100">
        <f>ROUND(I223*H223,2)</f>
        <v>0</v>
      </c>
      <c r="BL223" s="17" t="s">
        <v>167</v>
      </c>
      <c r="BM223" s="179" t="s">
        <v>363</v>
      </c>
    </row>
    <row r="224" spans="1:65" s="2" customFormat="1" ht="29.25">
      <c r="A224" s="34"/>
      <c r="B224" s="35"/>
      <c r="C224" s="34"/>
      <c r="D224" s="180" t="s">
        <v>154</v>
      </c>
      <c r="E224" s="34"/>
      <c r="F224" s="181" t="s">
        <v>364</v>
      </c>
      <c r="G224" s="34"/>
      <c r="H224" s="34"/>
      <c r="I224" s="136"/>
      <c r="J224" s="34"/>
      <c r="K224" s="34"/>
      <c r="L224" s="35"/>
      <c r="M224" s="182"/>
      <c r="N224" s="183"/>
      <c r="O224" s="60"/>
      <c r="P224" s="60"/>
      <c r="Q224" s="60"/>
      <c r="R224" s="60"/>
      <c r="S224" s="60"/>
      <c r="T224" s="61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154</v>
      </c>
      <c r="AU224" s="17" t="s">
        <v>88</v>
      </c>
    </row>
    <row r="225" spans="1:65" s="13" customFormat="1" ht="11.25">
      <c r="B225" s="184"/>
      <c r="D225" s="180" t="s">
        <v>156</v>
      </c>
      <c r="E225" s="185" t="s">
        <v>1</v>
      </c>
      <c r="F225" s="186" t="s">
        <v>365</v>
      </c>
      <c r="H225" s="187">
        <v>453.15499999999997</v>
      </c>
      <c r="I225" s="188"/>
      <c r="L225" s="184"/>
      <c r="M225" s="189"/>
      <c r="N225" s="190"/>
      <c r="O225" s="190"/>
      <c r="P225" s="190"/>
      <c r="Q225" s="190"/>
      <c r="R225" s="190"/>
      <c r="S225" s="190"/>
      <c r="T225" s="191"/>
      <c r="AT225" s="185" t="s">
        <v>156</v>
      </c>
      <c r="AU225" s="185" t="s">
        <v>88</v>
      </c>
      <c r="AV225" s="13" t="s">
        <v>88</v>
      </c>
      <c r="AW225" s="13" t="s">
        <v>32</v>
      </c>
      <c r="AX225" s="13" t="s">
        <v>78</v>
      </c>
      <c r="AY225" s="185" t="s">
        <v>145</v>
      </c>
    </row>
    <row r="226" spans="1:65" s="13" customFormat="1" ht="11.25">
      <c r="B226" s="184"/>
      <c r="D226" s="180" t="s">
        <v>156</v>
      </c>
      <c r="E226" s="185" t="s">
        <v>1</v>
      </c>
      <c r="F226" s="186" t="s">
        <v>366</v>
      </c>
      <c r="H226" s="187">
        <v>69.66</v>
      </c>
      <c r="I226" s="188"/>
      <c r="L226" s="184"/>
      <c r="M226" s="189"/>
      <c r="N226" s="190"/>
      <c r="O226" s="190"/>
      <c r="P226" s="190"/>
      <c r="Q226" s="190"/>
      <c r="R226" s="190"/>
      <c r="S226" s="190"/>
      <c r="T226" s="191"/>
      <c r="AT226" s="185" t="s">
        <v>156</v>
      </c>
      <c r="AU226" s="185" t="s">
        <v>88</v>
      </c>
      <c r="AV226" s="13" t="s">
        <v>88</v>
      </c>
      <c r="AW226" s="13" t="s">
        <v>32</v>
      </c>
      <c r="AX226" s="13" t="s">
        <v>78</v>
      </c>
      <c r="AY226" s="185" t="s">
        <v>145</v>
      </c>
    </row>
    <row r="227" spans="1:65" s="15" customFormat="1" ht="11.25">
      <c r="B227" s="203"/>
      <c r="D227" s="180" t="s">
        <v>156</v>
      </c>
      <c r="E227" s="204" t="s">
        <v>1</v>
      </c>
      <c r="F227" s="205" t="s">
        <v>253</v>
      </c>
      <c r="H227" s="206">
        <v>522.81500000000005</v>
      </c>
      <c r="I227" s="207"/>
      <c r="L227" s="203"/>
      <c r="M227" s="208"/>
      <c r="N227" s="209"/>
      <c r="O227" s="209"/>
      <c r="P227" s="209"/>
      <c r="Q227" s="209"/>
      <c r="R227" s="209"/>
      <c r="S227" s="209"/>
      <c r="T227" s="210"/>
      <c r="AT227" s="204" t="s">
        <v>156</v>
      </c>
      <c r="AU227" s="204" t="s">
        <v>88</v>
      </c>
      <c r="AV227" s="15" t="s">
        <v>167</v>
      </c>
      <c r="AW227" s="15" t="s">
        <v>32</v>
      </c>
      <c r="AX227" s="15" t="s">
        <v>86</v>
      </c>
      <c r="AY227" s="204" t="s">
        <v>145</v>
      </c>
    </row>
    <row r="228" spans="1:65" s="2" customFormat="1" ht="16.5" customHeight="1">
      <c r="A228" s="34"/>
      <c r="B228" s="135"/>
      <c r="C228" s="167" t="s">
        <v>7</v>
      </c>
      <c r="D228" s="167" t="s">
        <v>148</v>
      </c>
      <c r="E228" s="168" t="s">
        <v>367</v>
      </c>
      <c r="F228" s="169" t="s">
        <v>368</v>
      </c>
      <c r="G228" s="170" t="s">
        <v>282</v>
      </c>
      <c r="H228" s="171">
        <v>290.45299999999997</v>
      </c>
      <c r="I228" s="172"/>
      <c r="J228" s="173">
        <f>ROUND(I228*H228,2)</f>
        <v>0</v>
      </c>
      <c r="K228" s="174"/>
      <c r="L228" s="35"/>
      <c r="M228" s="175" t="s">
        <v>1</v>
      </c>
      <c r="N228" s="176" t="s">
        <v>43</v>
      </c>
      <c r="O228" s="60"/>
      <c r="P228" s="177">
        <f>O228*H228</f>
        <v>0</v>
      </c>
      <c r="Q228" s="177">
        <v>0</v>
      </c>
      <c r="R228" s="177">
        <f>Q228*H228</f>
        <v>0</v>
      </c>
      <c r="S228" s="177">
        <v>0</v>
      </c>
      <c r="T228" s="17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9" t="s">
        <v>167</v>
      </c>
      <c r="AT228" s="179" t="s">
        <v>148</v>
      </c>
      <c r="AU228" s="179" t="s">
        <v>88</v>
      </c>
      <c r="AY228" s="17" t="s">
        <v>145</v>
      </c>
      <c r="BE228" s="100">
        <f>IF(N228="základní",J228,0)</f>
        <v>0</v>
      </c>
      <c r="BF228" s="100">
        <f>IF(N228="snížená",J228,0)</f>
        <v>0</v>
      </c>
      <c r="BG228" s="100">
        <f>IF(N228="zákl. přenesená",J228,0)</f>
        <v>0</v>
      </c>
      <c r="BH228" s="100">
        <f>IF(N228="sníž. přenesená",J228,0)</f>
        <v>0</v>
      </c>
      <c r="BI228" s="100">
        <f>IF(N228="nulová",J228,0)</f>
        <v>0</v>
      </c>
      <c r="BJ228" s="17" t="s">
        <v>86</v>
      </c>
      <c r="BK228" s="100">
        <f>ROUND(I228*H228,2)</f>
        <v>0</v>
      </c>
      <c r="BL228" s="17" t="s">
        <v>167</v>
      </c>
      <c r="BM228" s="179" t="s">
        <v>369</v>
      </c>
    </row>
    <row r="229" spans="1:65" s="2" customFormat="1" ht="19.5">
      <c r="A229" s="34"/>
      <c r="B229" s="35"/>
      <c r="C229" s="34"/>
      <c r="D229" s="180" t="s">
        <v>154</v>
      </c>
      <c r="E229" s="34"/>
      <c r="F229" s="181" t="s">
        <v>370</v>
      </c>
      <c r="G229" s="34"/>
      <c r="H229" s="34"/>
      <c r="I229" s="136"/>
      <c r="J229" s="34"/>
      <c r="K229" s="34"/>
      <c r="L229" s="35"/>
      <c r="M229" s="182"/>
      <c r="N229" s="183"/>
      <c r="O229" s="60"/>
      <c r="P229" s="60"/>
      <c r="Q229" s="60"/>
      <c r="R229" s="60"/>
      <c r="S229" s="60"/>
      <c r="T229" s="61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154</v>
      </c>
      <c r="AU229" s="17" t="s">
        <v>88</v>
      </c>
    </row>
    <row r="230" spans="1:65" s="13" customFormat="1" ht="11.25">
      <c r="B230" s="184"/>
      <c r="D230" s="180" t="s">
        <v>156</v>
      </c>
      <c r="E230" s="185" t="s">
        <v>1</v>
      </c>
      <c r="F230" s="186" t="s">
        <v>213</v>
      </c>
      <c r="H230" s="187">
        <v>251.75299999999999</v>
      </c>
      <c r="I230" s="188"/>
      <c r="L230" s="184"/>
      <c r="M230" s="189"/>
      <c r="N230" s="190"/>
      <c r="O230" s="190"/>
      <c r="P230" s="190"/>
      <c r="Q230" s="190"/>
      <c r="R230" s="190"/>
      <c r="S230" s="190"/>
      <c r="T230" s="191"/>
      <c r="AT230" s="185" t="s">
        <v>156</v>
      </c>
      <c r="AU230" s="185" t="s">
        <v>88</v>
      </c>
      <c r="AV230" s="13" t="s">
        <v>88</v>
      </c>
      <c r="AW230" s="13" t="s">
        <v>32</v>
      </c>
      <c r="AX230" s="13" t="s">
        <v>78</v>
      </c>
      <c r="AY230" s="185" t="s">
        <v>145</v>
      </c>
    </row>
    <row r="231" spans="1:65" s="13" customFormat="1" ht="11.25">
      <c r="B231" s="184"/>
      <c r="D231" s="180" t="s">
        <v>156</v>
      </c>
      <c r="E231" s="185" t="s">
        <v>1</v>
      </c>
      <c r="F231" s="186" t="s">
        <v>342</v>
      </c>
      <c r="H231" s="187">
        <v>38.700000000000003</v>
      </c>
      <c r="I231" s="188"/>
      <c r="L231" s="184"/>
      <c r="M231" s="189"/>
      <c r="N231" s="190"/>
      <c r="O231" s="190"/>
      <c r="P231" s="190"/>
      <c r="Q231" s="190"/>
      <c r="R231" s="190"/>
      <c r="S231" s="190"/>
      <c r="T231" s="191"/>
      <c r="AT231" s="185" t="s">
        <v>156</v>
      </c>
      <c r="AU231" s="185" t="s">
        <v>88</v>
      </c>
      <c r="AV231" s="13" t="s">
        <v>88</v>
      </c>
      <c r="AW231" s="13" t="s">
        <v>32</v>
      </c>
      <c r="AX231" s="13" t="s">
        <v>78</v>
      </c>
      <c r="AY231" s="185" t="s">
        <v>145</v>
      </c>
    </row>
    <row r="232" spans="1:65" s="15" customFormat="1" ht="11.25">
      <c r="B232" s="203"/>
      <c r="D232" s="180" t="s">
        <v>156</v>
      </c>
      <c r="E232" s="204" t="s">
        <v>1</v>
      </c>
      <c r="F232" s="205" t="s">
        <v>253</v>
      </c>
      <c r="H232" s="206">
        <v>290.45299999999997</v>
      </c>
      <c r="I232" s="207"/>
      <c r="L232" s="203"/>
      <c r="M232" s="208"/>
      <c r="N232" s="209"/>
      <c r="O232" s="209"/>
      <c r="P232" s="209"/>
      <c r="Q232" s="209"/>
      <c r="R232" s="209"/>
      <c r="S232" s="209"/>
      <c r="T232" s="210"/>
      <c r="AT232" s="204" t="s">
        <v>156</v>
      </c>
      <c r="AU232" s="204" t="s">
        <v>88</v>
      </c>
      <c r="AV232" s="15" t="s">
        <v>167</v>
      </c>
      <c r="AW232" s="15" t="s">
        <v>32</v>
      </c>
      <c r="AX232" s="15" t="s">
        <v>86</v>
      </c>
      <c r="AY232" s="204" t="s">
        <v>145</v>
      </c>
    </row>
    <row r="233" spans="1:65" s="2" customFormat="1" ht="24.2" customHeight="1">
      <c r="A233" s="34"/>
      <c r="B233" s="135"/>
      <c r="C233" s="167" t="s">
        <v>371</v>
      </c>
      <c r="D233" s="167" t="s">
        <v>148</v>
      </c>
      <c r="E233" s="168" t="s">
        <v>372</v>
      </c>
      <c r="F233" s="169" t="s">
        <v>373</v>
      </c>
      <c r="G233" s="170" t="s">
        <v>241</v>
      </c>
      <c r="H233" s="171">
        <v>94.44</v>
      </c>
      <c r="I233" s="172"/>
      <c r="J233" s="173">
        <f>ROUND(I233*H233,2)</f>
        <v>0</v>
      </c>
      <c r="K233" s="174"/>
      <c r="L233" s="35"/>
      <c r="M233" s="175" t="s">
        <v>1</v>
      </c>
      <c r="N233" s="176" t="s">
        <v>43</v>
      </c>
      <c r="O233" s="60"/>
      <c r="P233" s="177">
        <f>O233*H233</f>
        <v>0</v>
      </c>
      <c r="Q233" s="177">
        <v>0</v>
      </c>
      <c r="R233" s="177">
        <f>Q233*H233</f>
        <v>0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167</v>
      </c>
      <c r="AT233" s="179" t="s">
        <v>148</v>
      </c>
      <c r="AU233" s="179" t="s">
        <v>88</v>
      </c>
      <c r="AY233" s="17" t="s">
        <v>145</v>
      </c>
      <c r="BE233" s="100">
        <f>IF(N233="základní",J233,0)</f>
        <v>0</v>
      </c>
      <c r="BF233" s="100">
        <f>IF(N233="snížená",J233,0)</f>
        <v>0</v>
      </c>
      <c r="BG233" s="100">
        <f>IF(N233="zákl. přenesená",J233,0)</f>
        <v>0</v>
      </c>
      <c r="BH233" s="100">
        <f>IF(N233="sníž. přenesená",J233,0)</f>
        <v>0</v>
      </c>
      <c r="BI233" s="100">
        <f>IF(N233="nulová",J233,0)</f>
        <v>0</v>
      </c>
      <c r="BJ233" s="17" t="s">
        <v>86</v>
      </c>
      <c r="BK233" s="100">
        <f>ROUND(I233*H233,2)</f>
        <v>0</v>
      </c>
      <c r="BL233" s="17" t="s">
        <v>167</v>
      </c>
      <c r="BM233" s="179" t="s">
        <v>374</v>
      </c>
    </row>
    <row r="234" spans="1:65" s="2" customFormat="1" ht="19.5">
      <c r="A234" s="34"/>
      <c r="B234" s="35"/>
      <c r="C234" s="34"/>
      <c r="D234" s="180" t="s">
        <v>154</v>
      </c>
      <c r="E234" s="34"/>
      <c r="F234" s="181" t="s">
        <v>375</v>
      </c>
      <c r="G234" s="34"/>
      <c r="H234" s="34"/>
      <c r="I234" s="136"/>
      <c r="J234" s="34"/>
      <c r="K234" s="34"/>
      <c r="L234" s="35"/>
      <c r="M234" s="182"/>
      <c r="N234" s="183"/>
      <c r="O234" s="60"/>
      <c r="P234" s="60"/>
      <c r="Q234" s="60"/>
      <c r="R234" s="60"/>
      <c r="S234" s="60"/>
      <c r="T234" s="61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154</v>
      </c>
      <c r="AU234" s="17" t="s">
        <v>88</v>
      </c>
    </row>
    <row r="235" spans="1:65" s="13" customFormat="1" ht="11.25">
      <c r="B235" s="184"/>
      <c r="D235" s="180" t="s">
        <v>156</v>
      </c>
      <c r="E235" s="185" t="s">
        <v>1</v>
      </c>
      <c r="F235" s="186" t="s">
        <v>376</v>
      </c>
      <c r="H235" s="187">
        <v>2.04</v>
      </c>
      <c r="I235" s="188"/>
      <c r="L235" s="184"/>
      <c r="M235" s="189"/>
      <c r="N235" s="190"/>
      <c r="O235" s="190"/>
      <c r="P235" s="190"/>
      <c r="Q235" s="190"/>
      <c r="R235" s="190"/>
      <c r="S235" s="190"/>
      <c r="T235" s="191"/>
      <c r="AT235" s="185" t="s">
        <v>156</v>
      </c>
      <c r="AU235" s="185" t="s">
        <v>88</v>
      </c>
      <c r="AV235" s="13" t="s">
        <v>88</v>
      </c>
      <c r="AW235" s="13" t="s">
        <v>32</v>
      </c>
      <c r="AX235" s="13" t="s">
        <v>78</v>
      </c>
      <c r="AY235" s="185" t="s">
        <v>145</v>
      </c>
    </row>
    <row r="236" spans="1:65" s="13" customFormat="1" ht="11.25">
      <c r="B236" s="184"/>
      <c r="D236" s="180" t="s">
        <v>156</v>
      </c>
      <c r="E236" s="185" t="s">
        <v>1</v>
      </c>
      <c r="F236" s="186" t="s">
        <v>377</v>
      </c>
      <c r="H236" s="187">
        <v>92.4</v>
      </c>
      <c r="I236" s="188"/>
      <c r="L236" s="184"/>
      <c r="M236" s="189"/>
      <c r="N236" s="190"/>
      <c r="O236" s="190"/>
      <c r="P236" s="190"/>
      <c r="Q236" s="190"/>
      <c r="R236" s="190"/>
      <c r="S236" s="190"/>
      <c r="T236" s="191"/>
      <c r="AT236" s="185" t="s">
        <v>156</v>
      </c>
      <c r="AU236" s="185" t="s">
        <v>88</v>
      </c>
      <c r="AV236" s="13" t="s">
        <v>88</v>
      </c>
      <c r="AW236" s="13" t="s">
        <v>32</v>
      </c>
      <c r="AX236" s="13" t="s">
        <v>78</v>
      </c>
      <c r="AY236" s="185" t="s">
        <v>145</v>
      </c>
    </row>
    <row r="237" spans="1:65" s="15" customFormat="1" ht="11.25">
      <c r="B237" s="203"/>
      <c r="D237" s="180" t="s">
        <v>156</v>
      </c>
      <c r="E237" s="204" t="s">
        <v>1</v>
      </c>
      <c r="F237" s="205" t="s">
        <v>253</v>
      </c>
      <c r="H237" s="206">
        <v>94.44</v>
      </c>
      <c r="I237" s="207"/>
      <c r="L237" s="203"/>
      <c r="M237" s="208"/>
      <c r="N237" s="209"/>
      <c r="O237" s="209"/>
      <c r="P237" s="209"/>
      <c r="Q237" s="209"/>
      <c r="R237" s="209"/>
      <c r="S237" s="209"/>
      <c r="T237" s="210"/>
      <c r="AT237" s="204" t="s">
        <v>156</v>
      </c>
      <c r="AU237" s="204" t="s">
        <v>88</v>
      </c>
      <c r="AV237" s="15" t="s">
        <v>167</v>
      </c>
      <c r="AW237" s="15" t="s">
        <v>32</v>
      </c>
      <c r="AX237" s="15" t="s">
        <v>86</v>
      </c>
      <c r="AY237" s="204" t="s">
        <v>145</v>
      </c>
    </row>
    <row r="238" spans="1:65" s="2" customFormat="1" ht="21.75" customHeight="1">
      <c r="A238" s="34"/>
      <c r="B238" s="135"/>
      <c r="C238" s="167" t="s">
        <v>378</v>
      </c>
      <c r="D238" s="167" t="s">
        <v>148</v>
      </c>
      <c r="E238" s="168" t="s">
        <v>379</v>
      </c>
      <c r="F238" s="169" t="s">
        <v>380</v>
      </c>
      <c r="G238" s="170" t="s">
        <v>241</v>
      </c>
      <c r="H238" s="171">
        <v>12.5</v>
      </c>
      <c r="I238" s="172"/>
      <c r="J238" s="173">
        <f>ROUND(I238*H238,2)</f>
        <v>0</v>
      </c>
      <c r="K238" s="174"/>
      <c r="L238" s="35"/>
      <c r="M238" s="175" t="s">
        <v>1</v>
      </c>
      <c r="N238" s="176" t="s">
        <v>43</v>
      </c>
      <c r="O238" s="60"/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9" t="s">
        <v>167</v>
      </c>
      <c r="AT238" s="179" t="s">
        <v>148</v>
      </c>
      <c r="AU238" s="179" t="s">
        <v>88</v>
      </c>
      <c r="AY238" s="17" t="s">
        <v>145</v>
      </c>
      <c r="BE238" s="100">
        <f>IF(N238="základní",J238,0)</f>
        <v>0</v>
      </c>
      <c r="BF238" s="100">
        <f>IF(N238="snížená",J238,0)</f>
        <v>0</v>
      </c>
      <c r="BG238" s="100">
        <f>IF(N238="zákl. přenesená",J238,0)</f>
        <v>0</v>
      </c>
      <c r="BH238" s="100">
        <f>IF(N238="sníž. přenesená",J238,0)</f>
        <v>0</v>
      </c>
      <c r="BI238" s="100">
        <f>IF(N238="nulová",J238,0)</f>
        <v>0</v>
      </c>
      <c r="BJ238" s="17" t="s">
        <v>86</v>
      </c>
      <c r="BK238" s="100">
        <f>ROUND(I238*H238,2)</f>
        <v>0</v>
      </c>
      <c r="BL238" s="17" t="s">
        <v>167</v>
      </c>
      <c r="BM238" s="179" t="s">
        <v>381</v>
      </c>
    </row>
    <row r="239" spans="1:65" s="2" customFormat="1" ht="19.5">
      <c r="A239" s="34"/>
      <c r="B239" s="35"/>
      <c r="C239" s="34"/>
      <c r="D239" s="180" t="s">
        <v>154</v>
      </c>
      <c r="E239" s="34"/>
      <c r="F239" s="181" t="s">
        <v>382</v>
      </c>
      <c r="G239" s="34"/>
      <c r="H239" s="34"/>
      <c r="I239" s="136"/>
      <c r="J239" s="34"/>
      <c r="K239" s="34"/>
      <c r="L239" s="35"/>
      <c r="M239" s="182"/>
      <c r="N239" s="183"/>
      <c r="O239" s="60"/>
      <c r="P239" s="60"/>
      <c r="Q239" s="60"/>
      <c r="R239" s="60"/>
      <c r="S239" s="60"/>
      <c r="T239" s="61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154</v>
      </c>
      <c r="AU239" s="17" t="s">
        <v>88</v>
      </c>
    </row>
    <row r="240" spans="1:65" s="13" customFormat="1" ht="22.5">
      <c r="B240" s="184"/>
      <c r="D240" s="180" t="s">
        <v>156</v>
      </c>
      <c r="E240" s="185" t="s">
        <v>1</v>
      </c>
      <c r="F240" s="186" t="s">
        <v>383</v>
      </c>
      <c r="H240" s="187">
        <v>12.5</v>
      </c>
      <c r="I240" s="188"/>
      <c r="L240" s="184"/>
      <c r="M240" s="189"/>
      <c r="N240" s="190"/>
      <c r="O240" s="190"/>
      <c r="P240" s="190"/>
      <c r="Q240" s="190"/>
      <c r="R240" s="190"/>
      <c r="S240" s="190"/>
      <c r="T240" s="191"/>
      <c r="AT240" s="185" t="s">
        <v>156</v>
      </c>
      <c r="AU240" s="185" t="s">
        <v>88</v>
      </c>
      <c r="AV240" s="13" t="s">
        <v>88</v>
      </c>
      <c r="AW240" s="13" t="s">
        <v>32</v>
      </c>
      <c r="AX240" s="13" t="s">
        <v>86</v>
      </c>
      <c r="AY240" s="185" t="s">
        <v>145</v>
      </c>
    </row>
    <row r="241" spans="1:65" s="2" customFormat="1" ht="16.5" customHeight="1">
      <c r="A241" s="34"/>
      <c r="B241" s="135"/>
      <c r="C241" s="211" t="s">
        <v>384</v>
      </c>
      <c r="D241" s="211" t="s">
        <v>353</v>
      </c>
      <c r="E241" s="212" t="s">
        <v>385</v>
      </c>
      <c r="F241" s="213" t="s">
        <v>386</v>
      </c>
      <c r="G241" s="214" t="s">
        <v>241</v>
      </c>
      <c r="H241" s="215">
        <v>12.75</v>
      </c>
      <c r="I241" s="216"/>
      <c r="J241" s="217">
        <f>ROUND(I241*H241,2)</f>
        <v>0</v>
      </c>
      <c r="K241" s="218"/>
      <c r="L241" s="219"/>
      <c r="M241" s="220" t="s">
        <v>1</v>
      </c>
      <c r="N241" s="221" t="s">
        <v>43</v>
      </c>
      <c r="O241" s="60"/>
      <c r="P241" s="177">
        <f>O241*H241</f>
        <v>0</v>
      </c>
      <c r="Q241" s="177">
        <v>5.6999999999999998E-4</v>
      </c>
      <c r="R241" s="177">
        <f>Q241*H241</f>
        <v>7.2674999999999997E-3</v>
      </c>
      <c r="S241" s="177">
        <v>0</v>
      </c>
      <c r="T241" s="17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9" t="s">
        <v>188</v>
      </c>
      <c r="AT241" s="179" t="s">
        <v>353</v>
      </c>
      <c r="AU241" s="179" t="s">
        <v>88</v>
      </c>
      <c r="AY241" s="17" t="s">
        <v>145</v>
      </c>
      <c r="BE241" s="100">
        <f>IF(N241="základní",J241,0)</f>
        <v>0</v>
      </c>
      <c r="BF241" s="100">
        <f>IF(N241="snížená",J241,0)</f>
        <v>0</v>
      </c>
      <c r="BG241" s="100">
        <f>IF(N241="zákl. přenesená",J241,0)</f>
        <v>0</v>
      </c>
      <c r="BH241" s="100">
        <f>IF(N241="sníž. přenesená",J241,0)</f>
        <v>0</v>
      </c>
      <c r="BI241" s="100">
        <f>IF(N241="nulová",J241,0)</f>
        <v>0</v>
      </c>
      <c r="BJ241" s="17" t="s">
        <v>86</v>
      </c>
      <c r="BK241" s="100">
        <f>ROUND(I241*H241,2)</f>
        <v>0</v>
      </c>
      <c r="BL241" s="17" t="s">
        <v>167</v>
      </c>
      <c r="BM241" s="179" t="s">
        <v>387</v>
      </c>
    </row>
    <row r="242" spans="1:65" s="2" customFormat="1" ht="11.25">
      <c r="A242" s="34"/>
      <c r="B242" s="35"/>
      <c r="C242" s="34"/>
      <c r="D242" s="180" t="s">
        <v>154</v>
      </c>
      <c r="E242" s="34"/>
      <c r="F242" s="181" t="s">
        <v>386</v>
      </c>
      <c r="G242" s="34"/>
      <c r="H242" s="34"/>
      <c r="I242" s="136"/>
      <c r="J242" s="34"/>
      <c r="K242" s="34"/>
      <c r="L242" s="35"/>
      <c r="M242" s="182"/>
      <c r="N242" s="183"/>
      <c r="O242" s="60"/>
      <c r="P242" s="60"/>
      <c r="Q242" s="60"/>
      <c r="R242" s="60"/>
      <c r="S242" s="60"/>
      <c r="T242" s="61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154</v>
      </c>
      <c r="AU242" s="17" t="s">
        <v>88</v>
      </c>
    </row>
    <row r="243" spans="1:65" s="13" customFormat="1" ht="11.25">
      <c r="B243" s="184"/>
      <c r="D243" s="180" t="s">
        <v>156</v>
      </c>
      <c r="F243" s="186" t="s">
        <v>388</v>
      </c>
      <c r="H243" s="187">
        <v>12.75</v>
      </c>
      <c r="I243" s="188"/>
      <c r="L243" s="184"/>
      <c r="M243" s="189"/>
      <c r="N243" s="190"/>
      <c r="O243" s="190"/>
      <c r="P243" s="190"/>
      <c r="Q243" s="190"/>
      <c r="R243" s="190"/>
      <c r="S243" s="190"/>
      <c r="T243" s="191"/>
      <c r="AT243" s="185" t="s">
        <v>156</v>
      </c>
      <c r="AU243" s="185" t="s">
        <v>88</v>
      </c>
      <c r="AV243" s="13" t="s">
        <v>88</v>
      </c>
      <c r="AW243" s="13" t="s">
        <v>3</v>
      </c>
      <c r="AX243" s="13" t="s">
        <v>86</v>
      </c>
      <c r="AY243" s="185" t="s">
        <v>145</v>
      </c>
    </row>
    <row r="244" spans="1:65" s="12" customFormat="1" ht="22.9" customHeight="1">
      <c r="B244" s="154"/>
      <c r="D244" s="155" t="s">
        <v>77</v>
      </c>
      <c r="E244" s="165" t="s">
        <v>162</v>
      </c>
      <c r="F244" s="165" t="s">
        <v>389</v>
      </c>
      <c r="I244" s="157"/>
      <c r="J244" s="166">
        <f>BK244</f>
        <v>0</v>
      </c>
      <c r="L244" s="154"/>
      <c r="M244" s="159"/>
      <c r="N244" s="160"/>
      <c r="O244" s="160"/>
      <c r="P244" s="161">
        <f>SUM(P245:P250)</f>
        <v>0</v>
      </c>
      <c r="Q244" s="160"/>
      <c r="R244" s="161">
        <f>SUM(R245:R250)</f>
        <v>4.4892400000000006</v>
      </c>
      <c r="S244" s="160"/>
      <c r="T244" s="162">
        <f>SUM(T245:T250)</f>
        <v>0</v>
      </c>
      <c r="AR244" s="155" t="s">
        <v>86</v>
      </c>
      <c r="AT244" s="163" t="s">
        <v>77</v>
      </c>
      <c r="AU244" s="163" t="s">
        <v>86</v>
      </c>
      <c r="AY244" s="155" t="s">
        <v>145</v>
      </c>
      <c r="BK244" s="164">
        <f>SUM(BK245:BK250)</f>
        <v>0</v>
      </c>
    </row>
    <row r="245" spans="1:65" s="2" customFormat="1" ht="24.2" customHeight="1">
      <c r="A245" s="34"/>
      <c r="B245" s="135"/>
      <c r="C245" s="167" t="s">
        <v>390</v>
      </c>
      <c r="D245" s="167" t="s">
        <v>148</v>
      </c>
      <c r="E245" s="168" t="s">
        <v>391</v>
      </c>
      <c r="F245" s="169" t="s">
        <v>392</v>
      </c>
      <c r="G245" s="170" t="s">
        <v>272</v>
      </c>
      <c r="H245" s="171">
        <v>7</v>
      </c>
      <c r="I245" s="172"/>
      <c r="J245" s="173">
        <f>ROUND(I245*H245,2)</f>
        <v>0</v>
      </c>
      <c r="K245" s="174"/>
      <c r="L245" s="35"/>
      <c r="M245" s="175" t="s">
        <v>1</v>
      </c>
      <c r="N245" s="176" t="s">
        <v>43</v>
      </c>
      <c r="O245" s="60"/>
      <c r="P245" s="177">
        <f>O245*H245</f>
        <v>0</v>
      </c>
      <c r="Q245" s="177">
        <v>0.24127000000000001</v>
      </c>
      <c r="R245" s="177">
        <f>Q245*H245</f>
        <v>1.68889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167</v>
      </c>
      <c r="AT245" s="179" t="s">
        <v>148</v>
      </c>
      <c r="AU245" s="179" t="s">
        <v>88</v>
      </c>
      <c r="AY245" s="17" t="s">
        <v>145</v>
      </c>
      <c r="BE245" s="100">
        <f>IF(N245="základní",J245,0)</f>
        <v>0</v>
      </c>
      <c r="BF245" s="100">
        <f>IF(N245="snížená",J245,0)</f>
        <v>0</v>
      </c>
      <c r="BG245" s="100">
        <f>IF(N245="zákl. přenesená",J245,0)</f>
        <v>0</v>
      </c>
      <c r="BH245" s="100">
        <f>IF(N245="sníž. přenesená",J245,0)</f>
        <v>0</v>
      </c>
      <c r="BI245" s="100">
        <f>IF(N245="nulová",J245,0)</f>
        <v>0</v>
      </c>
      <c r="BJ245" s="17" t="s">
        <v>86</v>
      </c>
      <c r="BK245" s="100">
        <f>ROUND(I245*H245,2)</f>
        <v>0</v>
      </c>
      <c r="BL245" s="17" t="s">
        <v>167</v>
      </c>
      <c r="BM245" s="179" t="s">
        <v>393</v>
      </c>
    </row>
    <row r="246" spans="1:65" s="2" customFormat="1" ht="19.5">
      <c r="A246" s="34"/>
      <c r="B246" s="35"/>
      <c r="C246" s="34"/>
      <c r="D246" s="180" t="s">
        <v>154</v>
      </c>
      <c r="E246" s="34"/>
      <c r="F246" s="181" t="s">
        <v>394</v>
      </c>
      <c r="G246" s="34"/>
      <c r="H246" s="34"/>
      <c r="I246" s="136"/>
      <c r="J246" s="34"/>
      <c r="K246" s="34"/>
      <c r="L246" s="35"/>
      <c r="M246" s="182"/>
      <c r="N246" s="183"/>
      <c r="O246" s="60"/>
      <c r="P246" s="60"/>
      <c r="Q246" s="60"/>
      <c r="R246" s="60"/>
      <c r="S246" s="60"/>
      <c r="T246" s="61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154</v>
      </c>
      <c r="AU246" s="17" t="s">
        <v>88</v>
      </c>
    </row>
    <row r="247" spans="1:65" s="13" customFormat="1" ht="11.25">
      <c r="B247" s="184"/>
      <c r="D247" s="180" t="s">
        <v>156</v>
      </c>
      <c r="E247" s="185" t="s">
        <v>1</v>
      </c>
      <c r="F247" s="186" t="s">
        <v>395</v>
      </c>
      <c r="H247" s="187">
        <v>7</v>
      </c>
      <c r="I247" s="188"/>
      <c r="L247" s="184"/>
      <c r="M247" s="189"/>
      <c r="N247" s="190"/>
      <c r="O247" s="190"/>
      <c r="P247" s="190"/>
      <c r="Q247" s="190"/>
      <c r="R247" s="190"/>
      <c r="S247" s="190"/>
      <c r="T247" s="191"/>
      <c r="AT247" s="185" t="s">
        <v>156</v>
      </c>
      <c r="AU247" s="185" t="s">
        <v>88</v>
      </c>
      <c r="AV247" s="13" t="s">
        <v>88</v>
      </c>
      <c r="AW247" s="13" t="s">
        <v>32</v>
      </c>
      <c r="AX247" s="13" t="s">
        <v>86</v>
      </c>
      <c r="AY247" s="185" t="s">
        <v>145</v>
      </c>
    </row>
    <row r="248" spans="1:65" s="2" customFormat="1" ht="21.75" customHeight="1">
      <c r="A248" s="34"/>
      <c r="B248" s="135"/>
      <c r="C248" s="211" t="s">
        <v>396</v>
      </c>
      <c r="D248" s="211" t="s">
        <v>353</v>
      </c>
      <c r="E248" s="212" t="s">
        <v>397</v>
      </c>
      <c r="F248" s="213" t="s">
        <v>398</v>
      </c>
      <c r="G248" s="214" t="s">
        <v>247</v>
      </c>
      <c r="H248" s="215">
        <v>40.005000000000003</v>
      </c>
      <c r="I248" s="216"/>
      <c r="J248" s="217">
        <f>ROUND(I248*H248,2)</f>
        <v>0</v>
      </c>
      <c r="K248" s="218"/>
      <c r="L248" s="219"/>
      <c r="M248" s="220" t="s">
        <v>1</v>
      </c>
      <c r="N248" s="221" t="s">
        <v>43</v>
      </c>
      <c r="O248" s="60"/>
      <c r="P248" s="177">
        <f>O248*H248</f>
        <v>0</v>
      </c>
      <c r="Q248" s="177">
        <v>7.0000000000000007E-2</v>
      </c>
      <c r="R248" s="177">
        <f>Q248*H248</f>
        <v>2.8003500000000003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188</v>
      </c>
      <c r="AT248" s="179" t="s">
        <v>353</v>
      </c>
      <c r="AU248" s="179" t="s">
        <v>88</v>
      </c>
      <c r="AY248" s="17" t="s">
        <v>145</v>
      </c>
      <c r="BE248" s="100">
        <f>IF(N248="základní",J248,0)</f>
        <v>0</v>
      </c>
      <c r="BF248" s="100">
        <f>IF(N248="snížená",J248,0)</f>
        <v>0</v>
      </c>
      <c r="BG248" s="100">
        <f>IF(N248="zákl. přenesená",J248,0)</f>
        <v>0</v>
      </c>
      <c r="BH248" s="100">
        <f>IF(N248="sníž. přenesená",J248,0)</f>
        <v>0</v>
      </c>
      <c r="BI248" s="100">
        <f>IF(N248="nulová",J248,0)</f>
        <v>0</v>
      </c>
      <c r="BJ248" s="17" t="s">
        <v>86</v>
      </c>
      <c r="BK248" s="100">
        <f>ROUND(I248*H248,2)</f>
        <v>0</v>
      </c>
      <c r="BL248" s="17" t="s">
        <v>167</v>
      </c>
      <c r="BM248" s="179" t="s">
        <v>399</v>
      </c>
    </row>
    <row r="249" spans="1:65" s="2" customFormat="1" ht="11.25">
      <c r="A249" s="34"/>
      <c r="B249" s="35"/>
      <c r="C249" s="34"/>
      <c r="D249" s="180" t="s">
        <v>154</v>
      </c>
      <c r="E249" s="34"/>
      <c r="F249" s="181" t="s">
        <v>398</v>
      </c>
      <c r="G249" s="34"/>
      <c r="H249" s="34"/>
      <c r="I249" s="136"/>
      <c r="J249" s="34"/>
      <c r="K249" s="34"/>
      <c r="L249" s="35"/>
      <c r="M249" s="182"/>
      <c r="N249" s="183"/>
      <c r="O249" s="60"/>
      <c r="P249" s="60"/>
      <c r="Q249" s="60"/>
      <c r="R249" s="60"/>
      <c r="S249" s="60"/>
      <c r="T249" s="61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154</v>
      </c>
      <c r="AU249" s="17" t="s">
        <v>88</v>
      </c>
    </row>
    <row r="250" spans="1:65" s="13" customFormat="1" ht="11.25">
      <c r="B250" s="184"/>
      <c r="D250" s="180" t="s">
        <v>156</v>
      </c>
      <c r="F250" s="186" t="s">
        <v>400</v>
      </c>
      <c r="H250" s="187">
        <v>40.005000000000003</v>
      </c>
      <c r="I250" s="188"/>
      <c r="L250" s="184"/>
      <c r="M250" s="189"/>
      <c r="N250" s="190"/>
      <c r="O250" s="190"/>
      <c r="P250" s="190"/>
      <c r="Q250" s="190"/>
      <c r="R250" s="190"/>
      <c r="S250" s="190"/>
      <c r="T250" s="191"/>
      <c r="AT250" s="185" t="s">
        <v>156</v>
      </c>
      <c r="AU250" s="185" t="s">
        <v>88</v>
      </c>
      <c r="AV250" s="13" t="s">
        <v>88</v>
      </c>
      <c r="AW250" s="13" t="s">
        <v>3</v>
      </c>
      <c r="AX250" s="13" t="s">
        <v>86</v>
      </c>
      <c r="AY250" s="185" t="s">
        <v>145</v>
      </c>
    </row>
    <row r="251" spans="1:65" s="12" customFormat="1" ht="22.9" customHeight="1">
      <c r="B251" s="154"/>
      <c r="D251" s="155" t="s">
        <v>77</v>
      </c>
      <c r="E251" s="165" t="s">
        <v>144</v>
      </c>
      <c r="F251" s="165" t="s">
        <v>401</v>
      </c>
      <c r="I251" s="157"/>
      <c r="J251" s="166">
        <f>BK251</f>
        <v>0</v>
      </c>
      <c r="L251" s="154"/>
      <c r="M251" s="159"/>
      <c r="N251" s="160"/>
      <c r="O251" s="160"/>
      <c r="P251" s="161">
        <f>SUM(P252:P291)</f>
        <v>0</v>
      </c>
      <c r="Q251" s="160"/>
      <c r="R251" s="161">
        <f>SUM(R252:R291)</f>
        <v>24.504624999999997</v>
      </c>
      <c r="S251" s="160"/>
      <c r="T251" s="162">
        <f>SUM(T252:T291)</f>
        <v>0</v>
      </c>
      <c r="AR251" s="155" t="s">
        <v>86</v>
      </c>
      <c r="AT251" s="163" t="s">
        <v>77</v>
      </c>
      <c r="AU251" s="163" t="s">
        <v>86</v>
      </c>
      <c r="AY251" s="155" t="s">
        <v>145</v>
      </c>
      <c r="BK251" s="164">
        <f>SUM(BK252:BK291)</f>
        <v>0</v>
      </c>
    </row>
    <row r="252" spans="1:65" s="2" customFormat="1" ht="24.2" customHeight="1">
      <c r="A252" s="34"/>
      <c r="B252" s="135"/>
      <c r="C252" s="167" t="s">
        <v>402</v>
      </c>
      <c r="D252" s="167" t="s">
        <v>148</v>
      </c>
      <c r="E252" s="168" t="s">
        <v>403</v>
      </c>
      <c r="F252" s="169" t="s">
        <v>404</v>
      </c>
      <c r="G252" s="170" t="s">
        <v>241</v>
      </c>
      <c r="H252" s="171">
        <v>88</v>
      </c>
      <c r="I252" s="172"/>
      <c r="J252" s="173">
        <f>ROUND(I252*H252,2)</f>
        <v>0</v>
      </c>
      <c r="K252" s="174"/>
      <c r="L252" s="35"/>
      <c r="M252" s="175" t="s">
        <v>1</v>
      </c>
      <c r="N252" s="176" t="s">
        <v>43</v>
      </c>
      <c r="O252" s="60"/>
      <c r="P252" s="177">
        <f>O252*H252</f>
        <v>0</v>
      </c>
      <c r="Q252" s="177">
        <v>0</v>
      </c>
      <c r="R252" s="177">
        <f>Q252*H252</f>
        <v>0</v>
      </c>
      <c r="S252" s="177">
        <v>0</v>
      </c>
      <c r="T252" s="17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9" t="s">
        <v>167</v>
      </c>
      <c r="AT252" s="179" t="s">
        <v>148</v>
      </c>
      <c r="AU252" s="179" t="s">
        <v>88</v>
      </c>
      <c r="AY252" s="17" t="s">
        <v>145</v>
      </c>
      <c r="BE252" s="100">
        <f>IF(N252="základní",J252,0)</f>
        <v>0</v>
      </c>
      <c r="BF252" s="100">
        <f>IF(N252="snížená",J252,0)</f>
        <v>0</v>
      </c>
      <c r="BG252" s="100">
        <f>IF(N252="zákl. přenesená",J252,0)</f>
        <v>0</v>
      </c>
      <c r="BH252" s="100">
        <f>IF(N252="sníž. přenesená",J252,0)</f>
        <v>0</v>
      </c>
      <c r="BI252" s="100">
        <f>IF(N252="nulová",J252,0)</f>
        <v>0</v>
      </c>
      <c r="BJ252" s="17" t="s">
        <v>86</v>
      </c>
      <c r="BK252" s="100">
        <f>ROUND(I252*H252,2)</f>
        <v>0</v>
      </c>
      <c r="BL252" s="17" t="s">
        <v>167</v>
      </c>
      <c r="BM252" s="179" t="s">
        <v>405</v>
      </c>
    </row>
    <row r="253" spans="1:65" s="2" customFormat="1" ht="29.25">
      <c r="A253" s="34"/>
      <c r="B253" s="35"/>
      <c r="C253" s="34"/>
      <c r="D253" s="180" t="s">
        <v>154</v>
      </c>
      <c r="E253" s="34"/>
      <c r="F253" s="181" t="s">
        <v>406</v>
      </c>
      <c r="G253" s="34"/>
      <c r="H253" s="34"/>
      <c r="I253" s="136"/>
      <c r="J253" s="34"/>
      <c r="K253" s="34"/>
      <c r="L253" s="35"/>
      <c r="M253" s="182"/>
      <c r="N253" s="183"/>
      <c r="O253" s="60"/>
      <c r="P253" s="60"/>
      <c r="Q253" s="60"/>
      <c r="R253" s="60"/>
      <c r="S253" s="60"/>
      <c r="T253" s="61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154</v>
      </c>
      <c r="AU253" s="17" t="s">
        <v>88</v>
      </c>
    </row>
    <row r="254" spans="1:65" s="14" customFormat="1" ht="22.5">
      <c r="B254" s="196"/>
      <c r="D254" s="180" t="s">
        <v>156</v>
      </c>
      <c r="E254" s="197" t="s">
        <v>1</v>
      </c>
      <c r="F254" s="198" t="s">
        <v>407</v>
      </c>
      <c r="H254" s="197" t="s">
        <v>1</v>
      </c>
      <c r="I254" s="199"/>
      <c r="L254" s="196"/>
      <c r="M254" s="200"/>
      <c r="N254" s="201"/>
      <c r="O254" s="201"/>
      <c r="P254" s="201"/>
      <c r="Q254" s="201"/>
      <c r="R254" s="201"/>
      <c r="S254" s="201"/>
      <c r="T254" s="202"/>
      <c r="AT254" s="197" t="s">
        <v>156</v>
      </c>
      <c r="AU254" s="197" t="s">
        <v>88</v>
      </c>
      <c r="AV254" s="14" t="s">
        <v>86</v>
      </c>
      <c r="AW254" s="14" t="s">
        <v>32</v>
      </c>
      <c r="AX254" s="14" t="s">
        <v>78</v>
      </c>
      <c r="AY254" s="197" t="s">
        <v>145</v>
      </c>
    </row>
    <row r="255" spans="1:65" s="14" customFormat="1" ht="11.25">
      <c r="B255" s="196"/>
      <c r="D255" s="180" t="s">
        <v>156</v>
      </c>
      <c r="E255" s="197" t="s">
        <v>1</v>
      </c>
      <c r="F255" s="198" t="s">
        <v>408</v>
      </c>
      <c r="H255" s="197" t="s">
        <v>1</v>
      </c>
      <c r="I255" s="199"/>
      <c r="L255" s="196"/>
      <c r="M255" s="200"/>
      <c r="N255" s="201"/>
      <c r="O255" s="201"/>
      <c r="P255" s="201"/>
      <c r="Q255" s="201"/>
      <c r="R255" s="201"/>
      <c r="S255" s="201"/>
      <c r="T255" s="202"/>
      <c r="AT255" s="197" t="s">
        <v>156</v>
      </c>
      <c r="AU255" s="197" t="s">
        <v>88</v>
      </c>
      <c r="AV255" s="14" t="s">
        <v>86</v>
      </c>
      <c r="AW255" s="14" t="s">
        <v>32</v>
      </c>
      <c r="AX255" s="14" t="s">
        <v>78</v>
      </c>
      <c r="AY255" s="197" t="s">
        <v>145</v>
      </c>
    </row>
    <row r="256" spans="1:65" s="13" customFormat="1" ht="11.25">
      <c r="B256" s="184"/>
      <c r="D256" s="180" t="s">
        <v>156</v>
      </c>
      <c r="E256" s="185" t="s">
        <v>1</v>
      </c>
      <c r="F256" s="186" t="s">
        <v>409</v>
      </c>
      <c r="H256" s="187">
        <v>88</v>
      </c>
      <c r="I256" s="188"/>
      <c r="L256" s="184"/>
      <c r="M256" s="189"/>
      <c r="N256" s="190"/>
      <c r="O256" s="190"/>
      <c r="P256" s="190"/>
      <c r="Q256" s="190"/>
      <c r="R256" s="190"/>
      <c r="S256" s="190"/>
      <c r="T256" s="191"/>
      <c r="AT256" s="185" t="s">
        <v>156</v>
      </c>
      <c r="AU256" s="185" t="s">
        <v>88</v>
      </c>
      <c r="AV256" s="13" t="s">
        <v>88</v>
      </c>
      <c r="AW256" s="13" t="s">
        <v>32</v>
      </c>
      <c r="AX256" s="13" t="s">
        <v>86</v>
      </c>
      <c r="AY256" s="185" t="s">
        <v>145</v>
      </c>
    </row>
    <row r="257" spans="1:65" s="2" customFormat="1" ht="24.2" customHeight="1">
      <c r="A257" s="34"/>
      <c r="B257" s="135"/>
      <c r="C257" s="167" t="s">
        <v>410</v>
      </c>
      <c r="D257" s="167" t="s">
        <v>148</v>
      </c>
      <c r="E257" s="168" t="s">
        <v>411</v>
      </c>
      <c r="F257" s="169" t="s">
        <v>412</v>
      </c>
      <c r="G257" s="170" t="s">
        <v>241</v>
      </c>
      <c r="H257" s="171">
        <v>88</v>
      </c>
      <c r="I257" s="172"/>
      <c r="J257" s="173">
        <f>ROUND(I257*H257,2)</f>
        <v>0</v>
      </c>
      <c r="K257" s="174"/>
      <c r="L257" s="35"/>
      <c r="M257" s="175" t="s">
        <v>1</v>
      </c>
      <c r="N257" s="176" t="s">
        <v>43</v>
      </c>
      <c r="O257" s="60"/>
      <c r="P257" s="177">
        <f>O257*H257</f>
        <v>0</v>
      </c>
      <c r="Q257" s="177">
        <v>0</v>
      </c>
      <c r="R257" s="177">
        <f>Q257*H257</f>
        <v>0</v>
      </c>
      <c r="S257" s="177">
        <v>0</v>
      </c>
      <c r="T257" s="17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79" t="s">
        <v>167</v>
      </c>
      <c r="AT257" s="179" t="s">
        <v>148</v>
      </c>
      <c r="AU257" s="179" t="s">
        <v>88</v>
      </c>
      <c r="AY257" s="17" t="s">
        <v>145</v>
      </c>
      <c r="BE257" s="100">
        <f>IF(N257="základní",J257,0)</f>
        <v>0</v>
      </c>
      <c r="BF257" s="100">
        <f>IF(N257="snížená",J257,0)</f>
        <v>0</v>
      </c>
      <c r="BG257" s="100">
        <f>IF(N257="zákl. přenesená",J257,0)</f>
        <v>0</v>
      </c>
      <c r="BH257" s="100">
        <f>IF(N257="sníž. přenesená",J257,0)</f>
        <v>0</v>
      </c>
      <c r="BI257" s="100">
        <f>IF(N257="nulová",J257,0)</f>
        <v>0</v>
      </c>
      <c r="BJ257" s="17" t="s">
        <v>86</v>
      </c>
      <c r="BK257" s="100">
        <f>ROUND(I257*H257,2)</f>
        <v>0</v>
      </c>
      <c r="BL257" s="17" t="s">
        <v>167</v>
      </c>
      <c r="BM257" s="179" t="s">
        <v>413</v>
      </c>
    </row>
    <row r="258" spans="1:65" s="2" customFormat="1" ht="29.25">
      <c r="A258" s="34"/>
      <c r="B258" s="35"/>
      <c r="C258" s="34"/>
      <c r="D258" s="180" t="s">
        <v>154</v>
      </c>
      <c r="E258" s="34"/>
      <c r="F258" s="181" t="s">
        <v>414</v>
      </c>
      <c r="G258" s="34"/>
      <c r="H258" s="34"/>
      <c r="I258" s="136"/>
      <c r="J258" s="34"/>
      <c r="K258" s="34"/>
      <c r="L258" s="35"/>
      <c r="M258" s="182"/>
      <c r="N258" s="183"/>
      <c r="O258" s="60"/>
      <c r="P258" s="60"/>
      <c r="Q258" s="60"/>
      <c r="R258" s="60"/>
      <c r="S258" s="60"/>
      <c r="T258" s="61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154</v>
      </c>
      <c r="AU258" s="17" t="s">
        <v>88</v>
      </c>
    </row>
    <row r="259" spans="1:65" s="14" customFormat="1" ht="22.5">
      <c r="B259" s="196"/>
      <c r="D259" s="180" t="s">
        <v>156</v>
      </c>
      <c r="E259" s="197" t="s">
        <v>1</v>
      </c>
      <c r="F259" s="198" t="s">
        <v>415</v>
      </c>
      <c r="H259" s="197" t="s">
        <v>1</v>
      </c>
      <c r="I259" s="199"/>
      <c r="L259" s="196"/>
      <c r="M259" s="200"/>
      <c r="N259" s="201"/>
      <c r="O259" s="201"/>
      <c r="P259" s="201"/>
      <c r="Q259" s="201"/>
      <c r="R259" s="201"/>
      <c r="S259" s="201"/>
      <c r="T259" s="202"/>
      <c r="AT259" s="197" t="s">
        <v>156</v>
      </c>
      <c r="AU259" s="197" t="s">
        <v>88</v>
      </c>
      <c r="AV259" s="14" t="s">
        <v>86</v>
      </c>
      <c r="AW259" s="14" t="s">
        <v>32</v>
      </c>
      <c r="AX259" s="14" t="s">
        <v>78</v>
      </c>
      <c r="AY259" s="197" t="s">
        <v>145</v>
      </c>
    </row>
    <row r="260" spans="1:65" s="14" customFormat="1" ht="11.25">
      <c r="B260" s="196"/>
      <c r="D260" s="180" t="s">
        <v>156</v>
      </c>
      <c r="E260" s="197" t="s">
        <v>1</v>
      </c>
      <c r="F260" s="198" t="s">
        <v>408</v>
      </c>
      <c r="H260" s="197" t="s">
        <v>1</v>
      </c>
      <c r="I260" s="199"/>
      <c r="L260" s="196"/>
      <c r="M260" s="200"/>
      <c r="N260" s="201"/>
      <c r="O260" s="201"/>
      <c r="P260" s="201"/>
      <c r="Q260" s="201"/>
      <c r="R260" s="201"/>
      <c r="S260" s="201"/>
      <c r="T260" s="202"/>
      <c r="AT260" s="197" t="s">
        <v>156</v>
      </c>
      <c r="AU260" s="197" t="s">
        <v>88</v>
      </c>
      <c r="AV260" s="14" t="s">
        <v>86</v>
      </c>
      <c r="AW260" s="14" t="s">
        <v>32</v>
      </c>
      <c r="AX260" s="14" t="s">
        <v>78</v>
      </c>
      <c r="AY260" s="197" t="s">
        <v>145</v>
      </c>
    </row>
    <row r="261" spans="1:65" s="13" customFormat="1" ht="11.25">
      <c r="B261" s="184"/>
      <c r="D261" s="180" t="s">
        <v>156</v>
      </c>
      <c r="E261" s="185" t="s">
        <v>1</v>
      </c>
      <c r="F261" s="186" t="s">
        <v>409</v>
      </c>
      <c r="H261" s="187">
        <v>88</v>
      </c>
      <c r="I261" s="188"/>
      <c r="L261" s="184"/>
      <c r="M261" s="189"/>
      <c r="N261" s="190"/>
      <c r="O261" s="190"/>
      <c r="P261" s="190"/>
      <c r="Q261" s="190"/>
      <c r="R261" s="190"/>
      <c r="S261" s="190"/>
      <c r="T261" s="191"/>
      <c r="AT261" s="185" t="s">
        <v>156</v>
      </c>
      <c r="AU261" s="185" t="s">
        <v>88</v>
      </c>
      <c r="AV261" s="13" t="s">
        <v>88</v>
      </c>
      <c r="AW261" s="13" t="s">
        <v>32</v>
      </c>
      <c r="AX261" s="13" t="s">
        <v>86</v>
      </c>
      <c r="AY261" s="185" t="s">
        <v>145</v>
      </c>
    </row>
    <row r="262" spans="1:65" s="2" customFormat="1" ht="21.75" customHeight="1">
      <c r="A262" s="34"/>
      <c r="B262" s="135"/>
      <c r="C262" s="167" t="s">
        <v>416</v>
      </c>
      <c r="D262" s="167" t="s">
        <v>148</v>
      </c>
      <c r="E262" s="168" t="s">
        <v>417</v>
      </c>
      <c r="F262" s="169" t="s">
        <v>418</v>
      </c>
      <c r="G262" s="170" t="s">
        <v>241</v>
      </c>
      <c r="H262" s="171">
        <v>92.4</v>
      </c>
      <c r="I262" s="172"/>
      <c r="J262" s="173">
        <f>ROUND(I262*H262,2)</f>
        <v>0</v>
      </c>
      <c r="K262" s="174"/>
      <c r="L262" s="35"/>
      <c r="M262" s="175" t="s">
        <v>1</v>
      </c>
      <c r="N262" s="176" t="s">
        <v>43</v>
      </c>
      <c r="O262" s="60"/>
      <c r="P262" s="177">
        <f>O262*H262</f>
        <v>0</v>
      </c>
      <c r="Q262" s="177">
        <v>0</v>
      </c>
      <c r="R262" s="177">
        <f>Q262*H262</f>
        <v>0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167</v>
      </c>
      <c r="AT262" s="179" t="s">
        <v>148</v>
      </c>
      <c r="AU262" s="179" t="s">
        <v>88</v>
      </c>
      <c r="AY262" s="17" t="s">
        <v>145</v>
      </c>
      <c r="BE262" s="100">
        <f>IF(N262="základní",J262,0)</f>
        <v>0</v>
      </c>
      <c r="BF262" s="100">
        <f>IF(N262="snížená",J262,0)</f>
        <v>0</v>
      </c>
      <c r="BG262" s="100">
        <f>IF(N262="zákl. přenesená",J262,0)</f>
        <v>0</v>
      </c>
      <c r="BH262" s="100">
        <f>IF(N262="sníž. přenesená",J262,0)</f>
        <v>0</v>
      </c>
      <c r="BI262" s="100">
        <f>IF(N262="nulová",J262,0)</f>
        <v>0</v>
      </c>
      <c r="BJ262" s="17" t="s">
        <v>86</v>
      </c>
      <c r="BK262" s="100">
        <f>ROUND(I262*H262,2)</f>
        <v>0</v>
      </c>
      <c r="BL262" s="17" t="s">
        <v>167</v>
      </c>
      <c r="BM262" s="179" t="s">
        <v>419</v>
      </c>
    </row>
    <row r="263" spans="1:65" s="2" customFormat="1" ht="19.5">
      <c r="A263" s="34"/>
      <c r="B263" s="35"/>
      <c r="C263" s="34"/>
      <c r="D263" s="180" t="s">
        <v>154</v>
      </c>
      <c r="E263" s="34"/>
      <c r="F263" s="181" t="s">
        <v>420</v>
      </c>
      <c r="G263" s="34"/>
      <c r="H263" s="34"/>
      <c r="I263" s="136"/>
      <c r="J263" s="34"/>
      <c r="K263" s="34"/>
      <c r="L263" s="35"/>
      <c r="M263" s="182"/>
      <c r="N263" s="183"/>
      <c r="O263" s="60"/>
      <c r="P263" s="60"/>
      <c r="Q263" s="60"/>
      <c r="R263" s="60"/>
      <c r="S263" s="60"/>
      <c r="T263" s="61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154</v>
      </c>
      <c r="AU263" s="17" t="s">
        <v>88</v>
      </c>
    </row>
    <row r="264" spans="1:65" s="14" customFormat="1" ht="22.5">
      <c r="B264" s="196"/>
      <c r="D264" s="180" t="s">
        <v>156</v>
      </c>
      <c r="E264" s="197" t="s">
        <v>1</v>
      </c>
      <c r="F264" s="198" t="s">
        <v>421</v>
      </c>
      <c r="H264" s="197" t="s">
        <v>1</v>
      </c>
      <c r="I264" s="199"/>
      <c r="L264" s="196"/>
      <c r="M264" s="200"/>
      <c r="N264" s="201"/>
      <c r="O264" s="201"/>
      <c r="P264" s="201"/>
      <c r="Q264" s="201"/>
      <c r="R264" s="201"/>
      <c r="S264" s="201"/>
      <c r="T264" s="202"/>
      <c r="AT264" s="197" t="s">
        <v>156</v>
      </c>
      <c r="AU264" s="197" t="s">
        <v>88</v>
      </c>
      <c r="AV264" s="14" t="s">
        <v>86</v>
      </c>
      <c r="AW264" s="14" t="s">
        <v>32</v>
      </c>
      <c r="AX264" s="14" t="s">
        <v>78</v>
      </c>
      <c r="AY264" s="197" t="s">
        <v>145</v>
      </c>
    </row>
    <row r="265" spans="1:65" s="14" customFormat="1" ht="11.25">
      <c r="B265" s="196"/>
      <c r="D265" s="180" t="s">
        <v>156</v>
      </c>
      <c r="E265" s="197" t="s">
        <v>1</v>
      </c>
      <c r="F265" s="198" t="s">
        <v>408</v>
      </c>
      <c r="H265" s="197" t="s">
        <v>1</v>
      </c>
      <c r="I265" s="199"/>
      <c r="L265" s="196"/>
      <c r="M265" s="200"/>
      <c r="N265" s="201"/>
      <c r="O265" s="201"/>
      <c r="P265" s="201"/>
      <c r="Q265" s="201"/>
      <c r="R265" s="201"/>
      <c r="S265" s="201"/>
      <c r="T265" s="202"/>
      <c r="AT265" s="197" t="s">
        <v>156</v>
      </c>
      <c r="AU265" s="197" t="s">
        <v>88</v>
      </c>
      <c r="AV265" s="14" t="s">
        <v>86</v>
      </c>
      <c r="AW265" s="14" t="s">
        <v>32</v>
      </c>
      <c r="AX265" s="14" t="s">
        <v>78</v>
      </c>
      <c r="AY265" s="197" t="s">
        <v>145</v>
      </c>
    </row>
    <row r="266" spans="1:65" s="13" customFormat="1" ht="11.25">
      <c r="B266" s="184"/>
      <c r="D266" s="180" t="s">
        <v>156</v>
      </c>
      <c r="E266" s="185" t="s">
        <v>1</v>
      </c>
      <c r="F266" s="186" t="s">
        <v>422</v>
      </c>
      <c r="H266" s="187">
        <v>92.4</v>
      </c>
      <c r="I266" s="188"/>
      <c r="L266" s="184"/>
      <c r="M266" s="189"/>
      <c r="N266" s="190"/>
      <c r="O266" s="190"/>
      <c r="P266" s="190"/>
      <c r="Q266" s="190"/>
      <c r="R266" s="190"/>
      <c r="S266" s="190"/>
      <c r="T266" s="191"/>
      <c r="AT266" s="185" t="s">
        <v>156</v>
      </c>
      <c r="AU266" s="185" t="s">
        <v>88</v>
      </c>
      <c r="AV266" s="13" t="s">
        <v>88</v>
      </c>
      <c r="AW266" s="13" t="s">
        <v>32</v>
      </c>
      <c r="AX266" s="13" t="s">
        <v>86</v>
      </c>
      <c r="AY266" s="185" t="s">
        <v>145</v>
      </c>
    </row>
    <row r="267" spans="1:65" s="2" customFormat="1" ht="21.75" customHeight="1">
      <c r="A267" s="34"/>
      <c r="B267" s="135"/>
      <c r="C267" s="167" t="s">
        <v>423</v>
      </c>
      <c r="D267" s="167" t="s">
        <v>148</v>
      </c>
      <c r="E267" s="168" t="s">
        <v>424</v>
      </c>
      <c r="F267" s="169" t="s">
        <v>425</v>
      </c>
      <c r="G267" s="170" t="s">
        <v>241</v>
      </c>
      <c r="H267" s="171">
        <v>4</v>
      </c>
      <c r="I267" s="172"/>
      <c r="J267" s="173">
        <f>ROUND(I267*H267,2)</f>
        <v>0</v>
      </c>
      <c r="K267" s="174"/>
      <c r="L267" s="35"/>
      <c r="M267" s="175" t="s">
        <v>1</v>
      </c>
      <c r="N267" s="176" t="s">
        <v>43</v>
      </c>
      <c r="O267" s="60"/>
      <c r="P267" s="177">
        <f>O267*H267</f>
        <v>0</v>
      </c>
      <c r="Q267" s="177">
        <v>0</v>
      </c>
      <c r="R267" s="177">
        <f>Q267*H267</f>
        <v>0</v>
      </c>
      <c r="S267" s="177">
        <v>0</v>
      </c>
      <c r="T267" s="17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9" t="s">
        <v>167</v>
      </c>
      <c r="AT267" s="179" t="s">
        <v>148</v>
      </c>
      <c r="AU267" s="179" t="s">
        <v>88</v>
      </c>
      <c r="AY267" s="17" t="s">
        <v>145</v>
      </c>
      <c r="BE267" s="100">
        <f>IF(N267="základní",J267,0)</f>
        <v>0</v>
      </c>
      <c r="BF267" s="100">
        <f>IF(N267="snížená",J267,0)</f>
        <v>0</v>
      </c>
      <c r="BG267" s="100">
        <f>IF(N267="zákl. přenesená",J267,0)</f>
        <v>0</v>
      </c>
      <c r="BH267" s="100">
        <f>IF(N267="sníž. přenesená",J267,0)</f>
        <v>0</v>
      </c>
      <c r="BI267" s="100">
        <f>IF(N267="nulová",J267,0)</f>
        <v>0</v>
      </c>
      <c r="BJ267" s="17" t="s">
        <v>86</v>
      </c>
      <c r="BK267" s="100">
        <f>ROUND(I267*H267,2)</f>
        <v>0</v>
      </c>
      <c r="BL267" s="17" t="s">
        <v>167</v>
      </c>
      <c r="BM267" s="179" t="s">
        <v>426</v>
      </c>
    </row>
    <row r="268" spans="1:65" s="2" customFormat="1" ht="19.5">
      <c r="A268" s="34"/>
      <c r="B268" s="35"/>
      <c r="C268" s="34"/>
      <c r="D268" s="180" t="s">
        <v>154</v>
      </c>
      <c r="E268" s="34"/>
      <c r="F268" s="181" t="s">
        <v>427</v>
      </c>
      <c r="G268" s="34"/>
      <c r="H268" s="34"/>
      <c r="I268" s="136"/>
      <c r="J268" s="34"/>
      <c r="K268" s="34"/>
      <c r="L268" s="35"/>
      <c r="M268" s="182"/>
      <c r="N268" s="183"/>
      <c r="O268" s="60"/>
      <c r="P268" s="60"/>
      <c r="Q268" s="60"/>
      <c r="R268" s="60"/>
      <c r="S268" s="60"/>
      <c r="T268" s="61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154</v>
      </c>
      <c r="AU268" s="17" t="s">
        <v>88</v>
      </c>
    </row>
    <row r="269" spans="1:65" s="13" customFormat="1" ht="11.25">
      <c r="B269" s="184"/>
      <c r="D269" s="180" t="s">
        <v>156</v>
      </c>
      <c r="E269" s="185" t="s">
        <v>1</v>
      </c>
      <c r="F269" s="186" t="s">
        <v>428</v>
      </c>
      <c r="H269" s="187">
        <v>4</v>
      </c>
      <c r="I269" s="188"/>
      <c r="L269" s="184"/>
      <c r="M269" s="189"/>
      <c r="N269" s="190"/>
      <c r="O269" s="190"/>
      <c r="P269" s="190"/>
      <c r="Q269" s="190"/>
      <c r="R269" s="190"/>
      <c r="S269" s="190"/>
      <c r="T269" s="191"/>
      <c r="AT269" s="185" t="s">
        <v>156</v>
      </c>
      <c r="AU269" s="185" t="s">
        <v>88</v>
      </c>
      <c r="AV269" s="13" t="s">
        <v>88</v>
      </c>
      <c r="AW269" s="13" t="s">
        <v>32</v>
      </c>
      <c r="AX269" s="13" t="s">
        <v>86</v>
      </c>
      <c r="AY269" s="185" t="s">
        <v>145</v>
      </c>
    </row>
    <row r="270" spans="1:65" s="2" customFormat="1" ht="33" customHeight="1">
      <c r="A270" s="34"/>
      <c r="B270" s="135"/>
      <c r="C270" s="167" t="s">
        <v>429</v>
      </c>
      <c r="D270" s="167" t="s">
        <v>148</v>
      </c>
      <c r="E270" s="168" t="s">
        <v>430</v>
      </c>
      <c r="F270" s="169" t="s">
        <v>431</v>
      </c>
      <c r="G270" s="170" t="s">
        <v>241</v>
      </c>
      <c r="H270" s="171">
        <v>7.75</v>
      </c>
      <c r="I270" s="172"/>
      <c r="J270" s="173">
        <f>ROUND(I270*H270,2)</f>
        <v>0</v>
      </c>
      <c r="K270" s="174"/>
      <c r="L270" s="35"/>
      <c r="M270" s="175" t="s">
        <v>1</v>
      </c>
      <c r="N270" s="176" t="s">
        <v>43</v>
      </c>
      <c r="O270" s="60"/>
      <c r="P270" s="177">
        <f>O270*H270</f>
        <v>0</v>
      </c>
      <c r="Q270" s="177">
        <v>0.12966</v>
      </c>
      <c r="R270" s="177">
        <f>Q270*H270</f>
        <v>1.0048649999999999</v>
      </c>
      <c r="S270" s="177">
        <v>0</v>
      </c>
      <c r="T270" s="17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79" t="s">
        <v>167</v>
      </c>
      <c r="AT270" s="179" t="s">
        <v>148</v>
      </c>
      <c r="AU270" s="179" t="s">
        <v>88</v>
      </c>
      <c r="AY270" s="17" t="s">
        <v>145</v>
      </c>
      <c r="BE270" s="100">
        <f>IF(N270="základní",J270,0)</f>
        <v>0</v>
      </c>
      <c r="BF270" s="100">
        <f>IF(N270="snížená",J270,0)</f>
        <v>0</v>
      </c>
      <c r="BG270" s="100">
        <f>IF(N270="zákl. přenesená",J270,0)</f>
        <v>0</v>
      </c>
      <c r="BH270" s="100">
        <f>IF(N270="sníž. přenesená",J270,0)</f>
        <v>0</v>
      </c>
      <c r="BI270" s="100">
        <f>IF(N270="nulová",J270,0)</f>
        <v>0</v>
      </c>
      <c r="BJ270" s="17" t="s">
        <v>86</v>
      </c>
      <c r="BK270" s="100">
        <f>ROUND(I270*H270,2)</f>
        <v>0</v>
      </c>
      <c r="BL270" s="17" t="s">
        <v>167</v>
      </c>
      <c r="BM270" s="179" t="s">
        <v>432</v>
      </c>
    </row>
    <row r="271" spans="1:65" s="2" customFormat="1" ht="29.25">
      <c r="A271" s="34"/>
      <c r="B271" s="35"/>
      <c r="C271" s="34"/>
      <c r="D271" s="180" t="s">
        <v>154</v>
      </c>
      <c r="E271" s="34"/>
      <c r="F271" s="181" t="s">
        <v>433</v>
      </c>
      <c r="G271" s="34"/>
      <c r="H271" s="34"/>
      <c r="I271" s="136"/>
      <c r="J271" s="34"/>
      <c r="K271" s="34"/>
      <c r="L271" s="35"/>
      <c r="M271" s="182"/>
      <c r="N271" s="183"/>
      <c r="O271" s="60"/>
      <c r="P271" s="60"/>
      <c r="Q271" s="60"/>
      <c r="R271" s="60"/>
      <c r="S271" s="60"/>
      <c r="T271" s="61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154</v>
      </c>
      <c r="AU271" s="17" t="s">
        <v>88</v>
      </c>
    </row>
    <row r="272" spans="1:65" s="13" customFormat="1" ht="11.25">
      <c r="B272" s="184"/>
      <c r="D272" s="180" t="s">
        <v>156</v>
      </c>
      <c r="E272" s="185" t="s">
        <v>1</v>
      </c>
      <c r="F272" s="186" t="s">
        <v>434</v>
      </c>
      <c r="H272" s="187">
        <v>7.75</v>
      </c>
      <c r="I272" s="188"/>
      <c r="L272" s="184"/>
      <c r="M272" s="189"/>
      <c r="N272" s="190"/>
      <c r="O272" s="190"/>
      <c r="P272" s="190"/>
      <c r="Q272" s="190"/>
      <c r="R272" s="190"/>
      <c r="S272" s="190"/>
      <c r="T272" s="191"/>
      <c r="AT272" s="185" t="s">
        <v>156</v>
      </c>
      <c r="AU272" s="185" t="s">
        <v>88</v>
      </c>
      <c r="AV272" s="13" t="s">
        <v>88</v>
      </c>
      <c r="AW272" s="13" t="s">
        <v>32</v>
      </c>
      <c r="AX272" s="13" t="s">
        <v>86</v>
      </c>
      <c r="AY272" s="185" t="s">
        <v>145</v>
      </c>
    </row>
    <row r="273" spans="1:65" s="2" customFormat="1" ht="21.75" customHeight="1">
      <c r="A273" s="34"/>
      <c r="B273" s="135"/>
      <c r="C273" s="167" t="s">
        <v>435</v>
      </c>
      <c r="D273" s="167" t="s">
        <v>148</v>
      </c>
      <c r="E273" s="168" t="s">
        <v>436</v>
      </c>
      <c r="F273" s="169" t="s">
        <v>437</v>
      </c>
      <c r="G273" s="170" t="s">
        <v>241</v>
      </c>
      <c r="H273" s="171">
        <v>7.75</v>
      </c>
      <c r="I273" s="172"/>
      <c r="J273" s="173">
        <f>ROUND(I273*H273,2)</f>
        <v>0</v>
      </c>
      <c r="K273" s="174"/>
      <c r="L273" s="35"/>
      <c r="M273" s="175" t="s">
        <v>1</v>
      </c>
      <c r="N273" s="176" t="s">
        <v>43</v>
      </c>
      <c r="O273" s="60"/>
      <c r="P273" s="177">
        <f>O273*H273</f>
        <v>0</v>
      </c>
      <c r="Q273" s="177">
        <v>0</v>
      </c>
      <c r="R273" s="177">
        <f>Q273*H273</f>
        <v>0</v>
      </c>
      <c r="S273" s="177">
        <v>0</v>
      </c>
      <c r="T273" s="17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9" t="s">
        <v>167</v>
      </c>
      <c r="AT273" s="179" t="s">
        <v>148</v>
      </c>
      <c r="AU273" s="179" t="s">
        <v>88</v>
      </c>
      <c r="AY273" s="17" t="s">
        <v>145</v>
      </c>
      <c r="BE273" s="100">
        <f>IF(N273="základní",J273,0)</f>
        <v>0</v>
      </c>
      <c r="BF273" s="100">
        <f>IF(N273="snížená",J273,0)</f>
        <v>0</v>
      </c>
      <c r="BG273" s="100">
        <f>IF(N273="zákl. přenesená",J273,0)</f>
        <v>0</v>
      </c>
      <c r="BH273" s="100">
        <f>IF(N273="sníž. přenesená",J273,0)</f>
        <v>0</v>
      </c>
      <c r="BI273" s="100">
        <f>IF(N273="nulová",J273,0)</f>
        <v>0</v>
      </c>
      <c r="BJ273" s="17" t="s">
        <v>86</v>
      </c>
      <c r="BK273" s="100">
        <f>ROUND(I273*H273,2)</f>
        <v>0</v>
      </c>
      <c r="BL273" s="17" t="s">
        <v>167</v>
      </c>
      <c r="BM273" s="179" t="s">
        <v>438</v>
      </c>
    </row>
    <row r="274" spans="1:65" s="2" customFormat="1" ht="19.5">
      <c r="A274" s="34"/>
      <c r="B274" s="35"/>
      <c r="C274" s="34"/>
      <c r="D274" s="180" t="s">
        <v>154</v>
      </c>
      <c r="E274" s="34"/>
      <c r="F274" s="181" t="s">
        <v>439</v>
      </c>
      <c r="G274" s="34"/>
      <c r="H274" s="34"/>
      <c r="I274" s="136"/>
      <c r="J274" s="34"/>
      <c r="K274" s="34"/>
      <c r="L274" s="35"/>
      <c r="M274" s="182"/>
      <c r="N274" s="183"/>
      <c r="O274" s="60"/>
      <c r="P274" s="60"/>
      <c r="Q274" s="60"/>
      <c r="R274" s="60"/>
      <c r="S274" s="60"/>
      <c r="T274" s="61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154</v>
      </c>
      <c r="AU274" s="17" t="s">
        <v>88</v>
      </c>
    </row>
    <row r="275" spans="1:65" s="13" customFormat="1" ht="11.25">
      <c r="B275" s="184"/>
      <c r="D275" s="180" t="s">
        <v>156</v>
      </c>
      <c r="E275" s="185" t="s">
        <v>1</v>
      </c>
      <c r="F275" s="186" t="s">
        <v>264</v>
      </c>
      <c r="H275" s="187">
        <v>7.75</v>
      </c>
      <c r="I275" s="188"/>
      <c r="L275" s="184"/>
      <c r="M275" s="189"/>
      <c r="N275" s="190"/>
      <c r="O275" s="190"/>
      <c r="P275" s="190"/>
      <c r="Q275" s="190"/>
      <c r="R275" s="190"/>
      <c r="S275" s="190"/>
      <c r="T275" s="191"/>
      <c r="AT275" s="185" t="s">
        <v>156</v>
      </c>
      <c r="AU275" s="185" t="s">
        <v>88</v>
      </c>
      <c r="AV275" s="13" t="s">
        <v>88</v>
      </c>
      <c r="AW275" s="13" t="s">
        <v>32</v>
      </c>
      <c r="AX275" s="13" t="s">
        <v>86</v>
      </c>
      <c r="AY275" s="185" t="s">
        <v>145</v>
      </c>
    </row>
    <row r="276" spans="1:65" s="2" customFormat="1" ht="24.2" customHeight="1">
      <c r="A276" s="34"/>
      <c r="B276" s="135"/>
      <c r="C276" s="167" t="s">
        <v>440</v>
      </c>
      <c r="D276" s="167" t="s">
        <v>148</v>
      </c>
      <c r="E276" s="168" t="s">
        <v>441</v>
      </c>
      <c r="F276" s="169" t="s">
        <v>442</v>
      </c>
      <c r="G276" s="170" t="s">
        <v>241</v>
      </c>
      <c r="H276" s="171">
        <v>4</v>
      </c>
      <c r="I276" s="172"/>
      <c r="J276" s="173">
        <f>ROUND(I276*H276,2)</f>
        <v>0</v>
      </c>
      <c r="K276" s="174"/>
      <c r="L276" s="35"/>
      <c r="M276" s="175" t="s">
        <v>1</v>
      </c>
      <c r="N276" s="176" t="s">
        <v>43</v>
      </c>
      <c r="O276" s="60"/>
      <c r="P276" s="177">
        <f>O276*H276</f>
        <v>0</v>
      </c>
      <c r="Q276" s="177">
        <v>8.9219999999999994E-2</v>
      </c>
      <c r="R276" s="177">
        <f>Q276*H276</f>
        <v>0.35687999999999998</v>
      </c>
      <c r="S276" s="177">
        <v>0</v>
      </c>
      <c r="T276" s="17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79" t="s">
        <v>167</v>
      </c>
      <c r="AT276" s="179" t="s">
        <v>148</v>
      </c>
      <c r="AU276" s="179" t="s">
        <v>88</v>
      </c>
      <c r="AY276" s="17" t="s">
        <v>145</v>
      </c>
      <c r="BE276" s="100">
        <f>IF(N276="základní",J276,0)</f>
        <v>0</v>
      </c>
      <c r="BF276" s="100">
        <f>IF(N276="snížená",J276,0)</f>
        <v>0</v>
      </c>
      <c r="BG276" s="100">
        <f>IF(N276="zákl. přenesená",J276,0)</f>
        <v>0</v>
      </c>
      <c r="BH276" s="100">
        <f>IF(N276="sníž. přenesená",J276,0)</f>
        <v>0</v>
      </c>
      <c r="BI276" s="100">
        <f>IF(N276="nulová",J276,0)</f>
        <v>0</v>
      </c>
      <c r="BJ276" s="17" t="s">
        <v>86</v>
      </c>
      <c r="BK276" s="100">
        <f>ROUND(I276*H276,2)</f>
        <v>0</v>
      </c>
      <c r="BL276" s="17" t="s">
        <v>167</v>
      </c>
      <c r="BM276" s="179" t="s">
        <v>443</v>
      </c>
    </row>
    <row r="277" spans="1:65" s="2" customFormat="1" ht="48.75">
      <c r="A277" s="34"/>
      <c r="B277" s="35"/>
      <c r="C277" s="34"/>
      <c r="D277" s="180" t="s">
        <v>154</v>
      </c>
      <c r="E277" s="34"/>
      <c r="F277" s="181" t="s">
        <v>444</v>
      </c>
      <c r="G277" s="34"/>
      <c r="H277" s="34"/>
      <c r="I277" s="136"/>
      <c r="J277" s="34"/>
      <c r="K277" s="34"/>
      <c r="L277" s="35"/>
      <c r="M277" s="182"/>
      <c r="N277" s="183"/>
      <c r="O277" s="60"/>
      <c r="P277" s="60"/>
      <c r="Q277" s="60"/>
      <c r="R277" s="60"/>
      <c r="S277" s="60"/>
      <c r="T277" s="61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154</v>
      </c>
      <c r="AU277" s="17" t="s">
        <v>88</v>
      </c>
    </row>
    <row r="278" spans="1:65" s="13" customFormat="1" ht="11.25">
      <c r="B278" s="184"/>
      <c r="D278" s="180" t="s">
        <v>156</v>
      </c>
      <c r="E278" s="185" t="s">
        <v>1</v>
      </c>
      <c r="F278" s="186" t="s">
        <v>445</v>
      </c>
      <c r="H278" s="187">
        <v>4</v>
      </c>
      <c r="I278" s="188"/>
      <c r="L278" s="184"/>
      <c r="M278" s="189"/>
      <c r="N278" s="190"/>
      <c r="O278" s="190"/>
      <c r="P278" s="190"/>
      <c r="Q278" s="190"/>
      <c r="R278" s="190"/>
      <c r="S278" s="190"/>
      <c r="T278" s="191"/>
      <c r="AT278" s="185" t="s">
        <v>156</v>
      </c>
      <c r="AU278" s="185" t="s">
        <v>88</v>
      </c>
      <c r="AV278" s="13" t="s">
        <v>88</v>
      </c>
      <c r="AW278" s="13" t="s">
        <v>32</v>
      </c>
      <c r="AX278" s="13" t="s">
        <v>86</v>
      </c>
      <c r="AY278" s="185" t="s">
        <v>145</v>
      </c>
    </row>
    <row r="279" spans="1:65" s="2" customFormat="1" ht="21.75" customHeight="1">
      <c r="A279" s="34"/>
      <c r="B279" s="135"/>
      <c r="C279" s="211" t="s">
        <v>446</v>
      </c>
      <c r="D279" s="211" t="s">
        <v>353</v>
      </c>
      <c r="E279" s="212" t="s">
        <v>447</v>
      </c>
      <c r="F279" s="213" t="s">
        <v>448</v>
      </c>
      <c r="G279" s="214" t="s">
        <v>241</v>
      </c>
      <c r="H279" s="215">
        <v>4.12</v>
      </c>
      <c r="I279" s="216"/>
      <c r="J279" s="217">
        <f>ROUND(I279*H279,2)</f>
        <v>0</v>
      </c>
      <c r="K279" s="218"/>
      <c r="L279" s="219"/>
      <c r="M279" s="220" t="s">
        <v>1</v>
      </c>
      <c r="N279" s="221" t="s">
        <v>43</v>
      </c>
      <c r="O279" s="60"/>
      <c r="P279" s="177">
        <f>O279*H279</f>
        <v>0</v>
      </c>
      <c r="Q279" s="177">
        <v>0.13100000000000001</v>
      </c>
      <c r="R279" s="177">
        <f>Q279*H279</f>
        <v>0.53972000000000009</v>
      </c>
      <c r="S279" s="177">
        <v>0</v>
      </c>
      <c r="T279" s="17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79" t="s">
        <v>188</v>
      </c>
      <c r="AT279" s="179" t="s">
        <v>353</v>
      </c>
      <c r="AU279" s="179" t="s">
        <v>88</v>
      </c>
      <c r="AY279" s="17" t="s">
        <v>145</v>
      </c>
      <c r="BE279" s="100">
        <f>IF(N279="základní",J279,0)</f>
        <v>0</v>
      </c>
      <c r="BF279" s="100">
        <f>IF(N279="snížená",J279,0)</f>
        <v>0</v>
      </c>
      <c r="BG279" s="100">
        <f>IF(N279="zákl. přenesená",J279,0)</f>
        <v>0</v>
      </c>
      <c r="BH279" s="100">
        <f>IF(N279="sníž. přenesená",J279,0)</f>
        <v>0</v>
      </c>
      <c r="BI279" s="100">
        <f>IF(N279="nulová",J279,0)</f>
        <v>0</v>
      </c>
      <c r="BJ279" s="17" t="s">
        <v>86</v>
      </c>
      <c r="BK279" s="100">
        <f>ROUND(I279*H279,2)</f>
        <v>0</v>
      </c>
      <c r="BL279" s="17" t="s">
        <v>167</v>
      </c>
      <c r="BM279" s="179" t="s">
        <v>449</v>
      </c>
    </row>
    <row r="280" spans="1:65" s="2" customFormat="1" ht="11.25">
      <c r="A280" s="34"/>
      <c r="B280" s="35"/>
      <c r="C280" s="34"/>
      <c r="D280" s="180" t="s">
        <v>154</v>
      </c>
      <c r="E280" s="34"/>
      <c r="F280" s="181" t="s">
        <v>448</v>
      </c>
      <c r="G280" s="34"/>
      <c r="H280" s="34"/>
      <c r="I280" s="136"/>
      <c r="J280" s="34"/>
      <c r="K280" s="34"/>
      <c r="L280" s="35"/>
      <c r="M280" s="182"/>
      <c r="N280" s="183"/>
      <c r="O280" s="60"/>
      <c r="P280" s="60"/>
      <c r="Q280" s="60"/>
      <c r="R280" s="60"/>
      <c r="S280" s="60"/>
      <c r="T280" s="61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154</v>
      </c>
      <c r="AU280" s="17" t="s">
        <v>88</v>
      </c>
    </row>
    <row r="281" spans="1:65" s="13" customFormat="1" ht="11.25">
      <c r="B281" s="184"/>
      <c r="D281" s="180" t="s">
        <v>156</v>
      </c>
      <c r="F281" s="186" t="s">
        <v>450</v>
      </c>
      <c r="H281" s="187">
        <v>4.12</v>
      </c>
      <c r="I281" s="188"/>
      <c r="L281" s="184"/>
      <c r="M281" s="189"/>
      <c r="N281" s="190"/>
      <c r="O281" s="190"/>
      <c r="P281" s="190"/>
      <c r="Q281" s="190"/>
      <c r="R281" s="190"/>
      <c r="S281" s="190"/>
      <c r="T281" s="191"/>
      <c r="AT281" s="185" t="s">
        <v>156</v>
      </c>
      <c r="AU281" s="185" t="s">
        <v>88</v>
      </c>
      <c r="AV281" s="13" t="s">
        <v>88</v>
      </c>
      <c r="AW281" s="13" t="s">
        <v>3</v>
      </c>
      <c r="AX281" s="13" t="s">
        <v>86</v>
      </c>
      <c r="AY281" s="185" t="s">
        <v>145</v>
      </c>
    </row>
    <row r="282" spans="1:65" s="2" customFormat="1" ht="33" customHeight="1">
      <c r="A282" s="34"/>
      <c r="B282" s="135"/>
      <c r="C282" s="167" t="s">
        <v>451</v>
      </c>
      <c r="D282" s="167" t="s">
        <v>148</v>
      </c>
      <c r="E282" s="168" t="s">
        <v>452</v>
      </c>
      <c r="F282" s="169" t="s">
        <v>453</v>
      </c>
      <c r="G282" s="170" t="s">
        <v>241</v>
      </c>
      <c r="H282" s="171">
        <v>88</v>
      </c>
      <c r="I282" s="172"/>
      <c r="J282" s="173">
        <f>ROUND(I282*H282,2)</f>
        <v>0</v>
      </c>
      <c r="K282" s="174"/>
      <c r="L282" s="35"/>
      <c r="M282" s="175" t="s">
        <v>1</v>
      </c>
      <c r="N282" s="176" t="s">
        <v>43</v>
      </c>
      <c r="O282" s="60"/>
      <c r="P282" s="177">
        <f>O282*H282</f>
        <v>0</v>
      </c>
      <c r="Q282" s="177">
        <v>0.11162</v>
      </c>
      <c r="R282" s="177">
        <f>Q282*H282</f>
        <v>9.8225599999999993</v>
      </c>
      <c r="S282" s="177">
        <v>0</v>
      </c>
      <c r="T282" s="17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79" t="s">
        <v>167</v>
      </c>
      <c r="AT282" s="179" t="s">
        <v>148</v>
      </c>
      <c r="AU282" s="179" t="s">
        <v>88</v>
      </c>
      <c r="AY282" s="17" t="s">
        <v>145</v>
      </c>
      <c r="BE282" s="100">
        <f>IF(N282="základní",J282,0)</f>
        <v>0</v>
      </c>
      <c r="BF282" s="100">
        <f>IF(N282="snížená",J282,0)</f>
        <v>0</v>
      </c>
      <c r="BG282" s="100">
        <f>IF(N282="zákl. přenesená",J282,0)</f>
        <v>0</v>
      </c>
      <c r="BH282" s="100">
        <f>IF(N282="sníž. přenesená",J282,0)</f>
        <v>0</v>
      </c>
      <c r="BI282" s="100">
        <f>IF(N282="nulová",J282,0)</f>
        <v>0</v>
      </c>
      <c r="BJ282" s="17" t="s">
        <v>86</v>
      </c>
      <c r="BK282" s="100">
        <f>ROUND(I282*H282,2)</f>
        <v>0</v>
      </c>
      <c r="BL282" s="17" t="s">
        <v>167</v>
      </c>
      <c r="BM282" s="179" t="s">
        <v>454</v>
      </c>
    </row>
    <row r="283" spans="1:65" s="2" customFormat="1" ht="48.75">
      <c r="A283" s="34"/>
      <c r="B283" s="35"/>
      <c r="C283" s="34"/>
      <c r="D283" s="180" t="s">
        <v>154</v>
      </c>
      <c r="E283" s="34"/>
      <c r="F283" s="181" t="s">
        <v>455</v>
      </c>
      <c r="G283" s="34"/>
      <c r="H283" s="34"/>
      <c r="I283" s="136"/>
      <c r="J283" s="34"/>
      <c r="K283" s="34"/>
      <c r="L283" s="35"/>
      <c r="M283" s="182"/>
      <c r="N283" s="183"/>
      <c r="O283" s="60"/>
      <c r="P283" s="60"/>
      <c r="Q283" s="60"/>
      <c r="R283" s="60"/>
      <c r="S283" s="60"/>
      <c r="T283" s="61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154</v>
      </c>
      <c r="AU283" s="17" t="s">
        <v>88</v>
      </c>
    </row>
    <row r="284" spans="1:65" s="13" customFormat="1" ht="11.25">
      <c r="B284" s="184"/>
      <c r="D284" s="180" t="s">
        <v>156</v>
      </c>
      <c r="E284" s="185" t="s">
        <v>1</v>
      </c>
      <c r="F284" s="186" t="s">
        <v>409</v>
      </c>
      <c r="H284" s="187">
        <v>88</v>
      </c>
      <c r="I284" s="188"/>
      <c r="L284" s="184"/>
      <c r="M284" s="189"/>
      <c r="N284" s="190"/>
      <c r="O284" s="190"/>
      <c r="P284" s="190"/>
      <c r="Q284" s="190"/>
      <c r="R284" s="190"/>
      <c r="S284" s="190"/>
      <c r="T284" s="191"/>
      <c r="AT284" s="185" t="s">
        <v>156</v>
      </c>
      <c r="AU284" s="185" t="s">
        <v>88</v>
      </c>
      <c r="AV284" s="13" t="s">
        <v>88</v>
      </c>
      <c r="AW284" s="13" t="s">
        <v>32</v>
      </c>
      <c r="AX284" s="13" t="s">
        <v>86</v>
      </c>
      <c r="AY284" s="185" t="s">
        <v>145</v>
      </c>
    </row>
    <row r="285" spans="1:65" s="2" customFormat="1" ht="21.75" customHeight="1">
      <c r="A285" s="34"/>
      <c r="B285" s="135"/>
      <c r="C285" s="211" t="s">
        <v>456</v>
      </c>
      <c r="D285" s="211" t="s">
        <v>353</v>
      </c>
      <c r="E285" s="212" t="s">
        <v>457</v>
      </c>
      <c r="F285" s="213" t="s">
        <v>458</v>
      </c>
      <c r="G285" s="214" t="s">
        <v>241</v>
      </c>
      <c r="H285" s="215">
        <v>84.46</v>
      </c>
      <c r="I285" s="216"/>
      <c r="J285" s="217">
        <f>ROUND(I285*H285,2)</f>
        <v>0</v>
      </c>
      <c r="K285" s="218"/>
      <c r="L285" s="219"/>
      <c r="M285" s="220" t="s">
        <v>1</v>
      </c>
      <c r="N285" s="221" t="s">
        <v>43</v>
      </c>
      <c r="O285" s="60"/>
      <c r="P285" s="177">
        <f>O285*H285</f>
        <v>0</v>
      </c>
      <c r="Q285" s="177">
        <v>0.15</v>
      </c>
      <c r="R285" s="177">
        <f>Q285*H285</f>
        <v>12.668999999999999</v>
      </c>
      <c r="S285" s="177">
        <v>0</v>
      </c>
      <c r="T285" s="17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79" t="s">
        <v>188</v>
      </c>
      <c r="AT285" s="179" t="s">
        <v>353</v>
      </c>
      <c r="AU285" s="179" t="s">
        <v>88</v>
      </c>
      <c r="AY285" s="17" t="s">
        <v>145</v>
      </c>
      <c r="BE285" s="100">
        <f>IF(N285="základní",J285,0)</f>
        <v>0</v>
      </c>
      <c r="BF285" s="100">
        <f>IF(N285="snížená",J285,0)</f>
        <v>0</v>
      </c>
      <c r="BG285" s="100">
        <f>IF(N285="zákl. přenesená",J285,0)</f>
        <v>0</v>
      </c>
      <c r="BH285" s="100">
        <f>IF(N285="sníž. přenesená",J285,0)</f>
        <v>0</v>
      </c>
      <c r="BI285" s="100">
        <f>IF(N285="nulová",J285,0)</f>
        <v>0</v>
      </c>
      <c r="BJ285" s="17" t="s">
        <v>86</v>
      </c>
      <c r="BK285" s="100">
        <f>ROUND(I285*H285,2)</f>
        <v>0</v>
      </c>
      <c r="BL285" s="17" t="s">
        <v>167</v>
      </c>
      <c r="BM285" s="179" t="s">
        <v>459</v>
      </c>
    </row>
    <row r="286" spans="1:65" s="2" customFormat="1" ht="19.5">
      <c r="A286" s="34"/>
      <c r="B286" s="35"/>
      <c r="C286" s="34"/>
      <c r="D286" s="180" t="s">
        <v>154</v>
      </c>
      <c r="E286" s="34"/>
      <c r="F286" s="181" t="s">
        <v>460</v>
      </c>
      <c r="G286" s="34"/>
      <c r="H286" s="34"/>
      <c r="I286" s="136"/>
      <c r="J286" s="34"/>
      <c r="K286" s="34"/>
      <c r="L286" s="35"/>
      <c r="M286" s="182"/>
      <c r="N286" s="183"/>
      <c r="O286" s="60"/>
      <c r="P286" s="60"/>
      <c r="Q286" s="60"/>
      <c r="R286" s="60"/>
      <c r="S286" s="60"/>
      <c r="T286" s="61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154</v>
      </c>
      <c r="AU286" s="17" t="s">
        <v>88</v>
      </c>
    </row>
    <row r="287" spans="1:65" s="13" customFormat="1" ht="11.25">
      <c r="B287" s="184"/>
      <c r="D287" s="180" t="s">
        <v>156</v>
      </c>
      <c r="E287" s="185" t="s">
        <v>1</v>
      </c>
      <c r="F287" s="186" t="s">
        <v>461</v>
      </c>
      <c r="H287" s="187">
        <v>82</v>
      </c>
      <c r="I287" s="188"/>
      <c r="L287" s="184"/>
      <c r="M287" s="189"/>
      <c r="N287" s="190"/>
      <c r="O287" s="190"/>
      <c r="P287" s="190"/>
      <c r="Q287" s="190"/>
      <c r="R287" s="190"/>
      <c r="S287" s="190"/>
      <c r="T287" s="191"/>
      <c r="AT287" s="185" t="s">
        <v>156</v>
      </c>
      <c r="AU287" s="185" t="s">
        <v>88</v>
      </c>
      <c r="AV287" s="13" t="s">
        <v>88</v>
      </c>
      <c r="AW287" s="13" t="s">
        <v>32</v>
      </c>
      <c r="AX287" s="13" t="s">
        <v>86</v>
      </c>
      <c r="AY287" s="185" t="s">
        <v>145</v>
      </c>
    </row>
    <row r="288" spans="1:65" s="13" customFormat="1" ht="11.25">
      <c r="B288" s="184"/>
      <c r="D288" s="180" t="s">
        <v>156</v>
      </c>
      <c r="F288" s="186" t="s">
        <v>462</v>
      </c>
      <c r="H288" s="187">
        <v>84.46</v>
      </c>
      <c r="I288" s="188"/>
      <c r="L288" s="184"/>
      <c r="M288" s="189"/>
      <c r="N288" s="190"/>
      <c r="O288" s="190"/>
      <c r="P288" s="190"/>
      <c r="Q288" s="190"/>
      <c r="R288" s="190"/>
      <c r="S288" s="190"/>
      <c r="T288" s="191"/>
      <c r="AT288" s="185" t="s">
        <v>156</v>
      </c>
      <c r="AU288" s="185" t="s">
        <v>88</v>
      </c>
      <c r="AV288" s="13" t="s">
        <v>88</v>
      </c>
      <c r="AW288" s="13" t="s">
        <v>3</v>
      </c>
      <c r="AX288" s="13" t="s">
        <v>86</v>
      </c>
      <c r="AY288" s="185" t="s">
        <v>145</v>
      </c>
    </row>
    <row r="289" spans="1:65" s="2" customFormat="1" ht="21.75" customHeight="1">
      <c r="A289" s="34"/>
      <c r="B289" s="135"/>
      <c r="C289" s="167" t="s">
        <v>463</v>
      </c>
      <c r="D289" s="167" t="s">
        <v>148</v>
      </c>
      <c r="E289" s="168" t="s">
        <v>464</v>
      </c>
      <c r="F289" s="169" t="s">
        <v>465</v>
      </c>
      <c r="G289" s="170" t="s">
        <v>272</v>
      </c>
      <c r="H289" s="171">
        <v>31</v>
      </c>
      <c r="I289" s="172"/>
      <c r="J289" s="173">
        <f>ROUND(I289*H289,2)</f>
        <v>0</v>
      </c>
      <c r="K289" s="174"/>
      <c r="L289" s="35"/>
      <c r="M289" s="175" t="s">
        <v>1</v>
      </c>
      <c r="N289" s="176" t="s">
        <v>43</v>
      </c>
      <c r="O289" s="60"/>
      <c r="P289" s="177">
        <f>O289*H289</f>
        <v>0</v>
      </c>
      <c r="Q289" s="177">
        <v>3.5999999999999999E-3</v>
      </c>
      <c r="R289" s="177">
        <f>Q289*H289</f>
        <v>0.11159999999999999</v>
      </c>
      <c r="S289" s="177">
        <v>0</v>
      </c>
      <c r="T289" s="17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79" t="s">
        <v>167</v>
      </c>
      <c r="AT289" s="179" t="s">
        <v>148</v>
      </c>
      <c r="AU289" s="179" t="s">
        <v>88</v>
      </c>
      <c r="AY289" s="17" t="s">
        <v>145</v>
      </c>
      <c r="BE289" s="100">
        <f>IF(N289="základní",J289,0)</f>
        <v>0</v>
      </c>
      <c r="BF289" s="100">
        <f>IF(N289="snížená",J289,0)</f>
        <v>0</v>
      </c>
      <c r="BG289" s="100">
        <f>IF(N289="zákl. přenesená",J289,0)</f>
        <v>0</v>
      </c>
      <c r="BH289" s="100">
        <f>IF(N289="sníž. přenesená",J289,0)</f>
        <v>0</v>
      </c>
      <c r="BI289" s="100">
        <f>IF(N289="nulová",J289,0)</f>
        <v>0</v>
      </c>
      <c r="BJ289" s="17" t="s">
        <v>86</v>
      </c>
      <c r="BK289" s="100">
        <f>ROUND(I289*H289,2)</f>
        <v>0</v>
      </c>
      <c r="BL289" s="17" t="s">
        <v>167</v>
      </c>
      <c r="BM289" s="179" t="s">
        <v>466</v>
      </c>
    </row>
    <row r="290" spans="1:65" s="2" customFormat="1" ht="19.5">
      <c r="A290" s="34"/>
      <c r="B290" s="35"/>
      <c r="C290" s="34"/>
      <c r="D290" s="180" t="s">
        <v>154</v>
      </c>
      <c r="E290" s="34"/>
      <c r="F290" s="181" t="s">
        <v>467</v>
      </c>
      <c r="G290" s="34"/>
      <c r="H290" s="34"/>
      <c r="I290" s="136"/>
      <c r="J290" s="34"/>
      <c r="K290" s="34"/>
      <c r="L290" s="35"/>
      <c r="M290" s="182"/>
      <c r="N290" s="183"/>
      <c r="O290" s="60"/>
      <c r="P290" s="60"/>
      <c r="Q290" s="60"/>
      <c r="R290" s="60"/>
      <c r="S290" s="60"/>
      <c r="T290" s="61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154</v>
      </c>
      <c r="AU290" s="17" t="s">
        <v>88</v>
      </c>
    </row>
    <row r="291" spans="1:65" s="13" customFormat="1" ht="11.25">
      <c r="B291" s="184"/>
      <c r="D291" s="180" t="s">
        <v>156</v>
      </c>
      <c r="E291" s="185" t="s">
        <v>1</v>
      </c>
      <c r="F291" s="186" t="s">
        <v>468</v>
      </c>
      <c r="H291" s="187">
        <v>31</v>
      </c>
      <c r="I291" s="188"/>
      <c r="L291" s="184"/>
      <c r="M291" s="189"/>
      <c r="N291" s="190"/>
      <c r="O291" s="190"/>
      <c r="P291" s="190"/>
      <c r="Q291" s="190"/>
      <c r="R291" s="190"/>
      <c r="S291" s="190"/>
      <c r="T291" s="191"/>
      <c r="AT291" s="185" t="s">
        <v>156</v>
      </c>
      <c r="AU291" s="185" t="s">
        <v>88</v>
      </c>
      <c r="AV291" s="13" t="s">
        <v>88</v>
      </c>
      <c r="AW291" s="13" t="s">
        <v>32</v>
      </c>
      <c r="AX291" s="13" t="s">
        <v>86</v>
      </c>
      <c r="AY291" s="185" t="s">
        <v>145</v>
      </c>
    </row>
    <row r="292" spans="1:65" s="12" customFormat="1" ht="22.9" customHeight="1">
      <c r="B292" s="154"/>
      <c r="D292" s="155" t="s">
        <v>77</v>
      </c>
      <c r="E292" s="165" t="s">
        <v>176</v>
      </c>
      <c r="F292" s="165" t="s">
        <v>469</v>
      </c>
      <c r="I292" s="157"/>
      <c r="J292" s="166">
        <f>BK292</f>
        <v>0</v>
      </c>
      <c r="L292" s="154"/>
      <c r="M292" s="159"/>
      <c r="N292" s="160"/>
      <c r="O292" s="160"/>
      <c r="P292" s="161">
        <f>SUM(P293:P295)</f>
        <v>0</v>
      </c>
      <c r="Q292" s="160"/>
      <c r="R292" s="161">
        <f>SUM(R293:R295)</f>
        <v>1.837</v>
      </c>
      <c r="S292" s="160"/>
      <c r="T292" s="162">
        <f>SUM(T293:T295)</f>
        <v>0</v>
      </c>
      <c r="AR292" s="155" t="s">
        <v>86</v>
      </c>
      <c r="AT292" s="163" t="s">
        <v>77</v>
      </c>
      <c r="AU292" s="163" t="s">
        <v>86</v>
      </c>
      <c r="AY292" s="155" t="s">
        <v>145</v>
      </c>
      <c r="BK292" s="164">
        <f>SUM(BK293:BK295)</f>
        <v>0</v>
      </c>
    </row>
    <row r="293" spans="1:65" s="2" customFormat="1" ht="21.75" customHeight="1">
      <c r="A293" s="34"/>
      <c r="B293" s="135"/>
      <c r="C293" s="167" t="s">
        <v>470</v>
      </c>
      <c r="D293" s="167" t="s">
        <v>148</v>
      </c>
      <c r="E293" s="168" t="s">
        <v>471</v>
      </c>
      <c r="F293" s="169" t="s">
        <v>472</v>
      </c>
      <c r="G293" s="170" t="s">
        <v>241</v>
      </c>
      <c r="H293" s="171">
        <v>10</v>
      </c>
      <c r="I293" s="172"/>
      <c r="J293" s="173">
        <f>ROUND(I293*H293,2)</f>
        <v>0</v>
      </c>
      <c r="K293" s="174"/>
      <c r="L293" s="35"/>
      <c r="M293" s="175" t="s">
        <v>1</v>
      </c>
      <c r="N293" s="176" t="s">
        <v>43</v>
      </c>
      <c r="O293" s="60"/>
      <c r="P293" s="177">
        <f>O293*H293</f>
        <v>0</v>
      </c>
      <c r="Q293" s="177">
        <v>0.1837</v>
      </c>
      <c r="R293" s="177">
        <f>Q293*H293</f>
        <v>1.837</v>
      </c>
      <c r="S293" s="177">
        <v>0</v>
      </c>
      <c r="T293" s="17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79" t="s">
        <v>167</v>
      </c>
      <c r="AT293" s="179" t="s">
        <v>148</v>
      </c>
      <c r="AU293" s="179" t="s">
        <v>88</v>
      </c>
      <c r="AY293" s="17" t="s">
        <v>145</v>
      </c>
      <c r="BE293" s="100">
        <f>IF(N293="základní",J293,0)</f>
        <v>0</v>
      </c>
      <c r="BF293" s="100">
        <f>IF(N293="snížená",J293,0)</f>
        <v>0</v>
      </c>
      <c r="BG293" s="100">
        <f>IF(N293="zákl. přenesená",J293,0)</f>
        <v>0</v>
      </c>
      <c r="BH293" s="100">
        <f>IF(N293="sníž. přenesená",J293,0)</f>
        <v>0</v>
      </c>
      <c r="BI293" s="100">
        <f>IF(N293="nulová",J293,0)</f>
        <v>0</v>
      </c>
      <c r="BJ293" s="17" t="s">
        <v>86</v>
      </c>
      <c r="BK293" s="100">
        <f>ROUND(I293*H293,2)</f>
        <v>0</v>
      </c>
      <c r="BL293" s="17" t="s">
        <v>167</v>
      </c>
      <c r="BM293" s="179" t="s">
        <v>473</v>
      </c>
    </row>
    <row r="294" spans="1:65" s="2" customFormat="1" ht="19.5">
      <c r="A294" s="34"/>
      <c r="B294" s="35"/>
      <c r="C294" s="34"/>
      <c r="D294" s="180" t="s">
        <v>154</v>
      </c>
      <c r="E294" s="34"/>
      <c r="F294" s="181" t="s">
        <v>474</v>
      </c>
      <c r="G294" s="34"/>
      <c r="H294" s="34"/>
      <c r="I294" s="136"/>
      <c r="J294" s="34"/>
      <c r="K294" s="34"/>
      <c r="L294" s="35"/>
      <c r="M294" s="182"/>
      <c r="N294" s="183"/>
      <c r="O294" s="60"/>
      <c r="P294" s="60"/>
      <c r="Q294" s="60"/>
      <c r="R294" s="60"/>
      <c r="S294" s="60"/>
      <c r="T294" s="61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154</v>
      </c>
      <c r="AU294" s="17" t="s">
        <v>88</v>
      </c>
    </row>
    <row r="295" spans="1:65" s="13" customFormat="1" ht="11.25">
      <c r="B295" s="184"/>
      <c r="D295" s="180" t="s">
        <v>156</v>
      </c>
      <c r="E295" s="185" t="s">
        <v>1</v>
      </c>
      <c r="F295" s="186" t="s">
        <v>475</v>
      </c>
      <c r="H295" s="187">
        <v>10</v>
      </c>
      <c r="I295" s="188"/>
      <c r="L295" s="184"/>
      <c r="M295" s="189"/>
      <c r="N295" s="190"/>
      <c r="O295" s="190"/>
      <c r="P295" s="190"/>
      <c r="Q295" s="190"/>
      <c r="R295" s="190"/>
      <c r="S295" s="190"/>
      <c r="T295" s="191"/>
      <c r="AT295" s="185" t="s">
        <v>156</v>
      </c>
      <c r="AU295" s="185" t="s">
        <v>88</v>
      </c>
      <c r="AV295" s="13" t="s">
        <v>88</v>
      </c>
      <c r="AW295" s="13" t="s">
        <v>32</v>
      </c>
      <c r="AX295" s="13" t="s">
        <v>86</v>
      </c>
      <c r="AY295" s="185" t="s">
        <v>145</v>
      </c>
    </row>
    <row r="296" spans="1:65" s="12" customFormat="1" ht="22.9" customHeight="1">
      <c r="B296" s="154"/>
      <c r="D296" s="155" t="s">
        <v>77</v>
      </c>
      <c r="E296" s="165" t="s">
        <v>188</v>
      </c>
      <c r="F296" s="165" t="s">
        <v>476</v>
      </c>
      <c r="I296" s="157"/>
      <c r="J296" s="166">
        <f>BK296</f>
        <v>0</v>
      </c>
      <c r="L296" s="154"/>
      <c r="M296" s="159"/>
      <c r="N296" s="160"/>
      <c r="O296" s="160"/>
      <c r="P296" s="161">
        <f>SUM(P297:P299)</f>
        <v>0</v>
      </c>
      <c r="Q296" s="160"/>
      <c r="R296" s="161">
        <f>SUM(R297:R299)</f>
        <v>0</v>
      </c>
      <c r="S296" s="160"/>
      <c r="T296" s="162">
        <f>SUM(T297:T299)</f>
        <v>0</v>
      </c>
      <c r="AR296" s="155" t="s">
        <v>86</v>
      </c>
      <c r="AT296" s="163" t="s">
        <v>77</v>
      </c>
      <c r="AU296" s="163" t="s">
        <v>86</v>
      </c>
      <c r="AY296" s="155" t="s">
        <v>145</v>
      </c>
      <c r="BK296" s="164">
        <f>SUM(BK297:BK299)</f>
        <v>0</v>
      </c>
    </row>
    <row r="297" spans="1:65" s="2" customFormat="1" ht="24.2" customHeight="1">
      <c r="A297" s="34"/>
      <c r="B297" s="135"/>
      <c r="C297" s="167" t="s">
        <v>477</v>
      </c>
      <c r="D297" s="167" t="s">
        <v>148</v>
      </c>
      <c r="E297" s="168" t="s">
        <v>478</v>
      </c>
      <c r="F297" s="169" t="s">
        <v>479</v>
      </c>
      <c r="G297" s="170" t="s">
        <v>282</v>
      </c>
      <c r="H297" s="171">
        <v>1.3129999999999999</v>
      </c>
      <c r="I297" s="172"/>
      <c r="J297" s="173">
        <f>ROUND(I297*H297,2)</f>
        <v>0</v>
      </c>
      <c r="K297" s="174"/>
      <c r="L297" s="35"/>
      <c r="M297" s="175" t="s">
        <v>1</v>
      </c>
      <c r="N297" s="176" t="s">
        <v>43</v>
      </c>
      <c r="O297" s="60"/>
      <c r="P297" s="177">
        <f>O297*H297</f>
        <v>0</v>
      </c>
      <c r="Q297" s="177">
        <v>0</v>
      </c>
      <c r="R297" s="177">
        <f>Q297*H297</f>
        <v>0</v>
      </c>
      <c r="S297" s="177">
        <v>0</v>
      </c>
      <c r="T297" s="17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79" t="s">
        <v>167</v>
      </c>
      <c r="AT297" s="179" t="s">
        <v>148</v>
      </c>
      <c r="AU297" s="179" t="s">
        <v>88</v>
      </c>
      <c r="AY297" s="17" t="s">
        <v>145</v>
      </c>
      <c r="BE297" s="100">
        <f>IF(N297="základní",J297,0)</f>
        <v>0</v>
      </c>
      <c r="BF297" s="100">
        <f>IF(N297="snížená",J297,0)</f>
        <v>0</v>
      </c>
      <c r="BG297" s="100">
        <f>IF(N297="zákl. přenesená",J297,0)</f>
        <v>0</v>
      </c>
      <c r="BH297" s="100">
        <f>IF(N297="sníž. přenesená",J297,0)</f>
        <v>0</v>
      </c>
      <c r="BI297" s="100">
        <f>IF(N297="nulová",J297,0)</f>
        <v>0</v>
      </c>
      <c r="BJ297" s="17" t="s">
        <v>86</v>
      </c>
      <c r="BK297" s="100">
        <f>ROUND(I297*H297,2)</f>
        <v>0</v>
      </c>
      <c r="BL297" s="17" t="s">
        <v>167</v>
      </c>
      <c r="BM297" s="179" t="s">
        <v>480</v>
      </c>
    </row>
    <row r="298" spans="1:65" s="2" customFormat="1" ht="19.5">
      <c r="A298" s="34"/>
      <c r="B298" s="35"/>
      <c r="C298" s="34"/>
      <c r="D298" s="180" t="s">
        <v>154</v>
      </c>
      <c r="E298" s="34"/>
      <c r="F298" s="181" t="s">
        <v>481</v>
      </c>
      <c r="G298" s="34"/>
      <c r="H298" s="34"/>
      <c r="I298" s="136"/>
      <c r="J298" s="34"/>
      <c r="K298" s="34"/>
      <c r="L298" s="35"/>
      <c r="M298" s="182"/>
      <c r="N298" s="183"/>
      <c r="O298" s="60"/>
      <c r="P298" s="60"/>
      <c r="Q298" s="60"/>
      <c r="R298" s="60"/>
      <c r="S298" s="60"/>
      <c r="T298" s="61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154</v>
      </c>
      <c r="AU298" s="17" t="s">
        <v>88</v>
      </c>
    </row>
    <row r="299" spans="1:65" s="13" customFormat="1" ht="11.25">
      <c r="B299" s="184"/>
      <c r="D299" s="180" t="s">
        <v>156</v>
      </c>
      <c r="E299" s="185" t="s">
        <v>1</v>
      </c>
      <c r="F299" s="186" t="s">
        <v>482</v>
      </c>
      <c r="H299" s="187">
        <v>1.3129999999999999</v>
      </c>
      <c r="I299" s="188"/>
      <c r="L299" s="184"/>
      <c r="M299" s="189"/>
      <c r="N299" s="190"/>
      <c r="O299" s="190"/>
      <c r="P299" s="190"/>
      <c r="Q299" s="190"/>
      <c r="R299" s="190"/>
      <c r="S299" s="190"/>
      <c r="T299" s="191"/>
      <c r="AT299" s="185" t="s">
        <v>156</v>
      </c>
      <c r="AU299" s="185" t="s">
        <v>88</v>
      </c>
      <c r="AV299" s="13" t="s">
        <v>88</v>
      </c>
      <c r="AW299" s="13" t="s">
        <v>32</v>
      </c>
      <c r="AX299" s="13" t="s">
        <v>86</v>
      </c>
      <c r="AY299" s="185" t="s">
        <v>145</v>
      </c>
    </row>
    <row r="300" spans="1:65" s="12" customFormat="1" ht="22.9" customHeight="1">
      <c r="B300" s="154"/>
      <c r="D300" s="155" t="s">
        <v>77</v>
      </c>
      <c r="E300" s="165" t="s">
        <v>194</v>
      </c>
      <c r="F300" s="165" t="s">
        <v>483</v>
      </c>
      <c r="I300" s="157"/>
      <c r="J300" s="166">
        <f>BK300</f>
        <v>0</v>
      </c>
      <c r="L300" s="154"/>
      <c r="M300" s="159"/>
      <c r="N300" s="160"/>
      <c r="O300" s="160"/>
      <c r="P300" s="161">
        <f>SUM(P301:P341)</f>
        <v>0</v>
      </c>
      <c r="Q300" s="160"/>
      <c r="R300" s="161">
        <f>SUM(R301:R341)</f>
        <v>21.435628919999999</v>
      </c>
      <c r="S300" s="160"/>
      <c r="T300" s="162">
        <f>SUM(T301:T341)</f>
        <v>0</v>
      </c>
      <c r="AR300" s="155" t="s">
        <v>86</v>
      </c>
      <c r="AT300" s="163" t="s">
        <v>77</v>
      </c>
      <c r="AU300" s="163" t="s">
        <v>86</v>
      </c>
      <c r="AY300" s="155" t="s">
        <v>145</v>
      </c>
      <c r="BK300" s="164">
        <f>SUM(BK301:BK341)</f>
        <v>0</v>
      </c>
    </row>
    <row r="301" spans="1:65" s="2" customFormat="1" ht="24.2" customHeight="1">
      <c r="A301" s="34"/>
      <c r="B301" s="135"/>
      <c r="C301" s="167" t="s">
        <v>210</v>
      </c>
      <c r="D301" s="167" t="s">
        <v>148</v>
      </c>
      <c r="E301" s="168" t="s">
        <v>484</v>
      </c>
      <c r="F301" s="169" t="s">
        <v>485</v>
      </c>
      <c r="G301" s="170" t="s">
        <v>247</v>
      </c>
      <c r="H301" s="171">
        <v>1</v>
      </c>
      <c r="I301" s="172"/>
      <c r="J301" s="173">
        <f>ROUND(I301*H301,2)</f>
        <v>0</v>
      </c>
      <c r="K301" s="174"/>
      <c r="L301" s="35"/>
      <c r="M301" s="175" t="s">
        <v>1</v>
      </c>
      <c r="N301" s="176" t="s">
        <v>43</v>
      </c>
      <c r="O301" s="60"/>
      <c r="P301" s="177">
        <f>O301*H301</f>
        <v>0</v>
      </c>
      <c r="Q301" s="177">
        <v>6.9999999999999999E-4</v>
      </c>
      <c r="R301" s="177">
        <f>Q301*H301</f>
        <v>6.9999999999999999E-4</v>
      </c>
      <c r="S301" s="177">
        <v>0</v>
      </c>
      <c r="T301" s="17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79" t="s">
        <v>167</v>
      </c>
      <c r="AT301" s="179" t="s">
        <v>148</v>
      </c>
      <c r="AU301" s="179" t="s">
        <v>88</v>
      </c>
      <c r="AY301" s="17" t="s">
        <v>145</v>
      </c>
      <c r="BE301" s="100">
        <f>IF(N301="základní",J301,0)</f>
        <v>0</v>
      </c>
      <c r="BF301" s="100">
        <f>IF(N301="snížená",J301,0)</f>
        <v>0</v>
      </c>
      <c r="BG301" s="100">
        <f>IF(N301="zákl. přenesená",J301,0)</f>
        <v>0</v>
      </c>
      <c r="BH301" s="100">
        <f>IF(N301="sníž. přenesená",J301,0)</f>
        <v>0</v>
      </c>
      <c r="BI301" s="100">
        <f>IF(N301="nulová",J301,0)</f>
        <v>0</v>
      </c>
      <c r="BJ301" s="17" t="s">
        <v>86</v>
      </c>
      <c r="BK301" s="100">
        <f>ROUND(I301*H301,2)</f>
        <v>0</v>
      </c>
      <c r="BL301" s="17" t="s">
        <v>167</v>
      </c>
      <c r="BM301" s="179" t="s">
        <v>486</v>
      </c>
    </row>
    <row r="302" spans="1:65" s="2" customFormat="1" ht="19.5">
      <c r="A302" s="34"/>
      <c r="B302" s="35"/>
      <c r="C302" s="34"/>
      <c r="D302" s="180" t="s">
        <v>154</v>
      </c>
      <c r="E302" s="34"/>
      <c r="F302" s="181" t="s">
        <v>487</v>
      </c>
      <c r="G302" s="34"/>
      <c r="H302" s="34"/>
      <c r="I302" s="136"/>
      <c r="J302" s="34"/>
      <c r="K302" s="34"/>
      <c r="L302" s="35"/>
      <c r="M302" s="182"/>
      <c r="N302" s="183"/>
      <c r="O302" s="60"/>
      <c r="P302" s="60"/>
      <c r="Q302" s="60"/>
      <c r="R302" s="60"/>
      <c r="S302" s="60"/>
      <c r="T302" s="61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154</v>
      </c>
      <c r="AU302" s="17" t="s">
        <v>88</v>
      </c>
    </row>
    <row r="303" spans="1:65" s="2" customFormat="1" ht="24.2" customHeight="1">
      <c r="A303" s="34"/>
      <c r="B303" s="135"/>
      <c r="C303" s="211" t="s">
        <v>488</v>
      </c>
      <c r="D303" s="211" t="s">
        <v>353</v>
      </c>
      <c r="E303" s="212" t="s">
        <v>489</v>
      </c>
      <c r="F303" s="213" t="s">
        <v>490</v>
      </c>
      <c r="G303" s="214" t="s">
        <v>247</v>
      </c>
      <c r="H303" s="215">
        <v>1</v>
      </c>
      <c r="I303" s="216"/>
      <c r="J303" s="217">
        <f>ROUND(I303*H303,2)</f>
        <v>0</v>
      </c>
      <c r="K303" s="218"/>
      <c r="L303" s="219"/>
      <c r="M303" s="220" t="s">
        <v>1</v>
      </c>
      <c r="N303" s="221" t="s">
        <v>43</v>
      </c>
      <c r="O303" s="60"/>
      <c r="P303" s="177">
        <f>O303*H303</f>
        <v>0</v>
      </c>
      <c r="Q303" s="177">
        <v>3.5000000000000001E-3</v>
      </c>
      <c r="R303" s="177">
        <f>Q303*H303</f>
        <v>3.5000000000000001E-3</v>
      </c>
      <c r="S303" s="177">
        <v>0</v>
      </c>
      <c r="T303" s="17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79" t="s">
        <v>188</v>
      </c>
      <c r="AT303" s="179" t="s">
        <v>353</v>
      </c>
      <c r="AU303" s="179" t="s">
        <v>88</v>
      </c>
      <c r="AY303" s="17" t="s">
        <v>145</v>
      </c>
      <c r="BE303" s="100">
        <f>IF(N303="základní",J303,0)</f>
        <v>0</v>
      </c>
      <c r="BF303" s="100">
        <f>IF(N303="snížená",J303,0)</f>
        <v>0</v>
      </c>
      <c r="BG303" s="100">
        <f>IF(N303="zákl. přenesená",J303,0)</f>
        <v>0</v>
      </c>
      <c r="BH303" s="100">
        <f>IF(N303="sníž. přenesená",J303,0)</f>
        <v>0</v>
      </c>
      <c r="BI303" s="100">
        <f>IF(N303="nulová",J303,0)</f>
        <v>0</v>
      </c>
      <c r="BJ303" s="17" t="s">
        <v>86</v>
      </c>
      <c r="BK303" s="100">
        <f>ROUND(I303*H303,2)</f>
        <v>0</v>
      </c>
      <c r="BL303" s="17" t="s">
        <v>167</v>
      </c>
      <c r="BM303" s="179" t="s">
        <v>491</v>
      </c>
    </row>
    <row r="304" spans="1:65" s="2" customFormat="1" ht="11.25">
      <c r="A304" s="34"/>
      <c r="B304" s="35"/>
      <c r="C304" s="34"/>
      <c r="D304" s="180" t="s">
        <v>154</v>
      </c>
      <c r="E304" s="34"/>
      <c r="F304" s="181" t="s">
        <v>490</v>
      </c>
      <c r="G304" s="34"/>
      <c r="H304" s="34"/>
      <c r="I304" s="136"/>
      <c r="J304" s="34"/>
      <c r="K304" s="34"/>
      <c r="L304" s="35"/>
      <c r="M304" s="182"/>
      <c r="N304" s="183"/>
      <c r="O304" s="60"/>
      <c r="P304" s="60"/>
      <c r="Q304" s="60"/>
      <c r="R304" s="60"/>
      <c r="S304" s="60"/>
      <c r="T304" s="61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154</v>
      </c>
      <c r="AU304" s="17" t="s">
        <v>88</v>
      </c>
    </row>
    <row r="305" spans="1:65" s="13" customFormat="1" ht="11.25">
      <c r="B305" s="184"/>
      <c r="D305" s="180" t="s">
        <v>156</v>
      </c>
      <c r="E305" s="185" t="s">
        <v>1</v>
      </c>
      <c r="F305" s="186" t="s">
        <v>492</v>
      </c>
      <c r="H305" s="187">
        <v>1</v>
      </c>
      <c r="I305" s="188"/>
      <c r="L305" s="184"/>
      <c r="M305" s="189"/>
      <c r="N305" s="190"/>
      <c r="O305" s="190"/>
      <c r="P305" s="190"/>
      <c r="Q305" s="190"/>
      <c r="R305" s="190"/>
      <c r="S305" s="190"/>
      <c r="T305" s="191"/>
      <c r="AT305" s="185" t="s">
        <v>156</v>
      </c>
      <c r="AU305" s="185" t="s">
        <v>88</v>
      </c>
      <c r="AV305" s="13" t="s">
        <v>88</v>
      </c>
      <c r="AW305" s="13" t="s">
        <v>32</v>
      </c>
      <c r="AX305" s="13" t="s">
        <v>86</v>
      </c>
      <c r="AY305" s="185" t="s">
        <v>145</v>
      </c>
    </row>
    <row r="306" spans="1:65" s="2" customFormat="1" ht="24.2" customHeight="1">
      <c r="A306" s="34"/>
      <c r="B306" s="135"/>
      <c r="C306" s="167" t="s">
        <v>493</v>
      </c>
      <c r="D306" s="167" t="s">
        <v>148</v>
      </c>
      <c r="E306" s="168" t="s">
        <v>494</v>
      </c>
      <c r="F306" s="169" t="s">
        <v>495</v>
      </c>
      <c r="G306" s="170" t="s">
        <v>247</v>
      </c>
      <c r="H306" s="171">
        <v>1</v>
      </c>
      <c r="I306" s="172"/>
      <c r="J306" s="173">
        <f>ROUND(I306*H306,2)</f>
        <v>0</v>
      </c>
      <c r="K306" s="174"/>
      <c r="L306" s="35"/>
      <c r="M306" s="175" t="s">
        <v>1</v>
      </c>
      <c r="N306" s="176" t="s">
        <v>43</v>
      </c>
      <c r="O306" s="60"/>
      <c r="P306" s="177">
        <f>O306*H306</f>
        <v>0</v>
      </c>
      <c r="Q306" s="177">
        <v>0.10940999999999999</v>
      </c>
      <c r="R306" s="177">
        <f>Q306*H306</f>
        <v>0.10940999999999999</v>
      </c>
      <c r="S306" s="177">
        <v>0</v>
      </c>
      <c r="T306" s="17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79" t="s">
        <v>167</v>
      </c>
      <c r="AT306" s="179" t="s">
        <v>148</v>
      </c>
      <c r="AU306" s="179" t="s">
        <v>88</v>
      </c>
      <c r="AY306" s="17" t="s">
        <v>145</v>
      </c>
      <c r="BE306" s="100">
        <f>IF(N306="základní",J306,0)</f>
        <v>0</v>
      </c>
      <c r="BF306" s="100">
        <f>IF(N306="snížená",J306,0)</f>
        <v>0</v>
      </c>
      <c r="BG306" s="100">
        <f>IF(N306="zákl. přenesená",J306,0)</f>
        <v>0</v>
      </c>
      <c r="BH306" s="100">
        <f>IF(N306="sníž. přenesená",J306,0)</f>
        <v>0</v>
      </c>
      <c r="BI306" s="100">
        <f>IF(N306="nulová",J306,0)</f>
        <v>0</v>
      </c>
      <c r="BJ306" s="17" t="s">
        <v>86</v>
      </c>
      <c r="BK306" s="100">
        <f>ROUND(I306*H306,2)</f>
        <v>0</v>
      </c>
      <c r="BL306" s="17" t="s">
        <v>167</v>
      </c>
      <c r="BM306" s="179" t="s">
        <v>496</v>
      </c>
    </row>
    <row r="307" spans="1:65" s="2" customFormat="1" ht="19.5">
      <c r="A307" s="34"/>
      <c r="B307" s="35"/>
      <c r="C307" s="34"/>
      <c r="D307" s="180" t="s">
        <v>154</v>
      </c>
      <c r="E307" s="34"/>
      <c r="F307" s="181" t="s">
        <v>497</v>
      </c>
      <c r="G307" s="34"/>
      <c r="H307" s="34"/>
      <c r="I307" s="136"/>
      <c r="J307" s="34"/>
      <c r="K307" s="34"/>
      <c r="L307" s="35"/>
      <c r="M307" s="182"/>
      <c r="N307" s="183"/>
      <c r="O307" s="60"/>
      <c r="P307" s="60"/>
      <c r="Q307" s="60"/>
      <c r="R307" s="60"/>
      <c r="S307" s="60"/>
      <c r="T307" s="61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154</v>
      </c>
      <c r="AU307" s="17" t="s">
        <v>88</v>
      </c>
    </row>
    <row r="308" spans="1:65" s="13" customFormat="1" ht="11.25">
      <c r="B308" s="184"/>
      <c r="D308" s="180" t="s">
        <v>156</v>
      </c>
      <c r="E308" s="185" t="s">
        <v>1</v>
      </c>
      <c r="F308" s="186" t="s">
        <v>86</v>
      </c>
      <c r="H308" s="187">
        <v>1</v>
      </c>
      <c r="I308" s="188"/>
      <c r="L308" s="184"/>
      <c r="M308" s="189"/>
      <c r="N308" s="190"/>
      <c r="O308" s="190"/>
      <c r="P308" s="190"/>
      <c r="Q308" s="190"/>
      <c r="R308" s="190"/>
      <c r="S308" s="190"/>
      <c r="T308" s="191"/>
      <c r="AT308" s="185" t="s">
        <v>156</v>
      </c>
      <c r="AU308" s="185" t="s">
        <v>88</v>
      </c>
      <c r="AV308" s="13" t="s">
        <v>88</v>
      </c>
      <c r="AW308" s="13" t="s">
        <v>32</v>
      </c>
      <c r="AX308" s="13" t="s">
        <v>86</v>
      </c>
      <c r="AY308" s="185" t="s">
        <v>145</v>
      </c>
    </row>
    <row r="309" spans="1:65" s="2" customFormat="1" ht="21.75" customHeight="1">
      <c r="A309" s="34"/>
      <c r="B309" s="135"/>
      <c r="C309" s="211" t="s">
        <v>498</v>
      </c>
      <c r="D309" s="211" t="s">
        <v>353</v>
      </c>
      <c r="E309" s="212" t="s">
        <v>499</v>
      </c>
      <c r="F309" s="213" t="s">
        <v>500</v>
      </c>
      <c r="G309" s="214" t="s">
        <v>247</v>
      </c>
      <c r="H309" s="215">
        <v>1</v>
      </c>
      <c r="I309" s="216"/>
      <c r="J309" s="217">
        <f>ROUND(I309*H309,2)</f>
        <v>0</v>
      </c>
      <c r="K309" s="218"/>
      <c r="L309" s="219"/>
      <c r="M309" s="220" t="s">
        <v>1</v>
      </c>
      <c r="N309" s="221" t="s">
        <v>43</v>
      </c>
      <c r="O309" s="60"/>
      <c r="P309" s="177">
        <f>O309*H309</f>
        <v>0</v>
      </c>
      <c r="Q309" s="177">
        <v>6.4999999999999997E-3</v>
      </c>
      <c r="R309" s="177">
        <f>Q309*H309</f>
        <v>6.4999999999999997E-3</v>
      </c>
      <c r="S309" s="177">
        <v>0</v>
      </c>
      <c r="T309" s="17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79" t="s">
        <v>188</v>
      </c>
      <c r="AT309" s="179" t="s">
        <v>353</v>
      </c>
      <c r="AU309" s="179" t="s">
        <v>88</v>
      </c>
      <c r="AY309" s="17" t="s">
        <v>145</v>
      </c>
      <c r="BE309" s="100">
        <f>IF(N309="základní",J309,0)</f>
        <v>0</v>
      </c>
      <c r="BF309" s="100">
        <f>IF(N309="snížená",J309,0)</f>
        <v>0</v>
      </c>
      <c r="BG309" s="100">
        <f>IF(N309="zákl. přenesená",J309,0)</f>
        <v>0</v>
      </c>
      <c r="BH309" s="100">
        <f>IF(N309="sníž. přenesená",J309,0)</f>
        <v>0</v>
      </c>
      <c r="BI309" s="100">
        <f>IF(N309="nulová",J309,0)</f>
        <v>0</v>
      </c>
      <c r="BJ309" s="17" t="s">
        <v>86</v>
      </c>
      <c r="BK309" s="100">
        <f>ROUND(I309*H309,2)</f>
        <v>0</v>
      </c>
      <c r="BL309" s="17" t="s">
        <v>167</v>
      </c>
      <c r="BM309" s="179" t="s">
        <v>501</v>
      </c>
    </row>
    <row r="310" spans="1:65" s="2" customFormat="1" ht="11.25">
      <c r="A310" s="34"/>
      <c r="B310" s="35"/>
      <c r="C310" s="34"/>
      <c r="D310" s="180" t="s">
        <v>154</v>
      </c>
      <c r="E310" s="34"/>
      <c r="F310" s="181" t="s">
        <v>500</v>
      </c>
      <c r="G310" s="34"/>
      <c r="H310" s="34"/>
      <c r="I310" s="136"/>
      <c r="J310" s="34"/>
      <c r="K310" s="34"/>
      <c r="L310" s="35"/>
      <c r="M310" s="182"/>
      <c r="N310" s="183"/>
      <c r="O310" s="60"/>
      <c r="P310" s="60"/>
      <c r="Q310" s="60"/>
      <c r="R310" s="60"/>
      <c r="S310" s="60"/>
      <c r="T310" s="61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154</v>
      </c>
      <c r="AU310" s="17" t="s">
        <v>88</v>
      </c>
    </row>
    <row r="311" spans="1:65" s="2" customFormat="1" ht="16.5" customHeight="1">
      <c r="A311" s="34"/>
      <c r="B311" s="135"/>
      <c r="C311" s="211" t="s">
        <v>502</v>
      </c>
      <c r="D311" s="211" t="s">
        <v>353</v>
      </c>
      <c r="E311" s="212" t="s">
        <v>503</v>
      </c>
      <c r="F311" s="213" t="s">
        <v>504</v>
      </c>
      <c r="G311" s="214" t="s">
        <v>247</v>
      </c>
      <c r="H311" s="215">
        <v>1</v>
      </c>
      <c r="I311" s="216"/>
      <c r="J311" s="217">
        <f>ROUND(I311*H311,2)</f>
        <v>0</v>
      </c>
      <c r="K311" s="218"/>
      <c r="L311" s="219"/>
      <c r="M311" s="220" t="s">
        <v>1</v>
      </c>
      <c r="N311" s="221" t="s">
        <v>43</v>
      </c>
      <c r="O311" s="60"/>
      <c r="P311" s="177">
        <f>O311*H311</f>
        <v>0</v>
      </c>
      <c r="Q311" s="177">
        <v>3.3E-3</v>
      </c>
      <c r="R311" s="177">
        <f>Q311*H311</f>
        <v>3.3E-3</v>
      </c>
      <c r="S311" s="177">
        <v>0</v>
      </c>
      <c r="T311" s="17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79" t="s">
        <v>188</v>
      </c>
      <c r="AT311" s="179" t="s">
        <v>353</v>
      </c>
      <c r="AU311" s="179" t="s">
        <v>88</v>
      </c>
      <c r="AY311" s="17" t="s">
        <v>145</v>
      </c>
      <c r="BE311" s="100">
        <f>IF(N311="základní",J311,0)</f>
        <v>0</v>
      </c>
      <c r="BF311" s="100">
        <f>IF(N311="snížená",J311,0)</f>
        <v>0</v>
      </c>
      <c r="BG311" s="100">
        <f>IF(N311="zákl. přenesená",J311,0)</f>
        <v>0</v>
      </c>
      <c r="BH311" s="100">
        <f>IF(N311="sníž. přenesená",J311,0)</f>
        <v>0</v>
      </c>
      <c r="BI311" s="100">
        <f>IF(N311="nulová",J311,0)</f>
        <v>0</v>
      </c>
      <c r="BJ311" s="17" t="s">
        <v>86</v>
      </c>
      <c r="BK311" s="100">
        <f>ROUND(I311*H311,2)</f>
        <v>0</v>
      </c>
      <c r="BL311" s="17" t="s">
        <v>167</v>
      </c>
      <c r="BM311" s="179" t="s">
        <v>505</v>
      </c>
    </row>
    <row r="312" spans="1:65" s="2" customFormat="1" ht="11.25">
      <c r="A312" s="34"/>
      <c r="B312" s="35"/>
      <c r="C312" s="34"/>
      <c r="D312" s="180" t="s">
        <v>154</v>
      </c>
      <c r="E312" s="34"/>
      <c r="F312" s="181" t="s">
        <v>504</v>
      </c>
      <c r="G312" s="34"/>
      <c r="H312" s="34"/>
      <c r="I312" s="136"/>
      <c r="J312" s="34"/>
      <c r="K312" s="34"/>
      <c r="L312" s="35"/>
      <c r="M312" s="182"/>
      <c r="N312" s="183"/>
      <c r="O312" s="60"/>
      <c r="P312" s="60"/>
      <c r="Q312" s="60"/>
      <c r="R312" s="60"/>
      <c r="S312" s="60"/>
      <c r="T312" s="61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154</v>
      </c>
      <c r="AU312" s="17" t="s">
        <v>88</v>
      </c>
    </row>
    <row r="313" spans="1:65" s="2" customFormat="1" ht="16.5" customHeight="1">
      <c r="A313" s="34"/>
      <c r="B313" s="135"/>
      <c r="C313" s="211" t="s">
        <v>506</v>
      </c>
      <c r="D313" s="211" t="s">
        <v>353</v>
      </c>
      <c r="E313" s="212" t="s">
        <v>507</v>
      </c>
      <c r="F313" s="213" t="s">
        <v>508</v>
      </c>
      <c r="G313" s="214" t="s">
        <v>247</v>
      </c>
      <c r="H313" s="215">
        <v>1</v>
      </c>
      <c r="I313" s="216"/>
      <c r="J313" s="217">
        <f>ROUND(I313*H313,2)</f>
        <v>0</v>
      </c>
      <c r="K313" s="218"/>
      <c r="L313" s="219"/>
      <c r="M313" s="220" t="s">
        <v>1</v>
      </c>
      <c r="N313" s="221" t="s">
        <v>43</v>
      </c>
      <c r="O313" s="60"/>
      <c r="P313" s="177">
        <f>O313*H313</f>
        <v>0</v>
      </c>
      <c r="Q313" s="177">
        <v>4.0000000000000002E-4</v>
      </c>
      <c r="R313" s="177">
        <f>Q313*H313</f>
        <v>4.0000000000000002E-4</v>
      </c>
      <c r="S313" s="177">
        <v>0</v>
      </c>
      <c r="T313" s="17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79" t="s">
        <v>188</v>
      </c>
      <c r="AT313" s="179" t="s">
        <v>353</v>
      </c>
      <c r="AU313" s="179" t="s">
        <v>88</v>
      </c>
      <c r="AY313" s="17" t="s">
        <v>145</v>
      </c>
      <c r="BE313" s="100">
        <f>IF(N313="základní",J313,0)</f>
        <v>0</v>
      </c>
      <c r="BF313" s="100">
        <f>IF(N313="snížená",J313,0)</f>
        <v>0</v>
      </c>
      <c r="BG313" s="100">
        <f>IF(N313="zákl. přenesená",J313,0)</f>
        <v>0</v>
      </c>
      <c r="BH313" s="100">
        <f>IF(N313="sníž. přenesená",J313,0)</f>
        <v>0</v>
      </c>
      <c r="BI313" s="100">
        <f>IF(N313="nulová",J313,0)</f>
        <v>0</v>
      </c>
      <c r="BJ313" s="17" t="s">
        <v>86</v>
      </c>
      <c r="BK313" s="100">
        <f>ROUND(I313*H313,2)</f>
        <v>0</v>
      </c>
      <c r="BL313" s="17" t="s">
        <v>167</v>
      </c>
      <c r="BM313" s="179" t="s">
        <v>509</v>
      </c>
    </row>
    <row r="314" spans="1:65" s="2" customFormat="1" ht="11.25">
      <c r="A314" s="34"/>
      <c r="B314" s="35"/>
      <c r="C314" s="34"/>
      <c r="D314" s="180" t="s">
        <v>154</v>
      </c>
      <c r="E314" s="34"/>
      <c r="F314" s="181" t="s">
        <v>508</v>
      </c>
      <c r="G314" s="34"/>
      <c r="H314" s="34"/>
      <c r="I314" s="136"/>
      <c r="J314" s="34"/>
      <c r="K314" s="34"/>
      <c r="L314" s="35"/>
      <c r="M314" s="182"/>
      <c r="N314" s="183"/>
      <c r="O314" s="60"/>
      <c r="P314" s="60"/>
      <c r="Q314" s="60"/>
      <c r="R314" s="60"/>
      <c r="S314" s="60"/>
      <c r="T314" s="61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154</v>
      </c>
      <c r="AU314" s="17" t="s">
        <v>88</v>
      </c>
    </row>
    <row r="315" spans="1:65" s="2" customFormat="1" ht="16.5" customHeight="1">
      <c r="A315" s="34"/>
      <c r="B315" s="135"/>
      <c r="C315" s="211" t="s">
        <v>510</v>
      </c>
      <c r="D315" s="211" t="s">
        <v>353</v>
      </c>
      <c r="E315" s="212" t="s">
        <v>511</v>
      </c>
      <c r="F315" s="213" t="s">
        <v>512</v>
      </c>
      <c r="G315" s="214" t="s">
        <v>247</v>
      </c>
      <c r="H315" s="215">
        <v>1</v>
      </c>
      <c r="I315" s="216"/>
      <c r="J315" s="217">
        <f>ROUND(I315*H315,2)</f>
        <v>0</v>
      </c>
      <c r="K315" s="218"/>
      <c r="L315" s="219"/>
      <c r="M315" s="220" t="s">
        <v>1</v>
      </c>
      <c r="N315" s="221" t="s">
        <v>43</v>
      </c>
      <c r="O315" s="60"/>
      <c r="P315" s="177">
        <f>O315*H315</f>
        <v>0</v>
      </c>
      <c r="Q315" s="177">
        <v>1.4999999999999999E-4</v>
      </c>
      <c r="R315" s="177">
        <f>Q315*H315</f>
        <v>1.4999999999999999E-4</v>
      </c>
      <c r="S315" s="177">
        <v>0</v>
      </c>
      <c r="T315" s="17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79" t="s">
        <v>188</v>
      </c>
      <c r="AT315" s="179" t="s">
        <v>353</v>
      </c>
      <c r="AU315" s="179" t="s">
        <v>88</v>
      </c>
      <c r="AY315" s="17" t="s">
        <v>145</v>
      </c>
      <c r="BE315" s="100">
        <f>IF(N315="základní",J315,0)</f>
        <v>0</v>
      </c>
      <c r="BF315" s="100">
        <f>IF(N315="snížená",J315,0)</f>
        <v>0</v>
      </c>
      <c r="BG315" s="100">
        <f>IF(N315="zákl. přenesená",J315,0)</f>
        <v>0</v>
      </c>
      <c r="BH315" s="100">
        <f>IF(N315="sníž. přenesená",J315,0)</f>
        <v>0</v>
      </c>
      <c r="BI315" s="100">
        <f>IF(N315="nulová",J315,0)</f>
        <v>0</v>
      </c>
      <c r="BJ315" s="17" t="s">
        <v>86</v>
      </c>
      <c r="BK315" s="100">
        <f>ROUND(I315*H315,2)</f>
        <v>0</v>
      </c>
      <c r="BL315" s="17" t="s">
        <v>167</v>
      </c>
      <c r="BM315" s="179" t="s">
        <v>513</v>
      </c>
    </row>
    <row r="316" spans="1:65" s="2" customFormat="1" ht="11.25">
      <c r="A316" s="34"/>
      <c r="B316" s="35"/>
      <c r="C316" s="34"/>
      <c r="D316" s="180" t="s">
        <v>154</v>
      </c>
      <c r="E316" s="34"/>
      <c r="F316" s="181" t="s">
        <v>512</v>
      </c>
      <c r="G316" s="34"/>
      <c r="H316" s="34"/>
      <c r="I316" s="136"/>
      <c r="J316" s="34"/>
      <c r="K316" s="34"/>
      <c r="L316" s="35"/>
      <c r="M316" s="182"/>
      <c r="N316" s="183"/>
      <c r="O316" s="60"/>
      <c r="P316" s="60"/>
      <c r="Q316" s="60"/>
      <c r="R316" s="60"/>
      <c r="S316" s="60"/>
      <c r="T316" s="61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154</v>
      </c>
      <c r="AU316" s="17" t="s">
        <v>88</v>
      </c>
    </row>
    <row r="317" spans="1:65" s="2" customFormat="1" ht="24.2" customHeight="1">
      <c r="A317" s="34"/>
      <c r="B317" s="135"/>
      <c r="C317" s="167" t="s">
        <v>514</v>
      </c>
      <c r="D317" s="167" t="s">
        <v>148</v>
      </c>
      <c r="E317" s="168" t="s">
        <v>515</v>
      </c>
      <c r="F317" s="169" t="s">
        <v>516</v>
      </c>
      <c r="G317" s="170" t="s">
        <v>272</v>
      </c>
      <c r="H317" s="171">
        <v>52</v>
      </c>
      <c r="I317" s="172"/>
      <c r="J317" s="173">
        <f>ROUND(I317*H317,2)</f>
        <v>0</v>
      </c>
      <c r="K317" s="174"/>
      <c r="L317" s="35"/>
      <c r="M317" s="175" t="s">
        <v>1</v>
      </c>
      <c r="N317" s="176" t="s">
        <v>43</v>
      </c>
      <c r="O317" s="60"/>
      <c r="P317" s="177">
        <f>O317*H317</f>
        <v>0</v>
      </c>
      <c r="Q317" s="177">
        <v>8.0000000000000007E-5</v>
      </c>
      <c r="R317" s="177">
        <f>Q317*H317</f>
        <v>4.1600000000000005E-3</v>
      </c>
      <c r="S317" s="177">
        <v>0</v>
      </c>
      <c r="T317" s="17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79" t="s">
        <v>167</v>
      </c>
      <c r="AT317" s="179" t="s">
        <v>148</v>
      </c>
      <c r="AU317" s="179" t="s">
        <v>88</v>
      </c>
      <c r="AY317" s="17" t="s">
        <v>145</v>
      </c>
      <c r="BE317" s="100">
        <f>IF(N317="základní",J317,0)</f>
        <v>0</v>
      </c>
      <c r="BF317" s="100">
        <f>IF(N317="snížená",J317,0)</f>
        <v>0</v>
      </c>
      <c r="BG317" s="100">
        <f>IF(N317="zákl. přenesená",J317,0)</f>
        <v>0</v>
      </c>
      <c r="BH317" s="100">
        <f>IF(N317="sníž. přenesená",J317,0)</f>
        <v>0</v>
      </c>
      <c r="BI317" s="100">
        <f>IF(N317="nulová",J317,0)</f>
        <v>0</v>
      </c>
      <c r="BJ317" s="17" t="s">
        <v>86</v>
      </c>
      <c r="BK317" s="100">
        <f>ROUND(I317*H317,2)</f>
        <v>0</v>
      </c>
      <c r="BL317" s="17" t="s">
        <v>167</v>
      </c>
      <c r="BM317" s="179" t="s">
        <v>517</v>
      </c>
    </row>
    <row r="318" spans="1:65" s="2" customFormat="1" ht="19.5">
      <c r="A318" s="34"/>
      <c r="B318" s="35"/>
      <c r="C318" s="34"/>
      <c r="D318" s="180" t="s">
        <v>154</v>
      </c>
      <c r="E318" s="34"/>
      <c r="F318" s="181" t="s">
        <v>518</v>
      </c>
      <c r="G318" s="34"/>
      <c r="H318" s="34"/>
      <c r="I318" s="136"/>
      <c r="J318" s="34"/>
      <c r="K318" s="34"/>
      <c r="L318" s="35"/>
      <c r="M318" s="182"/>
      <c r="N318" s="183"/>
      <c r="O318" s="60"/>
      <c r="P318" s="60"/>
      <c r="Q318" s="60"/>
      <c r="R318" s="60"/>
      <c r="S318" s="60"/>
      <c r="T318" s="61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154</v>
      </c>
      <c r="AU318" s="17" t="s">
        <v>88</v>
      </c>
    </row>
    <row r="319" spans="1:65" s="13" customFormat="1" ht="11.25">
      <c r="B319" s="184"/>
      <c r="D319" s="180" t="s">
        <v>156</v>
      </c>
      <c r="E319" s="185" t="s">
        <v>1</v>
      </c>
      <c r="F319" s="186" t="s">
        <v>519</v>
      </c>
      <c r="H319" s="187">
        <v>52</v>
      </c>
      <c r="I319" s="188"/>
      <c r="L319" s="184"/>
      <c r="M319" s="189"/>
      <c r="N319" s="190"/>
      <c r="O319" s="190"/>
      <c r="P319" s="190"/>
      <c r="Q319" s="190"/>
      <c r="R319" s="190"/>
      <c r="S319" s="190"/>
      <c r="T319" s="191"/>
      <c r="AT319" s="185" t="s">
        <v>156</v>
      </c>
      <c r="AU319" s="185" t="s">
        <v>88</v>
      </c>
      <c r="AV319" s="13" t="s">
        <v>88</v>
      </c>
      <c r="AW319" s="13" t="s">
        <v>32</v>
      </c>
      <c r="AX319" s="13" t="s">
        <v>86</v>
      </c>
      <c r="AY319" s="185" t="s">
        <v>145</v>
      </c>
    </row>
    <row r="320" spans="1:65" s="2" customFormat="1" ht="16.5" customHeight="1">
      <c r="A320" s="34"/>
      <c r="B320" s="135"/>
      <c r="C320" s="167" t="s">
        <v>520</v>
      </c>
      <c r="D320" s="167" t="s">
        <v>148</v>
      </c>
      <c r="E320" s="168" t="s">
        <v>521</v>
      </c>
      <c r="F320" s="169" t="s">
        <v>522</v>
      </c>
      <c r="G320" s="170" t="s">
        <v>272</v>
      </c>
      <c r="H320" s="171">
        <v>52</v>
      </c>
      <c r="I320" s="172"/>
      <c r="J320" s="173">
        <f>ROUND(I320*H320,2)</f>
        <v>0</v>
      </c>
      <c r="K320" s="174"/>
      <c r="L320" s="35"/>
      <c r="M320" s="175" t="s">
        <v>1</v>
      </c>
      <c r="N320" s="176" t="s">
        <v>43</v>
      </c>
      <c r="O320" s="60"/>
      <c r="P320" s="177">
        <f>O320*H320</f>
        <v>0</v>
      </c>
      <c r="Q320" s="177">
        <v>0</v>
      </c>
      <c r="R320" s="177">
        <f>Q320*H320</f>
        <v>0</v>
      </c>
      <c r="S320" s="177">
        <v>0</v>
      </c>
      <c r="T320" s="17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79" t="s">
        <v>167</v>
      </c>
      <c r="AT320" s="179" t="s">
        <v>148</v>
      </c>
      <c r="AU320" s="179" t="s">
        <v>88</v>
      </c>
      <c r="AY320" s="17" t="s">
        <v>145</v>
      </c>
      <c r="BE320" s="100">
        <f>IF(N320="základní",J320,0)</f>
        <v>0</v>
      </c>
      <c r="BF320" s="100">
        <f>IF(N320="snížená",J320,0)</f>
        <v>0</v>
      </c>
      <c r="BG320" s="100">
        <f>IF(N320="zákl. přenesená",J320,0)</f>
        <v>0</v>
      </c>
      <c r="BH320" s="100">
        <f>IF(N320="sníž. přenesená",J320,0)</f>
        <v>0</v>
      </c>
      <c r="BI320" s="100">
        <f>IF(N320="nulová",J320,0)</f>
        <v>0</v>
      </c>
      <c r="BJ320" s="17" t="s">
        <v>86</v>
      </c>
      <c r="BK320" s="100">
        <f>ROUND(I320*H320,2)</f>
        <v>0</v>
      </c>
      <c r="BL320" s="17" t="s">
        <v>167</v>
      </c>
      <c r="BM320" s="179" t="s">
        <v>523</v>
      </c>
    </row>
    <row r="321" spans="1:65" s="2" customFormat="1" ht="19.5">
      <c r="A321" s="34"/>
      <c r="B321" s="35"/>
      <c r="C321" s="34"/>
      <c r="D321" s="180" t="s">
        <v>154</v>
      </c>
      <c r="E321" s="34"/>
      <c r="F321" s="181" t="s">
        <v>524</v>
      </c>
      <c r="G321" s="34"/>
      <c r="H321" s="34"/>
      <c r="I321" s="136"/>
      <c r="J321" s="34"/>
      <c r="K321" s="34"/>
      <c r="L321" s="35"/>
      <c r="M321" s="182"/>
      <c r="N321" s="183"/>
      <c r="O321" s="60"/>
      <c r="P321" s="60"/>
      <c r="Q321" s="60"/>
      <c r="R321" s="60"/>
      <c r="S321" s="60"/>
      <c r="T321" s="61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154</v>
      </c>
      <c r="AU321" s="17" t="s">
        <v>88</v>
      </c>
    </row>
    <row r="322" spans="1:65" s="13" customFormat="1" ht="11.25">
      <c r="B322" s="184"/>
      <c r="D322" s="180" t="s">
        <v>156</v>
      </c>
      <c r="E322" s="185" t="s">
        <v>1</v>
      </c>
      <c r="F322" s="186" t="s">
        <v>519</v>
      </c>
      <c r="H322" s="187">
        <v>52</v>
      </c>
      <c r="I322" s="188"/>
      <c r="L322" s="184"/>
      <c r="M322" s="189"/>
      <c r="N322" s="190"/>
      <c r="O322" s="190"/>
      <c r="P322" s="190"/>
      <c r="Q322" s="190"/>
      <c r="R322" s="190"/>
      <c r="S322" s="190"/>
      <c r="T322" s="191"/>
      <c r="AT322" s="185" t="s">
        <v>156</v>
      </c>
      <c r="AU322" s="185" t="s">
        <v>88</v>
      </c>
      <c r="AV322" s="13" t="s">
        <v>88</v>
      </c>
      <c r="AW322" s="13" t="s">
        <v>32</v>
      </c>
      <c r="AX322" s="13" t="s">
        <v>86</v>
      </c>
      <c r="AY322" s="185" t="s">
        <v>145</v>
      </c>
    </row>
    <row r="323" spans="1:65" s="2" customFormat="1" ht="33" customHeight="1">
      <c r="A323" s="34"/>
      <c r="B323" s="135"/>
      <c r="C323" s="167" t="s">
        <v>525</v>
      </c>
      <c r="D323" s="167" t="s">
        <v>148</v>
      </c>
      <c r="E323" s="168" t="s">
        <v>526</v>
      </c>
      <c r="F323" s="169" t="s">
        <v>527</v>
      </c>
      <c r="G323" s="170" t="s">
        <v>272</v>
      </c>
      <c r="H323" s="171">
        <v>63</v>
      </c>
      <c r="I323" s="172"/>
      <c r="J323" s="173">
        <f>ROUND(I323*H323,2)</f>
        <v>0</v>
      </c>
      <c r="K323" s="174"/>
      <c r="L323" s="35"/>
      <c r="M323" s="175" t="s">
        <v>1</v>
      </c>
      <c r="N323" s="176" t="s">
        <v>43</v>
      </c>
      <c r="O323" s="60"/>
      <c r="P323" s="177">
        <f>O323*H323</f>
        <v>0</v>
      </c>
      <c r="Q323" s="177">
        <v>0.15540000000000001</v>
      </c>
      <c r="R323" s="177">
        <f>Q323*H323</f>
        <v>9.7902000000000005</v>
      </c>
      <c r="S323" s="177">
        <v>0</v>
      </c>
      <c r="T323" s="17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79" t="s">
        <v>167</v>
      </c>
      <c r="AT323" s="179" t="s">
        <v>148</v>
      </c>
      <c r="AU323" s="179" t="s">
        <v>88</v>
      </c>
      <c r="AY323" s="17" t="s">
        <v>145</v>
      </c>
      <c r="BE323" s="100">
        <f>IF(N323="základní",J323,0)</f>
        <v>0</v>
      </c>
      <c r="BF323" s="100">
        <f>IF(N323="snížená",J323,0)</f>
        <v>0</v>
      </c>
      <c r="BG323" s="100">
        <f>IF(N323="zákl. přenesená",J323,0)</f>
        <v>0</v>
      </c>
      <c r="BH323" s="100">
        <f>IF(N323="sníž. přenesená",J323,0)</f>
        <v>0</v>
      </c>
      <c r="BI323" s="100">
        <f>IF(N323="nulová",J323,0)</f>
        <v>0</v>
      </c>
      <c r="BJ323" s="17" t="s">
        <v>86</v>
      </c>
      <c r="BK323" s="100">
        <f>ROUND(I323*H323,2)</f>
        <v>0</v>
      </c>
      <c r="BL323" s="17" t="s">
        <v>167</v>
      </c>
      <c r="BM323" s="179" t="s">
        <v>528</v>
      </c>
    </row>
    <row r="324" spans="1:65" s="2" customFormat="1" ht="29.25">
      <c r="A324" s="34"/>
      <c r="B324" s="35"/>
      <c r="C324" s="34"/>
      <c r="D324" s="180" t="s">
        <v>154</v>
      </c>
      <c r="E324" s="34"/>
      <c r="F324" s="181" t="s">
        <v>529</v>
      </c>
      <c r="G324" s="34"/>
      <c r="H324" s="34"/>
      <c r="I324" s="136"/>
      <c r="J324" s="34"/>
      <c r="K324" s="34"/>
      <c r="L324" s="35"/>
      <c r="M324" s="182"/>
      <c r="N324" s="183"/>
      <c r="O324" s="60"/>
      <c r="P324" s="60"/>
      <c r="Q324" s="60"/>
      <c r="R324" s="60"/>
      <c r="S324" s="60"/>
      <c r="T324" s="61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154</v>
      </c>
      <c r="AU324" s="17" t="s">
        <v>88</v>
      </c>
    </row>
    <row r="325" spans="1:65" s="13" customFormat="1" ht="11.25">
      <c r="B325" s="184"/>
      <c r="D325" s="180" t="s">
        <v>156</v>
      </c>
      <c r="E325" s="185" t="s">
        <v>1</v>
      </c>
      <c r="F325" s="186" t="s">
        <v>530</v>
      </c>
      <c r="H325" s="187">
        <v>63</v>
      </c>
      <c r="I325" s="188"/>
      <c r="L325" s="184"/>
      <c r="M325" s="189"/>
      <c r="N325" s="190"/>
      <c r="O325" s="190"/>
      <c r="P325" s="190"/>
      <c r="Q325" s="190"/>
      <c r="R325" s="190"/>
      <c r="S325" s="190"/>
      <c r="T325" s="191"/>
      <c r="AT325" s="185" t="s">
        <v>156</v>
      </c>
      <c r="AU325" s="185" t="s">
        <v>88</v>
      </c>
      <c r="AV325" s="13" t="s">
        <v>88</v>
      </c>
      <c r="AW325" s="13" t="s">
        <v>32</v>
      </c>
      <c r="AX325" s="13" t="s">
        <v>86</v>
      </c>
      <c r="AY325" s="185" t="s">
        <v>145</v>
      </c>
    </row>
    <row r="326" spans="1:65" s="2" customFormat="1" ht="16.5" customHeight="1">
      <c r="A326" s="34"/>
      <c r="B326" s="135"/>
      <c r="C326" s="211" t="s">
        <v>531</v>
      </c>
      <c r="D326" s="211" t="s">
        <v>353</v>
      </c>
      <c r="E326" s="212" t="s">
        <v>532</v>
      </c>
      <c r="F326" s="213" t="s">
        <v>533</v>
      </c>
      <c r="G326" s="214" t="s">
        <v>272</v>
      </c>
      <c r="H326" s="215">
        <v>33.659999999999997</v>
      </c>
      <c r="I326" s="216"/>
      <c r="J326" s="217">
        <f>ROUND(I326*H326,2)</f>
        <v>0</v>
      </c>
      <c r="K326" s="218"/>
      <c r="L326" s="219"/>
      <c r="M326" s="220" t="s">
        <v>1</v>
      </c>
      <c r="N326" s="221" t="s">
        <v>43</v>
      </c>
      <c r="O326" s="60"/>
      <c r="P326" s="177">
        <f>O326*H326</f>
        <v>0</v>
      </c>
      <c r="Q326" s="177">
        <v>0.08</v>
      </c>
      <c r="R326" s="177">
        <f>Q326*H326</f>
        <v>2.6927999999999996</v>
      </c>
      <c r="S326" s="177">
        <v>0</v>
      </c>
      <c r="T326" s="17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79" t="s">
        <v>188</v>
      </c>
      <c r="AT326" s="179" t="s">
        <v>353</v>
      </c>
      <c r="AU326" s="179" t="s">
        <v>88</v>
      </c>
      <c r="AY326" s="17" t="s">
        <v>145</v>
      </c>
      <c r="BE326" s="100">
        <f>IF(N326="základní",J326,0)</f>
        <v>0</v>
      </c>
      <c r="BF326" s="100">
        <f>IF(N326="snížená",J326,0)</f>
        <v>0</v>
      </c>
      <c r="BG326" s="100">
        <f>IF(N326="zákl. přenesená",J326,0)</f>
        <v>0</v>
      </c>
      <c r="BH326" s="100">
        <f>IF(N326="sníž. přenesená",J326,0)</f>
        <v>0</v>
      </c>
      <c r="BI326" s="100">
        <f>IF(N326="nulová",J326,0)</f>
        <v>0</v>
      </c>
      <c r="BJ326" s="17" t="s">
        <v>86</v>
      </c>
      <c r="BK326" s="100">
        <f>ROUND(I326*H326,2)</f>
        <v>0</v>
      </c>
      <c r="BL326" s="17" t="s">
        <v>167</v>
      </c>
      <c r="BM326" s="179" t="s">
        <v>534</v>
      </c>
    </row>
    <row r="327" spans="1:65" s="2" customFormat="1" ht="11.25">
      <c r="A327" s="34"/>
      <c r="B327" s="35"/>
      <c r="C327" s="34"/>
      <c r="D327" s="180" t="s">
        <v>154</v>
      </c>
      <c r="E327" s="34"/>
      <c r="F327" s="181" t="s">
        <v>533</v>
      </c>
      <c r="G327" s="34"/>
      <c r="H327" s="34"/>
      <c r="I327" s="136"/>
      <c r="J327" s="34"/>
      <c r="K327" s="34"/>
      <c r="L327" s="35"/>
      <c r="M327" s="182"/>
      <c r="N327" s="183"/>
      <c r="O327" s="60"/>
      <c r="P327" s="60"/>
      <c r="Q327" s="60"/>
      <c r="R327" s="60"/>
      <c r="S327" s="60"/>
      <c r="T327" s="61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154</v>
      </c>
      <c r="AU327" s="17" t="s">
        <v>88</v>
      </c>
    </row>
    <row r="328" spans="1:65" s="13" customFormat="1" ht="11.25">
      <c r="B328" s="184"/>
      <c r="D328" s="180" t="s">
        <v>156</v>
      </c>
      <c r="E328" s="185" t="s">
        <v>1</v>
      </c>
      <c r="F328" s="186" t="s">
        <v>440</v>
      </c>
      <c r="H328" s="187">
        <v>33</v>
      </c>
      <c r="I328" s="188"/>
      <c r="L328" s="184"/>
      <c r="M328" s="189"/>
      <c r="N328" s="190"/>
      <c r="O328" s="190"/>
      <c r="P328" s="190"/>
      <c r="Q328" s="190"/>
      <c r="R328" s="190"/>
      <c r="S328" s="190"/>
      <c r="T328" s="191"/>
      <c r="AT328" s="185" t="s">
        <v>156</v>
      </c>
      <c r="AU328" s="185" t="s">
        <v>88</v>
      </c>
      <c r="AV328" s="13" t="s">
        <v>88</v>
      </c>
      <c r="AW328" s="13" t="s">
        <v>32</v>
      </c>
      <c r="AX328" s="13" t="s">
        <v>86</v>
      </c>
      <c r="AY328" s="185" t="s">
        <v>145</v>
      </c>
    </row>
    <row r="329" spans="1:65" s="13" customFormat="1" ht="11.25">
      <c r="B329" s="184"/>
      <c r="D329" s="180" t="s">
        <v>156</v>
      </c>
      <c r="F329" s="186" t="s">
        <v>535</v>
      </c>
      <c r="H329" s="187">
        <v>33.659999999999997</v>
      </c>
      <c r="I329" s="188"/>
      <c r="L329" s="184"/>
      <c r="M329" s="189"/>
      <c r="N329" s="190"/>
      <c r="O329" s="190"/>
      <c r="P329" s="190"/>
      <c r="Q329" s="190"/>
      <c r="R329" s="190"/>
      <c r="S329" s="190"/>
      <c r="T329" s="191"/>
      <c r="AT329" s="185" t="s">
        <v>156</v>
      </c>
      <c r="AU329" s="185" t="s">
        <v>88</v>
      </c>
      <c r="AV329" s="13" t="s">
        <v>88</v>
      </c>
      <c r="AW329" s="13" t="s">
        <v>3</v>
      </c>
      <c r="AX329" s="13" t="s">
        <v>86</v>
      </c>
      <c r="AY329" s="185" t="s">
        <v>145</v>
      </c>
    </row>
    <row r="330" spans="1:65" s="2" customFormat="1" ht="24.2" customHeight="1">
      <c r="A330" s="34"/>
      <c r="B330" s="135"/>
      <c r="C330" s="211" t="s">
        <v>536</v>
      </c>
      <c r="D330" s="211" t="s">
        <v>353</v>
      </c>
      <c r="E330" s="212" t="s">
        <v>537</v>
      </c>
      <c r="F330" s="213" t="s">
        <v>538</v>
      </c>
      <c r="G330" s="214" t="s">
        <v>272</v>
      </c>
      <c r="H330" s="215">
        <v>26</v>
      </c>
      <c r="I330" s="216"/>
      <c r="J330" s="217">
        <f>ROUND(I330*H330,2)</f>
        <v>0</v>
      </c>
      <c r="K330" s="218"/>
      <c r="L330" s="219"/>
      <c r="M330" s="220" t="s">
        <v>1</v>
      </c>
      <c r="N330" s="221" t="s">
        <v>43</v>
      </c>
      <c r="O330" s="60"/>
      <c r="P330" s="177">
        <f>O330*H330</f>
        <v>0</v>
      </c>
      <c r="Q330" s="177">
        <v>4.8300000000000003E-2</v>
      </c>
      <c r="R330" s="177">
        <f>Q330*H330</f>
        <v>1.2558</v>
      </c>
      <c r="S330" s="177">
        <v>0</v>
      </c>
      <c r="T330" s="17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79" t="s">
        <v>188</v>
      </c>
      <c r="AT330" s="179" t="s">
        <v>353</v>
      </c>
      <c r="AU330" s="179" t="s">
        <v>88</v>
      </c>
      <c r="AY330" s="17" t="s">
        <v>145</v>
      </c>
      <c r="BE330" s="100">
        <f>IF(N330="základní",J330,0)</f>
        <v>0</v>
      </c>
      <c r="BF330" s="100">
        <f>IF(N330="snížená",J330,0)</f>
        <v>0</v>
      </c>
      <c r="BG330" s="100">
        <f>IF(N330="zákl. přenesená",J330,0)</f>
        <v>0</v>
      </c>
      <c r="BH330" s="100">
        <f>IF(N330="sníž. přenesená",J330,0)</f>
        <v>0</v>
      </c>
      <c r="BI330" s="100">
        <f>IF(N330="nulová",J330,0)</f>
        <v>0</v>
      </c>
      <c r="BJ330" s="17" t="s">
        <v>86</v>
      </c>
      <c r="BK330" s="100">
        <f>ROUND(I330*H330,2)</f>
        <v>0</v>
      </c>
      <c r="BL330" s="17" t="s">
        <v>167</v>
      </c>
      <c r="BM330" s="179" t="s">
        <v>539</v>
      </c>
    </row>
    <row r="331" spans="1:65" s="2" customFormat="1" ht="11.25">
      <c r="A331" s="34"/>
      <c r="B331" s="35"/>
      <c r="C331" s="34"/>
      <c r="D331" s="180" t="s">
        <v>154</v>
      </c>
      <c r="E331" s="34"/>
      <c r="F331" s="181" t="s">
        <v>538</v>
      </c>
      <c r="G331" s="34"/>
      <c r="H331" s="34"/>
      <c r="I331" s="136"/>
      <c r="J331" s="34"/>
      <c r="K331" s="34"/>
      <c r="L331" s="35"/>
      <c r="M331" s="182"/>
      <c r="N331" s="183"/>
      <c r="O331" s="60"/>
      <c r="P331" s="60"/>
      <c r="Q331" s="60"/>
      <c r="R331" s="60"/>
      <c r="S331" s="60"/>
      <c r="T331" s="61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154</v>
      </c>
      <c r="AU331" s="17" t="s">
        <v>88</v>
      </c>
    </row>
    <row r="332" spans="1:65" s="13" customFormat="1" ht="11.25">
      <c r="B332" s="184"/>
      <c r="D332" s="180" t="s">
        <v>156</v>
      </c>
      <c r="E332" s="185" t="s">
        <v>1</v>
      </c>
      <c r="F332" s="186" t="s">
        <v>540</v>
      </c>
      <c r="H332" s="187">
        <v>26</v>
      </c>
      <c r="I332" s="188"/>
      <c r="L332" s="184"/>
      <c r="M332" s="189"/>
      <c r="N332" s="190"/>
      <c r="O332" s="190"/>
      <c r="P332" s="190"/>
      <c r="Q332" s="190"/>
      <c r="R332" s="190"/>
      <c r="S332" s="190"/>
      <c r="T332" s="191"/>
      <c r="AT332" s="185" t="s">
        <v>156</v>
      </c>
      <c r="AU332" s="185" t="s">
        <v>88</v>
      </c>
      <c r="AV332" s="13" t="s">
        <v>88</v>
      </c>
      <c r="AW332" s="13" t="s">
        <v>32</v>
      </c>
      <c r="AX332" s="13" t="s">
        <v>86</v>
      </c>
      <c r="AY332" s="185" t="s">
        <v>145</v>
      </c>
    </row>
    <row r="333" spans="1:65" s="2" customFormat="1" ht="24.2" customHeight="1">
      <c r="A333" s="34"/>
      <c r="B333" s="135"/>
      <c r="C333" s="211" t="s">
        <v>541</v>
      </c>
      <c r="D333" s="211" t="s">
        <v>353</v>
      </c>
      <c r="E333" s="212" t="s">
        <v>542</v>
      </c>
      <c r="F333" s="213" t="s">
        <v>543</v>
      </c>
      <c r="G333" s="214" t="s">
        <v>272</v>
      </c>
      <c r="H333" s="215">
        <v>4</v>
      </c>
      <c r="I333" s="216"/>
      <c r="J333" s="217">
        <f>ROUND(I333*H333,2)</f>
        <v>0</v>
      </c>
      <c r="K333" s="218"/>
      <c r="L333" s="219"/>
      <c r="M333" s="220" t="s">
        <v>1</v>
      </c>
      <c r="N333" s="221" t="s">
        <v>43</v>
      </c>
      <c r="O333" s="60"/>
      <c r="P333" s="177">
        <f>O333*H333</f>
        <v>0</v>
      </c>
      <c r="Q333" s="177">
        <v>6.5670000000000006E-2</v>
      </c>
      <c r="R333" s="177">
        <f>Q333*H333</f>
        <v>0.26268000000000002</v>
      </c>
      <c r="S333" s="177">
        <v>0</v>
      </c>
      <c r="T333" s="17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79" t="s">
        <v>188</v>
      </c>
      <c r="AT333" s="179" t="s">
        <v>353</v>
      </c>
      <c r="AU333" s="179" t="s">
        <v>88</v>
      </c>
      <c r="AY333" s="17" t="s">
        <v>145</v>
      </c>
      <c r="BE333" s="100">
        <f>IF(N333="základní",J333,0)</f>
        <v>0</v>
      </c>
      <c r="BF333" s="100">
        <f>IF(N333="snížená",J333,0)</f>
        <v>0</v>
      </c>
      <c r="BG333" s="100">
        <f>IF(N333="zákl. přenesená",J333,0)</f>
        <v>0</v>
      </c>
      <c r="BH333" s="100">
        <f>IF(N333="sníž. přenesená",J333,0)</f>
        <v>0</v>
      </c>
      <c r="BI333" s="100">
        <f>IF(N333="nulová",J333,0)</f>
        <v>0</v>
      </c>
      <c r="BJ333" s="17" t="s">
        <v>86</v>
      </c>
      <c r="BK333" s="100">
        <f>ROUND(I333*H333,2)</f>
        <v>0</v>
      </c>
      <c r="BL333" s="17" t="s">
        <v>167</v>
      </c>
      <c r="BM333" s="179" t="s">
        <v>544</v>
      </c>
    </row>
    <row r="334" spans="1:65" s="2" customFormat="1" ht="11.25">
      <c r="A334" s="34"/>
      <c r="B334" s="35"/>
      <c r="C334" s="34"/>
      <c r="D334" s="180" t="s">
        <v>154</v>
      </c>
      <c r="E334" s="34"/>
      <c r="F334" s="181" t="s">
        <v>543</v>
      </c>
      <c r="G334" s="34"/>
      <c r="H334" s="34"/>
      <c r="I334" s="136"/>
      <c r="J334" s="34"/>
      <c r="K334" s="34"/>
      <c r="L334" s="35"/>
      <c r="M334" s="182"/>
      <c r="N334" s="183"/>
      <c r="O334" s="60"/>
      <c r="P334" s="60"/>
      <c r="Q334" s="60"/>
      <c r="R334" s="60"/>
      <c r="S334" s="60"/>
      <c r="T334" s="61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154</v>
      </c>
      <c r="AU334" s="17" t="s">
        <v>88</v>
      </c>
    </row>
    <row r="335" spans="1:65" s="13" customFormat="1" ht="11.25">
      <c r="B335" s="184"/>
      <c r="D335" s="180" t="s">
        <v>156</v>
      </c>
      <c r="E335" s="185" t="s">
        <v>1</v>
      </c>
      <c r="F335" s="186" t="s">
        <v>167</v>
      </c>
      <c r="H335" s="187">
        <v>4</v>
      </c>
      <c r="I335" s="188"/>
      <c r="L335" s="184"/>
      <c r="M335" s="189"/>
      <c r="N335" s="190"/>
      <c r="O335" s="190"/>
      <c r="P335" s="190"/>
      <c r="Q335" s="190"/>
      <c r="R335" s="190"/>
      <c r="S335" s="190"/>
      <c r="T335" s="191"/>
      <c r="AT335" s="185" t="s">
        <v>156</v>
      </c>
      <c r="AU335" s="185" t="s">
        <v>88</v>
      </c>
      <c r="AV335" s="13" t="s">
        <v>88</v>
      </c>
      <c r="AW335" s="13" t="s">
        <v>32</v>
      </c>
      <c r="AX335" s="13" t="s">
        <v>86</v>
      </c>
      <c r="AY335" s="185" t="s">
        <v>145</v>
      </c>
    </row>
    <row r="336" spans="1:65" s="2" customFormat="1" ht="24.2" customHeight="1">
      <c r="A336" s="34"/>
      <c r="B336" s="135"/>
      <c r="C336" s="167" t="s">
        <v>545</v>
      </c>
      <c r="D336" s="167" t="s">
        <v>148</v>
      </c>
      <c r="E336" s="168" t="s">
        <v>546</v>
      </c>
      <c r="F336" s="169" t="s">
        <v>547</v>
      </c>
      <c r="G336" s="170" t="s">
        <v>282</v>
      </c>
      <c r="H336" s="171">
        <v>3.238</v>
      </c>
      <c r="I336" s="172"/>
      <c r="J336" s="173">
        <f>ROUND(I336*H336,2)</f>
        <v>0</v>
      </c>
      <c r="K336" s="174"/>
      <c r="L336" s="35"/>
      <c r="M336" s="175" t="s">
        <v>1</v>
      </c>
      <c r="N336" s="176" t="s">
        <v>43</v>
      </c>
      <c r="O336" s="60"/>
      <c r="P336" s="177">
        <f>O336*H336</f>
        <v>0</v>
      </c>
      <c r="Q336" s="177">
        <v>2.2563399999999998</v>
      </c>
      <c r="R336" s="177">
        <f>Q336*H336</f>
        <v>7.3060289199999993</v>
      </c>
      <c r="S336" s="177">
        <v>0</v>
      </c>
      <c r="T336" s="17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79" t="s">
        <v>167</v>
      </c>
      <c r="AT336" s="179" t="s">
        <v>148</v>
      </c>
      <c r="AU336" s="179" t="s">
        <v>88</v>
      </c>
      <c r="AY336" s="17" t="s">
        <v>145</v>
      </c>
      <c r="BE336" s="100">
        <f>IF(N336="základní",J336,0)</f>
        <v>0</v>
      </c>
      <c r="BF336" s="100">
        <f>IF(N336="snížená",J336,0)</f>
        <v>0</v>
      </c>
      <c r="BG336" s="100">
        <f>IF(N336="zákl. přenesená",J336,0)</f>
        <v>0</v>
      </c>
      <c r="BH336" s="100">
        <f>IF(N336="sníž. přenesená",J336,0)</f>
        <v>0</v>
      </c>
      <c r="BI336" s="100">
        <f>IF(N336="nulová",J336,0)</f>
        <v>0</v>
      </c>
      <c r="BJ336" s="17" t="s">
        <v>86</v>
      </c>
      <c r="BK336" s="100">
        <f>ROUND(I336*H336,2)</f>
        <v>0</v>
      </c>
      <c r="BL336" s="17" t="s">
        <v>167</v>
      </c>
      <c r="BM336" s="179" t="s">
        <v>548</v>
      </c>
    </row>
    <row r="337" spans="1:65" s="2" customFormat="1" ht="19.5">
      <c r="A337" s="34"/>
      <c r="B337" s="35"/>
      <c r="C337" s="34"/>
      <c r="D337" s="180" t="s">
        <v>154</v>
      </c>
      <c r="E337" s="34"/>
      <c r="F337" s="181" t="s">
        <v>549</v>
      </c>
      <c r="G337" s="34"/>
      <c r="H337" s="34"/>
      <c r="I337" s="136"/>
      <c r="J337" s="34"/>
      <c r="K337" s="34"/>
      <c r="L337" s="35"/>
      <c r="M337" s="182"/>
      <c r="N337" s="183"/>
      <c r="O337" s="60"/>
      <c r="P337" s="60"/>
      <c r="Q337" s="60"/>
      <c r="R337" s="60"/>
      <c r="S337" s="60"/>
      <c r="T337" s="61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154</v>
      </c>
      <c r="AU337" s="17" t="s">
        <v>88</v>
      </c>
    </row>
    <row r="338" spans="1:65" s="13" customFormat="1" ht="22.5">
      <c r="B338" s="184"/>
      <c r="D338" s="180" t="s">
        <v>156</v>
      </c>
      <c r="E338" s="185" t="s">
        <v>1</v>
      </c>
      <c r="F338" s="186" t="s">
        <v>550</v>
      </c>
      <c r="H338" s="187">
        <v>3.238</v>
      </c>
      <c r="I338" s="188"/>
      <c r="L338" s="184"/>
      <c r="M338" s="189"/>
      <c r="N338" s="190"/>
      <c r="O338" s="190"/>
      <c r="P338" s="190"/>
      <c r="Q338" s="190"/>
      <c r="R338" s="190"/>
      <c r="S338" s="190"/>
      <c r="T338" s="191"/>
      <c r="AT338" s="185" t="s">
        <v>156</v>
      </c>
      <c r="AU338" s="185" t="s">
        <v>88</v>
      </c>
      <c r="AV338" s="13" t="s">
        <v>88</v>
      </c>
      <c r="AW338" s="13" t="s">
        <v>32</v>
      </c>
      <c r="AX338" s="13" t="s">
        <v>86</v>
      </c>
      <c r="AY338" s="185" t="s">
        <v>145</v>
      </c>
    </row>
    <row r="339" spans="1:65" s="2" customFormat="1" ht="16.5" customHeight="1">
      <c r="A339" s="34"/>
      <c r="B339" s="135"/>
      <c r="C339" s="167" t="s">
        <v>551</v>
      </c>
      <c r="D339" s="167" t="s">
        <v>148</v>
      </c>
      <c r="E339" s="168" t="s">
        <v>552</v>
      </c>
      <c r="F339" s="169" t="s">
        <v>553</v>
      </c>
      <c r="G339" s="170" t="s">
        <v>272</v>
      </c>
      <c r="H339" s="171">
        <v>31</v>
      </c>
      <c r="I339" s="172"/>
      <c r="J339" s="173">
        <f>ROUND(I339*H339,2)</f>
        <v>0</v>
      </c>
      <c r="K339" s="174"/>
      <c r="L339" s="35"/>
      <c r="M339" s="175" t="s">
        <v>1</v>
      </c>
      <c r="N339" s="176" t="s">
        <v>43</v>
      </c>
      <c r="O339" s="60"/>
      <c r="P339" s="177">
        <f>O339*H339</f>
        <v>0</v>
      </c>
      <c r="Q339" s="177">
        <v>0</v>
      </c>
      <c r="R339" s="177">
        <f>Q339*H339</f>
        <v>0</v>
      </c>
      <c r="S339" s="177">
        <v>0</v>
      </c>
      <c r="T339" s="17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79" t="s">
        <v>167</v>
      </c>
      <c r="AT339" s="179" t="s">
        <v>148</v>
      </c>
      <c r="AU339" s="179" t="s">
        <v>88</v>
      </c>
      <c r="AY339" s="17" t="s">
        <v>145</v>
      </c>
      <c r="BE339" s="100">
        <f>IF(N339="základní",J339,0)</f>
        <v>0</v>
      </c>
      <c r="BF339" s="100">
        <f>IF(N339="snížená",J339,0)</f>
        <v>0</v>
      </c>
      <c r="BG339" s="100">
        <f>IF(N339="zákl. přenesená",J339,0)</f>
        <v>0</v>
      </c>
      <c r="BH339" s="100">
        <f>IF(N339="sníž. přenesená",J339,0)</f>
        <v>0</v>
      </c>
      <c r="BI339" s="100">
        <f>IF(N339="nulová",J339,0)</f>
        <v>0</v>
      </c>
      <c r="BJ339" s="17" t="s">
        <v>86</v>
      </c>
      <c r="BK339" s="100">
        <f>ROUND(I339*H339,2)</f>
        <v>0</v>
      </c>
      <c r="BL339" s="17" t="s">
        <v>167</v>
      </c>
      <c r="BM339" s="179" t="s">
        <v>554</v>
      </c>
    </row>
    <row r="340" spans="1:65" s="2" customFormat="1" ht="19.5">
      <c r="A340" s="34"/>
      <c r="B340" s="35"/>
      <c r="C340" s="34"/>
      <c r="D340" s="180" t="s">
        <v>154</v>
      </c>
      <c r="E340" s="34"/>
      <c r="F340" s="181" t="s">
        <v>555</v>
      </c>
      <c r="G340" s="34"/>
      <c r="H340" s="34"/>
      <c r="I340" s="136"/>
      <c r="J340" s="34"/>
      <c r="K340" s="34"/>
      <c r="L340" s="35"/>
      <c r="M340" s="182"/>
      <c r="N340" s="183"/>
      <c r="O340" s="60"/>
      <c r="P340" s="60"/>
      <c r="Q340" s="60"/>
      <c r="R340" s="60"/>
      <c r="S340" s="60"/>
      <c r="T340" s="61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154</v>
      </c>
      <c r="AU340" s="17" t="s">
        <v>88</v>
      </c>
    </row>
    <row r="341" spans="1:65" s="13" customFormat="1" ht="11.25">
      <c r="B341" s="184"/>
      <c r="D341" s="180" t="s">
        <v>156</v>
      </c>
      <c r="E341" s="185" t="s">
        <v>1</v>
      </c>
      <c r="F341" s="186" t="s">
        <v>429</v>
      </c>
      <c r="H341" s="187">
        <v>31</v>
      </c>
      <c r="I341" s="188"/>
      <c r="L341" s="184"/>
      <c r="M341" s="189"/>
      <c r="N341" s="190"/>
      <c r="O341" s="190"/>
      <c r="P341" s="190"/>
      <c r="Q341" s="190"/>
      <c r="R341" s="190"/>
      <c r="S341" s="190"/>
      <c r="T341" s="191"/>
      <c r="AT341" s="185" t="s">
        <v>156</v>
      </c>
      <c r="AU341" s="185" t="s">
        <v>88</v>
      </c>
      <c r="AV341" s="13" t="s">
        <v>88</v>
      </c>
      <c r="AW341" s="13" t="s">
        <v>32</v>
      </c>
      <c r="AX341" s="13" t="s">
        <v>86</v>
      </c>
      <c r="AY341" s="185" t="s">
        <v>145</v>
      </c>
    </row>
    <row r="342" spans="1:65" s="12" customFormat="1" ht="22.9" customHeight="1">
      <c r="B342" s="154"/>
      <c r="D342" s="155" t="s">
        <v>77</v>
      </c>
      <c r="E342" s="165" t="s">
        <v>556</v>
      </c>
      <c r="F342" s="165" t="s">
        <v>557</v>
      </c>
      <c r="I342" s="157"/>
      <c r="J342" s="166">
        <f>BK342</f>
        <v>0</v>
      </c>
      <c r="L342" s="154"/>
      <c r="M342" s="159"/>
      <c r="N342" s="160"/>
      <c r="O342" s="160"/>
      <c r="P342" s="161">
        <f>SUM(P343:P371)</f>
        <v>0</v>
      </c>
      <c r="Q342" s="160"/>
      <c r="R342" s="161">
        <f>SUM(R343:R371)</f>
        <v>0</v>
      </c>
      <c r="S342" s="160"/>
      <c r="T342" s="162">
        <f>SUM(T343:T371)</f>
        <v>0</v>
      </c>
      <c r="AR342" s="155" t="s">
        <v>86</v>
      </c>
      <c r="AT342" s="163" t="s">
        <v>77</v>
      </c>
      <c r="AU342" s="163" t="s">
        <v>86</v>
      </c>
      <c r="AY342" s="155" t="s">
        <v>145</v>
      </c>
      <c r="BK342" s="164">
        <f>SUM(BK343:BK371)</f>
        <v>0</v>
      </c>
    </row>
    <row r="343" spans="1:65" s="2" customFormat="1" ht="21.75" customHeight="1">
      <c r="A343" s="34"/>
      <c r="B343" s="135"/>
      <c r="C343" s="167" t="s">
        <v>558</v>
      </c>
      <c r="D343" s="167" t="s">
        <v>148</v>
      </c>
      <c r="E343" s="168" t="s">
        <v>559</v>
      </c>
      <c r="F343" s="169" t="s">
        <v>560</v>
      </c>
      <c r="G343" s="170" t="s">
        <v>356</v>
      </c>
      <c r="H343" s="171">
        <v>1.68</v>
      </c>
      <c r="I343" s="172"/>
      <c r="J343" s="173">
        <f>ROUND(I343*H343,2)</f>
        <v>0</v>
      </c>
      <c r="K343" s="174"/>
      <c r="L343" s="35"/>
      <c r="M343" s="175" t="s">
        <v>1</v>
      </c>
      <c r="N343" s="176" t="s">
        <v>43</v>
      </c>
      <c r="O343" s="60"/>
      <c r="P343" s="177">
        <f>O343*H343</f>
        <v>0</v>
      </c>
      <c r="Q343" s="177">
        <v>0</v>
      </c>
      <c r="R343" s="177">
        <f>Q343*H343</f>
        <v>0</v>
      </c>
      <c r="S343" s="177">
        <v>0</v>
      </c>
      <c r="T343" s="17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79" t="s">
        <v>167</v>
      </c>
      <c r="AT343" s="179" t="s">
        <v>148</v>
      </c>
      <c r="AU343" s="179" t="s">
        <v>88</v>
      </c>
      <c r="AY343" s="17" t="s">
        <v>145</v>
      </c>
      <c r="BE343" s="100">
        <f>IF(N343="základní",J343,0)</f>
        <v>0</v>
      </c>
      <c r="BF343" s="100">
        <f>IF(N343="snížená",J343,0)</f>
        <v>0</v>
      </c>
      <c r="BG343" s="100">
        <f>IF(N343="zákl. přenesená",J343,0)</f>
        <v>0</v>
      </c>
      <c r="BH343" s="100">
        <f>IF(N343="sníž. přenesená",J343,0)</f>
        <v>0</v>
      </c>
      <c r="BI343" s="100">
        <f>IF(N343="nulová",J343,0)</f>
        <v>0</v>
      </c>
      <c r="BJ343" s="17" t="s">
        <v>86</v>
      </c>
      <c r="BK343" s="100">
        <f>ROUND(I343*H343,2)</f>
        <v>0</v>
      </c>
      <c r="BL343" s="17" t="s">
        <v>167</v>
      </c>
      <c r="BM343" s="179" t="s">
        <v>561</v>
      </c>
    </row>
    <row r="344" spans="1:65" s="2" customFormat="1" ht="19.5">
      <c r="A344" s="34"/>
      <c r="B344" s="35"/>
      <c r="C344" s="34"/>
      <c r="D344" s="180" t="s">
        <v>154</v>
      </c>
      <c r="E344" s="34"/>
      <c r="F344" s="181" t="s">
        <v>562</v>
      </c>
      <c r="G344" s="34"/>
      <c r="H344" s="34"/>
      <c r="I344" s="136"/>
      <c r="J344" s="34"/>
      <c r="K344" s="34"/>
      <c r="L344" s="35"/>
      <c r="M344" s="182"/>
      <c r="N344" s="183"/>
      <c r="O344" s="60"/>
      <c r="P344" s="60"/>
      <c r="Q344" s="60"/>
      <c r="R344" s="60"/>
      <c r="S344" s="60"/>
      <c r="T344" s="61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154</v>
      </c>
      <c r="AU344" s="17" t="s">
        <v>88</v>
      </c>
    </row>
    <row r="345" spans="1:65" s="13" customFormat="1" ht="11.25">
      <c r="B345" s="184"/>
      <c r="D345" s="180" t="s">
        <v>156</v>
      </c>
      <c r="E345" s="185" t="s">
        <v>222</v>
      </c>
      <c r="F345" s="186" t="s">
        <v>563</v>
      </c>
      <c r="H345" s="187">
        <v>1.68</v>
      </c>
      <c r="I345" s="188"/>
      <c r="L345" s="184"/>
      <c r="M345" s="189"/>
      <c r="N345" s="190"/>
      <c r="O345" s="190"/>
      <c r="P345" s="190"/>
      <c r="Q345" s="190"/>
      <c r="R345" s="190"/>
      <c r="S345" s="190"/>
      <c r="T345" s="191"/>
      <c r="AT345" s="185" t="s">
        <v>156</v>
      </c>
      <c r="AU345" s="185" t="s">
        <v>88</v>
      </c>
      <c r="AV345" s="13" t="s">
        <v>88</v>
      </c>
      <c r="AW345" s="13" t="s">
        <v>32</v>
      </c>
      <c r="AX345" s="13" t="s">
        <v>86</v>
      </c>
      <c r="AY345" s="185" t="s">
        <v>145</v>
      </c>
    </row>
    <row r="346" spans="1:65" s="2" customFormat="1" ht="24.2" customHeight="1">
      <c r="A346" s="34"/>
      <c r="B346" s="135"/>
      <c r="C346" s="167" t="s">
        <v>564</v>
      </c>
      <c r="D346" s="167" t="s">
        <v>148</v>
      </c>
      <c r="E346" s="168" t="s">
        <v>565</v>
      </c>
      <c r="F346" s="169" t="s">
        <v>566</v>
      </c>
      <c r="G346" s="170" t="s">
        <v>356</v>
      </c>
      <c r="H346" s="171">
        <v>15.12</v>
      </c>
      <c r="I346" s="172"/>
      <c r="J346" s="173">
        <f>ROUND(I346*H346,2)</f>
        <v>0</v>
      </c>
      <c r="K346" s="174"/>
      <c r="L346" s="35"/>
      <c r="M346" s="175" t="s">
        <v>1</v>
      </c>
      <c r="N346" s="176" t="s">
        <v>43</v>
      </c>
      <c r="O346" s="60"/>
      <c r="P346" s="177">
        <f>O346*H346</f>
        <v>0</v>
      </c>
      <c r="Q346" s="177">
        <v>0</v>
      </c>
      <c r="R346" s="177">
        <f>Q346*H346</f>
        <v>0</v>
      </c>
      <c r="S346" s="177">
        <v>0</v>
      </c>
      <c r="T346" s="17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79" t="s">
        <v>167</v>
      </c>
      <c r="AT346" s="179" t="s">
        <v>148</v>
      </c>
      <c r="AU346" s="179" t="s">
        <v>88</v>
      </c>
      <c r="AY346" s="17" t="s">
        <v>145</v>
      </c>
      <c r="BE346" s="100">
        <f>IF(N346="základní",J346,0)</f>
        <v>0</v>
      </c>
      <c r="BF346" s="100">
        <f>IF(N346="snížená",J346,0)</f>
        <v>0</v>
      </c>
      <c r="BG346" s="100">
        <f>IF(N346="zákl. přenesená",J346,0)</f>
        <v>0</v>
      </c>
      <c r="BH346" s="100">
        <f>IF(N346="sníž. přenesená",J346,0)</f>
        <v>0</v>
      </c>
      <c r="BI346" s="100">
        <f>IF(N346="nulová",J346,0)</f>
        <v>0</v>
      </c>
      <c r="BJ346" s="17" t="s">
        <v>86</v>
      </c>
      <c r="BK346" s="100">
        <f>ROUND(I346*H346,2)</f>
        <v>0</v>
      </c>
      <c r="BL346" s="17" t="s">
        <v>167</v>
      </c>
      <c r="BM346" s="179" t="s">
        <v>567</v>
      </c>
    </row>
    <row r="347" spans="1:65" s="2" customFormat="1" ht="29.25">
      <c r="A347" s="34"/>
      <c r="B347" s="35"/>
      <c r="C347" s="34"/>
      <c r="D347" s="180" t="s">
        <v>154</v>
      </c>
      <c r="E347" s="34"/>
      <c r="F347" s="181" t="s">
        <v>568</v>
      </c>
      <c r="G347" s="34"/>
      <c r="H347" s="34"/>
      <c r="I347" s="136"/>
      <c r="J347" s="34"/>
      <c r="K347" s="34"/>
      <c r="L347" s="35"/>
      <c r="M347" s="182"/>
      <c r="N347" s="183"/>
      <c r="O347" s="60"/>
      <c r="P347" s="60"/>
      <c r="Q347" s="60"/>
      <c r="R347" s="60"/>
      <c r="S347" s="60"/>
      <c r="T347" s="61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154</v>
      </c>
      <c r="AU347" s="17" t="s">
        <v>88</v>
      </c>
    </row>
    <row r="348" spans="1:65" s="13" customFormat="1" ht="11.25">
      <c r="B348" s="184"/>
      <c r="D348" s="180" t="s">
        <v>156</v>
      </c>
      <c r="E348" s="185" t="s">
        <v>1</v>
      </c>
      <c r="F348" s="186" t="s">
        <v>569</v>
      </c>
      <c r="H348" s="187">
        <v>15.12</v>
      </c>
      <c r="I348" s="188"/>
      <c r="L348" s="184"/>
      <c r="M348" s="189"/>
      <c r="N348" s="190"/>
      <c r="O348" s="190"/>
      <c r="P348" s="190"/>
      <c r="Q348" s="190"/>
      <c r="R348" s="190"/>
      <c r="S348" s="190"/>
      <c r="T348" s="191"/>
      <c r="AT348" s="185" t="s">
        <v>156</v>
      </c>
      <c r="AU348" s="185" t="s">
        <v>88</v>
      </c>
      <c r="AV348" s="13" t="s">
        <v>88</v>
      </c>
      <c r="AW348" s="13" t="s">
        <v>32</v>
      </c>
      <c r="AX348" s="13" t="s">
        <v>86</v>
      </c>
      <c r="AY348" s="185" t="s">
        <v>145</v>
      </c>
    </row>
    <row r="349" spans="1:65" s="2" customFormat="1" ht="21.75" customHeight="1">
      <c r="A349" s="34"/>
      <c r="B349" s="135"/>
      <c r="C349" s="167" t="s">
        <v>570</v>
      </c>
      <c r="D349" s="167" t="s">
        <v>148</v>
      </c>
      <c r="E349" s="168" t="s">
        <v>571</v>
      </c>
      <c r="F349" s="169" t="s">
        <v>572</v>
      </c>
      <c r="G349" s="170" t="s">
        <v>356</v>
      </c>
      <c r="H349" s="171">
        <v>5.2480000000000002</v>
      </c>
      <c r="I349" s="172"/>
      <c r="J349" s="173">
        <f>ROUND(I349*H349,2)</f>
        <v>0</v>
      </c>
      <c r="K349" s="174"/>
      <c r="L349" s="35"/>
      <c r="M349" s="175" t="s">
        <v>1</v>
      </c>
      <c r="N349" s="176" t="s">
        <v>43</v>
      </c>
      <c r="O349" s="60"/>
      <c r="P349" s="177">
        <f>O349*H349</f>
        <v>0</v>
      </c>
      <c r="Q349" s="177">
        <v>0</v>
      </c>
      <c r="R349" s="177">
        <f>Q349*H349</f>
        <v>0</v>
      </c>
      <c r="S349" s="177">
        <v>0</v>
      </c>
      <c r="T349" s="17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79" t="s">
        <v>167</v>
      </c>
      <c r="AT349" s="179" t="s">
        <v>148</v>
      </c>
      <c r="AU349" s="179" t="s">
        <v>88</v>
      </c>
      <c r="AY349" s="17" t="s">
        <v>145</v>
      </c>
      <c r="BE349" s="100">
        <f>IF(N349="základní",J349,0)</f>
        <v>0</v>
      </c>
      <c r="BF349" s="100">
        <f>IF(N349="snížená",J349,0)</f>
        <v>0</v>
      </c>
      <c r="BG349" s="100">
        <f>IF(N349="zákl. přenesená",J349,0)</f>
        <v>0</v>
      </c>
      <c r="BH349" s="100">
        <f>IF(N349="sníž. přenesená",J349,0)</f>
        <v>0</v>
      </c>
      <c r="BI349" s="100">
        <f>IF(N349="nulová",J349,0)</f>
        <v>0</v>
      </c>
      <c r="BJ349" s="17" t="s">
        <v>86</v>
      </c>
      <c r="BK349" s="100">
        <f>ROUND(I349*H349,2)</f>
        <v>0</v>
      </c>
      <c r="BL349" s="17" t="s">
        <v>167</v>
      </c>
      <c r="BM349" s="179" t="s">
        <v>573</v>
      </c>
    </row>
    <row r="350" spans="1:65" s="2" customFormat="1" ht="19.5">
      <c r="A350" s="34"/>
      <c r="B350" s="35"/>
      <c r="C350" s="34"/>
      <c r="D350" s="180" t="s">
        <v>154</v>
      </c>
      <c r="E350" s="34"/>
      <c r="F350" s="181" t="s">
        <v>574</v>
      </c>
      <c r="G350" s="34"/>
      <c r="H350" s="34"/>
      <c r="I350" s="136"/>
      <c r="J350" s="34"/>
      <c r="K350" s="34"/>
      <c r="L350" s="35"/>
      <c r="M350" s="182"/>
      <c r="N350" s="183"/>
      <c r="O350" s="60"/>
      <c r="P350" s="60"/>
      <c r="Q350" s="60"/>
      <c r="R350" s="60"/>
      <c r="S350" s="60"/>
      <c r="T350" s="61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154</v>
      </c>
      <c r="AU350" s="17" t="s">
        <v>88</v>
      </c>
    </row>
    <row r="351" spans="1:65" s="13" customFormat="1" ht="11.25">
      <c r="B351" s="184"/>
      <c r="D351" s="180" t="s">
        <v>156</v>
      </c>
      <c r="E351" s="185" t="s">
        <v>1</v>
      </c>
      <c r="F351" s="186" t="s">
        <v>575</v>
      </c>
      <c r="H351" s="187">
        <v>3.6</v>
      </c>
      <c r="I351" s="188"/>
      <c r="L351" s="184"/>
      <c r="M351" s="189"/>
      <c r="N351" s="190"/>
      <c r="O351" s="190"/>
      <c r="P351" s="190"/>
      <c r="Q351" s="190"/>
      <c r="R351" s="190"/>
      <c r="S351" s="190"/>
      <c r="T351" s="191"/>
      <c r="AT351" s="185" t="s">
        <v>156</v>
      </c>
      <c r="AU351" s="185" t="s">
        <v>88</v>
      </c>
      <c r="AV351" s="13" t="s">
        <v>88</v>
      </c>
      <c r="AW351" s="13" t="s">
        <v>32</v>
      </c>
      <c r="AX351" s="13" t="s">
        <v>78</v>
      </c>
      <c r="AY351" s="185" t="s">
        <v>145</v>
      </c>
    </row>
    <row r="352" spans="1:65" s="13" customFormat="1" ht="11.25">
      <c r="B352" s="184"/>
      <c r="D352" s="180" t="s">
        <v>156</v>
      </c>
      <c r="E352" s="185" t="s">
        <v>1</v>
      </c>
      <c r="F352" s="186" t="s">
        <v>576</v>
      </c>
      <c r="H352" s="187">
        <v>0.85299999999999998</v>
      </c>
      <c r="I352" s="188"/>
      <c r="L352" s="184"/>
      <c r="M352" s="189"/>
      <c r="N352" s="190"/>
      <c r="O352" s="190"/>
      <c r="P352" s="190"/>
      <c r="Q352" s="190"/>
      <c r="R352" s="190"/>
      <c r="S352" s="190"/>
      <c r="T352" s="191"/>
      <c r="AT352" s="185" t="s">
        <v>156</v>
      </c>
      <c r="AU352" s="185" t="s">
        <v>88</v>
      </c>
      <c r="AV352" s="13" t="s">
        <v>88</v>
      </c>
      <c r="AW352" s="13" t="s">
        <v>32</v>
      </c>
      <c r="AX352" s="13" t="s">
        <v>78</v>
      </c>
      <c r="AY352" s="185" t="s">
        <v>145</v>
      </c>
    </row>
    <row r="353" spans="1:65" s="13" customFormat="1" ht="11.25">
      <c r="B353" s="184"/>
      <c r="D353" s="180" t="s">
        <v>156</v>
      </c>
      <c r="E353" s="185" t="s">
        <v>1</v>
      </c>
      <c r="F353" s="186" t="s">
        <v>577</v>
      </c>
      <c r="H353" s="187">
        <v>0.79500000000000004</v>
      </c>
      <c r="I353" s="188"/>
      <c r="L353" s="184"/>
      <c r="M353" s="189"/>
      <c r="N353" s="190"/>
      <c r="O353" s="190"/>
      <c r="P353" s="190"/>
      <c r="Q353" s="190"/>
      <c r="R353" s="190"/>
      <c r="S353" s="190"/>
      <c r="T353" s="191"/>
      <c r="AT353" s="185" t="s">
        <v>156</v>
      </c>
      <c r="AU353" s="185" t="s">
        <v>88</v>
      </c>
      <c r="AV353" s="13" t="s">
        <v>88</v>
      </c>
      <c r="AW353" s="13" t="s">
        <v>32</v>
      </c>
      <c r="AX353" s="13" t="s">
        <v>78</v>
      </c>
      <c r="AY353" s="185" t="s">
        <v>145</v>
      </c>
    </row>
    <row r="354" spans="1:65" s="15" customFormat="1" ht="11.25">
      <c r="B354" s="203"/>
      <c r="D354" s="180" t="s">
        <v>156</v>
      </c>
      <c r="E354" s="204" t="s">
        <v>220</v>
      </c>
      <c r="F354" s="205" t="s">
        <v>253</v>
      </c>
      <c r="H354" s="206">
        <v>5.2480000000000002</v>
      </c>
      <c r="I354" s="207"/>
      <c r="L354" s="203"/>
      <c r="M354" s="208"/>
      <c r="N354" s="209"/>
      <c r="O354" s="209"/>
      <c r="P354" s="209"/>
      <c r="Q354" s="209"/>
      <c r="R354" s="209"/>
      <c r="S354" s="209"/>
      <c r="T354" s="210"/>
      <c r="AT354" s="204" t="s">
        <v>156</v>
      </c>
      <c r="AU354" s="204" t="s">
        <v>88</v>
      </c>
      <c r="AV354" s="15" t="s">
        <v>167</v>
      </c>
      <c r="AW354" s="15" t="s">
        <v>32</v>
      </c>
      <c r="AX354" s="15" t="s">
        <v>86</v>
      </c>
      <c r="AY354" s="204" t="s">
        <v>145</v>
      </c>
    </row>
    <row r="355" spans="1:65" s="2" customFormat="1" ht="24.2" customHeight="1">
      <c r="A355" s="34"/>
      <c r="B355" s="135"/>
      <c r="C355" s="167" t="s">
        <v>578</v>
      </c>
      <c r="D355" s="167" t="s">
        <v>148</v>
      </c>
      <c r="E355" s="168" t="s">
        <v>579</v>
      </c>
      <c r="F355" s="169" t="s">
        <v>580</v>
      </c>
      <c r="G355" s="170" t="s">
        <v>356</v>
      </c>
      <c r="H355" s="171">
        <v>47.231999999999999</v>
      </c>
      <c r="I355" s="172"/>
      <c r="J355" s="173">
        <f>ROUND(I355*H355,2)</f>
        <v>0</v>
      </c>
      <c r="K355" s="174"/>
      <c r="L355" s="35"/>
      <c r="M355" s="175" t="s">
        <v>1</v>
      </c>
      <c r="N355" s="176" t="s">
        <v>43</v>
      </c>
      <c r="O355" s="60"/>
      <c r="P355" s="177">
        <f>O355*H355</f>
        <v>0</v>
      </c>
      <c r="Q355" s="177">
        <v>0</v>
      </c>
      <c r="R355" s="177">
        <f>Q355*H355</f>
        <v>0</v>
      </c>
      <c r="S355" s="177">
        <v>0</v>
      </c>
      <c r="T355" s="17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79" t="s">
        <v>167</v>
      </c>
      <c r="AT355" s="179" t="s">
        <v>148</v>
      </c>
      <c r="AU355" s="179" t="s">
        <v>88</v>
      </c>
      <c r="AY355" s="17" t="s">
        <v>145</v>
      </c>
      <c r="BE355" s="100">
        <f>IF(N355="základní",J355,0)</f>
        <v>0</v>
      </c>
      <c r="BF355" s="100">
        <f>IF(N355="snížená",J355,0)</f>
        <v>0</v>
      </c>
      <c r="BG355" s="100">
        <f>IF(N355="zákl. přenesená",J355,0)</f>
        <v>0</v>
      </c>
      <c r="BH355" s="100">
        <f>IF(N355="sníž. přenesená",J355,0)</f>
        <v>0</v>
      </c>
      <c r="BI355" s="100">
        <f>IF(N355="nulová",J355,0)</f>
        <v>0</v>
      </c>
      <c r="BJ355" s="17" t="s">
        <v>86</v>
      </c>
      <c r="BK355" s="100">
        <f>ROUND(I355*H355,2)</f>
        <v>0</v>
      </c>
      <c r="BL355" s="17" t="s">
        <v>167</v>
      </c>
      <c r="BM355" s="179" t="s">
        <v>581</v>
      </c>
    </row>
    <row r="356" spans="1:65" s="2" customFormat="1" ht="29.25">
      <c r="A356" s="34"/>
      <c r="B356" s="35"/>
      <c r="C356" s="34"/>
      <c r="D356" s="180" t="s">
        <v>154</v>
      </c>
      <c r="E356" s="34"/>
      <c r="F356" s="181" t="s">
        <v>568</v>
      </c>
      <c r="G356" s="34"/>
      <c r="H356" s="34"/>
      <c r="I356" s="136"/>
      <c r="J356" s="34"/>
      <c r="K356" s="34"/>
      <c r="L356" s="35"/>
      <c r="M356" s="182"/>
      <c r="N356" s="183"/>
      <c r="O356" s="60"/>
      <c r="P356" s="60"/>
      <c r="Q356" s="60"/>
      <c r="R356" s="60"/>
      <c r="S356" s="60"/>
      <c r="T356" s="61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154</v>
      </c>
      <c r="AU356" s="17" t="s">
        <v>88</v>
      </c>
    </row>
    <row r="357" spans="1:65" s="13" customFormat="1" ht="11.25">
      <c r="B357" s="184"/>
      <c r="D357" s="180" t="s">
        <v>156</v>
      </c>
      <c r="E357" s="185" t="s">
        <v>1</v>
      </c>
      <c r="F357" s="186" t="s">
        <v>582</v>
      </c>
      <c r="H357" s="187">
        <v>47.231999999999999</v>
      </c>
      <c r="I357" s="188"/>
      <c r="L357" s="184"/>
      <c r="M357" s="189"/>
      <c r="N357" s="190"/>
      <c r="O357" s="190"/>
      <c r="P357" s="190"/>
      <c r="Q357" s="190"/>
      <c r="R357" s="190"/>
      <c r="S357" s="190"/>
      <c r="T357" s="191"/>
      <c r="AT357" s="185" t="s">
        <v>156</v>
      </c>
      <c r="AU357" s="185" t="s">
        <v>88</v>
      </c>
      <c r="AV357" s="13" t="s">
        <v>88</v>
      </c>
      <c r="AW357" s="13" t="s">
        <v>32</v>
      </c>
      <c r="AX357" s="13" t="s">
        <v>86</v>
      </c>
      <c r="AY357" s="185" t="s">
        <v>145</v>
      </c>
    </row>
    <row r="358" spans="1:65" s="2" customFormat="1" ht="24.2" customHeight="1">
      <c r="A358" s="34"/>
      <c r="B358" s="135"/>
      <c r="C358" s="167" t="s">
        <v>583</v>
      </c>
      <c r="D358" s="167" t="s">
        <v>148</v>
      </c>
      <c r="E358" s="168" t="s">
        <v>584</v>
      </c>
      <c r="F358" s="169" t="s">
        <v>585</v>
      </c>
      <c r="G358" s="170" t="s">
        <v>356</v>
      </c>
      <c r="H358" s="171">
        <v>6.9279999999999999</v>
      </c>
      <c r="I358" s="172"/>
      <c r="J358" s="173">
        <f>ROUND(I358*H358,2)</f>
        <v>0</v>
      </c>
      <c r="K358" s="174"/>
      <c r="L358" s="35"/>
      <c r="M358" s="175" t="s">
        <v>1</v>
      </c>
      <c r="N358" s="176" t="s">
        <v>43</v>
      </c>
      <c r="O358" s="60"/>
      <c r="P358" s="177">
        <f>O358*H358</f>
        <v>0</v>
      </c>
      <c r="Q358" s="177">
        <v>0</v>
      </c>
      <c r="R358" s="177">
        <f>Q358*H358</f>
        <v>0</v>
      </c>
      <c r="S358" s="177">
        <v>0</v>
      </c>
      <c r="T358" s="17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79" t="s">
        <v>167</v>
      </c>
      <c r="AT358" s="179" t="s">
        <v>148</v>
      </c>
      <c r="AU358" s="179" t="s">
        <v>88</v>
      </c>
      <c r="AY358" s="17" t="s">
        <v>145</v>
      </c>
      <c r="BE358" s="100">
        <f>IF(N358="základní",J358,0)</f>
        <v>0</v>
      </c>
      <c r="BF358" s="100">
        <f>IF(N358="snížená",J358,0)</f>
        <v>0</v>
      </c>
      <c r="BG358" s="100">
        <f>IF(N358="zákl. přenesená",J358,0)</f>
        <v>0</v>
      </c>
      <c r="BH358" s="100">
        <f>IF(N358="sníž. přenesená",J358,0)</f>
        <v>0</v>
      </c>
      <c r="BI358" s="100">
        <f>IF(N358="nulová",J358,0)</f>
        <v>0</v>
      </c>
      <c r="BJ358" s="17" t="s">
        <v>86</v>
      </c>
      <c r="BK358" s="100">
        <f>ROUND(I358*H358,2)</f>
        <v>0</v>
      </c>
      <c r="BL358" s="17" t="s">
        <v>167</v>
      </c>
      <c r="BM358" s="179" t="s">
        <v>586</v>
      </c>
    </row>
    <row r="359" spans="1:65" s="2" customFormat="1" ht="11.25">
      <c r="A359" s="34"/>
      <c r="B359" s="35"/>
      <c r="C359" s="34"/>
      <c r="D359" s="180" t="s">
        <v>154</v>
      </c>
      <c r="E359" s="34"/>
      <c r="F359" s="181" t="s">
        <v>587</v>
      </c>
      <c r="G359" s="34"/>
      <c r="H359" s="34"/>
      <c r="I359" s="136"/>
      <c r="J359" s="34"/>
      <c r="K359" s="34"/>
      <c r="L359" s="35"/>
      <c r="M359" s="182"/>
      <c r="N359" s="183"/>
      <c r="O359" s="60"/>
      <c r="P359" s="60"/>
      <c r="Q359" s="60"/>
      <c r="R359" s="60"/>
      <c r="S359" s="60"/>
      <c r="T359" s="61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154</v>
      </c>
      <c r="AU359" s="17" t="s">
        <v>88</v>
      </c>
    </row>
    <row r="360" spans="1:65" s="13" customFormat="1" ht="11.25">
      <c r="B360" s="184"/>
      <c r="D360" s="180" t="s">
        <v>156</v>
      </c>
      <c r="E360" s="185" t="s">
        <v>1</v>
      </c>
      <c r="F360" s="186" t="s">
        <v>588</v>
      </c>
      <c r="H360" s="187">
        <v>6.9279999999999999</v>
      </c>
      <c r="I360" s="188"/>
      <c r="L360" s="184"/>
      <c r="M360" s="189"/>
      <c r="N360" s="190"/>
      <c r="O360" s="190"/>
      <c r="P360" s="190"/>
      <c r="Q360" s="190"/>
      <c r="R360" s="190"/>
      <c r="S360" s="190"/>
      <c r="T360" s="191"/>
      <c r="AT360" s="185" t="s">
        <v>156</v>
      </c>
      <c r="AU360" s="185" t="s">
        <v>88</v>
      </c>
      <c r="AV360" s="13" t="s">
        <v>88</v>
      </c>
      <c r="AW360" s="13" t="s">
        <v>32</v>
      </c>
      <c r="AX360" s="13" t="s">
        <v>86</v>
      </c>
      <c r="AY360" s="185" t="s">
        <v>145</v>
      </c>
    </row>
    <row r="361" spans="1:65" s="2" customFormat="1" ht="33" customHeight="1">
      <c r="A361" s="34"/>
      <c r="B361" s="135"/>
      <c r="C361" s="167" t="s">
        <v>589</v>
      </c>
      <c r="D361" s="167" t="s">
        <v>148</v>
      </c>
      <c r="E361" s="168" t="s">
        <v>590</v>
      </c>
      <c r="F361" s="169" t="s">
        <v>591</v>
      </c>
      <c r="G361" s="170" t="s">
        <v>356</v>
      </c>
      <c r="H361" s="171">
        <v>4.3949999999999996</v>
      </c>
      <c r="I361" s="172"/>
      <c r="J361" s="173">
        <f>ROUND(I361*H361,2)</f>
        <v>0</v>
      </c>
      <c r="K361" s="174"/>
      <c r="L361" s="35"/>
      <c r="M361" s="175" t="s">
        <v>1</v>
      </c>
      <c r="N361" s="176" t="s">
        <v>43</v>
      </c>
      <c r="O361" s="60"/>
      <c r="P361" s="177">
        <f>O361*H361</f>
        <v>0</v>
      </c>
      <c r="Q361" s="177">
        <v>0</v>
      </c>
      <c r="R361" s="177">
        <f>Q361*H361</f>
        <v>0</v>
      </c>
      <c r="S361" s="177">
        <v>0</v>
      </c>
      <c r="T361" s="17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79" t="s">
        <v>167</v>
      </c>
      <c r="AT361" s="179" t="s">
        <v>148</v>
      </c>
      <c r="AU361" s="179" t="s">
        <v>88</v>
      </c>
      <c r="AY361" s="17" t="s">
        <v>145</v>
      </c>
      <c r="BE361" s="100">
        <f>IF(N361="základní",J361,0)</f>
        <v>0</v>
      </c>
      <c r="BF361" s="100">
        <f>IF(N361="snížená",J361,0)</f>
        <v>0</v>
      </c>
      <c r="BG361" s="100">
        <f>IF(N361="zákl. přenesená",J361,0)</f>
        <v>0</v>
      </c>
      <c r="BH361" s="100">
        <f>IF(N361="sníž. přenesená",J361,0)</f>
        <v>0</v>
      </c>
      <c r="BI361" s="100">
        <f>IF(N361="nulová",J361,0)</f>
        <v>0</v>
      </c>
      <c r="BJ361" s="17" t="s">
        <v>86</v>
      </c>
      <c r="BK361" s="100">
        <f>ROUND(I361*H361,2)</f>
        <v>0</v>
      </c>
      <c r="BL361" s="17" t="s">
        <v>167</v>
      </c>
      <c r="BM361" s="179" t="s">
        <v>592</v>
      </c>
    </row>
    <row r="362" spans="1:65" s="2" customFormat="1" ht="29.25">
      <c r="A362" s="34"/>
      <c r="B362" s="35"/>
      <c r="C362" s="34"/>
      <c r="D362" s="180" t="s">
        <v>154</v>
      </c>
      <c r="E362" s="34"/>
      <c r="F362" s="181" t="s">
        <v>593</v>
      </c>
      <c r="G362" s="34"/>
      <c r="H362" s="34"/>
      <c r="I362" s="136"/>
      <c r="J362" s="34"/>
      <c r="K362" s="34"/>
      <c r="L362" s="35"/>
      <c r="M362" s="182"/>
      <c r="N362" s="183"/>
      <c r="O362" s="60"/>
      <c r="P362" s="60"/>
      <c r="Q362" s="60"/>
      <c r="R362" s="60"/>
      <c r="S362" s="60"/>
      <c r="T362" s="61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154</v>
      </c>
      <c r="AU362" s="17" t="s">
        <v>88</v>
      </c>
    </row>
    <row r="363" spans="1:65" s="13" customFormat="1" ht="11.25">
      <c r="B363" s="184"/>
      <c r="D363" s="180" t="s">
        <v>156</v>
      </c>
      <c r="E363" s="185" t="s">
        <v>1</v>
      </c>
      <c r="F363" s="186" t="s">
        <v>575</v>
      </c>
      <c r="H363" s="187">
        <v>3.6</v>
      </c>
      <c r="I363" s="188"/>
      <c r="L363" s="184"/>
      <c r="M363" s="189"/>
      <c r="N363" s="190"/>
      <c r="O363" s="190"/>
      <c r="P363" s="190"/>
      <c r="Q363" s="190"/>
      <c r="R363" s="190"/>
      <c r="S363" s="190"/>
      <c r="T363" s="191"/>
      <c r="AT363" s="185" t="s">
        <v>156</v>
      </c>
      <c r="AU363" s="185" t="s">
        <v>88</v>
      </c>
      <c r="AV363" s="13" t="s">
        <v>88</v>
      </c>
      <c r="AW363" s="13" t="s">
        <v>32</v>
      </c>
      <c r="AX363" s="13" t="s">
        <v>78</v>
      </c>
      <c r="AY363" s="185" t="s">
        <v>145</v>
      </c>
    </row>
    <row r="364" spans="1:65" s="13" customFormat="1" ht="11.25">
      <c r="B364" s="184"/>
      <c r="D364" s="180" t="s">
        <v>156</v>
      </c>
      <c r="E364" s="185" t="s">
        <v>1</v>
      </c>
      <c r="F364" s="186" t="s">
        <v>577</v>
      </c>
      <c r="H364" s="187">
        <v>0.79500000000000004</v>
      </c>
      <c r="I364" s="188"/>
      <c r="L364" s="184"/>
      <c r="M364" s="189"/>
      <c r="N364" s="190"/>
      <c r="O364" s="190"/>
      <c r="P364" s="190"/>
      <c r="Q364" s="190"/>
      <c r="R364" s="190"/>
      <c r="S364" s="190"/>
      <c r="T364" s="191"/>
      <c r="AT364" s="185" t="s">
        <v>156</v>
      </c>
      <c r="AU364" s="185" t="s">
        <v>88</v>
      </c>
      <c r="AV364" s="13" t="s">
        <v>88</v>
      </c>
      <c r="AW364" s="13" t="s">
        <v>32</v>
      </c>
      <c r="AX364" s="13" t="s">
        <v>78</v>
      </c>
      <c r="AY364" s="185" t="s">
        <v>145</v>
      </c>
    </row>
    <row r="365" spans="1:65" s="15" customFormat="1" ht="11.25">
      <c r="B365" s="203"/>
      <c r="D365" s="180" t="s">
        <v>156</v>
      </c>
      <c r="E365" s="204" t="s">
        <v>1</v>
      </c>
      <c r="F365" s="205" t="s">
        <v>253</v>
      </c>
      <c r="H365" s="206">
        <v>4.3950000000000005</v>
      </c>
      <c r="I365" s="207"/>
      <c r="L365" s="203"/>
      <c r="M365" s="208"/>
      <c r="N365" s="209"/>
      <c r="O365" s="209"/>
      <c r="P365" s="209"/>
      <c r="Q365" s="209"/>
      <c r="R365" s="209"/>
      <c r="S365" s="209"/>
      <c r="T365" s="210"/>
      <c r="AT365" s="204" t="s">
        <v>156</v>
      </c>
      <c r="AU365" s="204" t="s">
        <v>88</v>
      </c>
      <c r="AV365" s="15" t="s">
        <v>167</v>
      </c>
      <c r="AW365" s="15" t="s">
        <v>32</v>
      </c>
      <c r="AX365" s="15" t="s">
        <v>86</v>
      </c>
      <c r="AY365" s="204" t="s">
        <v>145</v>
      </c>
    </row>
    <row r="366" spans="1:65" s="2" customFormat="1" ht="33" customHeight="1">
      <c r="A366" s="34"/>
      <c r="B366" s="135"/>
      <c r="C366" s="167" t="s">
        <v>594</v>
      </c>
      <c r="D366" s="167" t="s">
        <v>148</v>
      </c>
      <c r="E366" s="168" t="s">
        <v>595</v>
      </c>
      <c r="F366" s="169" t="s">
        <v>596</v>
      </c>
      <c r="G366" s="170" t="s">
        <v>356</v>
      </c>
      <c r="H366" s="171">
        <v>0.85299999999999998</v>
      </c>
      <c r="I366" s="172"/>
      <c r="J366" s="173">
        <f>ROUND(I366*H366,2)</f>
        <v>0</v>
      </c>
      <c r="K366" s="174"/>
      <c r="L366" s="35"/>
      <c r="M366" s="175" t="s">
        <v>1</v>
      </c>
      <c r="N366" s="176" t="s">
        <v>43</v>
      </c>
      <c r="O366" s="60"/>
      <c r="P366" s="177">
        <f>O366*H366</f>
        <v>0</v>
      </c>
      <c r="Q366" s="177">
        <v>0</v>
      </c>
      <c r="R366" s="177">
        <f>Q366*H366</f>
        <v>0</v>
      </c>
      <c r="S366" s="177">
        <v>0</v>
      </c>
      <c r="T366" s="17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79" t="s">
        <v>167</v>
      </c>
      <c r="AT366" s="179" t="s">
        <v>148</v>
      </c>
      <c r="AU366" s="179" t="s">
        <v>88</v>
      </c>
      <c r="AY366" s="17" t="s">
        <v>145</v>
      </c>
      <c r="BE366" s="100">
        <f>IF(N366="základní",J366,0)</f>
        <v>0</v>
      </c>
      <c r="BF366" s="100">
        <f>IF(N366="snížená",J366,0)</f>
        <v>0</v>
      </c>
      <c r="BG366" s="100">
        <f>IF(N366="zákl. přenesená",J366,0)</f>
        <v>0</v>
      </c>
      <c r="BH366" s="100">
        <f>IF(N366="sníž. přenesená",J366,0)</f>
        <v>0</v>
      </c>
      <c r="BI366" s="100">
        <f>IF(N366="nulová",J366,0)</f>
        <v>0</v>
      </c>
      <c r="BJ366" s="17" t="s">
        <v>86</v>
      </c>
      <c r="BK366" s="100">
        <f>ROUND(I366*H366,2)</f>
        <v>0</v>
      </c>
      <c r="BL366" s="17" t="s">
        <v>167</v>
      </c>
      <c r="BM366" s="179" t="s">
        <v>597</v>
      </c>
    </row>
    <row r="367" spans="1:65" s="2" customFormat="1" ht="29.25">
      <c r="A367" s="34"/>
      <c r="B367" s="35"/>
      <c r="C367" s="34"/>
      <c r="D367" s="180" t="s">
        <v>154</v>
      </c>
      <c r="E367" s="34"/>
      <c r="F367" s="181" t="s">
        <v>598</v>
      </c>
      <c r="G367" s="34"/>
      <c r="H367" s="34"/>
      <c r="I367" s="136"/>
      <c r="J367" s="34"/>
      <c r="K367" s="34"/>
      <c r="L367" s="35"/>
      <c r="M367" s="182"/>
      <c r="N367" s="183"/>
      <c r="O367" s="60"/>
      <c r="P367" s="60"/>
      <c r="Q367" s="60"/>
      <c r="R367" s="60"/>
      <c r="S367" s="60"/>
      <c r="T367" s="61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154</v>
      </c>
      <c r="AU367" s="17" t="s">
        <v>88</v>
      </c>
    </row>
    <row r="368" spans="1:65" s="13" customFormat="1" ht="11.25">
      <c r="B368" s="184"/>
      <c r="D368" s="180" t="s">
        <v>156</v>
      </c>
      <c r="E368" s="185" t="s">
        <v>1</v>
      </c>
      <c r="F368" s="186" t="s">
        <v>576</v>
      </c>
      <c r="H368" s="187">
        <v>0.85299999999999998</v>
      </c>
      <c r="I368" s="188"/>
      <c r="L368" s="184"/>
      <c r="M368" s="189"/>
      <c r="N368" s="190"/>
      <c r="O368" s="190"/>
      <c r="P368" s="190"/>
      <c r="Q368" s="190"/>
      <c r="R368" s="190"/>
      <c r="S368" s="190"/>
      <c r="T368" s="191"/>
      <c r="AT368" s="185" t="s">
        <v>156</v>
      </c>
      <c r="AU368" s="185" t="s">
        <v>88</v>
      </c>
      <c r="AV368" s="13" t="s">
        <v>88</v>
      </c>
      <c r="AW368" s="13" t="s">
        <v>32</v>
      </c>
      <c r="AX368" s="13" t="s">
        <v>86</v>
      </c>
      <c r="AY368" s="185" t="s">
        <v>145</v>
      </c>
    </row>
    <row r="369" spans="1:65" s="2" customFormat="1" ht="24.2" customHeight="1">
      <c r="A369" s="34"/>
      <c r="B369" s="135"/>
      <c r="C369" s="167" t="s">
        <v>599</v>
      </c>
      <c r="D369" s="167" t="s">
        <v>148</v>
      </c>
      <c r="E369" s="168" t="s">
        <v>600</v>
      </c>
      <c r="F369" s="169" t="s">
        <v>601</v>
      </c>
      <c r="G369" s="170" t="s">
        <v>356</v>
      </c>
      <c r="H369" s="171">
        <v>1.68</v>
      </c>
      <c r="I369" s="172"/>
      <c r="J369" s="173">
        <f>ROUND(I369*H369,2)</f>
        <v>0</v>
      </c>
      <c r="K369" s="174"/>
      <c r="L369" s="35"/>
      <c r="M369" s="175" t="s">
        <v>1</v>
      </c>
      <c r="N369" s="176" t="s">
        <v>43</v>
      </c>
      <c r="O369" s="60"/>
      <c r="P369" s="177">
        <f>O369*H369</f>
        <v>0</v>
      </c>
      <c r="Q369" s="177">
        <v>0</v>
      </c>
      <c r="R369" s="177">
        <f>Q369*H369</f>
        <v>0</v>
      </c>
      <c r="S369" s="177">
        <v>0</v>
      </c>
      <c r="T369" s="17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79" t="s">
        <v>167</v>
      </c>
      <c r="AT369" s="179" t="s">
        <v>148</v>
      </c>
      <c r="AU369" s="179" t="s">
        <v>88</v>
      </c>
      <c r="AY369" s="17" t="s">
        <v>145</v>
      </c>
      <c r="BE369" s="100">
        <f>IF(N369="základní",J369,0)</f>
        <v>0</v>
      </c>
      <c r="BF369" s="100">
        <f>IF(N369="snížená",J369,0)</f>
        <v>0</v>
      </c>
      <c r="BG369" s="100">
        <f>IF(N369="zákl. přenesená",J369,0)</f>
        <v>0</v>
      </c>
      <c r="BH369" s="100">
        <f>IF(N369="sníž. přenesená",J369,0)</f>
        <v>0</v>
      </c>
      <c r="BI369" s="100">
        <f>IF(N369="nulová",J369,0)</f>
        <v>0</v>
      </c>
      <c r="BJ369" s="17" t="s">
        <v>86</v>
      </c>
      <c r="BK369" s="100">
        <f>ROUND(I369*H369,2)</f>
        <v>0</v>
      </c>
      <c r="BL369" s="17" t="s">
        <v>167</v>
      </c>
      <c r="BM369" s="179" t="s">
        <v>602</v>
      </c>
    </row>
    <row r="370" spans="1:65" s="2" customFormat="1" ht="29.25">
      <c r="A370" s="34"/>
      <c r="B370" s="35"/>
      <c r="C370" s="34"/>
      <c r="D370" s="180" t="s">
        <v>154</v>
      </c>
      <c r="E370" s="34"/>
      <c r="F370" s="181" t="s">
        <v>603</v>
      </c>
      <c r="G370" s="34"/>
      <c r="H370" s="34"/>
      <c r="I370" s="136"/>
      <c r="J370" s="34"/>
      <c r="K370" s="34"/>
      <c r="L370" s="35"/>
      <c r="M370" s="182"/>
      <c r="N370" s="183"/>
      <c r="O370" s="60"/>
      <c r="P370" s="60"/>
      <c r="Q370" s="60"/>
      <c r="R370" s="60"/>
      <c r="S370" s="60"/>
      <c r="T370" s="61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154</v>
      </c>
      <c r="AU370" s="17" t="s">
        <v>88</v>
      </c>
    </row>
    <row r="371" spans="1:65" s="13" customFormat="1" ht="11.25">
      <c r="B371" s="184"/>
      <c r="D371" s="180" t="s">
        <v>156</v>
      </c>
      <c r="E371" s="185" t="s">
        <v>1</v>
      </c>
      <c r="F371" s="186" t="s">
        <v>604</v>
      </c>
      <c r="H371" s="187">
        <v>1.68</v>
      </c>
      <c r="I371" s="188"/>
      <c r="L371" s="184"/>
      <c r="M371" s="189"/>
      <c r="N371" s="190"/>
      <c r="O371" s="190"/>
      <c r="P371" s="190"/>
      <c r="Q371" s="190"/>
      <c r="R371" s="190"/>
      <c r="S371" s="190"/>
      <c r="T371" s="191"/>
      <c r="AT371" s="185" t="s">
        <v>156</v>
      </c>
      <c r="AU371" s="185" t="s">
        <v>88</v>
      </c>
      <c r="AV371" s="13" t="s">
        <v>88</v>
      </c>
      <c r="AW371" s="13" t="s">
        <v>32</v>
      </c>
      <c r="AX371" s="13" t="s">
        <v>86</v>
      </c>
      <c r="AY371" s="185" t="s">
        <v>145</v>
      </c>
    </row>
    <row r="372" spans="1:65" s="12" customFormat="1" ht="22.9" customHeight="1">
      <c r="B372" s="154"/>
      <c r="D372" s="155" t="s">
        <v>77</v>
      </c>
      <c r="E372" s="165" t="s">
        <v>605</v>
      </c>
      <c r="F372" s="165" t="s">
        <v>606</v>
      </c>
      <c r="I372" s="157"/>
      <c r="J372" s="166">
        <f>BK372</f>
        <v>0</v>
      </c>
      <c r="L372" s="154"/>
      <c r="M372" s="159"/>
      <c r="N372" s="160"/>
      <c r="O372" s="160"/>
      <c r="P372" s="161">
        <f>SUM(P373:P374)</f>
        <v>0</v>
      </c>
      <c r="Q372" s="160"/>
      <c r="R372" s="161">
        <f>SUM(R373:R374)</f>
        <v>0</v>
      </c>
      <c r="S372" s="160"/>
      <c r="T372" s="162">
        <f>SUM(T373:T374)</f>
        <v>0</v>
      </c>
      <c r="AR372" s="155" t="s">
        <v>86</v>
      </c>
      <c r="AT372" s="163" t="s">
        <v>77</v>
      </c>
      <c r="AU372" s="163" t="s">
        <v>86</v>
      </c>
      <c r="AY372" s="155" t="s">
        <v>145</v>
      </c>
      <c r="BK372" s="164">
        <f>SUM(BK373:BK374)</f>
        <v>0</v>
      </c>
    </row>
    <row r="373" spans="1:65" s="2" customFormat="1" ht="24.2" customHeight="1">
      <c r="A373" s="34"/>
      <c r="B373" s="135"/>
      <c r="C373" s="167" t="s">
        <v>607</v>
      </c>
      <c r="D373" s="167" t="s">
        <v>148</v>
      </c>
      <c r="E373" s="168" t="s">
        <v>608</v>
      </c>
      <c r="F373" s="169" t="s">
        <v>609</v>
      </c>
      <c r="G373" s="170" t="s">
        <v>356</v>
      </c>
      <c r="H373" s="171">
        <v>121.267</v>
      </c>
      <c r="I373" s="172"/>
      <c r="J373" s="173">
        <f>ROUND(I373*H373,2)</f>
        <v>0</v>
      </c>
      <c r="K373" s="174"/>
      <c r="L373" s="35"/>
      <c r="M373" s="175" t="s">
        <v>1</v>
      </c>
      <c r="N373" s="176" t="s">
        <v>43</v>
      </c>
      <c r="O373" s="60"/>
      <c r="P373" s="177">
        <f>O373*H373</f>
        <v>0</v>
      </c>
      <c r="Q373" s="177">
        <v>0</v>
      </c>
      <c r="R373" s="177">
        <f>Q373*H373</f>
        <v>0</v>
      </c>
      <c r="S373" s="177">
        <v>0</v>
      </c>
      <c r="T373" s="17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79" t="s">
        <v>167</v>
      </c>
      <c r="AT373" s="179" t="s">
        <v>148</v>
      </c>
      <c r="AU373" s="179" t="s">
        <v>88</v>
      </c>
      <c r="AY373" s="17" t="s">
        <v>145</v>
      </c>
      <c r="BE373" s="100">
        <f>IF(N373="základní",J373,0)</f>
        <v>0</v>
      </c>
      <c r="BF373" s="100">
        <f>IF(N373="snížená",J373,0)</f>
        <v>0</v>
      </c>
      <c r="BG373" s="100">
        <f>IF(N373="zákl. přenesená",J373,0)</f>
        <v>0</v>
      </c>
      <c r="BH373" s="100">
        <f>IF(N373="sníž. přenesená",J373,0)</f>
        <v>0</v>
      </c>
      <c r="BI373" s="100">
        <f>IF(N373="nulová",J373,0)</f>
        <v>0</v>
      </c>
      <c r="BJ373" s="17" t="s">
        <v>86</v>
      </c>
      <c r="BK373" s="100">
        <f>ROUND(I373*H373,2)</f>
        <v>0</v>
      </c>
      <c r="BL373" s="17" t="s">
        <v>167</v>
      </c>
      <c r="BM373" s="179" t="s">
        <v>610</v>
      </c>
    </row>
    <row r="374" spans="1:65" s="2" customFormat="1" ht="19.5">
      <c r="A374" s="34"/>
      <c r="B374" s="35"/>
      <c r="C374" s="34"/>
      <c r="D374" s="180" t="s">
        <v>154</v>
      </c>
      <c r="E374" s="34"/>
      <c r="F374" s="181" t="s">
        <v>611</v>
      </c>
      <c r="G374" s="34"/>
      <c r="H374" s="34"/>
      <c r="I374" s="136"/>
      <c r="J374" s="34"/>
      <c r="K374" s="34"/>
      <c r="L374" s="35"/>
      <c r="M374" s="182"/>
      <c r="N374" s="183"/>
      <c r="O374" s="60"/>
      <c r="P374" s="60"/>
      <c r="Q374" s="60"/>
      <c r="R374" s="60"/>
      <c r="S374" s="60"/>
      <c r="T374" s="61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154</v>
      </c>
      <c r="AU374" s="17" t="s">
        <v>88</v>
      </c>
    </row>
    <row r="375" spans="1:65" s="12" customFormat="1" ht="25.9" customHeight="1">
      <c r="B375" s="154"/>
      <c r="D375" s="155" t="s">
        <v>77</v>
      </c>
      <c r="E375" s="156" t="s">
        <v>353</v>
      </c>
      <c r="F375" s="156" t="s">
        <v>612</v>
      </c>
      <c r="I375" s="157"/>
      <c r="J375" s="158">
        <f>BK375</f>
        <v>0</v>
      </c>
      <c r="L375" s="154"/>
      <c r="M375" s="159"/>
      <c r="N375" s="160"/>
      <c r="O375" s="160"/>
      <c r="P375" s="161">
        <f>P376+P384</f>
        <v>0</v>
      </c>
      <c r="Q375" s="160"/>
      <c r="R375" s="161">
        <f>R376+R384</f>
        <v>4.7454999999999998</v>
      </c>
      <c r="S375" s="160"/>
      <c r="T375" s="162">
        <f>T376+T384</f>
        <v>0</v>
      </c>
      <c r="AR375" s="155" t="s">
        <v>162</v>
      </c>
      <c r="AT375" s="163" t="s">
        <v>77</v>
      </c>
      <c r="AU375" s="163" t="s">
        <v>78</v>
      </c>
      <c r="AY375" s="155" t="s">
        <v>145</v>
      </c>
      <c r="BK375" s="164">
        <f>BK376+BK384</f>
        <v>0</v>
      </c>
    </row>
    <row r="376" spans="1:65" s="12" customFormat="1" ht="22.9" customHeight="1">
      <c r="B376" s="154"/>
      <c r="D376" s="155" t="s">
        <v>77</v>
      </c>
      <c r="E376" s="165" t="s">
        <v>613</v>
      </c>
      <c r="F376" s="165" t="s">
        <v>614</v>
      </c>
      <c r="I376" s="157"/>
      <c r="J376" s="166">
        <f>BK376</f>
        <v>0</v>
      </c>
      <c r="L376" s="154"/>
      <c r="M376" s="159"/>
      <c r="N376" s="160"/>
      <c r="O376" s="160"/>
      <c r="P376" s="161">
        <f>SUM(P377:P383)</f>
        <v>0</v>
      </c>
      <c r="Q376" s="160"/>
      <c r="R376" s="161">
        <f>SUM(R377:R383)</f>
        <v>1.8749999999999999E-2</v>
      </c>
      <c r="S376" s="160"/>
      <c r="T376" s="162">
        <f>SUM(T377:T383)</f>
        <v>0</v>
      </c>
      <c r="AR376" s="155" t="s">
        <v>162</v>
      </c>
      <c r="AT376" s="163" t="s">
        <v>77</v>
      </c>
      <c r="AU376" s="163" t="s">
        <v>86</v>
      </c>
      <c r="AY376" s="155" t="s">
        <v>145</v>
      </c>
      <c r="BK376" s="164">
        <f>SUM(BK377:BK383)</f>
        <v>0</v>
      </c>
    </row>
    <row r="377" spans="1:65" s="2" customFormat="1" ht="24.2" customHeight="1">
      <c r="A377" s="34"/>
      <c r="B377" s="135"/>
      <c r="C377" s="167" t="s">
        <v>615</v>
      </c>
      <c r="D377" s="167" t="s">
        <v>148</v>
      </c>
      <c r="E377" s="168" t="s">
        <v>616</v>
      </c>
      <c r="F377" s="169" t="s">
        <v>617</v>
      </c>
      <c r="G377" s="170" t="s">
        <v>272</v>
      </c>
      <c r="H377" s="171">
        <v>25</v>
      </c>
      <c r="I377" s="172"/>
      <c r="J377" s="173">
        <f>ROUND(I377*H377,2)</f>
        <v>0</v>
      </c>
      <c r="K377" s="174"/>
      <c r="L377" s="35"/>
      <c r="M377" s="175" t="s">
        <v>1</v>
      </c>
      <c r="N377" s="176" t="s">
        <v>43</v>
      </c>
      <c r="O377" s="60"/>
      <c r="P377" s="177">
        <f>O377*H377</f>
        <v>0</v>
      </c>
      <c r="Q377" s="177">
        <v>0</v>
      </c>
      <c r="R377" s="177">
        <f>Q377*H377</f>
        <v>0</v>
      </c>
      <c r="S377" s="177">
        <v>0</v>
      </c>
      <c r="T377" s="178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79" t="s">
        <v>615</v>
      </c>
      <c r="AT377" s="179" t="s">
        <v>148</v>
      </c>
      <c r="AU377" s="179" t="s">
        <v>88</v>
      </c>
      <c r="AY377" s="17" t="s">
        <v>145</v>
      </c>
      <c r="BE377" s="100">
        <f>IF(N377="základní",J377,0)</f>
        <v>0</v>
      </c>
      <c r="BF377" s="100">
        <f>IF(N377="snížená",J377,0)</f>
        <v>0</v>
      </c>
      <c r="BG377" s="100">
        <f>IF(N377="zákl. přenesená",J377,0)</f>
        <v>0</v>
      </c>
      <c r="BH377" s="100">
        <f>IF(N377="sníž. přenesená",J377,0)</f>
        <v>0</v>
      </c>
      <c r="BI377" s="100">
        <f>IF(N377="nulová",J377,0)</f>
        <v>0</v>
      </c>
      <c r="BJ377" s="17" t="s">
        <v>86</v>
      </c>
      <c r="BK377" s="100">
        <f>ROUND(I377*H377,2)</f>
        <v>0</v>
      </c>
      <c r="BL377" s="17" t="s">
        <v>615</v>
      </c>
      <c r="BM377" s="179" t="s">
        <v>618</v>
      </c>
    </row>
    <row r="378" spans="1:65" s="2" customFormat="1" ht="11.25">
      <c r="A378" s="34"/>
      <c r="B378" s="35"/>
      <c r="C378" s="34"/>
      <c r="D378" s="180" t="s">
        <v>154</v>
      </c>
      <c r="E378" s="34"/>
      <c r="F378" s="181" t="s">
        <v>617</v>
      </c>
      <c r="G378" s="34"/>
      <c r="H378" s="34"/>
      <c r="I378" s="136"/>
      <c r="J378" s="34"/>
      <c r="K378" s="34"/>
      <c r="L378" s="35"/>
      <c r="M378" s="182"/>
      <c r="N378" s="183"/>
      <c r="O378" s="60"/>
      <c r="P378" s="60"/>
      <c r="Q378" s="60"/>
      <c r="R378" s="60"/>
      <c r="S378" s="60"/>
      <c r="T378" s="61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154</v>
      </c>
      <c r="AU378" s="17" t="s">
        <v>88</v>
      </c>
    </row>
    <row r="379" spans="1:65" s="13" customFormat="1" ht="11.25">
      <c r="B379" s="184"/>
      <c r="D379" s="180" t="s">
        <v>156</v>
      </c>
      <c r="E379" s="185" t="s">
        <v>1</v>
      </c>
      <c r="F379" s="186" t="s">
        <v>619</v>
      </c>
      <c r="H379" s="187">
        <v>25</v>
      </c>
      <c r="I379" s="188"/>
      <c r="L379" s="184"/>
      <c r="M379" s="189"/>
      <c r="N379" s="190"/>
      <c r="O379" s="190"/>
      <c r="P379" s="190"/>
      <c r="Q379" s="190"/>
      <c r="R379" s="190"/>
      <c r="S379" s="190"/>
      <c r="T379" s="191"/>
      <c r="AT379" s="185" t="s">
        <v>156</v>
      </c>
      <c r="AU379" s="185" t="s">
        <v>88</v>
      </c>
      <c r="AV379" s="13" t="s">
        <v>88</v>
      </c>
      <c r="AW379" s="13" t="s">
        <v>32</v>
      </c>
      <c r="AX379" s="13" t="s">
        <v>86</v>
      </c>
      <c r="AY379" s="185" t="s">
        <v>145</v>
      </c>
    </row>
    <row r="380" spans="1:65" s="2" customFormat="1" ht="16.5" customHeight="1">
      <c r="A380" s="34"/>
      <c r="B380" s="135"/>
      <c r="C380" s="211" t="s">
        <v>620</v>
      </c>
      <c r="D380" s="211" t="s">
        <v>353</v>
      </c>
      <c r="E380" s="212" t="s">
        <v>621</v>
      </c>
      <c r="F380" s="213" t="s">
        <v>622</v>
      </c>
      <c r="G380" s="214" t="s">
        <v>272</v>
      </c>
      <c r="H380" s="215">
        <v>25</v>
      </c>
      <c r="I380" s="216"/>
      <c r="J380" s="217">
        <f>ROUND(I380*H380,2)</f>
        <v>0</v>
      </c>
      <c r="K380" s="218"/>
      <c r="L380" s="219"/>
      <c r="M380" s="220" t="s">
        <v>1</v>
      </c>
      <c r="N380" s="221" t="s">
        <v>43</v>
      </c>
      <c r="O380" s="60"/>
      <c r="P380" s="177">
        <f>O380*H380</f>
        <v>0</v>
      </c>
      <c r="Q380" s="177">
        <v>0</v>
      </c>
      <c r="R380" s="177">
        <f>Q380*H380</f>
        <v>0</v>
      </c>
      <c r="S380" s="177">
        <v>0</v>
      </c>
      <c r="T380" s="17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79" t="s">
        <v>623</v>
      </c>
      <c r="AT380" s="179" t="s">
        <v>353</v>
      </c>
      <c r="AU380" s="179" t="s">
        <v>88</v>
      </c>
      <c r="AY380" s="17" t="s">
        <v>145</v>
      </c>
      <c r="BE380" s="100">
        <f>IF(N380="základní",J380,0)</f>
        <v>0</v>
      </c>
      <c r="BF380" s="100">
        <f>IF(N380="snížená",J380,0)</f>
        <v>0</v>
      </c>
      <c r="BG380" s="100">
        <f>IF(N380="zákl. přenesená",J380,0)</f>
        <v>0</v>
      </c>
      <c r="BH380" s="100">
        <f>IF(N380="sníž. přenesená",J380,0)</f>
        <v>0</v>
      </c>
      <c r="BI380" s="100">
        <f>IF(N380="nulová",J380,0)</f>
        <v>0</v>
      </c>
      <c r="BJ380" s="17" t="s">
        <v>86</v>
      </c>
      <c r="BK380" s="100">
        <f>ROUND(I380*H380,2)</f>
        <v>0</v>
      </c>
      <c r="BL380" s="17" t="s">
        <v>623</v>
      </c>
      <c r="BM380" s="179" t="s">
        <v>624</v>
      </c>
    </row>
    <row r="381" spans="1:65" s="2" customFormat="1" ht="11.25">
      <c r="A381" s="34"/>
      <c r="B381" s="35"/>
      <c r="C381" s="34"/>
      <c r="D381" s="180" t="s">
        <v>154</v>
      </c>
      <c r="E381" s="34"/>
      <c r="F381" s="181" t="s">
        <v>625</v>
      </c>
      <c r="G381" s="34"/>
      <c r="H381" s="34"/>
      <c r="I381" s="136"/>
      <c r="J381" s="34"/>
      <c r="K381" s="34"/>
      <c r="L381" s="35"/>
      <c r="M381" s="182"/>
      <c r="N381" s="183"/>
      <c r="O381" s="60"/>
      <c r="P381" s="60"/>
      <c r="Q381" s="60"/>
      <c r="R381" s="60"/>
      <c r="S381" s="60"/>
      <c r="T381" s="61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154</v>
      </c>
      <c r="AU381" s="17" t="s">
        <v>88</v>
      </c>
    </row>
    <row r="382" spans="1:65" s="2" customFormat="1" ht="33" customHeight="1">
      <c r="A382" s="34"/>
      <c r="B382" s="135"/>
      <c r="C382" s="211" t="s">
        <v>626</v>
      </c>
      <c r="D382" s="211" t="s">
        <v>353</v>
      </c>
      <c r="E382" s="212" t="s">
        <v>627</v>
      </c>
      <c r="F382" s="213" t="s">
        <v>628</v>
      </c>
      <c r="G382" s="214" t="s">
        <v>272</v>
      </c>
      <c r="H382" s="215">
        <v>25</v>
      </c>
      <c r="I382" s="216"/>
      <c r="J382" s="217">
        <f>ROUND(I382*H382,2)</f>
        <v>0</v>
      </c>
      <c r="K382" s="218"/>
      <c r="L382" s="219"/>
      <c r="M382" s="220" t="s">
        <v>1</v>
      </c>
      <c r="N382" s="221" t="s">
        <v>43</v>
      </c>
      <c r="O382" s="60"/>
      <c r="P382" s="177">
        <f>O382*H382</f>
        <v>0</v>
      </c>
      <c r="Q382" s="177">
        <v>7.5000000000000002E-4</v>
      </c>
      <c r="R382" s="177">
        <f>Q382*H382</f>
        <v>1.8749999999999999E-2</v>
      </c>
      <c r="S382" s="177">
        <v>0</v>
      </c>
      <c r="T382" s="17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79" t="s">
        <v>623</v>
      </c>
      <c r="AT382" s="179" t="s">
        <v>353</v>
      </c>
      <c r="AU382" s="179" t="s">
        <v>88</v>
      </c>
      <c r="AY382" s="17" t="s">
        <v>145</v>
      </c>
      <c r="BE382" s="100">
        <f>IF(N382="základní",J382,0)</f>
        <v>0</v>
      </c>
      <c r="BF382" s="100">
        <f>IF(N382="snížená",J382,0)</f>
        <v>0</v>
      </c>
      <c r="BG382" s="100">
        <f>IF(N382="zákl. přenesená",J382,0)</f>
        <v>0</v>
      </c>
      <c r="BH382" s="100">
        <f>IF(N382="sníž. přenesená",J382,0)</f>
        <v>0</v>
      </c>
      <c r="BI382" s="100">
        <f>IF(N382="nulová",J382,0)</f>
        <v>0</v>
      </c>
      <c r="BJ382" s="17" t="s">
        <v>86</v>
      </c>
      <c r="BK382" s="100">
        <f>ROUND(I382*H382,2)</f>
        <v>0</v>
      </c>
      <c r="BL382" s="17" t="s">
        <v>623</v>
      </c>
      <c r="BM382" s="179" t="s">
        <v>629</v>
      </c>
    </row>
    <row r="383" spans="1:65" s="2" customFormat="1" ht="19.5">
      <c r="A383" s="34"/>
      <c r="B383" s="35"/>
      <c r="C383" s="34"/>
      <c r="D383" s="180" t="s">
        <v>154</v>
      </c>
      <c r="E383" s="34"/>
      <c r="F383" s="181" t="s">
        <v>628</v>
      </c>
      <c r="G383" s="34"/>
      <c r="H383" s="34"/>
      <c r="I383" s="136"/>
      <c r="J383" s="34"/>
      <c r="K383" s="34"/>
      <c r="L383" s="35"/>
      <c r="M383" s="182"/>
      <c r="N383" s="183"/>
      <c r="O383" s="60"/>
      <c r="P383" s="60"/>
      <c r="Q383" s="60"/>
      <c r="R383" s="60"/>
      <c r="S383" s="60"/>
      <c r="T383" s="61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154</v>
      </c>
      <c r="AU383" s="17" t="s">
        <v>88</v>
      </c>
    </row>
    <row r="384" spans="1:65" s="12" customFormat="1" ht="22.9" customHeight="1">
      <c r="B384" s="154"/>
      <c r="D384" s="155" t="s">
        <v>77</v>
      </c>
      <c r="E384" s="165" t="s">
        <v>630</v>
      </c>
      <c r="F384" s="165" t="s">
        <v>631</v>
      </c>
      <c r="I384" s="157"/>
      <c r="J384" s="166">
        <f>BK384</f>
        <v>0</v>
      </c>
      <c r="L384" s="154"/>
      <c r="M384" s="159"/>
      <c r="N384" s="160"/>
      <c r="O384" s="160"/>
      <c r="P384" s="161">
        <f>SUM(P385:P402)</f>
        <v>0</v>
      </c>
      <c r="Q384" s="160"/>
      <c r="R384" s="161">
        <f>SUM(R385:R402)</f>
        <v>4.72675</v>
      </c>
      <c r="S384" s="160"/>
      <c r="T384" s="162">
        <f>SUM(T385:T402)</f>
        <v>0</v>
      </c>
      <c r="AR384" s="155" t="s">
        <v>162</v>
      </c>
      <c r="AT384" s="163" t="s">
        <v>77</v>
      </c>
      <c r="AU384" s="163" t="s">
        <v>86</v>
      </c>
      <c r="AY384" s="155" t="s">
        <v>145</v>
      </c>
      <c r="BK384" s="164">
        <f>SUM(BK385:BK402)</f>
        <v>0</v>
      </c>
    </row>
    <row r="385" spans="1:65" s="2" customFormat="1" ht="24.2" customHeight="1">
      <c r="A385" s="34"/>
      <c r="B385" s="135"/>
      <c r="C385" s="167" t="s">
        <v>632</v>
      </c>
      <c r="D385" s="167" t="s">
        <v>148</v>
      </c>
      <c r="E385" s="168" t="s">
        <v>633</v>
      </c>
      <c r="F385" s="169" t="s">
        <v>634</v>
      </c>
      <c r="G385" s="170" t="s">
        <v>272</v>
      </c>
      <c r="H385" s="171">
        <v>25</v>
      </c>
      <c r="I385" s="172"/>
      <c r="J385" s="173">
        <f>ROUND(I385*H385,2)</f>
        <v>0</v>
      </c>
      <c r="K385" s="174"/>
      <c r="L385" s="35"/>
      <c r="M385" s="175" t="s">
        <v>1</v>
      </c>
      <c r="N385" s="176" t="s">
        <v>43</v>
      </c>
      <c r="O385" s="60"/>
      <c r="P385" s="177">
        <f>O385*H385</f>
        <v>0</v>
      </c>
      <c r="Q385" s="177">
        <v>0</v>
      </c>
      <c r="R385" s="177">
        <f>Q385*H385</f>
        <v>0</v>
      </c>
      <c r="S385" s="177">
        <v>0</v>
      </c>
      <c r="T385" s="17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79" t="s">
        <v>615</v>
      </c>
      <c r="AT385" s="179" t="s">
        <v>148</v>
      </c>
      <c r="AU385" s="179" t="s">
        <v>88</v>
      </c>
      <c r="AY385" s="17" t="s">
        <v>145</v>
      </c>
      <c r="BE385" s="100">
        <f>IF(N385="základní",J385,0)</f>
        <v>0</v>
      </c>
      <c r="BF385" s="100">
        <f>IF(N385="snížená",J385,0)</f>
        <v>0</v>
      </c>
      <c r="BG385" s="100">
        <f>IF(N385="zákl. přenesená",J385,0)</f>
        <v>0</v>
      </c>
      <c r="BH385" s="100">
        <f>IF(N385="sníž. přenesená",J385,0)</f>
        <v>0</v>
      </c>
      <c r="BI385" s="100">
        <f>IF(N385="nulová",J385,0)</f>
        <v>0</v>
      </c>
      <c r="BJ385" s="17" t="s">
        <v>86</v>
      </c>
      <c r="BK385" s="100">
        <f>ROUND(I385*H385,2)</f>
        <v>0</v>
      </c>
      <c r="BL385" s="17" t="s">
        <v>615</v>
      </c>
      <c r="BM385" s="179" t="s">
        <v>635</v>
      </c>
    </row>
    <row r="386" spans="1:65" s="2" customFormat="1" ht="39">
      <c r="A386" s="34"/>
      <c r="B386" s="35"/>
      <c r="C386" s="34"/>
      <c r="D386" s="180" t="s">
        <v>154</v>
      </c>
      <c r="E386" s="34"/>
      <c r="F386" s="181" t="s">
        <v>636</v>
      </c>
      <c r="G386" s="34"/>
      <c r="H386" s="34"/>
      <c r="I386" s="136"/>
      <c r="J386" s="34"/>
      <c r="K386" s="34"/>
      <c r="L386" s="35"/>
      <c r="M386" s="182"/>
      <c r="N386" s="183"/>
      <c r="O386" s="60"/>
      <c r="P386" s="60"/>
      <c r="Q386" s="60"/>
      <c r="R386" s="60"/>
      <c r="S386" s="60"/>
      <c r="T386" s="61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154</v>
      </c>
      <c r="AU386" s="17" t="s">
        <v>88</v>
      </c>
    </row>
    <row r="387" spans="1:65" s="13" customFormat="1" ht="11.25">
      <c r="B387" s="184"/>
      <c r="D387" s="180" t="s">
        <v>156</v>
      </c>
      <c r="E387" s="185" t="s">
        <v>1</v>
      </c>
      <c r="F387" s="186" t="s">
        <v>390</v>
      </c>
      <c r="H387" s="187">
        <v>25</v>
      </c>
      <c r="I387" s="188"/>
      <c r="L387" s="184"/>
      <c r="M387" s="189"/>
      <c r="N387" s="190"/>
      <c r="O387" s="190"/>
      <c r="P387" s="190"/>
      <c r="Q387" s="190"/>
      <c r="R387" s="190"/>
      <c r="S387" s="190"/>
      <c r="T387" s="191"/>
      <c r="AT387" s="185" t="s">
        <v>156</v>
      </c>
      <c r="AU387" s="185" t="s">
        <v>88</v>
      </c>
      <c r="AV387" s="13" t="s">
        <v>88</v>
      </c>
      <c r="AW387" s="13" t="s">
        <v>32</v>
      </c>
      <c r="AX387" s="13" t="s">
        <v>86</v>
      </c>
      <c r="AY387" s="185" t="s">
        <v>145</v>
      </c>
    </row>
    <row r="388" spans="1:65" s="2" customFormat="1" ht="24.2" customHeight="1">
      <c r="A388" s="34"/>
      <c r="B388" s="135"/>
      <c r="C388" s="167" t="s">
        <v>637</v>
      </c>
      <c r="D388" s="167" t="s">
        <v>148</v>
      </c>
      <c r="E388" s="168" t="s">
        <v>638</v>
      </c>
      <c r="F388" s="169" t="s">
        <v>639</v>
      </c>
      <c r="G388" s="170" t="s">
        <v>272</v>
      </c>
      <c r="H388" s="171">
        <v>25</v>
      </c>
      <c r="I388" s="172"/>
      <c r="J388" s="173">
        <f>ROUND(I388*H388,2)</f>
        <v>0</v>
      </c>
      <c r="K388" s="174"/>
      <c r="L388" s="35"/>
      <c r="M388" s="175" t="s">
        <v>1</v>
      </c>
      <c r="N388" s="176" t="s">
        <v>43</v>
      </c>
      <c r="O388" s="60"/>
      <c r="P388" s="177">
        <f>O388*H388</f>
        <v>0</v>
      </c>
      <c r="Q388" s="177">
        <v>0</v>
      </c>
      <c r="R388" s="177">
        <f>Q388*H388</f>
        <v>0</v>
      </c>
      <c r="S388" s="177">
        <v>0</v>
      </c>
      <c r="T388" s="17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79" t="s">
        <v>615</v>
      </c>
      <c r="AT388" s="179" t="s">
        <v>148</v>
      </c>
      <c r="AU388" s="179" t="s">
        <v>88</v>
      </c>
      <c r="AY388" s="17" t="s">
        <v>145</v>
      </c>
      <c r="BE388" s="100">
        <f>IF(N388="základní",J388,0)</f>
        <v>0</v>
      </c>
      <c r="BF388" s="100">
        <f>IF(N388="snížená",J388,0)</f>
        <v>0</v>
      </c>
      <c r="BG388" s="100">
        <f>IF(N388="zákl. přenesená",J388,0)</f>
        <v>0</v>
      </c>
      <c r="BH388" s="100">
        <f>IF(N388="sníž. přenesená",J388,0)</f>
        <v>0</v>
      </c>
      <c r="BI388" s="100">
        <f>IF(N388="nulová",J388,0)</f>
        <v>0</v>
      </c>
      <c r="BJ388" s="17" t="s">
        <v>86</v>
      </c>
      <c r="BK388" s="100">
        <f>ROUND(I388*H388,2)</f>
        <v>0</v>
      </c>
      <c r="BL388" s="17" t="s">
        <v>615</v>
      </c>
      <c r="BM388" s="179" t="s">
        <v>640</v>
      </c>
    </row>
    <row r="389" spans="1:65" s="2" customFormat="1" ht="39">
      <c r="A389" s="34"/>
      <c r="B389" s="35"/>
      <c r="C389" s="34"/>
      <c r="D389" s="180" t="s">
        <v>154</v>
      </c>
      <c r="E389" s="34"/>
      <c r="F389" s="181" t="s">
        <v>641</v>
      </c>
      <c r="G389" s="34"/>
      <c r="H389" s="34"/>
      <c r="I389" s="136"/>
      <c r="J389" s="34"/>
      <c r="K389" s="34"/>
      <c r="L389" s="35"/>
      <c r="M389" s="182"/>
      <c r="N389" s="183"/>
      <c r="O389" s="60"/>
      <c r="P389" s="60"/>
      <c r="Q389" s="60"/>
      <c r="R389" s="60"/>
      <c r="S389" s="60"/>
      <c r="T389" s="61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154</v>
      </c>
      <c r="AU389" s="17" t="s">
        <v>88</v>
      </c>
    </row>
    <row r="390" spans="1:65" s="13" customFormat="1" ht="11.25">
      <c r="B390" s="184"/>
      <c r="D390" s="180" t="s">
        <v>156</v>
      </c>
      <c r="E390" s="185" t="s">
        <v>1</v>
      </c>
      <c r="F390" s="186" t="s">
        <v>390</v>
      </c>
      <c r="H390" s="187">
        <v>25</v>
      </c>
      <c r="I390" s="188"/>
      <c r="L390" s="184"/>
      <c r="M390" s="189"/>
      <c r="N390" s="190"/>
      <c r="O390" s="190"/>
      <c r="P390" s="190"/>
      <c r="Q390" s="190"/>
      <c r="R390" s="190"/>
      <c r="S390" s="190"/>
      <c r="T390" s="191"/>
      <c r="AT390" s="185" t="s">
        <v>156</v>
      </c>
      <c r="AU390" s="185" t="s">
        <v>88</v>
      </c>
      <c r="AV390" s="13" t="s">
        <v>88</v>
      </c>
      <c r="AW390" s="13" t="s">
        <v>32</v>
      </c>
      <c r="AX390" s="13" t="s">
        <v>86</v>
      </c>
      <c r="AY390" s="185" t="s">
        <v>145</v>
      </c>
    </row>
    <row r="391" spans="1:65" s="2" customFormat="1" ht="24.2" customHeight="1">
      <c r="A391" s="34"/>
      <c r="B391" s="135"/>
      <c r="C391" s="167" t="s">
        <v>642</v>
      </c>
      <c r="D391" s="167" t="s">
        <v>148</v>
      </c>
      <c r="E391" s="168" t="s">
        <v>643</v>
      </c>
      <c r="F391" s="169" t="s">
        <v>644</v>
      </c>
      <c r="G391" s="170" t="s">
        <v>272</v>
      </c>
      <c r="H391" s="171">
        <v>25</v>
      </c>
      <c r="I391" s="172"/>
      <c r="J391" s="173">
        <f>ROUND(I391*H391,2)</f>
        <v>0</v>
      </c>
      <c r="K391" s="174"/>
      <c r="L391" s="35"/>
      <c r="M391" s="175" t="s">
        <v>1</v>
      </c>
      <c r="N391" s="176" t="s">
        <v>43</v>
      </c>
      <c r="O391" s="60"/>
      <c r="P391" s="177">
        <f>O391*H391</f>
        <v>0</v>
      </c>
      <c r="Q391" s="177">
        <v>0</v>
      </c>
      <c r="R391" s="177">
        <f>Q391*H391</f>
        <v>0</v>
      </c>
      <c r="S391" s="177">
        <v>0</v>
      </c>
      <c r="T391" s="17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79" t="s">
        <v>615</v>
      </c>
      <c r="AT391" s="179" t="s">
        <v>148</v>
      </c>
      <c r="AU391" s="179" t="s">
        <v>88</v>
      </c>
      <c r="AY391" s="17" t="s">
        <v>145</v>
      </c>
      <c r="BE391" s="100">
        <f>IF(N391="základní",J391,0)</f>
        <v>0</v>
      </c>
      <c r="BF391" s="100">
        <f>IF(N391="snížená",J391,0)</f>
        <v>0</v>
      </c>
      <c r="BG391" s="100">
        <f>IF(N391="zákl. přenesená",J391,0)</f>
        <v>0</v>
      </c>
      <c r="BH391" s="100">
        <f>IF(N391="sníž. přenesená",J391,0)</f>
        <v>0</v>
      </c>
      <c r="BI391" s="100">
        <f>IF(N391="nulová",J391,0)</f>
        <v>0</v>
      </c>
      <c r="BJ391" s="17" t="s">
        <v>86</v>
      </c>
      <c r="BK391" s="100">
        <f>ROUND(I391*H391,2)</f>
        <v>0</v>
      </c>
      <c r="BL391" s="17" t="s">
        <v>615</v>
      </c>
      <c r="BM391" s="179" t="s">
        <v>645</v>
      </c>
    </row>
    <row r="392" spans="1:65" s="2" customFormat="1" ht="39">
      <c r="A392" s="34"/>
      <c r="B392" s="35"/>
      <c r="C392" s="34"/>
      <c r="D392" s="180" t="s">
        <v>154</v>
      </c>
      <c r="E392" s="34"/>
      <c r="F392" s="181" t="s">
        <v>646</v>
      </c>
      <c r="G392" s="34"/>
      <c r="H392" s="34"/>
      <c r="I392" s="136"/>
      <c r="J392" s="34"/>
      <c r="K392" s="34"/>
      <c r="L392" s="35"/>
      <c r="M392" s="182"/>
      <c r="N392" s="183"/>
      <c r="O392" s="60"/>
      <c r="P392" s="60"/>
      <c r="Q392" s="60"/>
      <c r="R392" s="60"/>
      <c r="S392" s="60"/>
      <c r="T392" s="61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154</v>
      </c>
      <c r="AU392" s="17" t="s">
        <v>88</v>
      </c>
    </row>
    <row r="393" spans="1:65" s="13" customFormat="1" ht="11.25">
      <c r="B393" s="184"/>
      <c r="D393" s="180" t="s">
        <v>156</v>
      </c>
      <c r="E393" s="185" t="s">
        <v>1</v>
      </c>
      <c r="F393" s="186" t="s">
        <v>390</v>
      </c>
      <c r="H393" s="187">
        <v>25</v>
      </c>
      <c r="I393" s="188"/>
      <c r="L393" s="184"/>
      <c r="M393" s="189"/>
      <c r="N393" s="190"/>
      <c r="O393" s="190"/>
      <c r="P393" s="190"/>
      <c r="Q393" s="190"/>
      <c r="R393" s="190"/>
      <c r="S393" s="190"/>
      <c r="T393" s="191"/>
      <c r="AT393" s="185" t="s">
        <v>156</v>
      </c>
      <c r="AU393" s="185" t="s">
        <v>88</v>
      </c>
      <c r="AV393" s="13" t="s">
        <v>88</v>
      </c>
      <c r="AW393" s="13" t="s">
        <v>32</v>
      </c>
      <c r="AX393" s="13" t="s">
        <v>86</v>
      </c>
      <c r="AY393" s="185" t="s">
        <v>145</v>
      </c>
    </row>
    <row r="394" spans="1:65" s="2" customFormat="1" ht="16.5" customHeight="1">
      <c r="A394" s="34"/>
      <c r="B394" s="135"/>
      <c r="C394" s="211" t="s">
        <v>647</v>
      </c>
      <c r="D394" s="211" t="s">
        <v>353</v>
      </c>
      <c r="E394" s="212" t="s">
        <v>648</v>
      </c>
      <c r="F394" s="213" t="s">
        <v>649</v>
      </c>
      <c r="G394" s="214" t="s">
        <v>356</v>
      </c>
      <c r="H394" s="215">
        <v>4.7249999999999996</v>
      </c>
      <c r="I394" s="216"/>
      <c r="J394" s="217">
        <f>ROUND(I394*H394,2)</f>
        <v>0</v>
      </c>
      <c r="K394" s="218"/>
      <c r="L394" s="219"/>
      <c r="M394" s="220" t="s">
        <v>1</v>
      </c>
      <c r="N394" s="221" t="s">
        <v>43</v>
      </c>
      <c r="O394" s="60"/>
      <c r="P394" s="177">
        <f>O394*H394</f>
        <v>0</v>
      </c>
      <c r="Q394" s="177">
        <v>1</v>
      </c>
      <c r="R394" s="177">
        <f>Q394*H394</f>
        <v>4.7249999999999996</v>
      </c>
      <c r="S394" s="177">
        <v>0</v>
      </c>
      <c r="T394" s="17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79" t="s">
        <v>650</v>
      </c>
      <c r="AT394" s="179" t="s">
        <v>353</v>
      </c>
      <c r="AU394" s="179" t="s">
        <v>88</v>
      </c>
      <c r="AY394" s="17" t="s">
        <v>145</v>
      </c>
      <c r="BE394" s="100">
        <f>IF(N394="základní",J394,0)</f>
        <v>0</v>
      </c>
      <c r="BF394" s="100">
        <f>IF(N394="snížená",J394,0)</f>
        <v>0</v>
      </c>
      <c r="BG394" s="100">
        <f>IF(N394="zákl. přenesená",J394,0)</f>
        <v>0</v>
      </c>
      <c r="BH394" s="100">
        <f>IF(N394="sníž. přenesená",J394,0)</f>
        <v>0</v>
      </c>
      <c r="BI394" s="100">
        <f>IF(N394="nulová",J394,0)</f>
        <v>0</v>
      </c>
      <c r="BJ394" s="17" t="s">
        <v>86</v>
      </c>
      <c r="BK394" s="100">
        <f>ROUND(I394*H394,2)</f>
        <v>0</v>
      </c>
      <c r="BL394" s="17" t="s">
        <v>615</v>
      </c>
      <c r="BM394" s="179" t="s">
        <v>651</v>
      </c>
    </row>
    <row r="395" spans="1:65" s="2" customFormat="1" ht="11.25">
      <c r="A395" s="34"/>
      <c r="B395" s="35"/>
      <c r="C395" s="34"/>
      <c r="D395" s="180" t="s">
        <v>154</v>
      </c>
      <c r="E395" s="34"/>
      <c r="F395" s="181" t="s">
        <v>649</v>
      </c>
      <c r="G395" s="34"/>
      <c r="H395" s="34"/>
      <c r="I395" s="136"/>
      <c r="J395" s="34"/>
      <c r="K395" s="34"/>
      <c r="L395" s="35"/>
      <c r="M395" s="182"/>
      <c r="N395" s="183"/>
      <c r="O395" s="60"/>
      <c r="P395" s="60"/>
      <c r="Q395" s="60"/>
      <c r="R395" s="60"/>
      <c r="S395" s="60"/>
      <c r="T395" s="61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154</v>
      </c>
      <c r="AU395" s="17" t="s">
        <v>88</v>
      </c>
    </row>
    <row r="396" spans="1:65" s="13" customFormat="1" ht="11.25">
      <c r="B396" s="184"/>
      <c r="D396" s="180" t="s">
        <v>156</v>
      </c>
      <c r="E396" s="185" t="s">
        <v>1</v>
      </c>
      <c r="F396" s="186" t="s">
        <v>652</v>
      </c>
      <c r="H396" s="187">
        <v>4.7249999999999996</v>
      </c>
      <c r="I396" s="188"/>
      <c r="L396" s="184"/>
      <c r="M396" s="189"/>
      <c r="N396" s="190"/>
      <c r="O396" s="190"/>
      <c r="P396" s="190"/>
      <c r="Q396" s="190"/>
      <c r="R396" s="190"/>
      <c r="S396" s="190"/>
      <c r="T396" s="191"/>
      <c r="AT396" s="185" t="s">
        <v>156</v>
      </c>
      <c r="AU396" s="185" t="s">
        <v>88</v>
      </c>
      <c r="AV396" s="13" t="s">
        <v>88</v>
      </c>
      <c r="AW396" s="13" t="s">
        <v>32</v>
      </c>
      <c r="AX396" s="13" t="s">
        <v>86</v>
      </c>
      <c r="AY396" s="185" t="s">
        <v>145</v>
      </c>
    </row>
    <row r="397" spans="1:65" s="2" customFormat="1" ht="24.2" customHeight="1">
      <c r="A397" s="34"/>
      <c r="B397" s="135"/>
      <c r="C397" s="167" t="s">
        <v>653</v>
      </c>
      <c r="D397" s="167" t="s">
        <v>148</v>
      </c>
      <c r="E397" s="168" t="s">
        <v>654</v>
      </c>
      <c r="F397" s="169" t="s">
        <v>655</v>
      </c>
      <c r="G397" s="170" t="s">
        <v>272</v>
      </c>
      <c r="H397" s="171">
        <v>25</v>
      </c>
      <c r="I397" s="172"/>
      <c r="J397" s="173">
        <f>ROUND(I397*H397,2)</f>
        <v>0</v>
      </c>
      <c r="K397" s="174"/>
      <c r="L397" s="35"/>
      <c r="M397" s="175" t="s">
        <v>1</v>
      </c>
      <c r="N397" s="176" t="s">
        <v>43</v>
      </c>
      <c r="O397" s="60"/>
      <c r="P397" s="177">
        <f>O397*H397</f>
        <v>0</v>
      </c>
      <c r="Q397" s="177">
        <v>0</v>
      </c>
      <c r="R397" s="177">
        <f>Q397*H397</f>
        <v>0</v>
      </c>
      <c r="S397" s="177">
        <v>0</v>
      </c>
      <c r="T397" s="17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79" t="s">
        <v>615</v>
      </c>
      <c r="AT397" s="179" t="s">
        <v>148</v>
      </c>
      <c r="AU397" s="179" t="s">
        <v>88</v>
      </c>
      <c r="AY397" s="17" t="s">
        <v>145</v>
      </c>
      <c r="BE397" s="100">
        <f>IF(N397="základní",J397,0)</f>
        <v>0</v>
      </c>
      <c r="BF397" s="100">
        <f>IF(N397="snížená",J397,0)</f>
        <v>0</v>
      </c>
      <c r="BG397" s="100">
        <f>IF(N397="zákl. přenesená",J397,0)</f>
        <v>0</v>
      </c>
      <c r="BH397" s="100">
        <f>IF(N397="sníž. přenesená",J397,0)</f>
        <v>0</v>
      </c>
      <c r="BI397" s="100">
        <f>IF(N397="nulová",J397,0)</f>
        <v>0</v>
      </c>
      <c r="BJ397" s="17" t="s">
        <v>86</v>
      </c>
      <c r="BK397" s="100">
        <f>ROUND(I397*H397,2)</f>
        <v>0</v>
      </c>
      <c r="BL397" s="17" t="s">
        <v>615</v>
      </c>
      <c r="BM397" s="179" t="s">
        <v>656</v>
      </c>
    </row>
    <row r="398" spans="1:65" s="2" customFormat="1" ht="19.5">
      <c r="A398" s="34"/>
      <c r="B398" s="35"/>
      <c r="C398" s="34"/>
      <c r="D398" s="180" t="s">
        <v>154</v>
      </c>
      <c r="E398" s="34"/>
      <c r="F398" s="181" t="s">
        <v>657</v>
      </c>
      <c r="G398" s="34"/>
      <c r="H398" s="34"/>
      <c r="I398" s="136"/>
      <c r="J398" s="34"/>
      <c r="K398" s="34"/>
      <c r="L398" s="35"/>
      <c r="M398" s="182"/>
      <c r="N398" s="183"/>
      <c r="O398" s="60"/>
      <c r="P398" s="60"/>
      <c r="Q398" s="60"/>
      <c r="R398" s="60"/>
      <c r="S398" s="60"/>
      <c r="T398" s="61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154</v>
      </c>
      <c r="AU398" s="17" t="s">
        <v>88</v>
      </c>
    </row>
    <row r="399" spans="1:65" s="13" customFormat="1" ht="11.25">
      <c r="B399" s="184"/>
      <c r="D399" s="180" t="s">
        <v>156</v>
      </c>
      <c r="E399" s="185" t="s">
        <v>1</v>
      </c>
      <c r="F399" s="186" t="s">
        <v>390</v>
      </c>
      <c r="H399" s="187">
        <v>25</v>
      </c>
      <c r="I399" s="188"/>
      <c r="L399" s="184"/>
      <c r="M399" s="189"/>
      <c r="N399" s="190"/>
      <c r="O399" s="190"/>
      <c r="P399" s="190"/>
      <c r="Q399" s="190"/>
      <c r="R399" s="190"/>
      <c r="S399" s="190"/>
      <c r="T399" s="191"/>
      <c r="AT399" s="185" t="s">
        <v>156</v>
      </c>
      <c r="AU399" s="185" t="s">
        <v>88</v>
      </c>
      <c r="AV399" s="13" t="s">
        <v>88</v>
      </c>
      <c r="AW399" s="13" t="s">
        <v>32</v>
      </c>
      <c r="AX399" s="13" t="s">
        <v>86</v>
      </c>
      <c r="AY399" s="185" t="s">
        <v>145</v>
      </c>
    </row>
    <row r="400" spans="1:65" s="2" customFormat="1" ht="16.5" customHeight="1">
      <c r="A400" s="34"/>
      <c r="B400" s="135"/>
      <c r="C400" s="167" t="s">
        <v>658</v>
      </c>
      <c r="D400" s="167" t="s">
        <v>148</v>
      </c>
      <c r="E400" s="168" t="s">
        <v>659</v>
      </c>
      <c r="F400" s="169" t="s">
        <v>660</v>
      </c>
      <c r="G400" s="170" t="s">
        <v>272</v>
      </c>
      <c r="H400" s="171">
        <v>25</v>
      </c>
      <c r="I400" s="172"/>
      <c r="J400" s="173">
        <f>ROUND(I400*H400,2)</f>
        <v>0</v>
      </c>
      <c r="K400" s="174"/>
      <c r="L400" s="35"/>
      <c r="M400" s="175" t="s">
        <v>1</v>
      </c>
      <c r="N400" s="176" t="s">
        <v>43</v>
      </c>
      <c r="O400" s="60"/>
      <c r="P400" s="177">
        <f>O400*H400</f>
        <v>0</v>
      </c>
      <c r="Q400" s="177">
        <v>6.9999999999999994E-5</v>
      </c>
      <c r="R400" s="177">
        <f>Q400*H400</f>
        <v>1.7499999999999998E-3</v>
      </c>
      <c r="S400" s="177">
        <v>0</v>
      </c>
      <c r="T400" s="17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79" t="s">
        <v>615</v>
      </c>
      <c r="AT400" s="179" t="s">
        <v>148</v>
      </c>
      <c r="AU400" s="179" t="s">
        <v>88</v>
      </c>
      <c r="AY400" s="17" t="s">
        <v>145</v>
      </c>
      <c r="BE400" s="100">
        <f>IF(N400="základní",J400,0)</f>
        <v>0</v>
      </c>
      <c r="BF400" s="100">
        <f>IF(N400="snížená",J400,0)</f>
        <v>0</v>
      </c>
      <c r="BG400" s="100">
        <f>IF(N400="zákl. přenesená",J400,0)</f>
        <v>0</v>
      </c>
      <c r="BH400" s="100">
        <f>IF(N400="sníž. přenesená",J400,0)</f>
        <v>0</v>
      </c>
      <c r="BI400" s="100">
        <f>IF(N400="nulová",J400,0)</f>
        <v>0</v>
      </c>
      <c r="BJ400" s="17" t="s">
        <v>86</v>
      </c>
      <c r="BK400" s="100">
        <f>ROUND(I400*H400,2)</f>
        <v>0</v>
      </c>
      <c r="BL400" s="17" t="s">
        <v>615</v>
      </c>
      <c r="BM400" s="179" t="s">
        <v>661</v>
      </c>
    </row>
    <row r="401" spans="1:51" s="2" customFormat="1" ht="19.5">
      <c r="A401" s="34"/>
      <c r="B401" s="35"/>
      <c r="C401" s="34"/>
      <c r="D401" s="180" t="s">
        <v>154</v>
      </c>
      <c r="E401" s="34"/>
      <c r="F401" s="181" t="s">
        <v>662</v>
      </c>
      <c r="G401" s="34"/>
      <c r="H401" s="34"/>
      <c r="I401" s="136"/>
      <c r="J401" s="34"/>
      <c r="K401" s="34"/>
      <c r="L401" s="35"/>
      <c r="M401" s="182"/>
      <c r="N401" s="183"/>
      <c r="O401" s="60"/>
      <c r="P401" s="60"/>
      <c r="Q401" s="60"/>
      <c r="R401" s="60"/>
      <c r="S401" s="60"/>
      <c r="T401" s="61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154</v>
      </c>
      <c r="AU401" s="17" t="s">
        <v>88</v>
      </c>
    </row>
    <row r="402" spans="1:51" s="13" customFormat="1" ht="11.25">
      <c r="B402" s="184"/>
      <c r="D402" s="180" t="s">
        <v>156</v>
      </c>
      <c r="E402" s="185" t="s">
        <v>1</v>
      </c>
      <c r="F402" s="186" t="s">
        <v>390</v>
      </c>
      <c r="H402" s="187">
        <v>25</v>
      </c>
      <c r="I402" s="188"/>
      <c r="L402" s="184"/>
      <c r="M402" s="192"/>
      <c r="N402" s="193"/>
      <c r="O402" s="193"/>
      <c r="P402" s="193"/>
      <c r="Q402" s="193"/>
      <c r="R402" s="193"/>
      <c r="S402" s="193"/>
      <c r="T402" s="194"/>
      <c r="AT402" s="185" t="s">
        <v>156</v>
      </c>
      <c r="AU402" s="185" t="s">
        <v>88</v>
      </c>
      <c r="AV402" s="13" t="s">
        <v>88</v>
      </c>
      <c r="AW402" s="13" t="s">
        <v>32</v>
      </c>
      <c r="AX402" s="13" t="s">
        <v>86</v>
      </c>
      <c r="AY402" s="185" t="s">
        <v>145</v>
      </c>
    </row>
    <row r="403" spans="1:51" s="2" customFormat="1" ht="6.95" customHeight="1">
      <c r="A403" s="34"/>
      <c r="B403" s="49"/>
      <c r="C403" s="50"/>
      <c r="D403" s="50"/>
      <c r="E403" s="50"/>
      <c r="F403" s="50"/>
      <c r="G403" s="50"/>
      <c r="H403" s="50"/>
      <c r="I403" s="50"/>
      <c r="J403" s="50"/>
      <c r="K403" s="50"/>
      <c r="L403" s="35"/>
      <c r="M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</row>
  </sheetData>
  <autoFilter ref="C137:K402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 t="s">
        <v>5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107</v>
      </c>
      <c r="L4" s="20"/>
      <c r="M4" s="10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80" t="str">
        <f>'Rekapitulace stavby'!K6</f>
        <v>Parkoviště na ul. Budovatelů v Novém Jičíně</v>
      </c>
      <c r="F7" s="281"/>
      <c r="G7" s="281"/>
      <c r="H7" s="281"/>
      <c r="L7" s="20"/>
    </row>
    <row r="8" spans="1:46" s="2" customFormat="1" ht="12" customHeight="1">
      <c r="A8" s="34"/>
      <c r="B8" s="35"/>
      <c r="C8" s="34"/>
      <c r="D8" s="27" t="s">
        <v>108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235" t="s">
        <v>663</v>
      </c>
      <c r="F9" s="282"/>
      <c r="G9" s="282"/>
      <c r="H9" s="282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7" t="s">
        <v>18</v>
      </c>
      <c r="E11" s="34"/>
      <c r="F11" s="25" t="s">
        <v>1</v>
      </c>
      <c r="G11" s="34"/>
      <c r="H11" s="34"/>
      <c r="I11" s="27" t="s">
        <v>19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7" t="s">
        <v>20</v>
      </c>
      <c r="E12" s="34"/>
      <c r="F12" s="25" t="s">
        <v>21</v>
      </c>
      <c r="G12" s="34"/>
      <c r="H12" s="34"/>
      <c r="I12" s="27" t="s">
        <v>22</v>
      </c>
      <c r="J12" s="57" t="str">
        <f>'Rekapitulace stavby'!AN8</f>
        <v>15. 3. 2022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7" t="s">
        <v>24</v>
      </c>
      <c r="E14" s="34"/>
      <c r="F14" s="34"/>
      <c r="G14" s="34"/>
      <c r="H14" s="34"/>
      <c r="I14" s="27" t="s">
        <v>25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5" t="s">
        <v>26</v>
      </c>
      <c r="F15" s="34"/>
      <c r="G15" s="34"/>
      <c r="H15" s="34"/>
      <c r="I15" s="27" t="s">
        <v>27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7" t="s">
        <v>28</v>
      </c>
      <c r="E17" s="34"/>
      <c r="F17" s="34"/>
      <c r="G17" s="34"/>
      <c r="H17" s="34"/>
      <c r="I17" s="27" t="s">
        <v>25</v>
      </c>
      <c r="J17" s="28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283" t="str">
        <f>'Rekapitulace stavby'!E14</f>
        <v>Vyplň údaj</v>
      </c>
      <c r="F18" s="262"/>
      <c r="G18" s="262"/>
      <c r="H18" s="262"/>
      <c r="I18" s="27" t="s">
        <v>27</v>
      </c>
      <c r="J18" s="28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7" t="s">
        <v>30</v>
      </c>
      <c r="E20" s="34"/>
      <c r="F20" s="34"/>
      <c r="G20" s="34"/>
      <c r="H20" s="34"/>
      <c r="I20" s="27" t="s">
        <v>25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5" t="s">
        <v>31</v>
      </c>
      <c r="F21" s="34"/>
      <c r="G21" s="34"/>
      <c r="H21" s="34"/>
      <c r="I21" s="27" t="s">
        <v>27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7" t="s">
        <v>33</v>
      </c>
      <c r="E23" s="34"/>
      <c r="F23" s="34"/>
      <c r="G23" s="34"/>
      <c r="H23" s="34"/>
      <c r="I23" s="27" t="s">
        <v>25</v>
      </c>
      <c r="J23" s="25" t="str">
        <f>IF('Rekapitulace stavby'!AN19="","",'Rekapitulace stavby'!AN19)</f>
        <v/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5" t="str">
        <f>IF('Rekapitulace stavby'!E20="","",'Rekapitulace stavby'!E20)</f>
        <v xml:space="preserve"> </v>
      </c>
      <c r="F24" s="34"/>
      <c r="G24" s="34"/>
      <c r="H24" s="34"/>
      <c r="I24" s="27" t="s">
        <v>27</v>
      </c>
      <c r="J24" s="25" t="str">
        <f>IF('Rekapitulace stavby'!AN20="","",'Rekapitulace stavby'!AN20)</f>
        <v/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7" t="s">
        <v>35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267" t="s">
        <v>1</v>
      </c>
      <c r="F27" s="267"/>
      <c r="G27" s="267"/>
      <c r="H27" s="26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5"/>
      <c r="C30" s="34"/>
      <c r="D30" s="25" t="s">
        <v>110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5"/>
      <c r="C31" s="34"/>
      <c r="D31" s="32" t="s">
        <v>101</v>
      </c>
      <c r="E31" s="34"/>
      <c r="F31" s="34"/>
      <c r="G31" s="34"/>
      <c r="H31" s="34"/>
      <c r="I31" s="34"/>
      <c r="J31" s="33">
        <f>J104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11" t="s">
        <v>38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12" t="s">
        <v>42</v>
      </c>
      <c r="E35" s="27" t="s">
        <v>43</v>
      </c>
      <c r="F35" s="113">
        <f>ROUND((SUM(BE104:BE111) + SUM(BE131:BE244)),  2)</f>
        <v>0</v>
      </c>
      <c r="G35" s="34"/>
      <c r="H35" s="34"/>
      <c r="I35" s="114">
        <v>0.21</v>
      </c>
      <c r="J35" s="113">
        <f>ROUND(((SUM(BE104:BE111) + SUM(BE131:BE244))*I35),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7" t="s">
        <v>44</v>
      </c>
      <c r="F36" s="113">
        <f>ROUND((SUM(BF104:BF111) + SUM(BF131:BF244)),  2)</f>
        <v>0</v>
      </c>
      <c r="G36" s="34"/>
      <c r="H36" s="34"/>
      <c r="I36" s="114">
        <v>0.15</v>
      </c>
      <c r="J36" s="113">
        <f>ROUND(((SUM(BF104:BF111) + SUM(BF131:BF244))*I36),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7" t="s">
        <v>45</v>
      </c>
      <c r="F37" s="113">
        <f>ROUND((SUM(BG104:BG111) + SUM(BG131:BG244)),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7" t="s">
        <v>46</v>
      </c>
      <c r="F38" s="113">
        <f>ROUND((SUM(BH104:BH111) + SUM(BH131:BH244)),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7" t="s">
        <v>47</v>
      </c>
      <c r="F39" s="113">
        <f>ROUND((SUM(BI104:BI111) + SUM(BI131:BI244)),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15" t="s">
        <v>48</v>
      </c>
      <c r="E41" s="62"/>
      <c r="F41" s="62"/>
      <c r="G41" s="116" t="s">
        <v>49</v>
      </c>
      <c r="H41" s="117" t="s">
        <v>50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4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5"/>
      <c r="C61" s="34"/>
      <c r="D61" s="47" t="s">
        <v>53</v>
      </c>
      <c r="E61" s="37"/>
      <c r="F61" s="120" t="s">
        <v>54</v>
      </c>
      <c r="G61" s="47" t="s">
        <v>53</v>
      </c>
      <c r="H61" s="37"/>
      <c r="I61" s="37"/>
      <c r="J61" s="121" t="s">
        <v>54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5"/>
      <c r="C76" s="34"/>
      <c r="D76" s="47" t="s">
        <v>53</v>
      </c>
      <c r="E76" s="37"/>
      <c r="F76" s="120" t="s">
        <v>54</v>
      </c>
      <c r="G76" s="47" t="s">
        <v>53</v>
      </c>
      <c r="H76" s="37"/>
      <c r="I76" s="37"/>
      <c r="J76" s="121" t="s">
        <v>54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1" t="s">
        <v>111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4"/>
      <c r="D85" s="34"/>
      <c r="E85" s="280" t="str">
        <f>E7</f>
        <v>Parkoviště na ul. Budovatelů v Novém Jičíně</v>
      </c>
      <c r="F85" s="281"/>
      <c r="G85" s="281"/>
      <c r="H85" s="281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7" t="s">
        <v>108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4"/>
      <c r="D87" s="34"/>
      <c r="E87" s="235" t="str">
        <f>E9</f>
        <v>101b - Budovatelů - náhradní výsadba, vegetační úpravy</v>
      </c>
      <c r="F87" s="282"/>
      <c r="G87" s="282"/>
      <c r="H87" s="282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7" t="s">
        <v>20</v>
      </c>
      <c r="D89" s="34"/>
      <c r="E89" s="34"/>
      <c r="F89" s="25" t="str">
        <f>F12</f>
        <v>Nový Jičín</v>
      </c>
      <c r="G89" s="34"/>
      <c r="H89" s="34"/>
      <c r="I89" s="27" t="s">
        <v>22</v>
      </c>
      <c r="J89" s="57" t="str">
        <f>IF(J12="","",J12)</f>
        <v>15. 3. 2022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7" t="s">
        <v>24</v>
      </c>
      <c r="D91" s="34"/>
      <c r="E91" s="34"/>
      <c r="F91" s="25" t="str">
        <f>E15</f>
        <v>Město Nový Jičín</v>
      </c>
      <c r="G91" s="34"/>
      <c r="H91" s="34"/>
      <c r="I91" s="27" t="s">
        <v>30</v>
      </c>
      <c r="J91" s="30" t="str">
        <f>E21</f>
        <v>DOPRAPLAN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22" t="s">
        <v>112</v>
      </c>
      <c r="D94" s="105"/>
      <c r="E94" s="105"/>
      <c r="F94" s="105"/>
      <c r="G94" s="105"/>
      <c r="H94" s="105"/>
      <c r="I94" s="105"/>
      <c r="J94" s="123" t="s">
        <v>113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24" t="s">
        <v>114</v>
      </c>
      <c r="D96" s="34"/>
      <c r="E96" s="34"/>
      <c r="F96" s="34"/>
      <c r="G96" s="34"/>
      <c r="H96" s="34"/>
      <c r="I96" s="34"/>
      <c r="J96" s="73">
        <f>J131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65" s="9" customFormat="1" ht="24.95" hidden="1" customHeight="1">
      <c r="B97" s="125"/>
      <c r="D97" s="126" t="s">
        <v>224</v>
      </c>
      <c r="E97" s="127"/>
      <c r="F97" s="127"/>
      <c r="G97" s="127"/>
      <c r="H97" s="127"/>
      <c r="I97" s="127"/>
      <c r="J97" s="128">
        <f>J132</f>
        <v>0</v>
      </c>
      <c r="L97" s="125"/>
    </row>
    <row r="98" spans="1:65" s="10" customFormat="1" ht="19.899999999999999" hidden="1" customHeight="1">
      <c r="B98" s="129"/>
      <c r="D98" s="130" t="s">
        <v>225</v>
      </c>
      <c r="E98" s="131"/>
      <c r="F98" s="131"/>
      <c r="G98" s="131"/>
      <c r="H98" s="131"/>
      <c r="I98" s="131"/>
      <c r="J98" s="132">
        <f>J133</f>
        <v>0</v>
      </c>
      <c r="L98" s="129"/>
    </row>
    <row r="99" spans="1:65" s="10" customFormat="1" ht="19.899999999999999" hidden="1" customHeight="1">
      <c r="B99" s="129"/>
      <c r="D99" s="130" t="s">
        <v>664</v>
      </c>
      <c r="E99" s="131"/>
      <c r="F99" s="131"/>
      <c r="G99" s="131"/>
      <c r="H99" s="131"/>
      <c r="I99" s="131"/>
      <c r="J99" s="132">
        <f>J179</f>
        <v>0</v>
      </c>
      <c r="L99" s="129"/>
    </row>
    <row r="100" spans="1:65" s="10" customFormat="1" ht="19.899999999999999" hidden="1" customHeight="1">
      <c r="B100" s="129"/>
      <c r="D100" s="130" t="s">
        <v>665</v>
      </c>
      <c r="E100" s="131"/>
      <c r="F100" s="131"/>
      <c r="G100" s="131"/>
      <c r="H100" s="131"/>
      <c r="I100" s="131"/>
      <c r="J100" s="132">
        <f>J241</f>
        <v>0</v>
      </c>
      <c r="L100" s="129"/>
    </row>
    <row r="101" spans="1:65" s="10" customFormat="1" ht="19.899999999999999" hidden="1" customHeight="1">
      <c r="B101" s="129"/>
      <c r="D101" s="130" t="s">
        <v>232</v>
      </c>
      <c r="E101" s="131"/>
      <c r="F101" s="131"/>
      <c r="G101" s="131"/>
      <c r="H101" s="131"/>
      <c r="I101" s="131"/>
      <c r="J101" s="132">
        <f>J242</f>
        <v>0</v>
      </c>
      <c r="L101" s="129"/>
    </row>
    <row r="102" spans="1:65" s="2" customFormat="1" ht="21.75" hidden="1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4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6.95" hidden="1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4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29.25" hidden="1" customHeight="1">
      <c r="A104" s="34"/>
      <c r="B104" s="35"/>
      <c r="C104" s="124" t="s">
        <v>121</v>
      </c>
      <c r="D104" s="34"/>
      <c r="E104" s="34"/>
      <c r="F104" s="34"/>
      <c r="G104" s="34"/>
      <c r="H104" s="34"/>
      <c r="I104" s="34"/>
      <c r="J104" s="133">
        <f>ROUND(J105 + J106 + J107 + J108 + J109 + J110,2)</f>
        <v>0</v>
      </c>
      <c r="K104" s="34"/>
      <c r="L104" s="44"/>
      <c r="N104" s="134" t="s">
        <v>42</v>
      </c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18" hidden="1" customHeight="1">
      <c r="A105" s="34"/>
      <c r="B105" s="135"/>
      <c r="C105" s="136"/>
      <c r="D105" s="255" t="s">
        <v>122</v>
      </c>
      <c r="E105" s="284"/>
      <c r="F105" s="284"/>
      <c r="G105" s="136"/>
      <c r="H105" s="136"/>
      <c r="I105" s="136"/>
      <c r="J105" s="96">
        <v>0</v>
      </c>
      <c r="K105" s="136"/>
      <c r="L105" s="138"/>
      <c r="M105" s="139"/>
      <c r="N105" s="140" t="s">
        <v>43</v>
      </c>
      <c r="O105" s="139"/>
      <c r="P105" s="139"/>
      <c r="Q105" s="139"/>
      <c r="R105" s="139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1" t="s">
        <v>123</v>
      </c>
      <c r="AZ105" s="139"/>
      <c r="BA105" s="139"/>
      <c r="BB105" s="139"/>
      <c r="BC105" s="139"/>
      <c r="BD105" s="139"/>
      <c r="BE105" s="142">
        <f t="shared" ref="BE105:BE110" si="0">IF(N105="základní",J105,0)</f>
        <v>0</v>
      </c>
      <c r="BF105" s="142">
        <f t="shared" ref="BF105:BF110" si="1">IF(N105="snížená",J105,0)</f>
        <v>0</v>
      </c>
      <c r="BG105" s="142">
        <f t="shared" ref="BG105:BG110" si="2">IF(N105="zákl. přenesená",J105,0)</f>
        <v>0</v>
      </c>
      <c r="BH105" s="142">
        <f t="shared" ref="BH105:BH110" si="3">IF(N105="sníž. přenesená",J105,0)</f>
        <v>0</v>
      </c>
      <c r="BI105" s="142">
        <f t="shared" ref="BI105:BI110" si="4">IF(N105="nulová",J105,0)</f>
        <v>0</v>
      </c>
      <c r="BJ105" s="141" t="s">
        <v>86</v>
      </c>
      <c r="BK105" s="139"/>
      <c r="BL105" s="139"/>
      <c r="BM105" s="139"/>
    </row>
    <row r="106" spans="1:65" s="2" customFormat="1" ht="18" hidden="1" customHeight="1">
      <c r="A106" s="34"/>
      <c r="B106" s="135"/>
      <c r="C106" s="136"/>
      <c r="D106" s="255" t="s">
        <v>124</v>
      </c>
      <c r="E106" s="284"/>
      <c r="F106" s="284"/>
      <c r="G106" s="136"/>
      <c r="H106" s="136"/>
      <c r="I106" s="136"/>
      <c r="J106" s="96">
        <v>0</v>
      </c>
      <c r="K106" s="136"/>
      <c r="L106" s="138"/>
      <c r="M106" s="139"/>
      <c r="N106" s="140" t="s">
        <v>43</v>
      </c>
      <c r="O106" s="139"/>
      <c r="P106" s="139"/>
      <c r="Q106" s="139"/>
      <c r="R106" s="139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1" t="s">
        <v>123</v>
      </c>
      <c r="AZ106" s="139"/>
      <c r="BA106" s="139"/>
      <c r="BB106" s="139"/>
      <c r="BC106" s="139"/>
      <c r="BD106" s="139"/>
      <c r="BE106" s="142">
        <f t="shared" si="0"/>
        <v>0</v>
      </c>
      <c r="BF106" s="142">
        <f t="shared" si="1"/>
        <v>0</v>
      </c>
      <c r="BG106" s="142">
        <f t="shared" si="2"/>
        <v>0</v>
      </c>
      <c r="BH106" s="142">
        <f t="shared" si="3"/>
        <v>0</v>
      </c>
      <c r="BI106" s="142">
        <f t="shared" si="4"/>
        <v>0</v>
      </c>
      <c r="BJ106" s="141" t="s">
        <v>86</v>
      </c>
      <c r="BK106" s="139"/>
      <c r="BL106" s="139"/>
      <c r="BM106" s="139"/>
    </row>
    <row r="107" spans="1:65" s="2" customFormat="1" ht="18" hidden="1" customHeight="1">
      <c r="A107" s="34"/>
      <c r="B107" s="135"/>
      <c r="C107" s="136"/>
      <c r="D107" s="255" t="s">
        <v>125</v>
      </c>
      <c r="E107" s="284"/>
      <c r="F107" s="284"/>
      <c r="G107" s="136"/>
      <c r="H107" s="136"/>
      <c r="I107" s="136"/>
      <c r="J107" s="96">
        <v>0</v>
      </c>
      <c r="K107" s="136"/>
      <c r="L107" s="138"/>
      <c r="M107" s="139"/>
      <c r="N107" s="140" t="s">
        <v>43</v>
      </c>
      <c r="O107" s="139"/>
      <c r="P107" s="139"/>
      <c r="Q107" s="139"/>
      <c r="R107" s="139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123</v>
      </c>
      <c r="AZ107" s="139"/>
      <c r="BA107" s="139"/>
      <c r="BB107" s="139"/>
      <c r="BC107" s="139"/>
      <c r="BD107" s="139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86</v>
      </c>
      <c r="BK107" s="139"/>
      <c r="BL107" s="139"/>
      <c r="BM107" s="139"/>
    </row>
    <row r="108" spans="1:65" s="2" customFormat="1" ht="18" hidden="1" customHeight="1">
      <c r="A108" s="34"/>
      <c r="B108" s="135"/>
      <c r="C108" s="136"/>
      <c r="D108" s="255" t="s">
        <v>126</v>
      </c>
      <c r="E108" s="284"/>
      <c r="F108" s="284"/>
      <c r="G108" s="136"/>
      <c r="H108" s="136"/>
      <c r="I108" s="136"/>
      <c r="J108" s="96">
        <v>0</v>
      </c>
      <c r="K108" s="136"/>
      <c r="L108" s="138"/>
      <c r="M108" s="139"/>
      <c r="N108" s="140" t="s">
        <v>43</v>
      </c>
      <c r="O108" s="139"/>
      <c r="P108" s="139"/>
      <c r="Q108" s="139"/>
      <c r="R108" s="139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123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86</v>
      </c>
      <c r="BK108" s="139"/>
      <c r="BL108" s="139"/>
      <c r="BM108" s="139"/>
    </row>
    <row r="109" spans="1:65" s="2" customFormat="1" ht="18" hidden="1" customHeight="1">
      <c r="A109" s="34"/>
      <c r="B109" s="135"/>
      <c r="C109" s="136"/>
      <c r="D109" s="255" t="s">
        <v>127</v>
      </c>
      <c r="E109" s="284"/>
      <c r="F109" s="284"/>
      <c r="G109" s="136"/>
      <c r="H109" s="136"/>
      <c r="I109" s="136"/>
      <c r="J109" s="96">
        <v>0</v>
      </c>
      <c r="K109" s="136"/>
      <c r="L109" s="138"/>
      <c r="M109" s="139"/>
      <c r="N109" s="140" t="s">
        <v>43</v>
      </c>
      <c r="O109" s="139"/>
      <c r="P109" s="139"/>
      <c r="Q109" s="139"/>
      <c r="R109" s="139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123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86</v>
      </c>
      <c r="BK109" s="139"/>
      <c r="BL109" s="139"/>
      <c r="BM109" s="139"/>
    </row>
    <row r="110" spans="1:65" s="2" customFormat="1" ht="18" hidden="1" customHeight="1">
      <c r="A110" s="34"/>
      <c r="B110" s="135"/>
      <c r="C110" s="136"/>
      <c r="D110" s="137" t="s">
        <v>128</v>
      </c>
      <c r="E110" s="136"/>
      <c r="F110" s="136"/>
      <c r="G110" s="136"/>
      <c r="H110" s="136"/>
      <c r="I110" s="136"/>
      <c r="J110" s="96">
        <f>ROUND(J30*T110,2)</f>
        <v>0</v>
      </c>
      <c r="K110" s="136"/>
      <c r="L110" s="138"/>
      <c r="M110" s="139"/>
      <c r="N110" s="140" t="s">
        <v>43</v>
      </c>
      <c r="O110" s="139"/>
      <c r="P110" s="139"/>
      <c r="Q110" s="139"/>
      <c r="R110" s="139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129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86</v>
      </c>
      <c r="BK110" s="139"/>
      <c r="BL110" s="139"/>
      <c r="BM110" s="139"/>
    </row>
    <row r="111" spans="1:65" s="2" customFormat="1" ht="11.25" hidden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65" s="2" customFormat="1" ht="29.25" hidden="1" customHeight="1">
      <c r="A112" s="34"/>
      <c r="B112" s="35"/>
      <c r="C112" s="104" t="s">
        <v>106</v>
      </c>
      <c r="D112" s="105"/>
      <c r="E112" s="105"/>
      <c r="F112" s="105"/>
      <c r="G112" s="105"/>
      <c r="H112" s="105"/>
      <c r="I112" s="105"/>
      <c r="J112" s="106">
        <f>ROUND(J96+J104,2)</f>
        <v>0</v>
      </c>
      <c r="K112" s="105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hidden="1" customHeight="1">
      <c r="A113" s="34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ht="11.25" hidden="1"/>
    <row r="115" spans="1:31" ht="11.25" hidden="1"/>
    <row r="116" spans="1:31" ht="11.25" hidden="1"/>
    <row r="117" spans="1:31" s="2" customFormat="1" ht="6.95" customHeight="1">
      <c r="A117" s="34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1" t="s">
        <v>130</v>
      </c>
      <c r="D118" s="34"/>
      <c r="E118" s="34"/>
      <c r="F118" s="34"/>
      <c r="G118" s="34"/>
      <c r="H118" s="34"/>
      <c r="I118" s="34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7" t="s">
        <v>16</v>
      </c>
      <c r="D120" s="34"/>
      <c r="E120" s="34"/>
      <c r="F120" s="34"/>
      <c r="G120" s="34"/>
      <c r="H120" s="34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4"/>
      <c r="D121" s="34"/>
      <c r="E121" s="280" t="str">
        <f>E7</f>
        <v>Parkoviště na ul. Budovatelů v Novém Jičíně</v>
      </c>
      <c r="F121" s="281"/>
      <c r="G121" s="281"/>
      <c r="H121" s="281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7" t="s">
        <v>108</v>
      </c>
      <c r="D122" s="34"/>
      <c r="E122" s="34"/>
      <c r="F122" s="34"/>
      <c r="G122" s="34"/>
      <c r="H122" s="34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4"/>
      <c r="D123" s="34"/>
      <c r="E123" s="235" t="str">
        <f>E9</f>
        <v>101b - Budovatelů - náhradní výsadba, vegetační úpravy</v>
      </c>
      <c r="F123" s="282"/>
      <c r="G123" s="282"/>
      <c r="H123" s="282"/>
      <c r="I123" s="34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7" t="s">
        <v>20</v>
      </c>
      <c r="D125" s="34"/>
      <c r="E125" s="34"/>
      <c r="F125" s="25" t="str">
        <f>F12</f>
        <v>Nový Jičín</v>
      </c>
      <c r="G125" s="34"/>
      <c r="H125" s="34"/>
      <c r="I125" s="27" t="s">
        <v>22</v>
      </c>
      <c r="J125" s="57" t="str">
        <f>IF(J12="","",J12)</f>
        <v>15. 3. 2022</v>
      </c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7" t="s">
        <v>24</v>
      </c>
      <c r="D127" s="34"/>
      <c r="E127" s="34"/>
      <c r="F127" s="25" t="str">
        <f>E15</f>
        <v>Město Nový Jičín</v>
      </c>
      <c r="G127" s="34"/>
      <c r="H127" s="34"/>
      <c r="I127" s="27" t="s">
        <v>30</v>
      </c>
      <c r="J127" s="30" t="str">
        <f>E21</f>
        <v>DOPRAPLAN s.r.o.</v>
      </c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7" t="s">
        <v>28</v>
      </c>
      <c r="D128" s="34"/>
      <c r="E128" s="34"/>
      <c r="F128" s="25" t="str">
        <f>IF(E18="","",E18)</f>
        <v>Vyplň údaj</v>
      </c>
      <c r="G128" s="34"/>
      <c r="H128" s="34"/>
      <c r="I128" s="27" t="s">
        <v>33</v>
      </c>
      <c r="J128" s="30" t="str">
        <f>E24</f>
        <v xml:space="preserve"> </v>
      </c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43"/>
      <c r="B130" s="144"/>
      <c r="C130" s="145" t="s">
        <v>131</v>
      </c>
      <c r="D130" s="146" t="s">
        <v>63</v>
      </c>
      <c r="E130" s="146" t="s">
        <v>59</v>
      </c>
      <c r="F130" s="146" t="s">
        <v>60</v>
      </c>
      <c r="G130" s="146" t="s">
        <v>132</v>
      </c>
      <c r="H130" s="146" t="s">
        <v>133</v>
      </c>
      <c r="I130" s="146" t="s">
        <v>134</v>
      </c>
      <c r="J130" s="147" t="s">
        <v>113</v>
      </c>
      <c r="K130" s="148" t="s">
        <v>135</v>
      </c>
      <c r="L130" s="149"/>
      <c r="M130" s="64" t="s">
        <v>1</v>
      </c>
      <c r="N130" s="65" t="s">
        <v>42</v>
      </c>
      <c r="O130" s="65" t="s">
        <v>136</v>
      </c>
      <c r="P130" s="65" t="s">
        <v>137</v>
      </c>
      <c r="Q130" s="65" t="s">
        <v>138</v>
      </c>
      <c r="R130" s="65" t="s">
        <v>139</v>
      </c>
      <c r="S130" s="65" t="s">
        <v>140</v>
      </c>
      <c r="T130" s="66" t="s">
        <v>141</v>
      </c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</row>
    <row r="131" spans="1:65" s="2" customFormat="1" ht="22.9" customHeight="1">
      <c r="A131" s="34"/>
      <c r="B131" s="35"/>
      <c r="C131" s="71" t="s">
        <v>142</v>
      </c>
      <c r="D131" s="34"/>
      <c r="E131" s="34"/>
      <c r="F131" s="34"/>
      <c r="G131" s="34"/>
      <c r="H131" s="34"/>
      <c r="I131" s="34"/>
      <c r="J131" s="150">
        <f>BK131</f>
        <v>0</v>
      </c>
      <c r="K131" s="34"/>
      <c r="L131" s="35"/>
      <c r="M131" s="67"/>
      <c r="N131" s="58"/>
      <c r="O131" s="68"/>
      <c r="P131" s="151">
        <f>P132</f>
        <v>0</v>
      </c>
      <c r="Q131" s="68"/>
      <c r="R131" s="151">
        <f>R132</f>
        <v>0.67996079999999992</v>
      </c>
      <c r="S131" s="68"/>
      <c r="T131" s="152">
        <f>T132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77</v>
      </c>
      <c r="AU131" s="17" t="s">
        <v>115</v>
      </c>
      <c r="BK131" s="153">
        <f>BK132</f>
        <v>0</v>
      </c>
    </row>
    <row r="132" spans="1:65" s="12" customFormat="1" ht="25.9" customHeight="1">
      <c r="B132" s="154"/>
      <c r="D132" s="155" t="s">
        <v>77</v>
      </c>
      <c r="E132" s="156" t="s">
        <v>236</v>
      </c>
      <c r="F132" s="156" t="s">
        <v>237</v>
      </c>
      <c r="I132" s="157"/>
      <c r="J132" s="158">
        <f>BK132</f>
        <v>0</v>
      </c>
      <c r="L132" s="154"/>
      <c r="M132" s="159"/>
      <c r="N132" s="160"/>
      <c r="O132" s="160"/>
      <c r="P132" s="161">
        <f>P133+P179+P241+P242</f>
        <v>0</v>
      </c>
      <c r="Q132" s="160"/>
      <c r="R132" s="161">
        <f>R133+R179+R241+R242</f>
        <v>0.67996079999999992</v>
      </c>
      <c r="S132" s="160"/>
      <c r="T132" s="162">
        <f>T133+T179+T241+T242</f>
        <v>0</v>
      </c>
      <c r="AR132" s="155" t="s">
        <v>86</v>
      </c>
      <c r="AT132" s="163" t="s">
        <v>77</v>
      </c>
      <c r="AU132" s="163" t="s">
        <v>78</v>
      </c>
      <c r="AY132" s="155" t="s">
        <v>145</v>
      </c>
      <c r="BK132" s="164">
        <f>BK133+BK179+BK241+BK242</f>
        <v>0</v>
      </c>
    </row>
    <row r="133" spans="1:65" s="12" customFormat="1" ht="22.9" customHeight="1">
      <c r="B133" s="154"/>
      <c r="D133" s="155" t="s">
        <v>77</v>
      </c>
      <c r="E133" s="165" t="s">
        <v>86</v>
      </c>
      <c r="F133" s="165" t="s">
        <v>238</v>
      </c>
      <c r="I133" s="157"/>
      <c r="J133" s="166">
        <f>BK133</f>
        <v>0</v>
      </c>
      <c r="L133" s="154"/>
      <c r="M133" s="159"/>
      <c r="N133" s="160"/>
      <c r="O133" s="160"/>
      <c r="P133" s="161">
        <f>SUM(P134:P178)</f>
        <v>0</v>
      </c>
      <c r="Q133" s="160"/>
      <c r="R133" s="161">
        <f>SUM(R134:R178)</f>
        <v>0.53999999999999992</v>
      </c>
      <c r="S133" s="160"/>
      <c r="T133" s="162">
        <f>SUM(T134:T178)</f>
        <v>0</v>
      </c>
      <c r="AR133" s="155" t="s">
        <v>86</v>
      </c>
      <c r="AT133" s="163" t="s">
        <v>77</v>
      </c>
      <c r="AU133" s="163" t="s">
        <v>86</v>
      </c>
      <c r="AY133" s="155" t="s">
        <v>145</v>
      </c>
      <c r="BK133" s="164">
        <f>SUM(BK134:BK178)</f>
        <v>0</v>
      </c>
    </row>
    <row r="134" spans="1:65" s="2" customFormat="1" ht="24.2" customHeight="1">
      <c r="A134" s="34"/>
      <c r="B134" s="135"/>
      <c r="C134" s="167" t="s">
        <v>86</v>
      </c>
      <c r="D134" s="167" t="s">
        <v>148</v>
      </c>
      <c r="E134" s="168" t="s">
        <v>666</v>
      </c>
      <c r="F134" s="169" t="s">
        <v>667</v>
      </c>
      <c r="G134" s="170" t="s">
        <v>241</v>
      </c>
      <c r="H134" s="171">
        <v>103</v>
      </c>
      <c r="I134" s="172"/>
      <c r="J134" s="173">
        <f>ROUND(I134*H134,2)</f>
        <v>0</v>
      </c>
      <c r="K134" s="174"/>
      <c r="L134" s="35"/>
      <c r="M134" s="175" t="s">
        <v>1</v>
      </c>
      <c r="N134" s="176" t="s">
        <v>43</v>
      </c>
      <c r="O134" s="60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167</v>
      </c>
      <c r="AT134" s="179" t="s">
        <v>148</v>
      </c>
      <c r="AU134" s="179" t="s">
        <v>88</v>
      </c>
      <c r="AY134" s="17" t="s">
        <v>145</v>
      </c>
      <c r="BE134" s="100">
        <f>IF(N134="základní",J134,0)</f>
        <v>0</v>
      </c>
      <c r="BF134" s="100">
        <f>IF(N134="snížená",J134,0)</f>
        <v>0</v>
      </c>
      <c r="BG134" s="100">
        <f>IF(N134="zákl. přenesená",J134,0)</f>
        <v>0</v>
      </c>
      <c r="BH134" s="100">
        <f>IF(N134="sníž. přenesená",J134,0)</f>
        <v>0</v>
      </c>
      <c r="BI134" s="100">
        <f>IF(N134="nulová",J134,0)</f>
        <v>0</v>
      </c>
      <c r="BJ134" s="17" t="s">
        <v>86</v>
      </c>
      <c r="BK134" s="100">
        <f>ROUND(I134*H134,2)</f>
        <v>0</v>
      </c>
      <c r="BL134" s="17" t="s">
        <v>167</v>
      </c>
      <c r="BM134" s="179" t="s">
        <v>668</v>
      </c>
    </row>
    <row r="135" spans="1:65" s="2" customFormat="1" ht="19.5">
      <c r="A135" s="34"/>
      <c r="B135" s="35"/>
      <c r="C135" s="34"/>
      <c r="D135" s="180" t="s">
        <v>154</v>
      </c>
      <c r="E135" s="34"/>
      <c r="F135" s="181" t="s">
        <v>669</v>
      </c>
      <c r="G135" s="34"/>
      <c r="H135" s="34"/>
      <c r="I135" s="136"/>
      <c r="J135" s="34"/>
      <c r="K135" s="34"/>
      <c r="L135" s="35"/>
      <c r="M135" s="182"/>
      <c r="N135" s="183"/>
      <c r="O135" s="60"/>
      <c r="P135" s="60"/>
      <c r="Q135" s="60"/>
      <c r="R135" s="60"/>
      <c r="S135" s="60"/>
      <c r="T135" s="6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154</v>
      </c>
      <c r="AU135" s="17" t="s">
        <v>88</v>
      </c>
    </row>
    <row r="136" spans="1:65" s="13" customFormat="1" ht="11.25">
      <c r="B136" s="184"/>
      <c r="D136" s="180" t="s">
        <v>156</v>
      </c>
      <c r="E136" s="185" t="s">
        <v>1</v>
      </c>
      <c r="F136" s="186" t="s">
        <v>670</v>
      </c>
      <c r="H136" s="187">
        <v>103</v>
      </c>
      <c r="I136" s="188"/>
      <c r="L136" s="184"/>
      <c r="M136" s="189"/>
      <c r="N136" s="190"/>
      <c r="O136" s="190"/>
      <c r="P136" s="190"/>
      <c r="Q136" s="190"/>
      <c r="R136" s="190"/>
      <c r="S136" s="190"/>
      <c r="T136" s="191"/>
      <c r="AT136" s="185" t="s">
        <v>156</v>
      </c>
      <c r="AU136" s="185" t="s">
        <v>88</v>
      </c>
      <c r="AV136" s="13" t="s">
        <v>88</v>
      </c>
      <c r="AW136" s="13" t="s">
        <v>32</v>
      </c>
      <c r="AX136" s="13" t="s">
        <v>86</v>
      </c>
      <c r="AY136" s="185" t="s">
        <v>145</v>
      </c>
    </row>
    <row r="137" spans="1:65" s="2" customFormat="1" ht="24.2" customHeight="1">
      <c r="A137" s="34"/>
      <c r="B137" s="135"/>
      <c r="C137" s="167" t="s">
        <v>88</v>
      </c>
      <c r="D137" s="167" t="s">
        <v>148</v>
      </c>
      <c r="E137" s="168" t="s">
        <v>293</v>
      </c>
      <c r="F137" s="169" t="s">
        <v>671</v>
      </c>
      <c r="G137" s="170" t="s">
        <v>282</v>
      </c>
      <c r="H137" s="171">
        <v>20.6</v>
      </c>
      <c r="I137" s="172"/>
      <c r="J137" s="173">
        <f>ROUND(I137*H137,2)</f>
        <v>0</v>
      </c>
      <c r="K137" s="174"/>
      <c r="L137" s="35"/>
      <c r="M137" s="175" t="s">
        <v>1</v>
      </c>
      <c r="N137" s="176" t="s">
        <v>43</v>
      </c>
      <c r="O137" s="60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167</v>
      </c>
      <c r="AT137" s="179" t="s">
        <v>148</v>
      </c>
      <c r="AU137" s="179" t="s">
        <v>88</v>
      </c>
      <c r="AY137" s="17" t="s">
        <v>145</v>
      </c>
      <c r="BE137" s="100">
        <f>IF(N137="základní",J137,0)</f>
        <v>0</v>
      </c>
      <c r="BF137" s="100">
        <f>IF(N137="snížená",J137,0)</f>
        <v>0</v>
      </c>
      <c r="BG137" s="100">
        <f>IF(N137="zákl. přenesená",J137,0)</f>
        <v>0</v>
      </c>
      <c r="BH137" s="100">
        <f>IF(N137="sníž. přenesená",J137,0)</f>
        <v>0</v>
      </c>
      <c r="BI137" s="100">
        <f>IF(N137="nulová",J137,0)</f>
        <v>0</v>
      </c>
      <c r="BJ137" s="17" t="s">
        <v>86</v>
      </c>
      <c r="BK137" s="100">
        <f>ROUND(I137*H137,2)</f>
        <v>0</v>
      </c>
      <c r="BL137" s="17" t="s">
        <v>167</v>
      </c>
      <c r="BM137" s="179" t="s">
        <v>88</v>
      </c>
    </row>
    <row r="138" spans="1:65" s="2" customFormat="1" ht="19.5">
      <c r="A138" s="34"/>
      <c r="B138" s="35"/>
      <c r="C138" s="34"/>
      <c r="D138" s="180" t="s">
        <v>154</v>
      </c>
      <c r="E138" s="34"/>
      <c r="F138" s="181" t="s">
        <v>671</v>
      </c>
      <c r="G138" s="34"/>
      <c r="H138" s="34"/>
      <c r="I138" s="136"/>
      <c r="J138" s="34"/>
      <c r="K138" s="34"/>
      <c r="L138" s="35"/>
      <c r="M138" s="182"/>
      <c r="N138" s="183"/>
      <c r="O138" s="60"/>
      <c r="P138" s="60"/>
      <c r="Q138" s="60"/>
      <c r="R138" s="60"/>
      <c r="S138" s="60"/>
      <c r="T138" s="6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154</v>
      </c>
      <c r="AU138" s="17" t="s">
        <v>88</v>
      </c>
    </row>
    <row r="139" spans="1:65" s="14" customFormat="1" ht="11.25">
      <c r="B139" s="196"/>
      <c r="D139" s="180" t="s">
        <v>156</v>
      </c>
      <c r="E139" s="197" t="s">
        <v>1</v>
      </c>
      <c r="F139" s="198" t="s">
        <v>672</v>
      </c>
      <c r="H139" s="197" t="s">
        <v>1</v>
      </c>
      <c r="I139" s="199"/>
      <c r="L139" s="196"/>
      <c r="M139" s="200"/>
      <c r="N139" s="201"/>
      <c r="O139" s="201"/>
      <c r="P139" s="201"/>
      <c r="Q139" s="201"/>
      <c r="R139" s="201"/>
      <c r="S139" s="201"/>
      <c r="T139" s="202"/>
      <c r="AT139" s="197" t="s">
        <v>156</v>
      </c>
      <c r="AU139" s="197" t="s">
        <v>88</v>
      </c>
      <c r="AV139" s="14" t="s">
        <v>86</v>
      </c>
      <c r="AW139" s="14" t="s">
        <v>32</v>
      </c>
      <c r="AX139" s="14" t="s">
        <v>78</v>
      </c>
      <c r="AY139" s="197" t="s">
        <v>145</v>
      </c>
    </row>
    <row r="140" spans="1:65" s="13" customFormat="1" ht="11.25">
      <c r="B140" s="184"/>
      <c r="D140" s="180" t="s">
        <v>156</v>
      </c>
      <c r="E140" s="185" t="s">
        <v>1</v>
      </c>
      <c r="F140" s="186" t="s">
        <v>673</v>
      </c>
      <c r="H140" s="187">
        <v>20.6</v>
      </c>
      <c r="I140" s="188"/>
      <c r="L140" s="184"/>
      <c r="M140" s="189"/>
      <c r="N140" s="190"/>
      <c r="O140" s="190"/>
      <c r="P140" s="190"/>
      <c r="Q140" s="190"/>
      <c r="R140" s="190"/>
      <c r="S140" s="190"/>
      <c r="T140" s="191"/>
      <c r="AT140" s="185" t="s">
        <v>156</v>
      </c>
      <c r="AU140" s="185" t="s">
        <v>88</v>
      </c>
      <c r="AV140" s="13" t="s">
        <v>88</v>
      </c>
      <c r="AW140" s="13" t="s">
        <v>32</v>
      </c>
      <c r="AX140" s="13" t="s">
        <v>78</v>
      </c>
      <c r="AY140" s="185" t="s">
        <v>145</v>
      </c>
    </row>
    <row r="141" spans="1:65" s="15" customFormat="1" ht="11.25">
      <c r="B141" s="203"/>
      <c r="D141" s="180" t="s">
        <v>156</v>
      </c>
      <c r="E141" s="204" t="s">
        <v>1</v>
      </c>
      <c r="F141" s="205" t="s">
        <v>253</v>
      </c>
      <c r="H141" s="206">
        <v>20.6</v>
      </c>
      <c r="I141" s="207"/>
      <c r="L141" s="203"/>
      <c r="M141" s="208"/>
      <c r="N141" s="209"/>
      <c r="O141" s="209"/>
      <c r="P141" s="209"/>
      <c r="Q141" s="209"/>
      <c r="R141" s="209"/>
      <c r="S141" s="209"/>
      <c r="T141" s="210"/>
      <c r="AT141" s="204" t="s">
        <v>156</v>
      </c>
      <c r="AU141" s="204" t="s">
        <v>88</v>
      </c>
      <c r="AV141" s="15" t="s">
        <v>167</v>
      </c>
      <c r="AW141" s="15" t="s">
        <v>32</v>
      </c>
      <c r="AX141" s="15" t="s">
        <v>86</v>
      </c>
      <c r="AY141" s="204" t="s">
        <v>145</v>
      </c>
    </row>
    <row r="142" spans="1:65" s="2" customFormat="1" ht="24.2" customHeight="1">
      <c r="A142" s="34"/>
      <c r="B142" s="135"/>
      <c r="C142" s="167" t="s">
        <v>162</v>
      </c>
      <c r="D142" s="167" t="s">
        <v>148</v>
      </c>
      <c r="E142" s="168" t="s">
        <v>674</v>
      </c>
      <c r="F142" s="169" t="s">
        <v>675</v>
      </c>
      <c r="G142" s="170" t="s">
        <v>282</v>
      </c>
      <c r="H142" s="171">
        <v>20.6</v>
      </c>
      <c r="I142" s="172"/>
      <c r="J142" s="173">
        <f>ROUND(I142*H142,2)</f>
        <v>0</v>
      </c>
      <c r="K142" s="174"/>
      <c r="L142" s="35"/>
      <c r="M142" s="175" t="s">
        <v>1</v>
      </c>
      <c r="N142" s="176" t="s">
        <v>43</v>
      </c>
      <c r="O142" s="60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167</v>
      </c>
      <c r="AT142" s="179" t="s">
        <v>148</v>
      </c>
      <c r="AU142" s="179" t="s">
        <v>88</v>
      </c>
      <c r="AY142" s="17" t="s">
        <v>145</v>
      </c>
      <c r="BE142" s="100">
        <f>IF(N142="základní",J142,0)</f>
        <v>0</v>
      </c>
      <c r="BF142" s="100">
        <f>IF(N142="snížená",J142,0)</f>
        <v>0</v>
      </c>
      <c r="BG142" s="100">
        <f>IF(N142="zákl. přenesená",J142,0)</f>
        <v>0</v>
      </c>
      <c r="BH142" s="100">
        <f>IF(N142="sníž. přenesená",J142,0)</f>
        <v>0</v>
      </c>
      <c r="BI142" s="100">
        <f>IF(N142="nulová",J142,0)</f>
        <v>0</v>
      </c>
      <c r="BJ142" s="17" t="s">
        <v>86</v>
      </c>
      <c r="BK142" s="100">
        <f>ROUND(I142*H142,2)</f>
        <v>0</v>
      </c>
      <c r="BL142" s="17" t="s">
        <v>167</v>
      </c>
      <c r="BM142" s="179" t="s">
        <v>167</v>
      </c>
    </row>
    <row r="143" spans="1:65" s="2" customFormat="1" ht="19.5">
      <c r="A143" s="34"/>
      <c r="B143" s="35"/>
      <c r="C143" s="34"/>
      <c r="D143" s="180" t="s">
        <v>154</v>
      </c>
      <c r="E143" s="34"/>
      <c r="F143" s="181" t="s">
        <v>675</v>
      </c>
      <c r="G143" s="34"/>
      <c r="H143" s="34"/>
      <c r="I143" s="136"/>
      <c r="J143" s="34"/>
      <c r="K143" s="34"/>
      <c r="L143" s="35"/>
      <c r="M143" s="182"/>
      <c r="N143" s="183"/>
      <c r="O143" s="60"/>
      <c r="P143" s="60"/>
      <c r="Q143" s="60"/>
      <c r="R143" s="60"/>
      <c r="S143" s="60"/>
      <c r="T143" s="61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154</v>
      </c>
      <c r="AU143" s="17" t="s">
        <v>88</v>
      </c>
    </row>
    <row r="144" spans="1:65" s="13" customFormat="1" ht="11.25">
      <c r="B144" s="184"/>
      <c r="D144" s="180" t="s">
        <v>156</v>
      </c>
      <c r="E144" s="185" t="s">
        <v>1</v>
      </c>
      <c r="F144" s="186" t="s">
        <v>673</v>
      </c>
      <c r="H144" s="187">
        <v>20.6</v>
      </c>
      <c r="I144" s="188"/>
      <c r="L144" s="184"/>
      <c r="M144" s="189"/>
      <c r="N144" s="190"/>
      <c r="O144" s="190"/>
      <c r="P144" s="190"/>
      <c r="Q144" s="190"/>
      <c r="R144" s="190"/>
      <c r="S144" s="190"/>
      <c r="T144" s="191"/>
      <c r="AT144" s="185" t="s">
        <v>156</v>
      </c>
      <c r="AU144" s="185" t="s">
        <v>88</v>
      </c>
      <c r="AV144" s="13" t="s">
        <v>88</v>
      </c>
      <c r="AW144" s="13" t="s">
        <v>32</v>
      </c>
      <c r="AX144" s="13" t="s">
        <v>86</v>
      </c>
      <c r="AY144" s="185" t="s">
        <v>145</v>
      </c>
    </row>
    <row r="145" spans="1:65" s="2" customFormat="1" ht="24.2" customHeight="1">
      <c r="A145" s="34"/>
      <c r="B145" s="135"/>
      <c r="C145" s="167" t="s">
        <v>167</v>
      </c>
      <c r="D145" s="167" t="s">
        <v>148</v>
      </c>
      <c r="E145" s="168" t="s">
        <v>676</v>
      </c>
      <c r="F145" s="169" t="s">
        <v>677</v>
      </c>
      <c r="G145" s="170" t="s">
        <v>241</v>
      </c>
      <c r="H145" s="171">
        <v>103</v>
      </c>
      <c r="I145" s="172"/>
      <c r="J145" s="173">
        <f>ROUND(I145*H145,2)</f>
        <v>0</v>
      </c>
      <c r="K145" s="174"/>
      <c r="L145" s="35"/>
      <c r="M145" s="175" t="s">
        <v>1</v>
      </c>
      <c r="N145" s="176" t="s">
        <v>43</v>
      </c>
      <c r="O145" s="60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167</v>
      </c>
      <c r="AT145" s="179" t="s">
        <v>148</v>
      </c>
      <c r="AU145" s="179" t="s">
        <v>88</v>
      </c>
      <c r="AY145" s="17" t="s">
        <v>145</v>
      </c>
      <c r="BE145" s="100">
        <f>IF(N145="základní",J145,0)</f>
        <v>0</v>
      </c>
      <c r="BF145" s="100">
        <f>IF(N145="snížená",J145,0)</f>
        <v>0</v>
      </c>
      <c r="BG145" s="100">
        <f>IF(N145="zákl. přenesená",J145,0)</f>
        <v>0</v>
      </c>
      <c r="BH145" s="100">
        <f>IF(N145="sníž. přenesená",J145,0)</f>
        <v>0</v>
      </c>
      <c r="BI145" s="100">
        <f>IF(N145="nulová",J145,0)</f>
        <v>0</v>
      </c>
      <c r="BJ145" s="17" t="s">
        <v>86</v>
      </c>
      <c r="BK145" s="100">
        <f>ROUND(I145*H145,2)</f>
        <v>0</v>
      </c>
      <c r="BL145" s="17" t="s">
        <v>167</v>
      </c>
      <c r="BM145" s="179" t="s">
        <v>188</v>
      </c>
    </row>
    <row r="146" spans="1:65" s="2" customFormat="1" ht="19.5">
      <c r="A146" s="34"/>
      <c r="B146" s="35"/>
      <c r="C146" s="34"/>
      <c r="D146" s="180" t="s">
        <v>154</v>
      </c>
      <c r="E146" s="34"/>
      <c r="F146" s="181" t="s">
        <v>677</v>
      </c>
      <c r="G146" s="34"/>
      <c r="H146" s="34"/>
      <c r="I146" s="136"/>
      <c r="J146" s="34"/>
      <c r="K146" s="34"/>
      <c r="L146" s="35"/>
      <c r="M146" s="182"/>
      <c r="N146" s="183"/>
      <c r="O146" s="60"/>
      <c r="P146" s="60"/>
      <c r="Q146" s="60"/>
      <c r="R146" s="60"/>
      <c r="S146" s="60"/>
      <c r="T146" s="61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154</v>
      </c>
      <c r="AU146" s="17" t="s">
        <v>88</v>
      </c>
    </row>
    <row r="147" spans="1:65" s="13" customFormat="1" ht="11.25">
      <c r="B147" s="184"/>
      <c r="D147" s="180" t="s">
        <v>156</v>
      </c>
      <c r="E147" s="185" t="s">
        <v>1</v>
      </c>
      <c r="F147" s="186" t="s">
        <v>670</v>
      </c>
      <c r="H147" s="187">
        <v>103</v>
      </c>
      <c r="I147" s="188"/>
      <c r="L147" s="184"/>
      <c r="M147" s="189"/>
      <c r="N147" s="190"/>
      <c r="O147" s="190"/>
      <c r="P147" s="190"/>
      <c r="Q147" s="190"/>
      <c r="R147" s="190"/>
      <c r="S147" s="190"/>
      <c r="T147" s="191"/>
      <c r="AT147" s="185" t="s">
        <v>156</v>
      </c>
      <c r="AU147" s="185" t="s">
        <v>88</v>
      </c>
      <c r="AV147" s="13" t="s">
        <v>88</v>
      </c>
      <c r="AW147" s="13" t="s">
        <v>32</v>
      </c>
      <c r="AX147" s="13" t="s">
        <v>78</v>
      </c>
      <c r="AY147" s="185" t="s">
        <v>145</v>
      </c>
    </row>
    <row r="148" spans="1:65" s="15" customFormat="1" ht="11.25">
      <c r="B148" s="203"/>
      <c r="D148" s="180" t="s">
        <v>156</v>
      </c>
      <c r="E148" s="204" t="s">
        <v>1</v>
      </c>
      <c r="F148" s="205" t="s">
        <v>253</v>
      </c>
      <c r="H148" s="206">
        <v>103</v>
      </c>
      <c r="I148" s="207"/>
      <c r="L148" s="203"/>
      <c r="M148" s="208"/>
      <c r="N148" s="209"/>
      <c r="O148" s="209"/>
      <c r="P148" s="209"/>
      <c r="Q148" s="209"/>
      <c r="R148" s="209"/>
      <c r="S148" s="209"/>
      <c r="T148" s="210"/>
      <c r="AT148" s="204" t="s">
        <v>156</v>
      </c>
      <c r="AU148" s="204" t="s">
        <v>88</v>
      </c>
      <c r="AV148" s="15" t="s">
        <v>167</v>
      </c>
      <c r="AW148" s="15" t="s">
        <v>32</v>
      </c>
      <c r="AX148" s="15" t="s">
        <v>86</v>
      </c>
      <c r="AY148" s="204" t="s">
        <v>145</v>
      </c>
    </row>
    <row r="149" spans="1:65" s="2" customFormat="1" ht="16.5" customHeight="1">
      <c r="A149" s="34"/>
      <c r="B149" s="135"/>
      <c r="C149" s="211" t="s">
        <v>144</v>
      </c>
      <c r="D149" s="211" t="s">
        <v>353</v>
      </c>
      <c r="E149" s="212" t="s">
        <v>678</v>
      </c>
      <c r="F149" s="213" t="s">
        <v>679</v>
      </c>
      <c r="G149" s="214" t="s">
        <v>680</v>
      </c>
      <c r="H149" s="215">
        <v>3.1360000000000001</v>
      </c>
      <c r="I149" s="216"/>
      <c r="J149" s="217">
        <f>ROUND(I149*H149,2)</f>
        <v>0</v>
      </c>
      <c r="K149" s="218"/>
      <c r="L149" s="219"/>
      <c r="M149" s="220" t="s">
        <v>1</v>
      </c>
      <c r="N149" s="221" t="s">
        <v>43</v>
      </c>
      <c r="O149" s="60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188</v>
      </c>
      <c r="AT149" s="179" t="s">
        <v>353</v>
      </c>
      <c r="AU149" s="179" t="s">
        <v>88</v>
      </c>
      <c r="AY149" s="17" t="s">
        <v>145</v>
      </c>
      <c r="BE149" s="100">
        <f>IF(N149="základní",J149,0)</f>
        <v>0</v>
      </c>
      <c r="BF149" s="100">
        <f>IF(N149="snížená",J149,0)</f>
        <v>0</v>
      </c>
      <c r="BG149" s="100">
        <f>IF(N149="zákl. přenesená",J149,0)</f>
        <v>0</v>
      </c>
      <c r="BH149" s="100">
        <f>IF(N149="sníž. přenesená",J149,0)</f>
        <v>0</v>
      </c>
      <c r="BI149" s="100">
        <f>IF(N149="nulová",J149,0)</f>
        <v>0</v>
      </c>
      <c r="BJ149" s="17" t="s">
        <v>86</v>
      </c>
      <c r="BK149" s="100">
        <f>ROUND(I149*H149,2)</f>
        <v>0</v>
      </c>
      <c r="BL149" s="17" t="s">
        <v>167</v>
      </c>
      <c r="BM149" s="179" t="s">
        <v>292</v>
      </c>
    </row>
    <row r="150" spans="1:65" s="2" customFormat="1" ht="11.25">
      <c r="A150" s="34"/>
      <c r="B150" s="35"/>
      <c r="C150" s="34"/>
      <c r="D150" s="180" t="s">
        <v>154</v>
      </c>
      <c r="E150" s="34"/>
      <c r="F150" s="181" t="s">
        <v>679</v>
      </c>
      <c r="G150" s="34"/>
      <c r="H150" s="34"/>
      <c r="I150" s="136"/>
      <c r="J150" s="34"/>
      <c r="K150" s="34"/>
      <c r="L150" s="35"/>
      <c r="M150" s="182"/>
      <c r="N150" s="183"/>
      <c r="O150" s="60"/>
      <c r="P150" s="60"/>
      <c r="Q150" s="60"/>
      <c r="R150" s="60"/>
      <c r="S150" s="60"/>
      <c r="T150" s="61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154</v>
      </c>
      <c r="AU150" s="17" t="s">
        <v>88</v>
      </c>
    </row>
    <row r="151" spans="1:65" s="13" customFormat="1" ht="11.25">
      <c r="B151" s="184"/>
      <c r="D151" s="180" t="s">
        <v>156</v>
      </c>
      <c r="E151" s="185" t="s">
        <v>1</v>
      </c>
      <c r="F151" s="186" t="s">
        <v>681</v>
      </c>
      <c r="H151" s="187">
        <v>3.1360000000000001</v>
      </c>
      <c r="I151" s="188"/>
      <c r="L151" s="184"/>
      <c r="M151" s="189"/>
      <c r="N151" s="190"/>
      <c r="O151" s="190"/>
      <c r="P151" s="190"/>
      <c r="Q151" s="190"/>
      <c r="R151" s="190"/>
      <c r="S151" s="190"/>
      <c r="T151" s="191"/>
      <c r="AT151" s="185" t="s">
        <v>156</v>
      </c>
      <c r="AU151" s="185" t="s">
        <v>88</v>
      </c>
      <c r="AV151" s="13" t="s">
        <v>88</v>
      </c>
      <c r="AW151" s="13" t="s">
        <v>32</v>
      </c>
      <c r="AX151" s="13" t="s">
        <v>78</v>
      </c>
      <c r="AY151" s="185" t="s">
        <v>145</v>
      </c>
    </row>
    <row r="152" spans="1:65" s="15" customFormat="1" ht="11.25">
      <c r="B152" s="203"/>
      <c r="D152" s="180" t="s">
        <v>156</v>
      </c>
      <c r="E152" s="204" t="s">
        <v>1</v>
      </c>
      <c r="F152" s="205" t="s">
        <v>253</v>
      </c>
      <c r="H152" s="206">
        <v>3.1360000000000001</v>
      </c>
      <c r="I152" s="207"/>
      <c r="L152" s="203"/>
      <c r="M152" s="208"/>
      <c r="N152" s="209"/>
      <c r="O152" s="209"/>
      <c r="P152" s="209"/>
      <c r="Q152" s="209"/>
      <c r="R152" s="209"/>
      <c r="S152" s="209"/>
      <c r="T152" s="210"/>
      <c r="AT152" s="204" t="s">
        <v>156</v>
      </c>
      <c r="AU152" s="204" t="s">
        <v>88</v>
      </c>
      <c r="AV152" s="15" t="s">
        <v>167</v>
      </c>
      <c r="AW152" s="15" t="s">
        <v>32</v>
      </c>
      <c r="AX152" s="15" t="s">
        <v>86</v>
      </c>
      <c r="AY152" s="204" t="s">
        <v>145</v>
      </c>
    </row>
    <row r="153" spans="1:65" s="2" customFormat="1" ht="24.2" customHeight="1">
      <c r="A153" s="34"/>
      <c r="B153" s="135"/>
      <c r="C153" s="167" t="s">
        <v>176</v>
      </c>
      <c r="D153" s="167" t="s">
        <v>148</v>
      </c>
      <c r="E153" s="168" t="s">
        <v>682</v>
      </c>
      <c r="F153" s="169" t="s">
        <v>683</v>
      </c>
      <c r="G153" s="170" t="s">
        <v>241</v>
      </c>
      <c r="H153" s="171">
        <v>103</v>
      </c>
      <c r="I153" s="172"/>
      <c r="J153" s="173">
        <f>ROUND(I153*H153,2)</f>
        <v>0</v>
      </c>
      <c r="K153" s="174"/>
      <c r="L153" s="35"/>
      <c r="M153" s="175" t="s">
        <v>1</v>
      </c>
      <c r="N153" s="176" t="s">
        <v>43</v>
      </c>
      <c r="O153" s="60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167</v>
      </c>
      <c r="AT153" s="179" t="s">
        <v>148</v>
      </c>
      <c r="AU153" s="179" t="s">
        <v>88</v>
      </c>
      <c r="AY153" s="17" t="s">
        <v>145</v>
      </c>
      <c r="BE153" s="100">
        <f>IF(N153="základní",J153,0)</f>
        <v>0</v>
      </c>
      <c r="BF153" s="100">
        <f>IF(N153="snížená",J153,0)</f>
        <v>0</v>
      </c>
      <c r="BG153" s="100">
        <f>IF(N153="zákl. přenesená",J153,0)</f>
        <v>0</v>
      </c>
      <c r="BH153" s="100">
        <f>IF(N153="sníž. přenesená",J153,0)</f>
        <v>0</v>
      </c>
      <c r="BI153" s="100">
        <f>IF(N153="nulová",J153,0)</f>
        <v>0</v>
      </c>
      <c r="BJ153" s="17" t="s">
        <v>86</v>
      </c>
      <c r="BK153" s="100">
        <f>ROUND(I153*H153,2)</f>
        <v>0</v>
      </c>
      <c r="BL153" s="17" t="s">
        <v>167</v>
      </c>
      <c r="BM153" s="179" t="s">
        <v>684</v>
      </c>
    </row>
    <row r="154" spans="1:65" s="2" customFormat="1" ht="19.5">
      <c r="A154" s="34"/>
      <c r="B154" s="35"/>
      <c r="C154" s="34"/>
      <c r="D154" s="180" t="s">
        <v>154</v>
      </c>
      <c r="E154" s="34"/>
      <c r="F154" s="181" t="s">
        <v>685</v>
      </c>
      <c r="G154" s="34"/>
      <c r="H154" s="34"/>
      <c r="I154" s="136"/>
      <c r="J154" s="34"/>
      <c r="K154" s="34"/>
      <c r="L154" s="35"/>
      <c r="M154" s="182"/>
      <c r="N154" s="183"/>
      <c r="O154" s="60"/>
      <c r="P154" s="60"/>
      <c r="Q154" s="60"/>
      <c r="R154" s="60"/>
      <c r="S154" s="60"/>
      <c r="T154" s="61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154</v>
      </c>
      <c r="AU154" s="17" t="s">
        <v>88</v>
      </c>
    </row>
    <row r="155" spans="1:65" s="13" customFormat="1" ht="11.25">
      <c r="B155" s="184"/>
      <c r="D155" s="180" t="s">
        <v>156</v>
      </c>
      <c r="E155" s="185" t="s">
        <v>1</v>
      </c>
      <c r="F155" s="186" t="s">
        <v>670</v>
      </c>
      <c r="H155" s="187">
        <v>103</v>
      </c>
      <c r="I155" s="188"/>
      <c r="L155" s="184"/>
      <c r="M155" s="189"/>
      <c r="N155" s="190"/>
      <c r="O155" s="190"/>
      <c r="P155" s="190"/>
      <c r="Q155" s="190"/>
      <c r="R155" s="190"/>
      <c r="S155" s="190"/>
      <c r="T155" s="191"/>
      <c r="AT155" s="185" t="s">
        <v>156</v>
      </c>
      <c r="AU155" s="185" t="s">
        <v>88</v>
      </c>
      <c r="AV155" s="13" t="s">
        <v>88</v>
      </c>
      <c r="AW155" s="13" t="s">
        <v>32</v>
      </c>
      <c r="AX155" s="13" t="s">
        <v>86</v>
      </c>
      <c r="AY155" s="185" t="s">
        <v>145</v>
      </c>
    </row>
    <row r="156" spans="1:65" s="2" customFormat="1" ht="33" customHeight="1">
      <c r="A156" s="34"/>
      <c r="B156" s="135"/>
      <c r="C156" s="167" t="s">
        <v>182</v>
      </c>
      <c r="D156" s="167" t="s">
        <v>148</v>
      </c>
      <c r="E156" s="168" t="s">
        <v>686</v>
      </c>
      <c r="F156" s="169" t="s">
        <v>687</v>
      </c>
      <c r="G156" s="170" t="s">
        <v>247</v>
      </c>
      <c r="H156" s="171">
        <v>30</v>
      </c>
      <c r="I156" s="172"/>
      <c r="J156" s="173">
        <f>ROUND(I156*H156,2)</f>
        <v>0</v>
      </c>
      <c r="K156" s="174"/>
      <c r="L156" s="35"/>
      <c r="M156" s="175" t="s">
        <v>1</v>
      </c>
      <c r="N156" s="176" t="s">
        <v>43</v>
      </c>
      <c r="O156" s="60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167</v>
      </c>
      <c r="AT156" s="179" t="s">
        <v>148</v>
      </c>
      <c r="AU156" s="179" t="s">
        <v>88</v>
      </c>
      <c r="AY156" s="17" t="s">
        <v>145</v>
      </c>
      <c r="BE156" s="100">
        <f>IF(N156="základní",J156,0)</f>
        <v>0</v>
      </c>
      <c r="BF156" s="100">
        <f>IF(N156="snížená",J156,0)</f>
        <v>0</v>
      </c>
      <c r="BG156" s="100">
        <f>IF(N156="zákl. přenesená",J156,0)</f>
        <v>0</v>
      </c>
      <c r="BH156" s="100">
        <f>IF(N156="sníž. přenesená",J156,0)</f>
        <v>0</v>
      </c>
      <c r="BI156" s="100">
        <f>IF(N156="nulová",J156,0)</f>
        <v>0</v>
      </c>
      <c r="BJ156" s="17" t="s">
        <v>86</v>
      </c>
      <c r="BK156" s="100">
        <f>ROUND(I156*H156,2)</f>
        <v>0</v>
      </c>
      <c r="BL156" s="17" t="s">
        <v>167</v>
      </c>
      <c r="BM156" s="179" t="s">
        <v>688</v>
      </c>
    </row>
    <row r="157" spans="1:65" s="2" customFormat="1" ht="29.25">
      <c r="A157" s="34"/>
      <c r="B157" s="35"/>
      <c r="C157" s="34"/>
      <c r="D157" s="180" t="s">
        <v>154</v>
      </c>
      <c r="E157" s="34"/>
      <c r="F157" s="181" t="s">
        <v>689</v>
      </c>
      <c r="G157" s="34"/>
      <c r="H157" s="34"/>
      <c r="I157" s="136"/>
      <c r="J157" s="34"/>
      <c r="K157" s="34"/>
      <c r="L157" s="35"/>
      <c r="M157" s="182"/>
      <c r="N157" s="183"/>
      <c r="O157" s="60"/>
      <c r="P157" s="60"/>
      <c r="Q157" s="60"/>
      <c r="R157" s="60"/>
      <c r="S157" s="60"/>
      <c r="T157" s="6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154</v>
      </c>
      <c r="AU157" s="17" t="s">
        <v>88</v>
      </c>
    </row>
    <row r="158" spans="1:65" s="13" customFormat="1" ht="11.25">
      <c r="B158" s="184"/>
      <c r="D158" s="180" t="s">
        <v>156</v>
      </c>
      <c r="E158" s="185" t="s">
        <v>1</v>
      </c>
      <c r="F158" s="186" t="s">
        <v>423</v>
      </c>
      <c r="H158" s="187">
        <v>30</v>
      </c>
      <c r="I158" s="188"/>
      <c r="L158" s="184"/>
      <c r="M158" s="189"/>
      <c r="N158" s="190"/>
      <c r="O158" s="190"/>
      <c r="P158" s="190"/>
      <c r="Q158" s="190"/>
      <c r="R158" s="190"/>
      <c r="S158" s="190"/>
      <c r="T158" s="191"/>
      <c r="AT158" s="185" t="s">
        <v>156</v>
      </c>
      <c r="AU158" s="185" t="s">
        <v>88</v>
      </c>
      <c r="AV158" s="13" t="s">
        <v>88</v>
      </c>
      <c r="AW158" s="13" t="s">
        <v>32</v>
      </c>
      <c r="AX158" s="13" t="s">
        <v>86</v>
      </c>
      <c r="AY158" s="185" t="s">
        <v>145</v>
      </c>
    </row>
    <row r="159" spans="1:65" s="2" customFormat="1" ht="16.5" customHeight="1">
      <c r="A159" s="34"/>
      <c r="B159" s="135"/>
      <c r="C159" s="211" t="s">
        <v>188</v>
      </c>
      <c r="D159" s="211" t="s">
        <v>353</v>
      </c>
      <c r="E159" s="212" t="s">
        <v>690</v>
      </c>
      <c r="F159" s="213" t="s">
        <v>691</v>
      </c>
      <c r="G159" s="214" t="s">
        <v>282</v>
      </c>
      <c r="H159" s="215">
        <v>3.09</v>
      </c>
      <c r="I159" s="216"/>
      <c r="J159" s="217">
        <f>ROUND(I159*H159,2)</f>
        <v>0</v>
      </c>
      <c r="K159" s="218"/>
      <c r="L159" s="219"/>
      <c r="M159" s="220" t="s">
        <v>1</v>
      </c>
      <c r="N159" s="221" t="s">
        <v>43</v>
      </c>
      <c r="O159" s="60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188</v>
      </c>
      <c r="AT159" s="179" t="s">
        <v>353</v>
      </c>
      <c r="AU159" s="179" t="s">
        <v>88</v>
      </c>
      <c r="AY159" s="17" t="s">
        <v>145</v>
      </c>
      <c r="BE159" s="100">
        <f>IF(N159="základní",J159,0)</f>
        <v>0</v>
      </c>
      <c r="BF159" s="100">
        <f>IF(N159="snížená",J159,0)</f>
        <v>0</v>
      </c>
      <c r="BG159" s="100">
        <f>IF(N159="zákl. přenesená",J159,0)</f>
        <v>0</v>
      </c>
      <c r="BH159" s="100">
        <f>IF(N159="sníž. přenesená",J159,0)</f>
        <v>0</v>
      </c>
      <c r="BI159" s="100">
        <f>IF(N159="nulová",J159,0)</f>
        <v>0</v>
      </c>
      <c r="BJ159" s="17" t="s">
        <v>86</v>
      </c>
      <c r="BK159" s="100">
        <f>ROUND(I159*H159,2)</f>
        <v>0</v>
      </c>
      <c r="BL159" s="17" t="s">
        <v>167</v>
      </c>
      <c r="BM159" s="179" t="s">
        <v>692</v>
      </c>
    </row>
    <row r="160" spans="1:65" s="2" customFormat="1" ht="11.25">
      <c r="A160" s="34"/>
      <c r="B160" s="35"/>
      <c r="C160" s="34"/>
      <c r="D160" s="180" t="s">
        <v>154</v>
      </c>
      <c r="E160" s="34"/>
      <c r="F160" s="181" t="s">
        <v>691</v>
      </c>
      <c r="G160" s="34"/>
      <c r="H160" s="34"/>
      <c r="I160" s="136"/>
      <c r="J160" s="34"/>
      <c r="K160" s="34"/>
      <c r="L160" s="35"/>
      <c r="M160" s="182"/>
      <c r="N160" s="183"/>
      <c r="O160" s="60"/>
      <c r="P160" s="60"/>
      <c r="Q160" s="60"/>
      <c r="R160" s="60"/>
      <c r="S160" s="60"/>
      <c r="T160" s="61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154</v>
      </c>
      <c r="AU160" s="17" t="s">
        <v>88</v>
      </c>
    </row>
    <row r="161" spans="1:65" s="13" customFormat="1" ht="11.25">
      <c r="B161" s="184"/>
      <c r="D161" s="180" t="s">
        <v>156</v>
      </c>
      <c r="E161" s="185" t="s">
        <v>1</v>
      </c>
      <c r="F161" s="186" t="s">
        <v>693</v>
      </c>
      <c r="H161" s="187">
        <v>3.09</v>
      </c>
      <c r="I161" s="188"/>
      <c r="L161" s="184"/>
      <c r="M161" s="189"/>
      <c r="N161" s="190"/>
      <c r="O161" s="190"/>
      <c r="P161" s="190"/>
      <c r="Q161" s="190"/>
      <c r="R161" s="190"/>
      <c r="S161" s="190"/>
      <c r="T161" s="191"/>
      <c r="AT161" s="185" t="s">
        <v>156</v>
      </c>
      <c r="AU161" s="185" t="s">
        <v>88</v>
      </c>
      <c r="AV161" s="13" t="s">
        <v>88</v>
      </c>
      <c r="AW161" s="13" t="s">
        <v>32</v>
      </c>
      <c r="AX161" s="13" t="s">
        <v>86</v>
      </c>
      <c r="AY161" s="185" t="s">
        <v>145</v>
      </c>
    </row>
    <row r="162" spans="1:65" s="2" customFormat="1" ht="21.75" customHeight="1">
      <c r="A162" s="34"/>
      <c r="B162" s="135"/>
      <c r="C162" s="167" t="s">
        <v>194</v>
      </c>
      <c r="D162" s="167" t="s">
        <v>148</v>
      </c>
      <c r="E162" s="168" t="s">
        <v>694</v>
      </c>
      <c r="F162" s="169" t="s">
        <v>695</v>
      </c>
      <c r="G162" s="170" t="s">
        <v>241</v>
      </c>
      <c r="H162" s="171">
        <v>103</v>
      </c>
      <c r="I162" s="172"/>
      <c r="J162" s="173">
        <f>ROUND(I162*H162,2)</f>
        <v>0</v>
      </c>
      <c r="K162" s="174"/>
      <c r="L162" s="35"/>
      <c r="M162" s="175" t="s">
        <v>1</v>
      </c>
      <c r="N162" s="176" t="s">
        <v>43</v>
      </c>
      <c r="O162" s="60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167</v>
      </c>
      <c r="AT162" s="179" t="s">
        <v>148</v>
      </c>
      <c r="AU162" s="179" t="s">
        <v>88</v>
      </c>
      <c r="AY162" s="17" t="s">
        <v>145</v>
      </c>
      <c r="BE162" s="100">
        <f>IF(N162="základní",J162,0)</f>
        <v>0</v>
      </c>
      <c r="BF162" s="100">
        <f>IF(N162="snížená",J162,0)</f>
        <v>0</v>
      </c>
      <c r="BG162" s="100">
        <f>IF(N162="zákl. přenesená",J162,0)</f>
        <v>0</v>
      </c>
      <c r="BH162" s="100">
        <f>IF(N162="sníž. přenesená",J162,0)</f>
        <v>0</v>
      </c>
      <c r="BI162" s="100">
        <f>IF(N162="nulová",J162,0)</f>
        <v>0</v>
      </c>
      <c r="BJ162" s="17" t="s">
        <v>86</v>
      </c>
      <c r="BK162" s="100">
        <f>ROUND(I162*H162,2)</f>
        <v>0</v>
      </c>
      <c r="BL162" s="17" t="s">
        <v>167</v>
      </c>
      <c r="BM162" s="179" t="s">
        <v>696</v>
      </c>
    </row>
    <row r="163" spans="1:65" s="2" customFormat="1" ht="11.25">
      <c r="A163" s="34"/>
      <c r="B163" s="35"/>
      <c r="C163" s="34"/>
      <c r="D163" s="180" t="s">
        <v>154</v>
      </c>
      <c r="E163" s="34"/>
      <c r="F163" s="181" t="s">
        <v>697</v>
      </c>
      <c r="G163" s="34"/>
      <c r="H163" s="34"/>
      <c r="I163" s="136"/>
      <c r="J163" s="34"/>
      <c r="K163" s="34"/>
      <c r="L163" s="35"/>
      <c r="M163" s="182"/>
      <c r="N163" s="183"/>
      <c r="O163" s="60"/>
      <c r="P163" s="60"/>
      <c r="Q163" s="60"/>
      <c r="R163" s="60"/>
      <c r="S163" s="60"/>
      <c r="T163" s="6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154</v>
      </c>
      <c r="AU163" s="17" t="s">
        <v>88</v>
      </c>
    </row>
    <row r="164" spans="1:65" s="13" customFormat="1" ht="11.25">
      <c r="B164" s="184"/>
      <c r="D164" s="180" t="s">
        <v>156</v>
      </c>
      <c r="E164" s="185" t="s">
        <v>1</v>
      </c>
      <c r="F164" s="186" t="s">
        <v>670</v>
      </c>
      <c r="H164" s="187">
        <v>103</v>
      </c>
      <c r="I164" s="188"/>
      <c r="L164" s="184"/>
      <c r="M164" s="189"/>
      <c r="N164" s="190"/>
      <c r="O164" s="190"/>
      <c r="P164" s="190"/>
      <c r="Q164" s="190"/>
      <c r="R164" s="190"/>
      <c r="S164" s="190"/>
      <c r="T164" s="191"/>
      <c r="AT164" s="185" t="s">
        <v>156</v>
      </c>
      <c r="AU164" s="185" t="s">
        <v>88</v>
      </c>
      <c r="AV164" s="13" t="s">
        <v>88</v>
      </c>
      <c r="AW164" s="13" t="s">
        <v>32</v>
      </c>
      <c r="AX164" s="13" t="s">
        <v>86</v>
      </c>
      <c r="AY164" s="185" t="s">
        <v>145</v>
      </c>
    </row>
    <row r="165" spans="1:65" s="2" customFormat="1" ht="21.75" customHeight="1">
      <c r="A165" s="34"/>
      <c r="B165" s="135"/>
      <c r="C165" s="167" t="s">
        <v>292</v>
      </c>
      <c r="D165" s="167" t="s">
        <v>148</v>
      </c>
      <c r="E165" s="168" t="s">
        <v>698</v>
      </c>
      <c r="F165" s="169" t="s">
        <v>699</v>
      </c>
      <c r="G165" s="170" t="s">
        <v>241</v>
      </c>
      <c r="H165" s="171">
        <v>103</v>
      </c>
      <c r="I165" s="172"/>
      <c r="J165" s="173">
        <f>ROUND(I165*H165,2)</f>
        <v>0</v>
      </c>
      <c r="K165" s="174"/>
      <c r="L165" s="35"/>
      <c r="M165" s="175" t="s">
        <v>1</v>
      </c>
      <c r="N165" s="176" t="s">
        <v>43</v>
      </c>
      <c r="O165" s="60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167</v>
      </c>
      <c r="AT165" s="179" t="s">
        <v>148</v>
      </c>
      <c r="AU165" s="179" t="s">
        <v>88</v>
      </c>
      <c r="AY165" s="17" t="s">
        <v>145</v>
      </c>
      <c r="BE165" s="100">
        <f>IF(N165="základní",J165,0)</f>
        <v>0</v>
      </c>
      <c r="BF165" s="100">
        <f>IF(N165="snížená",J165,0)</f>
        <v>0</v>
      </c>
      <c r="BG165" s="100">
        <f>IF(N165="zákl. přenesená",J165,0)</f>
        <v>0</v>
      </c>
      <c r="BH165" s="100">
        <f>IF(N165="sníž. přenesená",J165,0)</f>
        <v>0</v>
      </c>
      <c r="BI165" s="100">
        <f>IF(N165="nulová",J165,0)</f>
        <v>0</v>
      </c>
      <c r="BJ165" s="17" t="s">
        <v>86</v>
      </c>
      <c r="BK165" s="100">
        <f>ROUND(I165*H165,2)</f>
        <v>0</v>
      </c>
      <c r="BL165" s="17" t="s">
        <v>167</v>
      </c>
      <c r="BM165" s="179" t="s">
        <v>700</v>
      </c>
    </row>
    <row r="166" spans="1:65" s="2" customFormat="1" ht="11.25">
      <c r="A166" s="34"/>
      <c r="B166" s="35"/>
      <c r="C166" s="34"/>
      <c r="D166" s="180" t="s">
        <v>154</v>
      </c>
      <c r="E166" s="34"/>
      <c r="F166" s="181" t="s">
        <v>701</v>
      </c>
      <c r="G166" s="34"/>
      <c r="H166" s="34"/>
      <c r="I166" s="136"/>
      <c r="J166" s="34"/>
      <c r="K166" s="34"/>
      <c r="L166" s="35"/>
      <c r="M166" s="182"/>
      <c r="N166" s="183"/>
      <c r="O166" s="60"/>
      <c r="P166" s="60"/>
      <c r="Q166" s="60"/>
      <c r="R166" s="60"/>
      <c r="S166" s="60"/>
      <c r="T166" s="61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154</v>
      </c>
      <c r="AU166" s="17" t="s">
        <v>88</v>
      </c>
    </row>
    <row r="167" spans="1:65" s="13" customFormat="1" ht="11.25">
      <c r="B167" s="184"/>
      <c r="D167" s="180" t="s">
        <v>156</v>
      </c>
      <c r="E167" s="185" t="s">
        <v>1</v>
      </c>
      <c r="F167" s="186" t="s">
        <v>670</v>
      </c>
      <c r="H167" s="187">
        <v>103</v>
      </c>
      <c r="I167" s="188"/>
      <c r="L167" s="184"/>
      <c r="M167" s="189"/>
      <c r="N167" s="190"/>
      <c r="O167" s="190"/>
      <c r="P167" s="190"/>
      <c r="Q167" s="190"/>
      <c r="R167" s="190"/>
      <c r="S167" s="190"/>
      <c r="T167" s="191"/>
      <c r="AT167" s="185" t="s">
        <v>156</v>
      </c>
      <c r="AU167" s="185" t="s">
        <v>88</v>
      </c>
      <c r="AV167" s="13" t="s">
        <v>88</v>
      </c>
      <c r="AW167" s="13" t="s">
        <v>32</v>
      </c>
      <c r="AX167" s="13" t="s">
        <v>86</v>
      </c>
      <c r="AY167" s="185" t="s">
        <v>145</v>
      </c>
    </row>
    <row r="168" spans="1:65" s="2" customFormat="1" ht="21.75" customHeight="1">
      <c r="A168" s="34"/>
      <c r="B168" s="135"/>
      <c r="C168" s="167" t="s">
        <v>298</v>
      </c>
      <c r="D168" s="167" t="s">
        <v>148</v>
      </c>
      <c r="E168" s="168" t="s">
        <v>702</v>
      </c>
      <c r="F168" s="169" t="s">
        <v>703</v>
      </c>
      <c r="G168" s="170" t="s">
        <v>241</v>
      </c>
      <c r="H168" s="171">
        <v>103</v>
      </c>
      <c r="I168" s="172"/>
      <c r="J168" s="173">
        <f>ROUND(I168*H168,2)</f>
        <v>0</v>
      </c>
      <c r="K168" s="174"/>
      <c r="L168" s="35"/>
      <c r="M168" s="175" t="s">
        <v>1</v>
      </c>
      <c r="N168" s="176" t="s">
        <v>43</v>
      </c>
      <c r="O168" s="60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167</v>
      </c>
      <c r="AT168" s="179" t="s">
        <v>148</v>
      </c>
      <c r="AU168" s="179" t="s">
        <v>88</v>
      </c>
      <c r="AY168" s="17" t="s">
        <v>145</v>
      </c>
      <c r="BE168" s="100">
        <f>IF(N168="základní",J168,0)</f>
        <v>0</v>
      </c>
      <c r="BF168" s="100">
        <f>IF(N168="snížená",J168,0)</f>
        <v>0</v>
      </c>
      <c r="BG168" s="100">
        <f>IF(N168="zákl. přenesená",J168,0)</f>
        <v>0</v>
      </c>
      <c r="BH168" s="100">
        <f>IF(N168="sníž. přenesená",J168,0)</f>
        <v>0</v>
      </c>
      <c r="BI168" s="100">
        <f>IF(N168="nulová",J168,0)</f>
        <v>0</v>
      </c>
      <c r="BJ168" s="17" t="s">
        <v>86</v>
      </c>
      <c r="BK168" s="100">
        <f>ROUND(I168*H168,2)</f>
        <v>0</v>
      </c>
      <c r="BL168" s="17" t="s">
        <v>167</v>
      </c>
      <c r="BM168" s="179" t="s">
        <v>704</v>
      </c>
    </row>
    <row r="169" spans="1:65" s="2" customFormat="1" ht="11.25">
      <c r="A169" s="34"/>
      <c r="B169" s="35"/>
      <c r="C169" s="34"/>
      <c r="D169" s="180" t="s">
        <v>154</v>
      </c>
      <c r="E169" s="34"/>
      <c r="F169" s="181" t="s">
        <v>705</v>
      </c>
      <c r="G169" s="34"/>
      <c r="H169" s="34"/>
      <c r="I169" s="136"/>
      <c r="J169" s="34"/>
      <c r="K169" s="34"/>
      <c r="L169" s="35"/>
      <c r="M169" s="182"/>
      <c r="N169" s="183"/>
      <c r="O169" s="60"/>
      <c r="P169" s="60"/>
      <c r="Q169" s="60"/>
      <c r="R169" s="60"/>
      <c r="S169" s="60"/>
      <c r="T169" s="6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154</v>
      </c>
      <c r="AU169" s="17" t="s">
        <v>88</v>
      </c>
    </row>
    <row r="170" spans="1:65" s="13" customFormat="1" ht="11.25">
      <c r="B170" s="184"/>
      <c r="D170" s="180" t="s">
        <v>156</v>
      </c>
      <c r="E170" s="185" t="s">
        <v>1</v>
      </c>
      <c r="F170" s="186" t="s">
        <v>670</v>
      </c>
      <c r="H170" s="187">
        <v>103</v>
      </c>
      <c r="I170" s="188"/>
      <c r="L170" s="184"/>
      <c r="M170" s="189"/>
      <c r="N170" s="190"/>
      <c r="O170" s="190"/>
      <c r="P170" s="190"/>
      <c r="Q170" s="190"/>
      <c r="R170" s="190"/>
      <c r="S170" s="190"/>
      <c r="T170" s="191"/>
      <c r="AT170" s="185" t="s">
        <v>156</v>
      </c>
      <c r="AU170" s="185" t="s">
        <v>88</v>
      </c>
      <c r="AV170" s="13" t="s">
        <v>88</v>
      </c>
      <c r="AW170" s="13" t="s">
        <v>32</v>
      </c>
      <c r="AX170" s="13" t="s">
        <v>86</v>
      </c>
      <c r="AY170" s="185" t="s">
        <v>145</v>
      </c>
    </row>
    <row r="171" spans="1:65" s="2" customFormat="1" ht="33" customHeight="1">
      <c r="A171" s="34"/>
      <c r="B171" s="135"/>
      <c r="C171" s="167" t="s">
        <v>304</v>
      </c>
      <c r="D171" s="167" t="s">
        <v>148</v>
      </c>
      <c r="E171" s="168" t="s">
        <v>706</v>
      </c>
      <c r="F171" s="169" t="s">
        <v>707</v>
      </c>
      <c r="G171" s="170" t="s">
        <v>247</v>
      </c>
      <c r="H171" s="171">
        <v>30</v>
      </c>
      <c r="I171" s="172"/>
      <c r="J171" s="173">
        <f>ROUND(I171*H171,2)</f>
        <v>0</v>
      </c>
      <c r="K171" s="174"/>
      <c r="L171" s="35"/>
      <c r="M171" s="175" t="s">
        <v>1</v>
      </c>
      <c r="N171" s="176" t="s">
        <v>43</v>
      </c>
      <c r="O171" s="60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167</v>
      </c>
      <c r="AT171" s="179" t="s">
        <v>148</v>
      </c>
      <c r="AU171" s="179" t="s">
        <v>88</v>
      </c>
      <c r="AY171" s="17" t="s">
        <v>145</v>
      </c>
      <c r="BE171" s="100">
        <f>IF(N171="základní",J171,0)</f>
        <v>0</v>
      </c>
      <c r="BF171" s="100">
        <f>IF(N171="snížená",J171,0)</f>
        <v>0</v>
      </c>
      <c r="BG171" s="100">
        <f>IF(N171="zákl. přenesená",J171,0)</f>
        <v>0</v>
      </c>
      <c r="BH171" s="100">
        <f>IF(N171="sníž. přenesená",J171,0)</f>
        <v>0</v>
      </c>
      <c r="BI171" s="100">
        <f>IF(N171="nulová",J171,0)</f>
        <v>0</v>
      </c>
      <c r="BJ171" s="17" t="s">
        <v>86</v>
      </c>
      <c r="BK171" s="100">
        <f>ROUND(I171*H171,2)</f>
        <v>0</v>
      </c>
      <c r="BL171" s="17" t="s">
        <v>167</v>
      </c>
      <c r="BM171" s="179" t="s">
        <v>708</v>
      </c>
    </row>
    <row r="172" spans="1:65" s="2" customFormat="1" ht="19.5">
      <c r="A172" s="34"/>
      <c r="B172" s="35"/>
      <c r="C172" s="34"/>
      <c r="D172" s="180" t="s">
        <v>154</v>
      </c>
      <c r="E172" s="34"/>
      <c r="F172" s="181" t="s">
        <v>709</v>
      </c>
      <c r="G172" s="34"/>
      <c r="H172" s="34"/>
      <c r="I172" s="136"/>
      <c r="J172" s="34"/>
      <c r="K172" s="34"/>
      <c r="L172" s="35"/>
      <c r="M172" s="182"/>
      <c r="N172" s="183"/>
      <c r="O172" s="60"/>
      <c r="P172" s="60"/>
      <c r="Q172" s="60"/>
      <c r="R172" s="60"/>
      <c r="S172" s="60"/>
      <c r="T172" s="61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154</v>
      </c>
      <c r="AU172" s="17" t="s">
        <v>88</v>
      </c>
    </row>
    <row r="173" spans="1:65" s="2" customFormat="1" ht="16.5" customHeight="1">
      <c r="A173" s="34"/>
      <c r="B173" s="135"/>
      <c r="C173" s="211" t="s">
        <v>312</v>
      </c>
      <c r="D173" s="211" t="s">
        <v>353</v>
      </c>
      <c r="E173" s="212" t="s">
        <v>710</v>
      </c>
      <c r="F173" s="213" t="s">
        <v>711</v>
      </c>
      <c r="G173" s="214" t="s">
        <v>247</v>
      </c>
      <c r="H173" s="215">
        <v>30</v>
      </c>
      <c r="I173" s="216"/>
      <c r="J173" s="217">
        <f>ROUND(I173*H173,2)</f>
        <v>0</v>
      </c>
      <c r="K173" s="218"/>
      <c r="L173" s="219"/>
      <c r="M173" s="220" t="s">
        <v>1</v>
      </c>
      <c r="N173" s="221" t="s">
        <v>43</v>
      </c>
      <c r="O173" s="60"/>
      <c r="P173" s="177">
        <f>O173*H173</f>
        <v>0</v>
      </c>
      <c r="Q173" s="177">
        <v>1.7999999999999999E-2</v>
      </c>
      <c r="R173" s="177">
        <f>Q173*H173</f>
        <v>0.53999999999999992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188</v>
      </c>
      <c r="AT173" s="179" t="s">
        <v>353</v>
      </c>
      <c r="AU173" s="179" t="s">
        <v>88</v>
      </c>
      <c r="AY173" s="17" t="s">
        <v>145</v>
      </c>
      <c r="BE173" s="100">
        <f>IF(N173="základní",J173,0)</f>
        <v>0</v>
      </c>
      <c r="BF173" s="100">
        <f>IF(N173="snížená",J173,0)</f>
        <v>0</v>
      </c>
      <c r="BG173" s="100">
        <f>IF(N173="zákl. přenesená",J173,0)</f>
        <v>0</v>
      </c>
      <c r="BH173" s="100">
        <f>IF(N173="sníž. přenesená",J173,0)</f>
        <v>0</v>
      </c>
      <c r="BI173" s="100">
        <f>IF(N173="nulová",J173,0)</f>
        <v>0</v>
      </c>
      <c r="BJ173" s="17" t="s">
        <v>86</v>
      </c>
      <c r="BK173" s="100">
        <f>ROUND(I173*H173,2)</f>
        <v>0</v>
      </c>
      <c r="BL173" s="17" t="s">
        <v>167</v>
      </c>
      <c r="BM173" s="179" t="s">
        <v>712</v>
      </c>
    </row>
    <row r="174" spans="1:65" s="2" customFormat="1" ht="11.25">
      <c r="A174" s="34"/>
      <c r="B174" s="35"/>
      <c r="C174" s="34"/>
      <c r="D174" s="180" t="s">
        <v>154</v>
      </c>
      <c r="E174" s="34"/>
      <c r="F174" s="181" t="s">
        <v>713</v>
      </c>
      <c r="G174" s="34"/>
      <c r="H174" s="34"/>
      <c r="I174" s="136"/>
      <c r="J174" s="34"/>
      <c r="K174" s="34"/>
      <c r="L174" s="35"/>
      <c r="M174" s="182"/>
      <c r="N174" s="183"/>
      <c r="O174" s="60"/>
      <c r="P174" s="60"/>
      <c r="Q174" s="60"/>
      <c r="R174" s="60"/>
      <c r="S174" s="60"/>
      <c r="T174" s="6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154</v>
      </c>
      <c r="AU174" s="17" t="s">
        <v>88</v>
      </c>
    </row>
    <row r="175" spans="1:65" s="13" customFormat="1" ht="11.25">
      <c r="B175" s="184"/>
      <c r="D175" s="180" t="s">
        <v>156</v>
      </c>
      <c r="E175" s="185" t="s">
        <v>1</v>
      </c>
      <c r="F175" s="186" t="s">
        <v>423</v>
      </c>
      <c r="H175" s="187">
        <v>30</v>
      </c>
      <c r="I175" s="188"/>
      <c r="L175" s="184"/>
      <c r="M175" s="189"/>
      <c r="N175" s="190"/>
      <c r="O175" s="190"/>
      <c r="P175" s="190"/>
      <c r="Q175" s="190"/>
      <c r="R175" s="190"/>
      <c r="S175" s="190"/>
      <c r="T175" s="191"/>
      <c r="AT175" s="185" t="s">
        <v>156</v>
      </c>
      <c r="AU175" s="185" t="s">
        <v>88</v>
      </c>
      <c r="AV175" s="13" t="s">
        <v>88</v>
      </c>
      <c r="AW175" s="13" t="s">
        <v>32</v>
      </c>
      <c r="AX175" s="13" t="s">
        <v>86</v>
      </c>
      <c r="AY175" s="185" t="s">
        <v>145</v>
      </c>
    </row>
    <row r="176" spans="1:65" s="2" customFormat="1" ht="33" customHeight="1">
      <c r="A176" s="34"/>
      <c r="B176" s="135"/>
      <c r="C176" s="167" t="s">
        <v>317</v>
      </c>
      <c r="D176" s="167" t="s">
        <v>148</v>
      </c>
      <c r="E176" s="168" t="s">
        <v>714</v>
      </c>
      <c r="F176" s="169" t="s">
        <v>715</v>
      </c>
      <c r="G176" s="170" t="s">
        <v>241</v>
      </c>
      <c r="H176" s="171">
        <v>103</v>
      </c>
      <c r="I176" s="172"/>
      <c r="J176" s="173">
        <f>ROUND(I176*H176,2)</f>
        <v>0</v>
      </c>
      <c r="K176" s="174"/>
      <c r="L176" s="35"/>
      <c r="M176" s="175" t="s">
        <v>1</v>
      </c>
      <c r="N176" s="176" t="s">
        <v>43</v>
      </c>
      <c r="O176" s="60"/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167</v>
      </c>
      <c r="AT176" s="179" t="s">
        <v>148</v>
      </c>
      <c r="AU176" s="179" t="s">
        <v>88</v>
      </c>
      <c r="AY176" s="17" t="s">
        <v>145</v>
      </c>
      <c r="BE176" s="100">
        <f>IF(N176="základní",J176,0)</f>
        <v>0</v>
      </c>
      <c r="BF176" s="100">
        <f>IF(N176="snížená",J176,0)</f>
        <v>0</v>
      </c>
      <c r="BG176" s="100">
        <f>IF(N176="zákl. přenesená",J176,0)</f>
        <v>0</v>
      </c>
      <c r="BH176" s="100">
        <f>IF(N176="sníž. přenesená",J176,0)</f>
        <v>0</v>
      </c>
      <c r="BI176" s="100">
        <f>IF(N176="nulová",J176,0)</f>
        <v>0</v>
      </c>
      <c r="BJ176" s="17" t="s">
        <v>86</v>
      </c>
      <c r="BK176" s="100">
        <f>ROUND(I176*H176,2)</f>
        <v>0</v>
      </c>
      <c r="BL176" s="17" t="s">
        <v>167</v>
      </c>
      <c r="BM176" s="179" t="s">
        <v>384</v>
      </c>
    </row>
    <row r="177" spans="1:65" s="2" customFormat="1" ht="19.5">
      <c r="A177" s="34"/>
      <c r="B177" s="35"/>
      <c r="C177" s="34"/>
      <c r="D177" s="180" t="s">
        <v>154</v>
      </c>
      <c r="E177" s="34"/>
      <c r="F177" s="181" t="s">
        <v>715</v>
      </c>
      <c r="G177" s="34"/>
      <c r="H177" s="34"/>
      <c r="I177" s="136"/>
      <c r="J177" s="34"/>
      <c r="K177" s="34"/>
      <c r="L177" s="35"/>
      <c r="M177" s="182"/>
      <c r="N177" s="183"/>
      <c r="O177" s="60"/>
      <c r="P177" s="60"/>
      <c r="Q177" s="60"/>
      <c r="R177" s="60"/>
      <c r="S177" s="60"/>
      <c r="T177" s="61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154</v>
      </c>
      <c r="AU177" s="17" t="s">
        <v>88</v>
      </c>
    </row>
    <row r="178" spans="1:65" s="13" customFormat="1" ht="11.25">
      <c r="B178" s="184"/>
      <c r="D178" s="180" t="s">
        <v>156</v>
      </c>
      <c r="E178" s="185" t="s">
        <v>1</v>
      </c>
      <c r="F178" s="186" t="s">
        <v>670</v>
      </c>
      <c r="H178" s="187">
        <v>103</v>
      </c>
      <c r="I178" s="188"/>
      <c r="L178" s="184"/>
      <c r="M178" s="189"/>
      <c r="N178" s="190"/>
      <c r="O178" s="190"/>
      <c r="P178" s="190"/>
      <c r="Q178" s="190"/>
      <c r="R178" s="190"/>
      <c r="S178" s="190"/>
      <c r="T178" s="191"/>
      <c r="AT178" s="185" t="s">
        <v>156</v>
      </c>
      <c r="AU178" s="185" t="s">
        <v>88</v>
      </c>
      <c r="AV178" s="13" t="s">
        <v>88</v>
      </c>
      <c r="AW178" s="13" t="s">
        <v>32</v>
      </c>
      <c r="AX178" s="13" t="s">
        <v>86</v>
      </c>
      <c r="AY178" s="185" t="s">
        <v>145</v>
      </c>
    </row>
    <row r="179" spans="1:65" s="12" customFormat="1" ht="22.9" customHeight="1">
      <c r="B179" s="154"/>
      <c r="D179" s="155" t="s">
        <v>77</v>
      </c>
      <c r="E179" s="165" t="s">
        <v>716</v>
      </c>
      <c r="F179" s="165" t="s">
        <v>717</v>
      </c>
      <c r="I179" s="157"/>
      <c r="J179" s="166">
        <f>BK179</f>
        <v>0</v>
      </c>
      <c r="L179" s="154"/>
      <c r="M179" s="159"/>
      <c r="N179" s="160"/>
      <c r="O179" s="160"/>
      <c r="P179" s="161">
        <f>SUM(P180:P240)</f>
        <v>0</v>
      </c>
      <c r="Q179" s="160"/>
      <c r="R179" s="161">
        <f>SUM(R180:R240)</f>
        <v>0.1399608</v>
      </c>
      <c r="S179" s="160"/>
      <c r="T179" s="162">
        <f>SUM(T180:T240)</f>
        <v>0</v>
      </c>
      <c r="AR179" s="155" t="s">
        <v>86</v>
      </c>
      <c r="AT179" s="163" t="s">
        <v>77</v>
      </c>
      <c r="AU179" s="163" t="s">
        <v>86</v>
      </c>
      <c r="AY179" s="155" t="s">
        <v>145</v>
      </c>
      <c r="BK179" s="164">
        <f>SUM(BK180:BK240)</f>
        <v>0</v>
      </c>
    </row>
    <row r="180" spans="1:65" s="2" customFormat="1" ht="33" customHeight="1">
      <c r="A180" s="34"/>
      <c r="B180" s="135"/>
      <c r="C180" s="167" t="s">
        <v>8</v>
      </c>
      <c r="D180" s="167" t="s">
        <v>148</v>
      </c>
      <c r="E180" s="168" t="s">
        <v>718</v>
      </c>
      <c r="F180" s="169" t="s">
        <v>719</v>
      </c>
      <c r="G180" s="170" t="s">
        <v>247</v>
      </c>
      <c r="H180" s="171">
        <v>4</v>
      </c>
      <c r="I180" s="172"/>
      <c r="J180" s="173">
        <f>ROUND(I180*H180,2)</f>
        <v>0</v>
      </c>
      <c r="K180" s="174"/>
      <c r="L180" s="35"/>
      <c r="M180" s="175" t="s">
        <v>1</v>
      </c>
      <c r="N180" s="176" t="s">
        <v>43</v>
      </c>
      <c r="O180" s="60"/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9" t="s">
        <v>167</v>
      </c>
      <c r="AT180" s="179" t="s">
        <v>148</v>
      </c>
      <c r="AU180" s="179" t="s">
        <v>88</v>
      </c>
      <c r="AY180" s="17" t="s">
        <v>145</v>
      </c>
      <c r="BE180" s="100">
        <f>IF(N180="základní",J180,0)</f>
        <v>0</v>
      </c>
      <c r="BF180" s="100">
        <f>IF(N180="snížená",J180,0)</f>
        <v>0</v>
      </c>
      <c r="BG180" s="100">
        <f>IF(N180="zákl. přenesená",J180,0)</f>
        <v>0</v>
      </c>
      <c r="BH180" s="100">
        <f>IF(N180="sníž. přenesená",J180,0)</f>
        <v>0</v>
      </c>
      <c r="BI180" s="100">
        <f>IF(N180="nulová",J180,0)</f>
        <v>0</v>
      </c>
      <c r="BJ180" s="17" t="s">
        <v>86</v>
      </c>
      <c r="BK180" s="100">
        <f>ROUND(I180*H180,2)</f>
        <v>0</v>
      </c>
      <c r="BL180" s="17" t="s">
        <v>167</v>
      </c>
      <c r="BM180" s="179" t="s">
        <v>396</v>
      </c>
    </row>
    <row r="181" spans="1:65" s="2" customFormat="1" ht="19.5">
      <c r="A181" s="34"/>
      <c r="B181" s="35"/>
      <c r="C181" s="34"/>
      <c r="D181" s="180" t="s">
        <v>154</v>
      </c>
      <c r="E181" s="34"/>
      <c r="F181" s="181" t="s">
        <v>719</v>
      </c>
      <c r="G181" s="34"/>
      <c r="H181" s="34"/>
      <c r="I181" s="136"/>
      <c r="J181" s="34"/>
      <c r="K181" s="34"/>
      <c r="L181" s="35"/>
      <c r="M181" s="182"/>
      <c r="N181" s="183"/>
      <c r="O181" s="60"/>
      <c r="P181" s="60"/>
      <c r="Q181" s="60"/>
      <c r="R181" s="60"/>
      <c r="S181" s="60"/>
      <c r="T181" s="61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154</v>
      </c>
      <c r="AU181" s="17" t="s">
        <v>88</v>
      </c>
    </row>
    <row r="182" spans="1:65" s="13" customFormat="1" ht="11.25">
      <c r="B182" s="184"/>
      <c r="D182" s="180" t="s">
        <v>156</v>
      </c>
      <c r="E182" s="185" t="s">
        <v>1</v>
      </c>
      <c r="F182" s="186" t="s">
        <v>167</v>
      </c>
      <c r="H182" s="187">
        <v>4</v>
      </c>
      <c r="I182" s="188"/>
      <c r="L182" s="184"/>
      <c r="M182" s="189"/>
      <c r="N182" s="190"/>
      <c r="O182" s="190"/>
      <c r="P182" s="190"/>
      <c r="Q182" s="190"/>
      <c r="R182" s="190"/>
      <c r="S182" s="190"/>
      <c r="T182" s="191"/>
      <c r="AT182" s="185" t="s">
        <v>156</v>
      </c>
      <c r="AU182" s="185" t="s">
        <v>88</v>
      </c>
      <c r="AV182" s="13" t="s">
        <v>88</v>
      </c>
      <c r="AW182" s="13" t="s">
        <v>32</v>
      </c>
      <c r="AX182" s="13" t="s">
        <v>78</v>
      </c>
      <c r="AY182" s="185" t="s">
        <v>145</v>
      </c>
    </row>
    <row r="183" spans="1:65" s="15" customFormat="1" ht="11.25">
      <c r="B183" s="203"/>
      <c r="D183" s="180" t="s">
        <v>156</v>
      </c>
      <c r="E183" s="204" t="s">
        <v>1</v>
      </c>
      <c r="F183" s="205" t="s">
        <v>253</v>
      </c>
      <c r="H183" s="206">
        <v>4</v>
      </c>
      <c r="I183" s="207"/>
      <c r="L183" s="203"/>
      <c r="M183" s="208"/>
      <c r="N183" s="209"/>
      <c r="O183" s="209"/>
      <c r="P183" s="209"/>
      <c r="Q183" s="209"/>
      <c r="R183" s="209"/>
      <c r="S183" s="209"/>
      <c r="T183" s="210"/>
      <c r="AT183" s="204" t="s">
        <v>156</v>
      </c>
      <c r="AU183" s="204" t="s">
        <v>88</v>
      </c>
      <c r="AV183" s="15" t="s">
        <v>167</v>
      </c>
      <c r="AW183" s="15" t="s">
        <v>32</v>
      </c>
      <c r="AX183" s="15" t="s">
        <v>86</v>
      </c>
      <c r="AY183" s="204" t="s">
        <v>145</v>
      </c>
    </row>
    <row r="184" spans="1:65" s="2" customFormat="1" ht="16.5" customHeight="1">
      <c r="A184" s="34"/>
      <c r="B184" s="135"/>
      <c r="C184" s="211" t="s">
        <v>330</v>
      </c>
      <c r="D184" s="211" t="s">
        <v>353</v>
      </c>
      <c r="E184" s="212" t="s">
        <v>690</v>
      </c>
      <c r="F184" s="213" t="s">
        <v>691</v>
      </c>
      <c r="G184" s="214" t="s">
        <v>282</v>
      </c>
      <c r="H184" s="215">
        <v>2.06</v>
      </c>
      <c r="I184" s="216"/>
      <c r="J184" s="217">
        <f>ROUND(I184*H184,2)</f>
        <v>0</v>
      </c>
      <c r="K184" s="218"/>
      <c r="L184" s="219"/>
      <c r="M184" s="220" t="s">
        <v>1</v>
      </c>
      <c r="N184" s="221" t="s">
        <v>43</v>
      </c>
      <c r="O184" s="60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9" t="s">
        <v>188</v>
      </c>
      <c r="AT184" s="179" t="s">
        <v>353</v>
      </c>
      <c r="AU184" s="179" t="s">
        <v>88</v>
      </c>
      <c r="AY184" s="17" t="s">
        <v>145</v>
      </c>
      <c r="BE184" s="100">
        <f>IF(N184="základní",J184,0)</f>
        <v>0</v>
      </c>
      <c r="BF184" s="100">
        <f>IF(N184="snížená",J184,0)</f>
        <v>0</v>
      </c>
      <c r="BG184" s="100">
        <f>IF(N184="zákl. přenesená",J184,0)</f>
        <v>0</v>
      </c>
      <c r="BH184" s="100">
        <f>IF(N184="sníž. přenesená",J184,0)</f>
        <v>0</v>
      </c>
      <c r="BI184" s="100">
        <f>IF(N184="nulová",J184,0)</f>
        <v>0</v>
      </c>
      <c r="BJ184" s="17" t="s">
        <v>86</v>
      </c>
      <c r="BK184" s="100">
        <f>ROUND(I184*H184,2)</f>
        <v>0</v>
      </c>
      <c r="BL184" s="17" t="s">
        <v>167</v>
      </c>
      <c r="BM184" s="179" t="s">
        <v>410</v>
      </c>
    </row>
    <row r="185" spans="1:65" s="2" customFormat="1" ht="11.25">
      <c r="A185" s="34"/>
      <c r="B185" s="35"/>
      <c r="C185" s="34"/>
      <c r="D185" s="180" t="s">
        <v>154</v>
      </c>
      <c r="E185" s="34"/>
      <c r="F185" s="181" t="s">
        <v>691</v>
      </c>
      <c r="G185" s="34"/>
      <c r="H185" s="34"/>
      <c r="I185" s="136"/>
      <c r="J185" s="34"/>
      <c r="K185" s="34"/>
      <c r="L185" s="35"/>
      <c r="M185" s="182"/>
      <c r="N185" s="183"/>
      <c r="O185" s="60"/>
      <c r="P185" s="60"/>
      <c r="Q185" s="60"/>
      <c r="R185" s="60"/>
      <c r="S185" s="60"/>
      <c r="T185" s="61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154</v>
      </c>
      <c r="AU185" s="17" t="s">
        <v>88</v>
      </c>
    </row>
    <row r="186" spans="1:65" s="13" customFormat="1" ht="11.25">
      <c r="B186" s="184"/>
      <c r="D186" s="180" t="s">
        <v>156</v>
      </c>
      <c r="E186" s="185" t="s">
        <v>1</v>
      </c>
      <c r="F186" s="186" t="s">
        <v>720</v>
      </c>
      <c r="H186" s="187">
        <v>2.06</v>
      </c>
      <c r="I186" s="188"/>
      <c r="L186" s="184"/>
      <c r="M186" s="189"/>
      <c r="N186" s="190"/>
      <c r="O186" s="190"/>
      <c r="P186" s="190"/>
      <c r="Q186" s="190"/>
      <c r="R186" s="190"/>
      <c r="S186" s="190"/>
      <c r="T186" s="191"/>
      <c r="AT186" s="185" t="s">
        <v>156</v>
      </c>
      <c r="AU186" s="185" t="s">
        <v>88</v>
      </c>
      <c r="AV186" s="13" t="s">
        <v>88</v>
      </c>
      <c r="AW186" s="13" t="s">
        <v>32</v>
      </c>
      <c r="AX186" s="13" t="s">
        <v>78</v>
      </c>
      <c r="AY186" s="185" t="s">
        <v>145</v>
      </c>
    </row>
    <row r="187" spans="1:65" s="15" customFormat="1" ht="11.25">
      <c r="B187" s="203"/>
      <c r="D187" s="180" t="s">
        <v>156</v>
      </c>
      <c r="E187" s="204" t="s">
        <v>1</v>
      </c>
      <c r="F187" s="205" t="s">
        <v>253</v>
      </c>
      <c r="H187" s="206">
        <v>2.06</v>
      </c>
      <c r="I187" s="207"/>
      <c r="L187" s="203"/>
      <c r="M187" s="208"/>
      <c r="N187" s="209"/>
      <c r="O187" s="209"/>
      <c r="P187" s="209"/>
      <c r="Q187" s="209"/>
      <c r="R187" s="209"/>
      <c r="S187" s="209"/>
      <c r="T187" s="210"/>
      <c r="AT187" s="204" t="s">
        <v>156</v>
      </c>
      <c r="AU187" s="204" t="s">
        <v>88</v>
      </c>
      <c r="AV187" s="15" t="s">
        <v>167</v>
      </c>
      <c r="AW187" s="15" t="s">
        <v>32</v>
      </c>
      <c r="AX187" s="15" t="s">
        <v>86</v>
      </c>
      <c r="AY187" s="204" t="s">
        <v>145</v>
      </c>
    </row>
    <row r="188" spans="1:65" s="2" customFormat="1" ht="24.2" customHeight="1">
      <c r="A188" s="34"/>
      <c r="B188" s="135"/>
      <c r="C188" s="167" t="s">
        <v>337</v>
      </c>
      <c r="D188" s="167" t="s">
        <v>148</v>
      </c>
      <c r="E188" s="168" t="s">
        <v>721</v>
      </c>
      <c r="F188" s="169" t="s">
        <v>722</v>
      </c>
      <c r="G188" s="170" t="s">
        <v>247</v>
      </c>
      <c r="H188" s="171">
        <v>4</v>
      </c>
      <c r="I188" s="172"/>
      <c r="J188" s="173">
        <f>ROUND(I188*H188,2)</f>
        <v>0</v>
      </c>
      <c r="K188" s="174"/>
      <c r="L188" s="35"/>
      <c r="M188" s="175" t="s">
        <v>1</v>
      </c>
      <c r="N188" s="176" t="s">
        <v>43</v>
      </c>
      <c r="O188" s="60"/>
      <c r="P188" s="177">
        <f>O188*H188</f>
        <v>0</v>
      </c>
      <c r="Q188" s="177">
        <v>0</v>
      </c>
      <c r="R188" s="177">
        <f>Q188*H188</f>
        <v>0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167</v>
      </c>
      <c r="AT188" s="179" t="s">
        <v>148</v>
      </c>
      <c r="AU188" s="179" t="s">
        <v>88</v>
      </c>
      <c r="AY188" s="17" t="s">
        <v>145</v>
      </c>
      <c r="BE188" s="100">
        <f>IF(N188="základní",J188,0)</f>
        <v>0</v>
      </c>
      <c r="BF188" s="100">
        <f>IF(N188="snížená",J188,0)</f>
        <v>0</v>
      </c>
      <c r="BG188" s="100">
        <f>IF(N188="zákl. přenesená",J188,0)</f>
        <v>0</v>
      </c>
      <c r="BH188" s="100">
        <f>IF(N188="sníž. přenesená",J188,0)</f>
        <v>0</v>
      </c>
      <c r="BI188" s="100">
        <f>IF(N188="nulová",J188,0)</f>
        <v>0</v>
      </c>
      <c r="BJ188" s="17" t="s">
        <v>86</v>
      </c>
      <c r="BK188" s="100">
        <f>ROUND(I188*H188,2)</f>
        <v>0</v>
      </c>
      <c r="BL188" s="17" t="s">
        <v>167</v>
      </c>
      <c r="BM188" s="179" t="s">
        <v>423</v>
      </c>
    </row>
    <row r="189" spans="1:65" s="2" customFormat="1" ht="19.5">
      <c r="A189" s="34"/>
      <c r="B189" s="35"/>
      <c r="C189" s="34"/>
      <c r="D189" s="180" t="s">
        <v>154</v>
      </c>
      <c r="E189" s="34"/>
      <c r="F189" s="181" t="s">
        <v>722</v>
      </c>
      <c r="G189" s="34"/>
      <c r="H189" s="34"/>
      <c r="I189" s="136"/>
      <c r="J189" s="34"/>
      <c r="K189" s="34"/>
      <c r="L189" s="35"/>
      <c r="M189" s="182"/>
      <c r="N189" s="183"/>
      <c r="O189" s="60"/>
      <c r="P189" s="60"/>
      <c r="Q189" s="60"/>
      <c r="R189" s="60"/>
      <c r="S189" s="60"/>
      <c r="T189" s="61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154</v>
      </c>
      <c r="AU189" s="17" t="s">
        <v>88</v>
      </c>
    </row>
    <row r="190" spans="1:65" s="13" customFormat="1" ht="11.25">
      <c r="B190" s="184"/>
      <c r="D190" s="180" t="s">
        <v>156</v>
      </c>
      <c r="E190" s="185" t="s">
        <v>1</v>
      </c>
      <c r="F190" s="186" t="s">
        <v>167</v>
      </c>
      <c r="H190" s="187">
        <v>4</v>
      </c>
      <c r="I190" s="188"/>
      <c r="L190" s="184"/>
      <c r="M190" s="189"/>
      <c r="N190" s="190"/>
      <c r="O190" s="190"/>
      <c r="P190" s="190"/>
      <c r="Q190" s="190"/>
      <c r="R190" s="190"/>
      <c r="S190" s="190"/>
      <c r="T190" s="191"/>
      <c r="AT190" s="185" t="s">
        <v>156</v>
      </c>
      <c r="AU190" s="185" t="s">
        <v>88</v>
      </c>
      <c r="AV190" s="13" t="s">
        <v>88</v>
      </c>
      <c r="AW190" s="13" t="s">
        <v>32</v>
      </c>
      <c r="AX190" s="13" t="s">
        <v>86</v>
      </c>
      <c r="AY190" s="185" t="s">
        <v>145</v>
      </c>
    </row>
    <row r="191" spans="1:65" s="2" customFormat="1" ht="16.5" customHeight="1">
      <c r="A191" s="34"/>
      <c r="B191" s="135"/>
      <c r="C191" s="211" t="s">
        <v>345</v>
      </c>
      <c r="D191" s="211" t="s">
        <v>353</v>
      </c>
      <c r="E191" s="212" t="s">
        <v>723</v>
      </c>
      <c r="F191" s="213" t="s">
        <v>724</v>
      </c>
      <c r="G191" s="214" t="s">
        <v>247</v>
      </c>
      <c r="H191" s="215">
        <v>3</v>
      </c>
      <c r="I191" s="216"/>
      <c r="J191" s="217">
        <f>ROUND(I191*H191,2)</f>
        <v>0</v>
      </c>
      <c r="K191" s="218"/>
      <c r="L191" s="219"/>
      <c r="M191" s="220" t="s">
        <v>1</v>
      </c>
      <c r="N191" s="221" t="s">
        <v>43</v>
      </c>
      <c r="O191" s="60"/>
      <c r="P191" s="177">
        <f>O191*H191</f>
        <v>0</v>
      </c>
      <c r="Q191" s="177">
        <v>1.7999999999999999E-2</v>
      </c>
      <c r="R191" s="177">
        <f>Q191*H191</f>
        <v>5.3999999999999992E-2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188</v>
      </c>
      <c r="AT191" s="179" t="s">
        <v>353</v>
      </c>
      <c r="AU191" s="179" t="s">
        <v>88</v>
      </c>
      <c r="AY191" s="17" t="s">
        <v>145</v>
      </c>
      <c r="BE191" s="100">
        <f>IF(N191="základní",J191,0)</f>
        <v>0</v>
      </c>
      <c r="BF191" s="100">
        <f>IF(N191="snížená",J191,0)</f>
        <v>0</v>
      </c>
      <c r="BG191" s="100">
        <f>IF(N191="zákl. přenesená",J191,0)</f>
        <v>0</v>
      </c>
      <c r="BH191" s="100">
        <f>IF(N191="sníž. přenesená",J191,0)</f>
        <v>0</v>
      </c>
      <c r="BI191" s="100">
        <f>IF(N191="nulová",J191,0)</f>
        <v>0</v>
      </c>
      <c r="BJ191" s="17" t="s">
        <v>86</v>
      </c>
      <c r="BK191" s="100">
        <f>ROUND(I191*H191,2)</f>
        <v>0</v>
      </c>
      <c r="BL191" s="17" t="s">
        <v>167</v>
      </c>
      <c r="BM191" s="179" t="s">
        <v>725</v>
      </c>
    </row>
    <row r="192" spans="1:65" s="2" customFormat="1" ht="11.25">
      <c r="A192" s="34"/>
      <c r="B192" s="35"/>
      <c r="C192" s="34"/>
      <c r="D192" s="180" t="s">
        <v>154</v>
      </c>
      <c r="E192" s="34"/>
      <c r="F192" s="181" t="s">
        <v>724</v>
      </c>
      <c r="G192" s="34"/>
      <c r="H192" s="34"/>
      <c r="I192" s="136"/>
      <c r="J192" s="34"/>
      <c r="K192" s="34"/>
      <c r="L192" s="35"/>
      <c r="M192" s="182"/>
      <c r="N192" s="183"/>
      <c r="O192" s="60"/>
      <c r="P192" s="60"/>
      <c r="Q192" s="60"/>
      <c r="R192" s="60"/>
      <c r="S192" s="60"/>
      <c r="T192" s="61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154</v>
      </c>
      <c r="AU192" s="17" t="s">
        <v>88</v>
      </c>
    </row>
    <row r="193" spans="1:65" s="13" customFormat="1" ht="11.25">
      <c r="B193" s="184"/>
      <c r="D193" s="180" t="s">
        <v>156</v>
      </c>
      <c r="E193" s="185" t="s">
        <v>1</v>
      </c>
      <c r="F193" s="186" t="s">
        <v>162</v>
      </c>
      <c r="H193" s="187">
        <v>3</v>
      </c>
      <c r="I193" s="188"/>
      <c r="L193" s="184"/>
      <c r="M193" s="189"/>
      <c r="N193" s="190"/>
      <c r="O193" s="190"/>
      <c r="P193" s="190"/>
      <c r="Q193" s="190"/>
      <c r="R193" s="190"/>
      <c r="S193" s="190"/>
      <c r="T193" s="191"/>
      <c r="AT193" s="185" t="s">
        <v>156</v>
      </c>
      <c r="AU193" s="185" t="s">
        <v>88</v>
      </c>
      <c r="AV193" s="13" t="s">
        <v>88</v>
      </c>
      <c r="AW193" s="13" t="s">
        <v>32</v>
      </c>
      <c r="AX193" s="13" t="s">
        <v>86</v>
      </c>
      <c r="AY193" s="185" t="s">
        <v>145</v>
      </c>
    </row>
    <row r="194" spans="1:65" s="2" customFormat="1" ht="16.5" customHeight="1">
      <c r="A194" s="34"/>
      <c r="B194" s="135"/>
      <c r="C194" s="211" t="s">
        <v>352</v>
      </c>
      <c r="D194" s="211" t="s">
        <v>353</v>
      </c>
      <c r="E194" s="212" t="s">
        <v>726</v>
      </c>
      <c r="F194" s="213" t="s">
        <v>727</v>
      </c>
      <c r="G194" s="214" t="s">
        <v>247</v>
      </c>
      <c r="H194" s="215">
        <v>1</v>
      </c>
      <c r="I194" s="216"/>
      <c r="J194" s="217">
        <f>ROUND(I194*H194,2)</f>
        <v>0</v>
      </c>
      <c r="K194" s="218"/>
      <c r="L194" s="219"/>
      <c r="M194" s="220" t="s">
        <v>1</v>
      </c>
      <c r="N194" s="221" t="s">
        <v>43</v>
      </c>
      <c r="O194" s="60"/>
      <c r="P194" s="177">
        <f>O194*H194</f>
        <v>0</v>
      </c>
      <c r="Q194" s="177">
        <v>3.0000000000000001E-5</v>
      </c>
      <c r="R194" s="177">
        <f>Q194*H194</f>
        <v>3.0000000000000001E-5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188</v>
      </c>
      <c r="AT194" s="179" t="s">
        <v>353</v>
      </c>
      <c r="AU194" s="179" t="s">
        <v>88</v>
      </c>
      <c r="AY194" s="17" t="s">
        <v>145</v>
      </c>
      <c r="BE194" s="100">
        <f>IF(N194="základní",J194,0)</f>
        <v>0</v>
      </c>
      <c r="BF194" s="100">
        <f>IF(N194="snížená",J194,0)</f>
        <v>0</v>
      </c>
      <c r="BG194" s="100">
        <f>IF(N194="zákl. přenesená",J194,0)</f>
        <v>0</v>
      </c>
      <c r="BH194" s="100">
        <f>IF(N194="sníž. přenesená",J194,0)</f>
        <v>0</v>
      </c>
      <c r="BI194" s="100">
        <f>IF(N194="nulová",J194,0)</f>
        <v>0</v>
      </c>
      <c r="BJ194" s="17" t="s">
        <v>86</v>
      </c>
      <c r="BK194" s="100">
        <f>ROUND(I194*H194,2)</f>
        <v>0</v>
      </c>
      <c r="BL194" s="17" t="s">
        <v>167</v>
      </c>
      <c r="BM194" s="179" t="s">
        <v>728</v>
      </c>
    </row>
    <row r="195" spans="1:65" s="2" customFormat="1" ht="11.25">
      <c r="A195" s="34"/>
      <c r="B195" s="35"/>
      <c r="C195" s="34"/>
      <c r="D195" s="180" t="s">
        <v>154</v>
      </c>
      <c r="E195" s="34"/>
      <c r="F195" s="181" t="s">
        <v>727</v>
      </c>
      <c r="G195" s="34"/>
      <c r="H195" s="34"/>
      <c r="I195" s="136"/>
      <c r="J195" s="34"/>
      <c r="K195" s="34"/>
      <c r="L195" s="35"/>
      <c r="M195" s="182"/>
      <c r="N195" s="183"/>
      <c r="O195" s="60"/>
      <c r="P195" s="60"/>
      <c r="Q195" s="60"/>
      <c r="R195" s="60"/>
      <c r="S195" s="60"/>
      <c r="T195" s="61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154</v>
      </c>
      <c r="AU195" s="17" t="s">
        <v>88</v>
      </c>
    </row>
    <row r="196" spans="1:65" s="13" customFormat="1" ht="11.25">
      <c r="B196" s="184"/>
      <c r="D196" s="180" t="s">
        <v>156</v>
      </c>
      <c r="E196" s="185" t="s">
        <v>1</v>
      </c>
      <c r="F196" s="186" t="s">
        <v>86</v>
      </c>
      <c r="H196" s="187">
        <v>1</v>
      </c>
      <c r="I196" s="188"/>
      <c r="L196" s="184"/>
      <c r="M196" s="189"/>
      <c r="N196" s="190"/>
      <c r="O196" s="190"/>
      <c r="P196" s="190"/>
      <c r="Q196" s="190"/>
      <c r="R196" s="190"/>
      <c r="S196" s="190"/>
      <c r="T196" s="191"/>
      <c r="AT196" s="185" t="s">
        <v>156</v>
      </c>
      <c r="AU196" s="185" t="s">
        <v>88</v>
      </c>
      <c r="AV196" s="13" t="s">
        <v>88</v>
      </c>
      <c r="AW196" s="13" t="s">
        <v>32</v>
      </c>
      <c r="AX196" s="13" t="s">
        <v>86</v>
      </c>
      <c r="AY196" s="185" t="s">
        <v>145</v>
      </c>
    </row>
    <row r="197" spans="1:65" s="2" customFormat="1" ht="24.2" customHeight="1">
      <c r="A197" s="34"/>
      <c r="B197" s="135"/>
      <c r="C197" s="167" t="s">
        <v>360</v>
      </c>
      <c r="D197" s="167" t="s">
        <v>148</v>
      </c>
      <c r="E197" s="168" t="s">
        <v>729</v>
      </c>
      <c r="F197" s="169" t="s">
        <v>730</v>
      </c>
      <c r="G197" s="170" t="s">
        <v>247</v>
      </c>
      <c r="H197" s="171">
        <v>4</v>
      </c>
      <c r="I197" s="172"/>
      <c r="J197" s="173">
        <f>ROUND(I197*H197,2)</f>
        <v>0</v>
      </c>
      <c r="K197" s="174"/>
      <c r="L197" s="35"/>
      <c r="M197" s="175" t="s">
        <v>1</v>
      </c>
      <c r="N197" s="176" t="s">
        <v>43</v>
      </c>
      <c r="O197" s="60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167</v>
      </c>
      <c r="AT197" s="179" t="s">
        <v>148</v>
      </c>
      <c r="AU197" s="179" t="s">
        <v>88</v>
      </c>
      <c r="AY197" s="17" t="s">
        <v>145</v>
      </c>
      <c r="BE197" s="100">
        <f>IF(N197="základní",J197,0)</f>
        <v>0</v>
      </c>
      <c r="BF197" s="100">
        <f>IF(N197="snížená",J197,0)</f>
        <v>0</v>
      </c>
      <c r="BG197" s="100">
        <f>IF(N197="zákl. přenesená",J197,0)</f>
        <v>0</v>
      </c>
      <c r="BH197" s="100">
        <f>IF(N197="sníž. přenesená",J197,0)</f>
        <v>0</v>
      </c>
      <c r="BI197" s="100">
        <f>IF(N197="nulová",J197,0)</f>
        <v>0</v>
      </c>
      <c r="BJ197" s="17" t="s">
        <v>86</v>
      </c>
      <c r="BK197" s="100">
        <f>ROUND(I197*H197,2)</f>
        <v>0</v>
      </c>
      <c r="BL197" s="17" t="s">
        <v>167</v>
      </c>
      <c r="BM197" s="179" t="s">
        <v>456</v>
      </c>
    </row>
    <row r="198" spans="1:65" s="2" customFormat="1" ht="11.25">
      <c r="A198" s="34"/>
      <c r="B198" s="35"/>
      <c r="C198" s="34"/>
      <c r="D198" s="180" t="s">
        <v>154</v>
      </c>
      <c r="E198" s="34"/>
      <c r="F198" s="181" t="s">
        <v>730</v>
      </c>
      <c r="G198" s="34"/>
      <c r="H198" s="34"/>
      <c r="I198" s="136"/>
      <c r="J198" s="34"/>
      <c r="K198" s="34"/>
      <c r="L198" s="35"/>
      <c r="M198" s="182"/>
      <c r="N198" s="183"/>
      <c r="O198" s="60"/>
      <c r="P198" s="60"/>
      <c r="Q198" s="60"/>
      <c r="R198" s="60"/>
      <c r="S198" s="60"/>
      <c r="T198" s="61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154</v>
      </c>
      <c r="AU198" s="17" t="s">
        <v>88</v>
      </c>
    </row>
    <row r="199" spans="1:65" s="13" customFormat="1" ht="11.25">
      <c r="B199" s="184"/>
      <c r="D199" s="180" t="s">
        <v>156</v>
      </c>
      <c r="E199" s="185" t="s">
        <v>1</v>
      </c>
      <c r="F199" s="186" t="s">
        <v>167</v>
      </c>
      <c r="H199" s="187">
        <v>4</v>
      </c>
      <c r="I199" s="188"/>
      <c r="L199" s="184"/>
      <c r="M199" s="189"/>
      <c r="N199" s="190"/>
      <c r="O199" s="190"/>
      <c r="P199" s="190"/>
      <c r="Q199" s="190"/>
      <c r="R199" s="190"/>
      <c r="S199" s="190"/>
      <c r="T199" s="191"/>
      <c r="AT199" s="185" t="s">
        <v>156</v>
      </c>
      <c r="AU199" s="185" t="s">
        <v>88</v>
      </c>
      <c r="AV199" s="13" t="s">
        <v>88</v>
      </c>
      <c r="AW199" s="13" t="s">
        <v>32</v>
      </c>
      <c r="AX199" s="13" t="s">
        <v>86</v>
      </c>
      <c r="AY199" s="185" t="s">
        <v>145</v>
      </c>
    </row>
    <row r="200" spans="1:65" s="2" customFormat="1" ht="21.75" customHeight="1">
      <c r="A200" s="34"/>
      <c r="B200" s="135"/>
      <c r="C200" s="211" t="s">
        <v>7</v>
      </c>
      <c r="D200" s="211" t="s">
        <v>353</v>
      </c>
      <c r="E200" s="212" t="s">
        <v>731</v>
      </c>
      <c r="F200" s="213" t="s">
        <v>732</v>
      </c>
      <c r="G200" s="214" t="s">
        <v>247</v>
      </c>
      <c r="H200" s="215">
        <v>12.12</v>
      </c>
      <c r="I200" s="216"/>
      <c r="J200" s="217">
        <f>ROUND(I200*H200,2)</f>
        <v>0</v>
      </c>
      <c r="K200" s="218"/>
      <c r="L200" s="219"/>
      <c r="M200" s="220" t="s">
        <v>1</v>
      </c>
      <c r="N200" s="221" t="s">
        <v>43</v>
      </c>
      <c r="O200" s="60"/>
      <c r="P200" s="177">
        <f>O200*H200</f>
        <v>0</v>
      </c>
      <c r="Q200" s="177">
        <v>7.0899999999999999E-3</v>
      </c>
      <c r="R200" s="177">
        <f>Q200*H200</f>
        <v>8.5930799999999988E-2</v>
      </c>
      <c r="S200" s="177">
        <v>0</v>
      </c>
      <c r="T200" s="17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9" t="s">
        <v>188</v>
      </c>
      <c r="AT200" s="179" t="s">
        <v>353</v>
      </c>
      <c r="AU200" s="179" t="s">
        <v>88</v>
      </c>
      <c r="AY200" s="17" t="s">
        <v>145</v>
      </c>
      <c r="BE200" s="100">
        <f>IF(N200="základní",J200,0)</f>
        <v>0</v>
      </c>
      <c r="BF200" s="100">
        <f>IF(N200="snížená",J200,0)</f>
        <v>0</v>
      </c>
      <c r="BG200" s="100">
        <f>IF(N200="zákl. přenesená",J200,0)</f>
        <v>0</v>
      </c>
      <c r="BH200" s="100">
        <f>IF(N200="sníž. přenesená",J200,0)</f>
        <v>0</v>
      </c>
      <c r="BI200" s="100">
        <f>IF(N200="nulová",J200,0)</f>
        <v>0</v>
      </c>
      <c r="BJ200" s="17" t="s">
        <v>86</v>
      </c>
      <c r="BK200" s="100">
        <f>ROUND(I200*H200,2)</f>
        <v>0</v>
      </c>
      <c r="BL200" s="17" t="s">
        <v>167</v>
      </c>
      <c r="BM200" s="179" t="s">
        <v>733</v>
      </c>
    </row>
    <row r="201" spans="1:65" s="2" customFormat="1" ht="29.25">
      <c r="A201" s="34"/>
      <c r="B201" s="35"/>
      <c r="C201" s="34"/>
      <c r="D201" s="180" t="s">
        <v>154</v>
      </c>
      <c r="E201" s="34"/>
      <c r="F201" s="181" t="s">
        <v>734</v>
      </c>
      <c r="G201" s="34"/>
      <c r="H201" s="34"/>
      <c r="I201" s="136"/>
      <c r="J201" s="34"/>
      <c r="K201" s="34"/>
      <c r="L201" s="35"/>
      <c r="M201" s="182"/>
      <c r="N201" s="183"/>
      <c r="O201" s="60"/>
      <c r="P201" s="60"/>
      <c r="Q201" s="60"/>
      <c r="R201" s="60"/>
      <c r="S201" s="60"/>
      <c r="T201" s="61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154</v>
      </c>
      <c r="AU201" s="17" t="s">
        <v>88</v>
      </c>
    </row>
    <row r="202" spans="1:65" s="13" customFormat="1" ht="11.25">
      <c r="B202" s="184"/>
      <c r="D202" s="180" t="s">
        <v>156</v>
      </c>
      <c r="E202" s="185" t="s">
        <v>1</v>
      </c>
      <c r="F202" s="186" t="s">
        <v>735</v>
      </c>
      <c r="H202" s="187">
        <v>12.12</v>
      </c>
      <c r="I202" s="188"/>
      <c r="L202" s="184"/>
      <c r="M202" s="189"/>
      <c r="N202" s="190"/>
      <c r="O202" s="190"/>
      <c r="P202" s="190"/>
      <c r="Q202" s="190"/>
      <c r="R202" s="190"/>
      <c r="S202" s="190"/>
      <c r="T202" s="191"/>
      <c r="AT202" s="185" t="s">
        <v>156</v>
      </c>
      <c r="AU202" s="185" t="s">
        <v>88</v>
      </c>
      <c r="AV202" s="13" t="s">
        <v>88</v>
      </c>
      <c r="AW202" s="13" t="s">
        <v>32</v>
      </c>
      <c r="AX202" s="13" t="s">
        <v>78</v>
      </c>
      <c r="AY202" s="185" t="s">
        <v>145</v>
      </c>
    </row>
    <row r="203" spans="1:65" s="15" customFormat="1" ht="11.25">
      <c r="B203" s="203"/>
      <c r="D203" s="180" t="s">
        <v>156</v>
      </c>
      <c r="E203" s="204" t="s">
        <v>1</v>
      </c>
      <c r="F203" s="205" t="s">
        <v>253</v>
      </c>
      <c r="H203" s="206">
        <v>12.12</v>
      </c>
      <c r="I203" s="207"/>
      <c r="L203" s="203"/>
      <c r="M203" s="208"/>
      <c r="N203" s="209"/>
      <c r="O203" s="209"/>
      <c r="P203" s="209"/>
      <c r="Q203" s="209"/>
      <c r="R203" s="209"/>
      <c r="S203" s="209"/>
      <c r="T203" s="210"/>
      <c r="AT203" s="204" t="s">
        <v>156</v>
      </c>
      <c r="AU203" s="204" t="s">
        <v>88</v>
      </c>
      <c r="AV203" s="15" t="s">
        <v>167</v>
      </c>
      <c r="AW203" s="15" t="s">
        <v>32</v>
      </c>
      <c r="AX203" s="15" t="s">
        <v>86</v>
      </c>
      <c r="AY203" s="204" t="s">
        <v>145</v>
      </c>
    </row>
    <row r="204" spans="1:65" s="2" customFormat="1" ht="24.2" customHeight="1">
      <c r="A204" s="34"/>
      <c r="B204" s="135"/>
      <c r="C204" s="211" t="s">
        <v>371</v>
      </c>
      <c r="D204" s="211" t="s">
        <v>353</v>
      </c>
      <c r="E204" s="212" t="s">
        <v>736</v>
      </c>
      <c r="F204" s="213" t="s">
        <v>737</v>
      </c>
      <c r="G204" s="214" t="s">
        <v>247</v>
      </c>
      <c r="H204" s="215">
        <v>12.12</v>
      </c>
      <c r="I204" s="216"/>
      <c r="J204" s="217">
        <f>ROUND(I204*H204,2)</f>
        <v>0</v>
      </c>
      <c r="K204" s="218"/>
      <c r="L204" s="219"/>
      <c r="M204" s="220" t="s">
        <v>1</v>
      </c>
      <c r="N204" s="221" t="s">
        <v>43</v>
      </c>
      <c r="O204" s="60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188</v>
      </c>
      <c r="AT204" s="179" t="s">
        <v>353</v>
      </c>
      <c r="AU204" s="179" t="s">
        <v>88</v>
      </c>
      <c r="AY204" s="17" t="s">
        <v>145</v>
      </c>
      <c r="BE204" s="100">
        <f>IF(N204="základní",J204,0)</f>
        <v>0</v>
      </c>
      <c r="BF204" s="100">
        <f>IF(N204="snížená",J204,0)</f>
        <v>0</v>
      </c>
      <c r="BG204" s="100">
        <f>IF(N204="zákl. přenesená",J204,0)</f>
        <v>0</v>
      </c>
      <c r="BH204" s="100">
        <f>IF(N204="sníž. přenesená",J204,0)</f>
        <v>0</v>
      </c>
      <c r="BI204" s="100">
        <f>IF(N204="nulová",J204,0)</f>
        <v>0</v>
      </c>
      <c r="BJ204" s="17" t="s">
        <v>86</v>
      </c>
      <c r="BK204" s="100">
        <f>ROUND(I204*H204,2)</f>
        <v>0</v>
      </c>
      <c r="BL204" s="17" t="s">
        <v>167</v>
      </c>
      <c r="BM204" s="179" t="s">
        <v>210</v>
      </c>
    </row>
    <row r="205" spans="1:65" s="2" customFormat="1" ht="11.25">
      <c r="A205" s="34"/>
      <c r="B205" s="35"/>
      <c r="C205" s="34"/>
      <c r="D205" s="180" t="s">
        <v>154</v>
      </c>
      <c r="E205" s="34"/>
      <c r="F205" s="181" t="s">
        <v>737</v>
      </c>
      <c r="G205" s="34"/>
      <c r="H205" s="34"/>
      <c r="I205" s="136"/>
      <c r="J205" s="34"/>
      <c r="K205" s="34"/>
      <c r="L205" s="35"/>
      <c r="M205" s="182"/>
      <c r="N205" s="183"/>
      <c r="O205" s="60"/>
      <c r="P205" s="60"/>
      <c r="Q205" s="60"/>
      <c r="R205" s="60"/>
      <c r="S205" s="60"/>
      <c r="T205" s="61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154</v>
      </c>
      <c r="AU205" s="17" t="s">
        <v>88</v>
      </c>
    </row>
    <row r="206" spans="1:65" s="13" customFormat="1" ht="11.25">
      <c r="B206" s="184"/>
      <c r="D206" s="180" t="s">
        <v>156</v>
      </c>
      <c r="E206" s="185" t="s">
        <v>1</v>
      </c>
      <c r="F206" s="186" t="s">
        <v>735</v>
      </c>
      <c r="H206" s="187">
        <v>12.12</v>
      </c>
      <c r="I206" s="188"/>
      <c r="L206" s="184"/>
      <c r="M206" s="189"/>
      <c r="N206" s="190"/>
      <c r="O206" s="190"/>
      <c r="P206" s="190"/>
      <c r="Q206" s="190"/>
      <c r="R206" s="190"/>
      <c r="S206" s="190"/>
      <c r="T206" s="191"/>
      <c r="AT206" s="185" t="s">
        <v>156</v>
      </c>
      <c r="AU206" s="185" t="s">
        <v>88</v>
      </c>
      <c r="AV206" s="13" t="s">
        <v>88</v>
      </c>
      <c r="AW206" s="13" t="s">
        <v>32</v>
      </c>
      <c r="AX206" s="13" t="s">
        <v>86</v>
      </c>
      <c r="AY206" s="185" t="s">
        <v>145</v>
      </c>
    </row>
    <row r="207" spans="1:65" s="2" customFormat="1" ht="16.5" customHeight="1">
      <c r="A207" s="34"/>
      <c r="B207" s="135"/>
      <c r="C207" s="211" t="s">
        <v>378</v>
      </c>
      <c r="D207" s="211" t="s">
        <v>353</v>
      </c>
      <c r="E207" s="212" t="s">
        <v>738</v>
      </c>
      <c r="F207" s="213" t="s">
        <v>739</v>
      </c>
      <c r="G207" s="214" t="s">
        <v>272</v>
      </c>
      <c r="H207" s="215">
        <v>8</v>
      </c>
      <c r="I207" s="216"/>
      <c r="J207" s="217">
        <f>ROUND(I207*H207,2)</f>
        <v>0</v>
      </c>
      <c r="K207" s="218"/>
      <c r="L207" s="219"/>
      <c r="M207" s="220" t="s">
        <v>1</v>
      </c>
      <c r="N207" s="221" t="s">
        <v>43</v>
      </c>
      <c r="O207" s="60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188</v>
      </c>
      <c r="AT207" s="179" t="s">
        <v>353</v>
      </c>
      <c r="AU207" s="179" t="s">
        <v>88</v>
      </c>
      <c r="AY207" s="17" t="s">
        <v>145</v>
      </c>
      <c r="BE207" s="100">
        <f>IF(N207="základní",J207,0)</f>
        <v>0</v>
      </c>
      <c r="BF207" s="100">
        <f>IF(N207="snížená",J207,0)</f>
        <v>0</v>
      </c>
      <c r="BG207" s="100">
        <f>IF(N207="zákl. přenesená",J207,0)</f>
        <v>0</v>
      </c>
      <c r="BH207" s="100">
        <f>IF(N207="sníž. přenesená",J207,0)</f>
        <v>0</v>
      </c>
      <c r="BI207" s="100">
        <f>IF(N207="nulová",J207,0)</f>
        <v>0</v>
      </c>
      <c r="BJ207" s="17" t="s">
        <v>86</v>
      </c>
      <c r="BK207" s="100">
        <f>ROUND(I207*H207,2)</f>
        <v>0</v>
      </c>
      <c r="BL207" s="17" t="s">
        <v>167</v>
      </c>
      <c r="BM207" s="179" t="s">
        <v>520</v>
      </c>
    </row>
    <row r="208" spans="1:65" s="2" customFormat="1" ht="11.25">
      <c r="A208" s="34"/>
      <c r="B208" s="35"/>
      <c r="C208" s="34"/>
      <c r="D208" s="180" t="s">
        <v>154</v>
      </c>
      <c r="E208" s="34"/>
      <c r="F208" s="181" t="s">
        <v>739</v>
      </c>
      <c r="G208" s="34"/>
      <c r="H208" s="34"/>
      <c r="I208" s="136"/>
      <c r="J208" s="34"/>
      <c r="K208" s="34"/>
      <c r="L208" s="35"/>
      <c r="M208" s="182"/>
      <c r="N208" s="183"/>
      <c r="O208" s="60"/>
      <c r="P208" s="60"/>
      <c r="Q208" s="60"/>
      <c r="R208" s="60"/>
      <c r="S208" s="60"/>
      <c r="T208" s="61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154</v>
      </c>
      <c r="AU208" s="17" t="s">
        <v>88</v>
      </c>
    </row>
    <row r="209" spans="1:65" s="13" customFormat="1" ht="11.25">
      <c r="B209" s="184"/>
      <c r="D209" s="180" t="s">
        <v>156</v>
      </c>
      <c r="E209" s="185" t="s">
        <v>1</v>
      </c>
      <c r="F209" s="186" t="s">
        <v>740</v>
      </c>
      <c r="H209" s="187">
        <v>8</v>
      </c>
      <c r="I209" s="188"/>
      <c r="L209" s="184"/>
      <c r="M209" s="189"/>
      <c r="N209" s="190"/>
      <c r="O209" s="190"/>
      <c r="P209" s="190"/>
      <c r="Q209" s="190"/>
      <c r="R209" s="190"/>
      <c r="S209" s="190"/>
      <c r="T209" s="191"/>
      <c r="AT209" s="185" t="s">
        <v>156</v>
      </c>
      <c r="AU209" s="185" t="s">
        <v>88</v>
      </c>
      <c r="AV209" s="13" t="s">
        <v>88</v>
      </c>
      <c r="AW209" s="13" t="s">
        <v>32</v>
      </c>
      <c r="AX209" s="13" t="s">
        <v>86</v>
      </c>
      <c r="AY209" s="185" t="s">
        <v>145</v>
      </c>
    </row>
    <row r="210" spans="1:65" s="2" customFormat="1" ht="24.2" customHeight="1">
      <c r="A210" s="34"/>
      <c r="B210" s="135"/>
      <c r="C210" s="167" t="s">
        <v>384</v>
      </c>
      <c r="D210" s="167" t="s">
        <v>148</v>
      </c>
      <c r="E210" s="168" t="s">
        <v>741</v>
      </c>
      <c r="F210" s="169" t="s">
        <v>742</v>
      </c>
      <c r="G210" s="170" t="s">
        <v>247</v>
      </c>
      <c r="H210" s="171">
        <v>4</v>
      </c>
      <c r="I210" s="172"/>
      <c r="J210" s="173">
        <f>ROUND(I210*H210,2)</f>
        <v>0</v>
      </c>
      <c r="K210" s="174"/>
      <c r="L210" s="35"/>
      <c r="M210" s="175" t="s">
        <v>1</v>
      </c>
      <c r="N210" s="176" t="s">
        <v>43</v>
      </c>
      <c r="O210" s="60"/>
      <c r="P210" s="177">
        <f>O210*H210</f>
        <v>0</v>
      </c>
      <c r="Q210" s="177">
        <v>0</v>
      </c>
      <c r="R210" s="177">
        <f>Q210*H210</f>
        <v>0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167</v>
      </c>
      <c r="AT210" s="179" t="s">
        <v>148</v>
      </c>
      <c r="AU210" s="179" t="s">
        <v>88</v>
      </c>
      <c r="AY210" s="17" t="s">
        <v>145</v>
      </c>
      <c r="BE210" s="100">
        <f>IF(N210="základní",J210,0)</f>
        <v>0</v>
      </c>
      <c r="BF210" s="100">
        <f>IF(N210="snížená",J210,0)</f>
        <v>0</v>
      </c>
      <c r="BG210" s="100">
        <f>IF(N210="zákl. přenesená",J210,0)</f>
        <v>0</v>
      </c>
      <c r="BH210" s="100">
        <f>IF(N210="sníž. přenesená",J210,0)</f>
        <v>0</v>
      </c>
      <c r="BI210" s="100">
        <f>IF(N210="nulová",J210,0)</f>
        <v>0</v>
      </c>
      <c r="BJ210" s="17" t="s">
        <v>86</v>
      </c>
      <c r="BK210" s="100">
        <f>ROUND(I210*H210,2)</f>
        <v>0</v>
      </c>
      <c r="BL210" s="17" t="s">
        <v>167</v>
      </c>
      <c r="BM210" s="179" t="s">
        <v>541</v>
      </c>
    </row>
    <row r="211" spans="1:65" s="2" customFormat="1" ht="19.5">
      <c r="A211" s="34"/>
      <c r="B211" s="35"/>
      <c r="C211" s="34"/>
      <c r="D211" s="180" t="s">
        <v>154</v>
      </c>
      <c r="E211" s="34"/>
      <c r="F211" s="181" t="s">
        <v>742</v>
      </c>
      <c r="G211" s="34"/>
      <c r="H211" s="34"/>
      <c r="I211" s="136"/>
      <c r="J211" s="34"/>
      <c r="K211" s="34"/>
      <c r="L211" s="35"/>
      <c r="M211" s="182"/>
      <c r="N211" s="183"/>
      <c r="O211" s="60"/>
      <c r="P211" s="60"/>
      <c r="Q211" s="60"/>
      <c r="R211" s="60"/>
      <c r="S211" s="60"/>
      <c r="T211" s="61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154</v>
      </c>
      <c r="AU211" s="17" t="s">
        <v>88</v>
      </c>
    </row>
    <row r="212" spans="1:65" s="2" customFormat="1" ht="24.2" customHeight="1">
      <c r="A212" s="34"/>
      <c r="B212" s="135"/>
      <c r="C212" s="167" t="s">
        <v>390</v>
      </c>
      <c r="D212" s="167" t="s">
        <v>148</v>
      </c>
      <c r="E212" s="168" t="s">
        <v>743</v>
      </c>
      <c r="F212" s="169" t="s">
        <v>744</v>
      </c>
      <c r="G212" s="170" t="s">
        <v>247</v>
      </c>
      <c r="H212" s="171">
        <v>4</v>
      </c>
      <c r="I212" s="172"/>
      <c r="J212" s="173">
        <f>ROUND(I212*H212,2)</f>
        <v>0</v>
      </c>
      <c r="K212" s="174"/>
      <c r="L212" s="35"/>
      <c r="M212" s="175" t="s">
        <v>1</v>
      </c>
      <c r="N212" s="176" t="s">
        <v>43</v>
      </c>
      <c r="O212" s="60"/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167</v>
      </c>
      <c r="AT212" s="179" t="s">
        <v>148</v>
      </c>
      <c r="AU212" s="179" t="s">
        <v>88</v>
      </c>
      <c r="AY212" s="17" t="s">
        <v>145</v>
      </c>
      <c r="BE212" s="100">
        <f>IF(N212="základní",J212,0)</f>
        <v>0</v>
      </c>
      <c r="BF212" s="100">
        <f>IF(N212="snížená",J212,0)</f>
        <v>0</v>
      </c>
      <c r="BG212" s="100">
        <f>IF(N212="zákl. přenesená",J212,0)</f>
        <v>0</v>
      </c>
      <c r="BH212" s="100">
        <f>IF(N212="sníž. přenesená",J212,0)</f>
        <v>0</v>
      </c>
      <c r="BI212" s="100">
        <f>IF(N212="nulová",J212,0)</f>
        <v>0</v>
      </c>
      <c r="BJ212" s="17" t="s">
        <v>86</v>
      </c>
      <c r="BK212" s="100">
        <f>ROUND(I212*H212,2)</f>
        <v>0</v>
      </c>
      <c r="BL212" s="17" t="s">
        <v>167</v>
      </c>
      <c r="BM212" s="179" t="s">
        <v>564</v>
      </c>
    </row>
    <row r="213" spans="1:65" s="2" customFormat="1" ht="11.25">
      <c r="A213" s="34"/>
      <c r="B213" s="35"/>
      <c r="C213" s="34"/>
      <c r="D213" s="180" t="s">
        <v>154</v>
      </c>
      <c r="E213" s="34"/>
      <c r="F213" s="181" t="s">
        <v>744</v>
      </c>
      <c r="G213" s="34"/>
      <c r="H213" s="34"/>
      <c r="I213" s="136"/>
      <c r="J213" s="34"/>
      <c r="K213" s="34"/>
      <c r="L213" s="35"/>
      <c r="M213" s="182"/>
      <c r="N213" s="183"/>
      <c r="O213" s="60"/>
      <c r="P213" s="60"/>
      <c r="Q213" s="60"/>
      <c r="R213" s="60"/>
      <c r="S213" s="60"/>
      <c r="T213" s="61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154</v>
      </c>
      <c r="AU213" s="17" t="s">
        <v>88</v>
      </c>
    </row>
    <row r="214" spans="1:65" s="13" customFormat="1" ht="11.25">
      <c r="B214" s="184"/>
      <c r="D214" s="180" t="s">
        <v>156</v>
      </c>
      <c r="E214" s="185" t="s">
        <v>1</v>
      </c>
      <c r="F214" s="186" t="s">
        <v>167</v>
      </c>
      <c r="H214" s="187">
        <v>4</v>
      </c>
      <c r="I214" s="188"/>
      <c r="L214" s="184"/>
      <c r="M214" s="189"/>
      <c r="N214" s="190"/>
      <c r="O214" s="190"/>
      <c r="P214" s="190"/>
      <c r="Q214" s="190"/>
      <c r="R214" s="190"/>
      <c r="S214" s="190"/>
      <c r="T214" s="191"/>
      <c r="AT214" s="185" t="s">
        <v>156</v>
      </c>
      <c r="AU214" s="185" t="s">
        <v>88</v>
      </c>
      <c r="AV214" s="13" t="s">
        <v>88</v>
      </c>
      <c r="AW214" s="13" t="s">
        <v>32</v>
      </c>
      <c r="AX214" s="13" t="s">
        <v>86</v>
      </c>
      <c r="AY214" s="185" t="s">
        <v>145</v>
      </c>
    </row>
    <row r="215" spans="1:65" s="2" customFormat="1" ht="24.2" customHeight="1">
      <c r="A215" s="34"/>
      <c r="B215" s="135"/>
      <c r="C215" s="167" t="s">
        <v>396</v>
      </c>
      <c r="D215" s="167" t="s">
        <v>148</v>
      </c>
      <c r="E215" s="168" t="s">
        <v>745</v>
      </c>
      <c r="F215" s="169" t="s">
        <v>746</v>
      </c>
      <c r="G215" s="170" t="s">
        <v>241</v>
      </c>
      <c r="H215" s="171">
        <v>8.5</v>
      </c>
      <c r="I215" s="172"/>
      <c r="J215" s="173">
        <f>ROUND(I215*H215,2)</f>
        <v>0</v>
      </c>
      <c r="K215" s="174"/>
      <c r="L215" s="35"/>
      <c r="M215" s="175" t="s">
        <v>1</v>
      </c>
      <c r="N215" s="176" t="s">
        <v>43</v>
      </c>
      <c r="O215" s="60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167</v>
      </c>
      <c r="AT215" s="179" t="s">
        <v>148</v>
      </c>
      <c r="AU215" s="179" t="s">
        <v>88</v>
      </c>
      <c r="AY215" s="17" t="s">
        <v>145</v>
      </c>
      <c r="BE215" s="100">
        <f>IF(N215="základní",J215,0)</f>
        <v>0</v>
      </c>
      <c r="BF215" s="100">
        <f>IF(N215="snížená",J215,0)</f>
        <v>0</v>
      </c>
      <c r="BG215" s="100">
        <f>IF(N215="zákl. přenesená",J215,0)</f>
        <v>0</v>
      </c>
      <c r="BH215" s="100">
        <f>IF(N215="sníž. přenesená",J215,0)</f>
        <v>0</v>
      </c>
      <c r="BI215" s="100">
        <f>IF(N215="nulová",J215,0)</f>
        <v>0</v>
      </c>
      <c r="BJ215" s="17" t="s">
        <v>86</v>
      </c>
      <c r="BK215" s="100">
        <f>ROUND(I215*H215,2)</f>
        <v>0</v>
      </c>
      <c r="BL215" s="17" t="s">
        <v>167</v>
      </c>
      <c r="BM215" s="179" t="s">
        <v>578</v>
      </c>
    </row>
    <row r="216" spans="1:65" s="2" customFormat="1" ht="11.25">
      <c r="A216" s="34"/>
      <c r="B216" s="35"/>
      <c r="C216" s="34"/>
      <c r="D216" s="180" t="s">
        <v>154</v>
      </c>
      <c r="E216" s="34"/>
      <c r="F216" s="181" t="s">
        <v>746</v>
      </c>
      <c r="G216" s="34"/>
      <c r="H216" s="34"/>
      <c r="I216" s="136"/>
      <c r="J216" s="34"/>
      <c r="K216" s="34"/>
      <c r="L216" s="35"/>
      <c r="M216" s="182"/>
      <c r="N216" s="183"/>
      <c r="O216" s="60"/>
      <c r="P216" s="60"/>
      <c r="Q216" s="60"/>
      <c r="R216" s="60"/>
      <c r="S216" s="60"/>
      <c r="T216" s="61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154</v>
      </c>
      <c r="AU216" s="17" t="s">
        <v>88</v>
      </c>
    </row>
    <row r="217" spans="1:65" s="13" customFormat="1" ht="11.25">
      <c r="B217" s="184"/>
      <c r="D217" s="180" t="s">
        <v>156</v>
      </c>
      <c r="E217" s="185" t="s">
        <v>1</v>
      </c>
      <c r="F217" s="186" t="s">
        <v>747</v>
      </c>
      <c r="H217" s="187">
        <v>8.5</v>
      </c>
      <c r="I217" s="188"/>
      <c r="L217" s="184"/>
      <c r="M217" s="189"/>
      <c r="N217" s="190"/>
      <c r="O217" s="190"/>
      <c r="P217" s="190"/>
      <c r="Q217" s="190"/>
      <c r="R217" s="190"/>
      <c r="S217" s="190"/>
      <c r="T217" s="191"/>
      <c r="AT217" s="185" t="s">
        <v>156</v>
      </c>
      <c r="AU217" s="185" t="s">
        <v>88</v>
      </c>
      <c r="AV217" s="13" t="s">
        <v>88</v>
      </c>
      <c r="AW217" s="13" t="s">
        <v>32</v>
      </c>
      <c r="AX217" s="13" t="s">
        <v>78</v>
      </c>
      <c r="AY217" s="185" t="s">
        <v>145</v>
      </c>
    </row>
    <row r="218" spans="1:65" s="15" customFormat="1" ht="11.25">
      <c r="B218" s="203"/>
      <c r="D218" s="180" t="s">
        <v>156</v>
      </c>
      <c r="E218" s="204" t="s">
        <v>1</v>
      </c>
      <c r="F218" s="205" t="s">
        <v>253</v>
      </c>
      <c r="H218" s="206">
        <v>8.5</v>
      </c>
      <c r="I218" s="207"/>
      <c r="L218" s="203"/>
      <c r="M218" s="208"/>
      <c r="N218" s="209"/>
      <c r="O218" s="209"/>
      <c r="P218" s="209"/>
      <c r="Q218" s="209"/>
      <c r="R218" s="209"/>
      <c r="S218" s="209"/>
      <c r="T218" s="210"/>
      <c r="AT218" s="204" t="s">
        <v>156</v>
      </c>
      <c r="AU218" s="204" t="s">
        <v>88</v>
      </c>
      <c r="AV218" s="15" t="s">
        <v>167</v>
      </c>
      <c r="AW218" s="15" t="s">
        <v>32</v>
      </c>
      <c r="AX218" s="15" t="s">
        <v>86</v>
      </c>
      <c r="AY218" s="204" t="s">
        <v>145</v>
      </c>
    </row>
    <row r="219" spans="1:65" s="2" customFormat="1" ht="16.5" customHeight="1">
      <c r="A219" s="34"/>
      <c r="B219" s="135"/>
      <c r="C219" s="211" t="s">
        <v>402</v>
      </c>
      <c r="D219" s="211" t="s">
        <v>353</v>
      </c>
      <c r="E219" s="212" t="s">
        <v>748</v>
      </c>
      <c r="F219" s="213" t="s">
        <v>749</v>
      </c>
      <c r="G219" s="214" t="s">
        <v>282</v>
      </c>
      <c r="H219" s="215">
        <v>0.876</v>
      </c>
      <c r="I219" s="216"/>
      <c r="J219" s="217">
        <f>ROUND(I219*H219,2)</f>
        <v>0</v>
      </c>
      <c r="K219" s="218"/>
      <c r="L219" s="219"/>
      <c r="M219" s="220" t="s">
        <v>1</v>
      </c>
      <c r="N219" s="221" t="s">
        <v>43</v>
      </c>
      <c r="O219" s="60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188</v>
      </c>
      <c r="AT219" s="179" t="s">
        <v>353</v>
      </c>
      <c r="AU219" s="179" t="s">
        <v>88</v>
      </c>
      <c r="AY219" s="17" t="s">
        <v>145</v>
      </c>
      <c r="BE219" s="100">
        <f>IF(N219="základní",J219,0)</f>
        <v>0</v>
      </c>
      <c r="BF219" s="100">
        <f>IF(N219="snížená",J219,0)</f>
        <v>0</v>
      </c>
      <c r="BG219" s="100">
        <f>IF(N219="zákl. přenesená",J219,0)</f>
        <v>0</v>
      </c>
      <c r="BH219" s="100">
        <f>IF(N219="sníž. přenesená",J219,0)</f>
        <v>0</v>
      </c>
      <c r="BI219" s="100">
        <f>IF(N219="nulová",J219,0)</f>
        <v>0</v>
      </c>
      <c r="BJ219" s="17" t="s">
        <v>86</v>
      </c>
      <c r="BK219" s="100">
        <f>ROUND(I219*H219,2)</f>
        <v>0</v>
      </c>
      <c r="BL219" s="17" t="s">
        <v>167</v>
      </c>
      <c r="BM219" s="179" t="s">
        <v>589</v>
      </c>
    </row>
    <row r="220" spans="1:65" s="2" customFormat="1" ht="11.25">
      <c r="A220" s="34"/>
      <c r="B220" s="35"/>
      <c r="C220" s="34"/>
      <c r="D220" s="180" t="s">
        <v>154</v>
      </c>
      <c r="E220" s="34"/>
      <c r="F220" s="181" t="s">
        <v>749</v>
      </c>
      <c r="G220" s="34"/>
      <c r="H220" s="34"/>
      <c r="I220" s="136"/>
      <c r="J220" s="34"/>
      <c r="K220" s="34"/>
      <c r="L220" s="35"/>
      <c r="M220" s="182"/>
      <c r="N220" s="183"/>
      <c r="O220" s="60"/>
      <c r="P220" s="60"/>
      <c r="Q220" s="60"/>
      <c r="R220" s="60"/>
      <c r="S220" s="60"/>
      <c r="T220" s="61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154</v>
      </c>
      <c r="AU220" s="17" t="s">
        <v>88</v>
      </c>
    </row>
    <row r="221" spans="1:65" s="13" customFormat="1" ht="11.25">
      <c r="B221" s="184"/>
      <c r="D221" s="180" t="s">
        <v>156</v>
      </c>
      <c r="E221" s="185" t="s">
        <v>1</v>
      </c>
      <c r="F221" s="186" t="s">
        <v>750</v>
      </c>
      <c r="H221" s="187">
        <v>0.876</v>
      </c>
      <c r="I221" s="188"/>
      <c r="L221" s="184"/>
      <c r="M221" s="189"/>
      <c r="N221" s="190"/>
      <c r="O221" s="190"/>
      <c r="P221" s="190"/>
      <c r="Q221" s="190"/>
      <c r="R221" s="190"/>
      <c r="S221" s="190"/>
      <c r="T221" s="191"/>
      <c r="AT221" s="185" t="s">
        <v>156</v>
      </c>
      <c r="AU221" s="185" t="s">
        <v>88</v>
      </c>
      <c r="AV221" s="13" t="s">
        <v>88</v>
      </c>
      <c r="AW221" s="13" t="s">
        <v>32</v>
      </c>
      <c r="AX221" s="13" t="s">
        <v>78</v>
      </c>
      <c r="AY221" s="185" t="s">
        <v>145</v>
      </c>
    </row>
    <row r="222" spans="1:65" s="15" customFormat="1" ht="11.25">
      <c r="B222" s="203"/>
      <c r="D222" s="180" t="s">
        <v>156</v>
      </c>
      <c r="E222" s="204" t="s">
        <v>1</v>
      </c>
      <c r="F222" s="205" t="s">
        <v>253</v>
      </c>
      <c r="H222" s="206">
        <v>0.876</v>
      </c>
      <c r="I222" s="207"/>
      <c r="L222" s="203"/>
      <c r="M222" s="208"/>
      <c r="N222" s="209"/>
      <c r="O222" s="209"/>
      <c r="P222" s="209"/>
      <c r="Q222" s="209"/>
      <c r="R222" s="209"/>
      <c r="S222" s="209"/>
      <c r="T222" s="210"/>
      <c r="AT222" s="204" t="s">
        <v>156</v>
      </c>
      <c r="AU222" s="204" t="s">
        <v>88</v>
      </c>
      <c r="AV222" s="15" t="s">
        <v>167</v>
      </c>
      <c r="AW222" s="15" t="s">
        <v>32</v>
      </c>
      <c r="AX222" s="15" t="s">
        <v>86</v>
      </c>
      <c r="AY222" s="204" t="s">
        <v>145</v>
      </c>
    </row>
    <row r="223" spans="1:65" s="2" customFormat="1" ht="24.2" customHeight="1">
      <c r="A223" s="34"/>
      <c r="B223" s="135"/>
      <c r="C223" s="167" t="s">
        <v>410</v>
      </c>
      <c r="D223" s="167" t="s">
        <v>148</v>
      </c>
      <c r="E223" s="168" t="s">
        <v>751</v>
      </c>
      <c r="F223" s="169" t="s">
        <v>752</v>
      </c>
      <c r="G223" s="170" t="s">
        <v>356</v>
      </c>
      <c r="H223" s="171">
        <v>4.0000000000000001E-3</v>
      </c>
      <c r="I223" s="172"/>
      <c r="J223" s="173">
        <f>ROUND(I223*H223,2)</f>
        <v>0</v>
      </c>
      <c r="K223" s="174"/>
      <c r="L223" s="35"/>
      <c r="M223" s="175" t="s">
        <v>1</v>
      </c>
      <c r="N223" s="176" t="s">
        <v>43</v>
      </c>
      <c r="O223" s="60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167</v>
      </c>
      <c r="AT223" s="179" t="s">
        <v>148</v>
      </c>
      <c r="AU223" s="179" t="s">
        <v>88</v>
      </c>
      <c r="AY223" s="17" t="s">
        <v>145</v>
      </c>
      <c r="BE223" s="100">
        <f>IF(N223="základní",J223,0)</f>
        <v>0</v>
      </c>
      <c r="BF223" s="100">
        <f>IF(N223="snížená",J223,0)</f>
        <v>0</v>
      </c>
      <c r="BG223" s="100">
        <f>IF(N223="zákl. přenesená",J223,0)</f>
        <v>0</v>
      </c>
      <c r="BH223" s="100">
        <f>IF(N223="sníž. přenesená",J223,0)</f>
        <v>0</v>
      </c>
      <c r="BI223" s="100">
        <f>IF(N223="nulová",J223,0)</f>
        <v>0</v>
      </c>
      <c r="BJ223" s="17" t="s">
        <v>86</v>
      </c>
      <c r="BK223" s="100">
        <f>ROUND(I223*H223,2)</f>
        <v>0</v>
      </c>
      <c r="BL223" s="17" t="s">
        <v>167</v>
      </c>
      <c r="BM223" s="179" t="s">
        <v>599</v>
      </c>
    </row>
    <row r="224" spans="1:65" s="2" customFormat="1" ht="19.5">
      <c r="A224" s="34"/>
      <c r="B224" s="35"/>
      <c r="C224" s="34"/>
      <c r="D224" s="180" t="s">
        <v>154</v>
      </c>
      <c r="E224" s="34"/>
      <c r="F224" s="181" t="s">
        <v>752</v>
      </c>
      <c r="G224" s="34"/>
      <c r="H224" s="34"/>
      <c r="I224" s="136"/>
      <c r="J224" s="34"/>
      <c r="K224" s="34"/>
      <c r="L224" s="35"/>
      <c r="M224" s="182"/>
      <c r="N224" s="183"/>
      <c r="O224" s="60"/>
      <c r="P224" s="60"/>
      <c r="Q224" s="60"/>
      <c r="R224" s="60"/>
      <c r="S224" s="60"/>
      <c r="T224" s="61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154</v>
      </c>
      <c r="AU224" s="17" t="s">
        <v>88</v>
      </c>
    </row>
    <row r="225" spans="1:65" s="13" customFormat="1" ht="11.25">
      <c r="B225" s="184"/>
      <c r="D225" s="180" t="s">
        <v>156</v>
      </c>
      <c r="E225" s="185" t="s">
        <v>1</v>
      </c>
      <c r="F225" s="186" t="s">
        <v>753</v>
      </c>
      <c r="H225" s="187">
        <v>4.0000000000000001E-3</v>
      </c>
      <c r="I225" s="188"/>
      <c r="L225" s="184"/>
      <c r="M225" s="189"/>
      <c r="N225" s="190"/>
      <c r="O225" s="190"/>
      <c r="P225" s="190"/>
      <c r="Q225" s="190"/>
      <c r="R225" s="190"/>
      <c r="S225" s="190"/>
      <c r="T225" s="191"/>
      <c r="AT225" s="185" t="s">
        <v>156</v>
      </c>
      <c r="AU225" s="185" t="s">
        <v>88</v>
      </c>
      <c r="AV225" s="13" t="s">
        <v>88</v>
      </c>
      <c r="AW225" s="13" t="s">
        <v>32</v>
      </c>
      <c r="AX225" s="13" t="s">
        <v>78</v>
      </c>
      <c r="AY225" s="185" t="s">
        <v>145</v>
      </c>
    </row>
    <row r="226" spans="1:65" s="15" customFormat="1" ht="11.25">
      <c r="B226" s="203"/>
      <c r="D226" s="180" t="s">
        <v>156</v>
      </c>
      <c r="E226" s="204" t="s">
        <v>1</v>
      </c>
      <c r="F226" s="205" t="s">
        <v>253</v>
      </c>
      <c r="H226" s="206">
        <v>4.0000000000000001E-3</v>
      </c>
      <c r="I226" s="207"/>
      <c r="L226" s="203"/>
      <c r="M226" s="208"/>
      <c r="N226" s="209"/>
      <c r="O226" s="209"/>
      <c r="P226" s="209"/>
      <c r="Q226" s="209"/>
      <c r="R226" s="209"/>
      <c r="S226" s="209"/>
      <c r="T226" s="210"/>
      <c r="AT226" s="204" t="s">
        <v>156</v>
      </c>
      <c r="AU226" s="204" t="s">
        <v>88</v>
      </c>
      <c r="AV226" s="15" t="s">
        <v>167</v>
      </c>
      <c r="AW226" s="15" t="s">
        <v>32</v>
      </c>
      <c r="AX226" s="15" t="s">
        <v>86</v>
      </c>
      <c r="AY226" s="204" t="s">
        <v>145</v>
      </c>
    </row>
    <row r="227" spans="1:65" s="2" customFormat="1" ht="16.5" customHeight="1">
      <c r="A227" s="34"/>
      <c r="B227" s="135"/>
      <c r="C227" s="211" t="s">
        <v>416</v>
      </c>
      <c r="D227" s="211" t="s">
        <v>353</v>
      </c>
      <c r="E227" s="212" t="s">
        <v>754</v>
      </c>
      <c r="F227" s="213" t="s">
        <v>755</v>
      </c>
      <c r="G227" s="214" t="s">
        <v>247</v>
      </c>
      <c r="H227" s="215">
        <v>16</v>
      </c>
      <c r="I227" s="216"/>
      <c r="J227" s="217">
        <f>ROUND(I227*H227,2)</f>
        <v>0</v>
      </c>
      <c r="K227" s="218"/>
      <c r="L227" s="219"/>
      <c r="M227" s="220" t="s">
        <v>1</v>
      </c>
      <c r="N227" s="221" t="s">
        <v>43</v>
      </c>
      <c r="O227" s="60"/>
      <c r="P227" s="177">
        <f>O227*H227</f>
        <v>0</v>
      </c>
      <c r="Q227" s="177">
        <v>0</v>
      </c>
      <c r="R227" s="177">
        <f>Q227*H227</f>
        <v>0</v>
      </c>
      <c r="S227" s="177">
        <v>0</v>
      </c>
      <c r="T227" s="17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9" t="s">
        <v>188</v>
      </c>
      <c r="AT227" s="179" t="s">
        <v>353</v>
      </c>
      <c r="AU227" s="179" t="s">
        <v>88</v>
      </c>
      <c r="AY227" s="17" t="s">
        <v>145</v>
      </c>
      <c r="BE227" s="100">
        <f>IF(N227="základní",J227,0)</f>
        <v>0</v>
      </c>
      <c r="BF227" s="100">
        <f>IF(N227="snížená",J227,0)</f>
        <v>0</v>
      </c>
      <c r="BG227" s="100">
        <f>IF(N227="zákl. přenesená",J227,0)</f>
        <v>0</v>
      </c>
      <c r="BH227" s="100">
        <f>IF(N227="sníž. přenesená",J227,0)</f>
        <v>0</v>
      </c>
      <c r="BI227" s="100">
        <f>IF(N227="nulová",J227,0)</f>
        <v>0</v>
      </c>
      <c r="BJ227" s="17" t="s">
        <v>86</v>
      </c>
      <c r="BK227" s="100">
        <f>ROUND(I227*H227,2)</f>
        <v>0</v>
      </c>
      <c r="BL227" s="17" t="s">
        <v>167</v>
      </c>
      <c r="BM227" s="179" t="s">
        <v>615</v>
      </c>
    </row>
    <row r="228" spans="1:65" s="2" customFormat="1" ht="11.25">
      <c r="A228" s="34"/>
      <c r="B228" s="35"/>
      <c r="C228" s="34"/>
      <c r="D228" s="180" t="s">
        <v>154</v>
      </c>
      <c r="E228" s="34"/>
      <c r="F228" s="181" t="s">
        <v>755</v>
      </c>
      <c r="G228" s="34"/>
      <c r="H228" s="34"/>
      <c r="I228" s="136"/>
      <c r="J228" s="34"/>
      <c r="K228" s="34"/>
      <c r="L228" s="35"/>
      <c r="M228" s="182"/>
      <c r="N228" s="183"/>
      <c r="O228" s="60"/>
      <c r="P228" s="60"/>
      <c r="Q228" s="60"/>
      <c r="R228" s="60"/>
      <c r="S228" s="60"/>
      <c r="T228" s="61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154</v>
      </c>
      <c r="AU228" s="17" t="s">
        <v>88</v>
      </c>
    </row>
    <row r="229" spans="1:65" s="13" customFormat="1" ht="11.25">
      <c r="B229" s="184"/>
      <c r="D229" s="180" t="s">
        <v>156</v>
      </c>
      <c r="E229" s="185" t="s">
        <v>1</v>
      </c>
      <c r="F229" s="186" t="s">
        <v>756</v>
      </c>
      <c r="H229" s="187">
        <v>16</v>
      </c>
      <c r="I229" s="188"/>
      <c r="L229" s="184"/>
      <c r="M229" s="189"/>
      <c r="N229" s="190"/>
      <c r="O229" s="190"/>
      <c r="P229" s="190"/>
      <c r="Q229" s="190"/>
      <c r="R229" s="190"/>
      <c r="S229" s="190"/>
      <c r="T229" s="191"/>
      <c r="AT229" s="185" t="s">
        <v>156</v>
      </c>
      <c r="AU229" s="185" t="s">
        <v>88</v>
      </c>
      <c r="AV229" s="13" t="s">
        <v>88</v>
      </c>
      <c r="AW229" s="13" t="s">
        <v>32</v>
      </c>
      <c r="AX229" s="13" t="s">
        <v>78</v>
      </c>
      <c r="AY229" s="185" t="s">
        <v>145</v>
      </c>
    </row>
    <row r="230" spans="1:65" s="15" customFormat="1" ht="11.25">
      <c r="B230" s="203"/>
      <c r="D230" s="180" t="s">
        <v>156</v>
      </c>
      <c r="E230" s="204" t="s">
        <v>1</v>
      </c>
      <c r="F230" s="205" t="s">
        <v>253</v>
      </c>
      <c r="H230" s="206">
        <v>16</v>
      </c>
      <c r="I230" s="207"/>
      <c r="L230" s="203"/>
      <c r="M230" s="208"/>
      <c r="N230" s="209"/>
      <c r="O230" s="209"/>
      <c r="P230" s="209"/>
      <c r="Q230" s="209"/>
      <c r="R230" s="209"/>
      <c r="S230" s="209"/>
      <c r="T230" s="210"/>
      <c r="AT230" s="204" t="s">
        <v>156</v>
      </c>
      <c r="AU230" s="204" t="s">
        <v>88</v>
      </c>
      <c r="AV230" s="15" t="s">
        <v>167</v>
      </c>
      <c r="AW230" s="15" t="s">
        <v>32</v>
      </c>
      <c r="AX230" s="15" t="s">
        <v>86</v>
      </c>
      <c r="AY230" s="204" t="s">
        <v>145</v>
      </c>
    </row>
    <row r="231" spans="1:65" s="2" customFormat="1" ht="16.5" customHeight="1">
      <c r="A231" s="34"/>
      <c r="B231" s="135"/>
      <c r="C231" s="167" t="s">
        <v>423</v>
      </c>
      <c r="D231" s="167" t="s">
        <v>148</v>
      </c>
      <c r="E231" s="168" t="s">
        <v>757</v>
      </c>
      <c r="F231" s="169" t="s">
        <v>758</v>
      </c>
      <c r="G231" s="170" t="s">
        <v>282</v>
      </c>
      <c r="H231" s="171">
        <v>1.9</v>
      </c>
      <c r="I231" s="172"/>
      <c r="J231" s="173">
        <f>ROUND(I231*H231,2)</f>
        <v>0</v>
      </c>
      <c r="K231" s="174"/>
      <c r="L231" s="35"/>
      <c r="M231" s="175" t="s">
        <v>1</v>
      </c>
      <c r="N231" s="176" t="s">
        <v>43</v>
      </c>
      <c r="O231" s="60"/>
      <c r="P231" s="177">
        <f>O231*H231</f>
        <v>0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167</v>
      </c>
      <c r="AT231" s="179" t="s">
        <v>148</v>
      </c>
      <c r="AU231" s="179" t="s">
        <v>88</v>
      </c>
      <c r="AY231" s="17" t="s">
        <v>145</v>
      </c>
      <c r="BE231" s="100">
        <f>IF(N231="základní",J231,0)</f>
        <v>0</v>
      </c>
      <c r="BF231" s="100">
        <f>IF(N231="snížená",J231,0)</f>
        <v>0</v>
      </c>
      <c r="BG231" s="100">
        <f>IF(N231="zákl. přenesená",J231,0)</f>
        <v>0</v>
      </c>
      <c r="BH231" s="100">
        <f>IF(N231="sníž. přenesená",J231,0)</f>
        <v>0</v>
      </c>
      <c r="BI231" s="100">
        <f>IF(N231="nulová",J231,0)</f>
        <v>0</v>
      </c>
      <c r="BJ231" s="17" t="s">
        <v>86</v>
      </c>
      <c r="BK231" s="100">
        <f>ROUND(I231*H231,2)</f>
        <v>0</v>
      </c>
      <c r="BL231" s="17" t="s">
        <v>167</v>
      </c>
      <c r="BM231" s="179" t="s">
        <v>626</v>
      </c>
    </row>
    <row r="232" spans="1:65" s="2" customFormat="1" ht="11.25">
      <c r="A232" s="34"/>
      <c r="B232" s="35"/>
      <c r="C232" s="34"/>
      <c r="D232" s="180" t="s">
        <v>154</v>
      </c>
      <c r="E232" s="34"/>
      <c r="F232" s="181" t="s">
        <v>758</v>
      </c>
      <c r="G232" s="34"/>
      <c r="H232" s="34"/>
      <c r="I232" s="136"/>
      <c r="J232" s="34"/>
      <c r="K232" s="34"/>
      <c r="L232" s="35"/>
      <c r="M232" s="182"/>
      <c r="N232" s="183"/>
      <c r="O232" s="60"/>
      <c r="P232" s="60"/>
      <c r="Q232" s="60"/>
      <c r="R232" s="60"/>
      <c r="S232" s="60"/>
      <c r="T232" s="61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154</v>
      </c>
      <c r="AU232" s="17" t="s">
        <v>88</v>
      </c>
    </row>
    <row r="233" spans="1:65" s="13" customFormat="1" ht="11.25">
      <c r="B233" s="184"/>
      <c r="D233" s="180" t="s">
        <v>156</v>
      </c>
      <c r="E233" s="185" t="s">
        <v>1</v>
      </c>
      <c r="F233" s="186" t="s">
        <v>759</v>
      </c>
      <c r="H233" s="187">
        <v>1.9</v>
      </c>
      <c r="I233" s="188"/>
      <c r="L233" s="184"/>
      <c r="M233" s="189"/>
      <c r="N233" s="190"/>
      <c r="O233" s="190"/>
      <c r="P233" s="190"/>
      <c r="Q233" s="190"/>
      <c r="R233" s="190"/>
      <c r="S233" s="190"/>
      <c r="T233" s="191"/>
      <c r="AT233" s="185" t="s">
        <v>156</v>
      </c>
      <c r="AU233" s="185" t="s">
        <v>88</v>
      </c>
      <c r="AV233" s="13" t="s">
        <v>88</v>
      </c>
      <c r="AW233" s="13" t="s">
        <v>32</v>
      </c>
      <c r="AX233" s="13" t="s">
        <v>78</v>
      </c>
      <c r="AY233" s="185" t="s">
        <v>145</v>
      </c>
    </row>
    <row r="234" spans="1:65" s="15" customFormat="1" ht="11.25">
      <c r="B234" s="203"/>
      <c r="D234" s="180" t="s">
        <v>156</v>
      </c>
      <c r="E234" s="204" t="s">
        <v>1</v>
      </c>
      <c r="F234" s="205" t="s">
        <v>253</v>
      </c>
      <c r="H234" s="206">
        <v>1.9</v>
      </c>
      <c r="I234" s="207"/>
      <c r="L234" s="203"/>
      <c r="M234" s="208"/>
      <c r="N234" s="209"/>
      <c r="O234" s="209"/>
      <c r="P234" s="209"/>
      <c r="Q234" s="209"/>
      <c r="R234" s="209"/>
      <c r="S234" s="209"/>
      <c r="T234" s="210"/>
      <c r="AT234" s="204" t="s">
        <v>156</v>
      </c>
      <c r="AU234" s="204" t="s">
        <v>88</v>
      </c>
      <c r="AV234" s="15" t="s">
        <v>167</v>
      </c>
      <c r="AW234" s="15" t="s">
        <v>32</v>
      </c>
      <c r="AX234" s="15" t="s">
        <v>86</v>
      </c>
      <c r="AY234" s="204" t="s">
        <v>145</v>
      </c>
    </row>
    <row r="235" spans="1:65" s="2" customFormat="1" ht="16.5" customHeight="1">
      <c r="A235" s="34"/>
      <c r="B235" s="135"/>
      <c r="C235" s="211" t="s">
        <v>429</v>
      </c>
      <c r="D235" s="211" t="s">
        <v>353</v>
      </c>
      <c r="E235" s="212" t="s">
        <v>760</v>
      </c>
      <c r="F235" s="213" t="s">
        <v>761</v>
      </c>
      <c r="G235" s="214" t="s">
        <v>282</v>
      </c>
      <c r="H235" s="215">
        <v>1.9</v>
      </c>
      <c r="I235" s="216"/>
      <c r="J235" s="217">
        <f>ROUND(I235*H235,2)</f>
        <v>0</v>
      </c>
      <c r="K235" s="218"/>
      <c r="L235" s="219"/>
      <c r="M235" s="220" t="s">
        <v>1</v>
      </c>
      <c r="N235" s="221" t="s">
        <v>43</v>
      </c>
      <c r="O235" s="60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188</v>
      </c>
      <c r="AT235" s="179" t="s">
        <v>353</v>
      </c>
      <c r="AU235" s="179" t="s">
        <v>88</v>
      </c>
      <c r="AY235" s="17" t="s">
        <v>145</v>
      </c>
      <c r="BE235" s="100">
        <f>IF(N235="základní",J235,0)</f>
        <v>0</v>
      </c>
      <c r="BF235" s="100">
        <f>IF(N235="snížená",J235,0)</f>
        <v>0</v>
      </c>
      <c r="BG235" s="100">
        <f>IF(N235="zákl. přenesená",J235,0)</f>
        <v>0</v>
      </c>
      <c r="BH235" s="100">
        <f>IF(N235="sníž. přenesená",J235,0)</f>
        <v>0</v>
      </c>
      <c r="BI235" s="100">
        <f>IF(N235="nulová",J235,0)</f>
        <v>0</v>
      </c>
      <c r="BJ235" s="17" t="s">
        <v>86</v>
      </c>
      <c r="BK235" s="100">
        <f>ROUND(I235*H235,2)</f>
        <v>0</v>
      </c>
      <c r="BL235" s="17" t="s">
        <v>167</v>
      </c>
      <c r="BM235" s="179" t="s">
        <v>637</v>
      </c>
    </row>
    <row r="236" spans="1:65" s="2" customFormat="1" ht="11.25">
      <c r="A236" s="34"/>
      <c r="B236" s="35"/>
      <c r="C236" s="34"/>
      <c r="D236" s="180" t="s">
        <v>154</v>
      </c>
      <c r="E236" s="34"/>
      <c r="F236" s="181" t="s">
        <v>761</v>
      </c>
      <c r="G236" s="34"/>
      <c r="H236" s="34"/>
      <c r="I236" s="136"/>
      <c r="J236" s="34"/>
      <c r="K236" s="34"/>
      <c r="L236" s="35"/>
      <c r="M236" s="182"/>
      <c r="N236" s="183"/>
      <c r="O236" s="60"/>
      <c r="P236" s="60"/>
      <c r="Q236" s="60"/>
      <c r="R236" s="60"/>
      <c r="S236" s="60"/>
      <c r="T236" s="61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154</v>
      </c>
      <c r="AU236" s="17" t="s">
        <v>88</v>
      </c>
    </row>
    <row r="237" spans="1:65" s="13" customFormat="1" ht="11.25">
      <c r="B237" s="184"/>
      <c r="D237" s="180" t="s">
        <v>156</v>
      </c>
      <c r="E237" s="185" t="s">
        <v>1</v>
      </c>
      <c r="F237" s="186" t="s">
        <v>759</v>
      </c>
      <c r="H237" s="187">
        <v>1.9</v>
      </c>
      <c r="I237" s="188"/>
      <c r="L237" s="184"/>
      <c r="M237" s="189"/>
      <c r="N237" s="190"/>
      <c r="O237" s="190"/>
      <c r="P237" s="190"/>
      <c r="Q237" s="190"/>
      <c r="R237" s="190"/>
      <c r="S237" s="190"/>
      <c r="T237" s="191"/>
      <c r="AT237" s="185" t="s">
        <v>156</v>
      </c>
      <c r="AU237" s="185" t="s">
        <v>88</v>
      </c>
      <c r="AV237" s="13" t="s">
        <v>88</v>
      </c>
      <c r="AW237" s="13" t="s">
        <v>32</v>
      </c>
      <c r="AX237" s="13" t="s">
        <v>86</v>
      </c>
      <c r="AY237" s="185" t="s">
        <v>145</v>
      </c>
    </row>
    <row r="238" spans="1:65" s="2" customFormat="1" ht="21.75" customHeight="1">
      <c r="A238" s="34"/>
      <c r="B238" s="135"/>
      <c r="C238" s="167" t="s">
        <v>435</v>
      </c>
      <c r="D238" s="167" t="s">
        <v>148</v>
      </c>
      <c r="E238" s="168" t="s">
        <v>762</v>
      </c>
      <c r="F238" s="169" t="s">
        <v>763</v>
      </c>
      <c r="G238" s="170" t="s">
        <v>282</v>
      </c>
      <c r="H238" s="171">
        <v>1.9</v>
      </c>
      <c r="I238" s="172"/>
      <c r="J238" s="173">
        <f>ROUND(I238*H238,2)</f>
        <v>0</v>
      </c>
      <c r="K238" s="174"/>
      <c r="L238" s="35"/>
      <c r="M238" s="175" t="s">
        <v>1</v>
      </c>
      <c r="N238" s="176" t="s">
        <v>43</v>
      </c>
      <c r="O238" s="60"/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9" t="s">
        <v>167</v>
      </c>
      <c r="AT238" s="179" t="s">
        <v>148</v>
      </c>
      <c r="AU238" s="179" t="s">
        <v>88</v>
      </c>
      <c r="AY238" s="17" t="s">
        <v>145</v>
      </c>
      <c r="BE238" s="100">
        <f>IF(N238="základní",J238,0)</f>
        <v>0</v>
      </c>
      <c r="BF238" s="100">
        <f>IF(N238="snížená",J238,0)</f>
        <v>0</v>
      </c>
      <c r="BG238" s="100">
        <f>IF(N238="zákl. přenesená",J238,0)</f>
        <v>0</v>
      </c>
      <c r="BH238" s="100">
        <f>IF(N238="sníž. přenesená",J238,0)</f>
        <v>0</v>
      </c>
      <c r="BI238" s="100">
        <f>IF(N238="nulová",J238,0)</f>
        <v>0</v>
      </c>
      <c r="BJ238" s="17" t="s">
        <v>86</v>
      </c>
      <c r="BK238" s="100">
        <f>ROUND(I238*H238,2)</f>
        <v>0</v>
      </c>
      <c r="BL238" s="17" t="s">
        <v>167</v>
      </c>
      <c r="BM238" s="179" t="s">
        <v>647</v>
      </c>
    </row>
    <row r="239" spans="1:65" s="2" customFormat="1" ht="11.25">
      <c r="A239" s="34"/>
      <c r="B239" s="35"/>
      <c r="C239" s="34"/>
      <c r="D239" s="180" t="s">
        <v>154</v>
      </c>
      <c r="E239" s="34"/>
      <c r="F239" s="181" t="s">
        <v>763</v>
      </c>
      <c r="G239" s="34"/>
      <c r="H239" s="34"/>
      <c r="I239" s="136"/>
      <c r="J239" s="34"/>
      <c r="K239" s="34"/>
      <c r="L239" s="35"/>
      <c r="M239" s="182"/>
      <c r="N239" s="183"/>
      <c r="O239" s="60"/>
      <c r="P239" s="60"/>
      <c r="Q239" s="60"/>
      <c r="R239" s="60"/>
      <c r="S239" s="60"/>
      <c r="T239" s="61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154</v>
      </c>
      <c r="AU239" s="17" t="s">
        <v>88</v>
      </c>
    </row>
    <row r="240" spans="1:65" s="13" customFormat="1" ht="11.25">
      <c r="B240" s="184"/>
      <c r="D240" s="180" t="s">
        <v>156</v>
      </c>
      <c r="E240" s="185" t="s">
        <v>1</v>
      </c>
      <c r="F240" s="186" t="s">
        <v>759</v>
      </c>
      <c r="H240" s="187">
        <v>1.9</v>
      </c>
      <c r="I240" s="188"/>
      <c r="L240" s="184"/>
      <c r="M240" s="189"/>
      <c r="N240" s="190"/>
      <c r="O240" s="190"/>
      <c r="P240" s="190"/>
      <c r="Q240" s="190"/>
      <c r="R240" s="190"/>
      <c r="S240" s="190"/>
      <c r="T240" s="191"/>
      <c r="AT240" s="185" t="s">
        <v>156</v>
      </c>
      <c r="AU240" s="185" t="s">
        <v>88</v>
      </c>
      <c r="AV240" s="13" t="s">
        <v>88</v>
      </c>
      <c r="AW240" s="13" t="s">
        <v>32</v>
      </c>
      <c r="AX240" s="13" t="s">
        <v>86</v>
      </c>
      <c r="AY240" s="185" t="s">
        <v>145</v>
      </c>
    </row>
    <row r="241" spans="1:65" s="12" customFormat="1" ht="22.9" customHeight="1">
      <c r="B241" s="154"/>
      <c r="D241" s="155" t="s">
        <v>77</v>
      </c>
      <c r="E241" s="165" t="s">
        <v>764</v>
      </c>
      <c r="F241" s="165" t="s">
        <v>765</v>
      </c>
      <c r="I241" s="157"/>
      <c r="J241" s="166">
        <f>BK241</f>
        <v>0</v>
      </c>
      <c r="L241" s="154"/>
      <c r="M241" s="159"/>
      <c r="N241" s="160"/>
      <c r="O241" s="160"/>
      <c r="P241" s="161">
        <v>0</v>
      </c>
      <c r="Q241" s="160"/>
      <c r="R241" s="161">
        <v>0</v>
      </c>
      <c r="S241" s="160"/>
      <c r="T241" s="162">
        <v>0</v>
      </c>
      <c r="AR241" s="155" t="s">
        <v>86</v>
      </c>
      <c r="AT241" s="163" t="s">
        <v>77</v>
      </c>
      <c r="AU241" s="163" t="s">
        <v>86</v>
      </c>
      <c r="AY241" s="155" t="s">
        <v>145</v>
      </c>
      <c r="BK241" s="164">
        <v>0</v>
      </c>
    </row>
    <row r="242" spans="1:65" s="12" customFormat="1" ht="22.9" customHeight="1">
      <c r="B242" s="154"/>
      <c r="D242" s="155" t="s">
        <v>77</v>
      </c>
      <c r="E242" s="165" t="s">
        <v>605</v>
      </c>
      <c r="F242" s="165" t="s">
        <v>606</v>
      </c>
      <c r="I242" s="157"/>
      <c r="J242" s="166">
        <f>BK242</f>
        <v>0</v>
      </c>
      <c r="L242" s="154"/>
      <c r="M242" s="159"/>
      <c r="N242" s="160"/>
      <c r="O242" s="160"/>
      <c r="P242" s="161">
        <f>SUM(P243:P244)</f>
        <v>0</v>
      </c>
      <c r="Q242" s="160"/>
      <c r="R242" s="161">
        <f>SUM(R243:R244)</f>
        <v>0</v>
      </c>
      <c r="S242" s="160"/>
      <c r="T242" s="162">
        <f>SUM(T243:T244)</f>
        <v>0</v>
      </c>
      <c r="AR242" s="155" t="s">
        <v>86</v>
      </c>
      <c r="AT242" s="163" t="s">
        <v>77</v>
      </c>
      <c r="AU242" s="163" t="s">
        <v>86</v>
      </c>
      <c r="AY242" s="155" t="s">
        <v>145</v>
      </c>
      <c r="BK242" s="164">
        <f>SUM(BK243:BK244)</f>
        <v>0</v>
      </c>
    </row>
    <row r="243" spans="1:65" s="2" customFormat="1" ht="24.2" customHeight="1">
      <c r="A243" s="34"/>
      <c r="B243" s="135"/>
      <c r="C243" s="167" t="s">
        <v>440</v>
      </c>
      <c r="D243" s="167" t="s">
        <v>148</v>
      </c>
      <c r="E243" s="168" t="s">
        <v>766</v>
      </c>
      <c r="F243" s="169" t="s">
        <v>767</v>
      </c>
      <c r="G243" s="170" t="s">
        <v>356</v>
      </c>
      <c r="H243" s="171">
        <v>0.68</v>
      </c>
      <c r="I243" s="172"/>
      <c r="J243" s="173">
        <f>ROUND(I243*H243,2)</f>
        <v>0</v>
      </c>
      <c r="K243" s="174"/>
      <c r="L243" s="35"/>
      <c r="M243" s="175" t="s">
        <v>1</v>
      </c>
      <c r="N243" s="176" t="s">
        <v>43</v>
      </c>
      <c r="O243" s="60"/>
      <c r="P243" s="177">
        <f>O243*H243</f>
        <v>0</v>
      </c>
      <c r="Q243" s="177">
        <v>0</v>
      </c>
      <c r="R243" s="177">
        <f>Q243*H243</f>
        <v>0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167</v>
      </c>
      <c r="AT243" s="179" t="s">
        <v>148</v>
      </c>
      <c r="AU243" s="179" t="s">
        <v>88</v>
      </c>
      <c r="AY243" s="17" t="s">
        <v>145</v>
      </c>
      <c r="BE243" s="100">
        <f>IF(N243="základní",J243,0)</f>
        <v>0</v>
      </c>
      <c r="BF243" s="100">
        <f>IF(N243="snížená",J243,0)</f>
        <v>0</v>
      </c>
      <c r="BG243" s="100">
        <f>IF(N243="zákl. přenesená",J243,0)</f>
        <v>0</v>
      </c>
      <c r="BH243" s="100">
        <f>IF(N243="sníž. přenesená",J243,0)</f>
        <v>0</v>
      </c>
      <c r="BI243" s="100">
        <f>IF(N243="nulová",J243,0)</f>
        <v>0</v>
      </c>
      <c r="BJ243" s="17" t="s">
        <v>86</v>
      </c>
      <c r="BK243" s="100">
        <f>ROUND(I243*H243,2)</f>
        <v>0</v>
      </c>
      <c r="BL243" s="17" t="s">
        <v>167</v>
      </c>
      <c r="BM243" s="179" t="s">
        <v>658</v>
      </c>
    </row>
    <row r="244" spans="1:65" s="2" customFormat="1" ht="19.5">
      <c r="A244" s="34"/>
      <c r="B244" s="35"/>
      <c r="C244" s="34"/>
      <c r="D244" s="180" t="s">
        <v>154</v>
      </c>
      <c r="E244" s="34"/>
      <c r="F244" s="181" t="s">
        <v>767</v>
      </c>
      <c r="G244" s="34"/>
      <c r="H244" s="34"/>
      <c r="I244" s="136"/>
      <c r="J244" s="34"/>
      <c r="K244" s="34"/>
      <c r="L244" s="35"/>
      <c r="M244" s="222"/>
      <c r="N244" s="223"/>
      <c r="O244" s="224"/>
      <c r="P244" s="224"/>
      <c r="Q244" s="224"/>
      <c r="R244" s="224"/>
      <c r="S244" s="224"/>
      <c r="T244" s="22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154</v>
      </c>
      <c r="AU244" s="17" t="s">
        <v>88</v>
      </c>
    </row>
    <row r="245" spans="1:65" s="2" customFormat="1" ht="6.95" customHeight="1">
      <c r="A245" s="34"/>
      <c r="B245" s="49"/>
      <c r="C245" s="50"/>
      <c r="D245" s="50"/>
      <c r="E245" s="50"/>
      <c r="F245" s="50"/>
      <c r="G245" s="50"/>
      <c r="H245" s="50"/>
      <c r="I245" s="50"/>
      <c r="J245" s="50"/>
      <c r="K245" s="50"/>
      <c r="L245" s="35"/>
      <c r="M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</row>
  </sheetData>
  <autoFilter ref="C130:K244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 t="s">
        <v>5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7" t="s">
        <v>97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107</v>
      </c>
      <c r="L4" s="20"/>
      <c r="M4" s="10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80" t="str">
        <f>'Rekapitulace stavby'!K6</f>
        <v>Parkoviště na ul. Budovatelů v Novém Jičíně</v>
      </c>
      <c r="F7" s="281"/>
      <c r="G7" s="281"/>
      <c r="H7" s="281"/>
      <c r="L7" s="20"/>
    </row>
    <row r="8" spans="1:46" s="2" customFormat="1" ht="12" customHeight="1">
      <c r="A8" s="34"/>
      <c r="B8" s="35"/>
      <c r="C8" s="34"/>
      <c r="D8" s="27" t="s">
        <v>108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235" t="s">
        <v>768</v>
      </c>
      <c r="F9" s="282"/>
      <c r="G9" s="282"/>
      <c r="H9" s="282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7" t="s">
        <v>18</v>
      </c>
      <c r="E11" s="34"/>
      <c r="F11" s="25" t="s">
        <v>1</v>
      </c>
      <c r="G11" s="34"/>
      <c r="H11" s="34"/>
      <c r="I11" s="27" t="s">
        <v>19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7" t="s">
        <v>20</v>
      </c>
      <c r="E12" s="34"/>
      <c r="F12" s="25" t="s">
        <v>21</v>
      </c>
      <c r="G12" s="34"/>
      <c r="H12" s="34"/>
      <c r="I12" s="27" t="s">
        <v>22</v>
      </c>
      <c r="J12" s="57" t="str">
        <f>'Rekapitulace stavby'!AN8</f>
        <v>15. 3. 2022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7" t="s">
        <v>24</v>
      </c>
      <c r="E14" s="34"/>
      <c r="F14" s="34"/>
      <c r="G14" s="34"/>
      <c r="H14" s="34"/>
      <c r="I14" s="27" t="s">
        <v>25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5" t="s">
        <v>26</v>
      </c>
      <c r="F15" s="34"/>
      <c r="G15" s="34"/>
      <c r="H15" s="34"/>
      <c r="I15" s="27" t="s">
        <v>27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7" t="s">
        <v>28</v>
      </c>
      <c r="E17" s="34"/>
      <c r="F17" s="34"/>
      <c r="G17" s="34"/>
      <c r="H17" s="34"/>
      <c r="I17" s="27" t="s">
        <v>25</v>
      </c>
      <c r="J17" s="28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283" t="str">
        <f>'Rekapitulace stavby'!E14</f>
        <v>Vyplň údaj</v>
      </c>
      <c r="F18" s="262"/>
      <c r="G18" s="262"/>
      <c r="H18" s="262"/>
      <c r="I18" s="27" t="s">
        <v>27</v>
      </c>
      <c r="J18" s="28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7" t="s">
        <v>30</v>
      </c>
      <c r="E20" s="34"/>
      <c r="F20" s="34"/>
      <c r="G20" s="34"/>
      <c r="H20" s="34"/>
      <c r="I20" s="27" t="s">
        <v>25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5" t="s">
        <v>31</v>
      </c>
      <c r="F21" s="34"/>
      <c r="G21" s="34"/>
      <c r="H21" s="34"/>
      <c r="I21" s="27" t="s">
        <v>27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7" t="s">
        <v>33</v>
      </c>
      <c r="E23" s="34"/>
      <c r="F23" s="34"/>
      <c r="G23" s="34"/>
      <c r="H23" s="34"/>
      <c r="I23" s="27" t="s">
        <v>25</v>
      </c>
      <c r="J23" s="25" t="str">
        <f>IF('Rekapitulace stavby'!AN19="","",'Rekapitulace stavby'!AN19)</f>
        <v/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5" t="str">
        <f>IF('Rekapitulace stavby'!E20="","",'Rekapitulace stavby'!E20)</f>
        <v xml:space="preserve"> </v>
      </c>
      <c r="F24" s="34"/>
      <c r="G24" s="34"/>
      <c r="H24" s="34"/>
      <c r="I24" s="27" t="s">
        <v>27</v>
      </c>
      <c r="J24" s="25" t="str">
        <f>IF('Rekapitulace stavby'!AN20="","",'Rekapitulace stavby'!AN20)</f>
        <v/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7" t="s">
        <v>35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267" t="s">
        <v>1</v>
      </c>
      <c r="F27" s="267"/>
      <c r="G27" s="267"/>
      <c r="H27" s="26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5"/>
      <c r="C30" s="34"/>
      <c r="D30" s="25" t="s">
        <v>110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5"/>
      <c r="C31" s="34"/>
      <c r="D31" s="32" t="s">
        <v>101</v>
      </c>
      <c r="E31" s="34"/>
      <c r="F31" s="34"/>
      <c r="G31" s="34"/>
      <c r="H31" s="34"/>
      <c r="I31" s="34"/>
      <c r="J31" s="33">
        <f>J106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11" t="s">
        <v>38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12" t="s">
        <v>42</v>
      </c>
      <c r="E35" s="27" t="s">
        <v>43</v>
      </c>
      <c r="F35" s="113">
        <f>ROUND((SUM(BE106:BE113) + SUM(BE133:BE256)),  2)</f>
        <v>0</v>
      </c>
      <c r="G35" s="34"/>
      <c r="H35" s="34"/>
      <c r="I35" s="114">
        <v>0.21</v>
      </c>
      <c r="J35" s="113">
        <f>ROUND(((SUM(BE106:BE113) + SUM(BE133:BE256))*I35),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7" t="s">
        <v>44</v>
      </c>
      <c r="F36" s="113">
        <f>ROUND((SUM(BF106:BF113) + SUM(BF133:BF256)),  2)</f>
        <v>0</v>
      </c>
      <c r="G36" s="34"/>
      <c r="H36" s="34"/>
      <c r="I36" s="114">
        <v>0.15</v>
      </c>
      <c r="J36" s="113">
        <f>ROUND(((SUM(BF106:BF113) + SUM(BF133:BF256))*I36),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7" t="s">
        <v>45</v>
      </c>
      <c r="F37" s="113">
        <f>ROUND((SUM(BG106:BG113) + SUM(BG133:BG256)),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7" t="s">
        <v>46</v>
      </c>
      <c r="F38" s="113">
        <f>ROUND((SUM(BH106:BH113) + SUM(BH133:BH256)),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7" t="s">
        <v>47</v>
      </c>
      <c r="F39" s="113">
        <f>ROUND((SUM(BI106:BI113) + SUM(BI133:BI256)),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15" t="s">
        <v>48</v>
      </c>
      <c r="E41" s="62"/>
      <c r="F41" s="62"/>
      <c r="G41" s="116" t="s">
        <v>49</v>
      </c>
      <c r="H41" s="117" t="s">
        <v>50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4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5"/>
      <c r="C61" s="34"/>
      <c r="D61" s="47" t="s">
        <v>53</v>
      </c>
      <c r="E61" s="37"/>
      <c r="F61" s="120" t="s">
        <v>54</v>
      </c>
      <c r="G61" s="47" t="s">
        <v>53</v>
      </c>
      <c r="H61" s="37"/>
      <c r="I61" s="37"/>
      <c r="J61" s="121" t="s">
        <v>54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5"/>
      <c r="C76" s="34"/>
      <c r="D76" s="47" t="s">
        <v>53</v>
      </c>
      <c r="E76" s="37"/>
      <c r="F76" s="120" t="s">
        <v>54</v>
      </c>
      <c r="G76" s="47" t="s">
        <v>53</v>
      </c>
      <c r="H76" s="37"/>
      <c r="I76" s="37"/>
      <c r="J76" s="121" t="s">
        <v>54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1" t="s">
        <v>111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4"/>
      <c r="D85" s="34"/>
      <c r="E85" s="280" t="str">
        <f>E7</f>
        <v>Parkoviště na ul. Budovatelů v Novém Jičíně</v>
      </c>
      <c r="F85" s="281"/>
      <c r="G85" s="281"/>
      <c r="H85" s="281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7" t="s">
        <v>108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4"/>
      <c r="D87" s="34"/>
      <c r="E87" s="235" t="str">
        <f>E9</f>
        <v>101c - Budovatelů - gabiónová zeď</v>
      </c>
      <c r="F87" s="282"/>
      <c r="G87" s="282"/>
      <c r="H87" s="282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7" t="s">
        <v>20</v>
      </c>
      <c r="D89" s="34"/>
      <c r="E89" s="34"/>
      <c r="F89" s="25" t="str">
        <f>F12</f>
        <v>Nový Jičín</v>
      </c>
      <c r="G89" s="34"/>
      <c r="H89" s="34"/>
      <c r="I89" s="27" t="s">
        <v>22</v>
      </c>
      <c r="J89" s="57" t="str">
        <f>IF(J12="","",J12)</f>
        <v>15. 3. 2022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7" t="s">
        <v>24</v>
      </c>
      <c r="D91" s="34"/>
      <c r="E91" s="34"/>
      <c r="F91" s="25" t="str">
        <f>E15</f>
        <v>Město Nový Jičín</v>
      </c>
      <c r="G91" s="34"/>
      <c r="H91" s="34"/>
      <c r="I91" s="27" t="s">
        <v>30</v>
      </c>
      <c r="J91" s="30" t="str">
        <f>E21</f>
        <v>DOPRAPLAN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22" t="s">
        <v>112</v>
      </c>
      <c r="D94" s="105"/>
      <c r="E94" s="105"/>
      <c r="F94" s="105"/>
      <c r="G94" s="105"/>
      <c r="H94" s="105"/>
      <c r="I94" s="105"/>
      <c r="J94" s="123" t="s">
        <v>113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24" t="s">
        <v>114</v>
      </c>
      <c r="D96" s="34"/>
      <c r="E96" s="34"/>
      <c r="F96" s="34"/>
      <c r="G96" s="34"/>
      <c r="H96" s="34"/>
      <c r="I96" s="34"/>
      <c r="J96" s="73">
        <f>J133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115</v>
      </c>
    </row>
    <row r="97" spans="1:65" s="9" customFormat="1" ht="24.95" hidden="1" customHeight="1">
      <c r="B97" s="125"/>
      <c r="D97" s="126" t="s">
        <v>224</v>
      </c>
      <c r="E97" s="127"/>
      <c r="F97" s="127"/>
      <c r="G97" s="127"/>
      <c r="H97" s="127"/>
      <c r="I97" s="127"/>
      <c r="J97" s="128">
        <f>J134</f>
        <v>0</v>
      </c>
      <c r="L97" s="125"/>
    </row>
    <row r="98" spans="1:65" s="10" customFormat="1" ht="19.899999999999999" hidden="1" customHeight="1">
      <c r="B98" s="129"/>
      <c r="D98" s="130" t="s">
        <v>225</v>
      </c>
      <c r="E98" s="131"/>
      <c r="F98" s="131"/>
      <c r="G98" s="131"/>
      <c r="H98" s="131"/>
      <c r="I98" s="131"/>
      <c r="J98" s="132">
        <f>J135</f>
        <v>0</v>
      </c>
      <c r="L98" s="129"/>
    </row>
    <row r="99" spans="1:65" s="10" customFormat="1" ht="19.899999999999999" hidden="1" customHeight="1">
      <c r="B99" s="129"/>
      <c r="D99" s="130" t="s">
        <v>769</v>
      </c>
      <c r="E99" s="131"/>
      <c r="F99" s="131"/>
      <c r="G99" s="131"/>
      <c r="H99" s="131"/>
      <c r="I99" s="131"/>
      <c r="J99" s="132">
        <f>J181</f>
        <v>0</v>
      </c>
      <c r="L99" s="129"/>
    </row>
    <row r="100" spans="1:65" s="10" customFormat="1" ht="19.899999999999999" hidden="1" customHeight="1">
      <c r="B100" s="129"/>
      <c r="D100" s="130" t="s">
        <v>226</v>
      </c>
      <c r="E100" s="131"/>
      <c r="F100" s="131"/>
      <c r="G100" s="131"/>
      <c r="H100" s="131"/>
      <c r="I100" s="131"/>
      <c r="J100" s="132">
        <f>J199</f>
        <v>0</v>
      </c>
      <c r="L100" s="129"/>
    </row>
    <row r="101" spans="1:65" s="10" customFormat="1" ht="19.899999999999999" hidden="1" customHeight="1">
      <c r="B101" s="129"/>
      <c r="D101" s="130" t="s">
        <v>229</v>
      </c>
      <c r="E101" s="131"/>
      <c r="F101" s="131"/>
      <c r="G101" s="131"/>
      <c r="H101" s="131"/>
      <c r="I101" s="131"/>
      <c r="J101" s="132">
        <f>J225</f>
        <v>0</v>
      </c>
      <c r="L101" s="129"/>
    </row>
    <row r="102" spans="1:65" s="10" customFormat="1" ht="19.899999999999999" hidden="1" customHeight="1">
      <c r="B102" s="129"/>
      <c r="D102" s="130" t="s">
        <v>230</v>
      </c>
      <c r="E102" s="131"/>
      <c r="F102" s="131"/>
      <c r="G102" s="131"/>
      <c r="H102" s="131"/>
      <c r="I102" s="131"/>
      <c r="J102" s="132">
        <f>J232</f>
        <v>0</v>
      </c>
      <c r="L102" s="129"/>
    </row>
    <row r="103" spans="1:65" s="10" customFormat="1" ht="19.899999999999999" hidden="1" customHeight="1">
      <c r="B103" s="129"/>
      <c r="D103" s="130" t="s">
        <v>232</v>
      </c>
      <c r="E103" s="131"/>
      <c r="F103" s="131"/>
      <c r="G103" s="131"/>
      <c r="H103" s="131"/>
      <c r="I103" s="131"/>
      <c r="J103" s="132">
        <f>J254</f>
        <v>0</v>
      </c>
      <c r="L103" s="129"/>
    </row>
    <row r="104" spans="1:65" s="2" customFormat="1" ht="21.75" hidden="1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4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6.95" hidden="1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4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2" customFormat="1" ht="29.25" hidden="1" customHeight="1">
      <c r="A106" s="34"/>
      <c r="B106" s="35"/>
      <c r="C106" s="124" t="s">
        <v>121</v>
      </c>
      <c r="D106" s="34"/>
      <c r="E106" s="34"/>
      <c r="F106" s="34"/>
      <c r="G106" s="34"/>
      <c r="H106" s="34"/>
      <c r="I106" s="34"/>
      <c r="J106" s="133">
        <f>ROUND(J107 + J108 + J109 + J110 + J111 + J112,2)</f>
        <v>0</v>
      </c>
      <c r="K106" s="34"/>
      <c r="L106" s="44"/>
      <c r="N106" s="134" t="s">
        <v>42</v>
      </c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5" s="2" customFormat="1" ht="18" hidden="1" customHeight="1">
      <c r="A107" s="34"/>
      <c r="B107" s="135"/>
      <c r="C107" s="136"/>
      <c r="D107" s="255" t="s">
        <v>122</v>
      </c>
      <c r="E107" s="284"/>
      <c r="F107" s="284"/>
      <c r="G107" s="136"/>
      <c r="H107" s="136"/>
      <c r="I107" s="136"/>
      <c r="J107" s="96">
        <v>0</v>
      </c>
      <c r="K107" s="136"/>
      <c r="L107" s="138"/>
      <c r="M107" s="139"/>
      <c r="N107" s="140" t="s">
        <v>43</v>
      </c>
      <c r="O107" s="139"/>
      <c r="P107" s="139"/>
      <c r="Q107" s="139"/>
      <c r="R107" s="139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123</v>
      </c>
      <c r="AZ107" s="139"/>
      <c r="BA107" s="139"/>
      <c r="BB107" s="139"/>
      <c r="BC107" s="139"/>
      <c r="BD107" s="139"/>
      <c r="BE107" s="142">
        <f t="shared" ref="BE107:BE112" si="0">IF(N107="základní",J107,0)</f>
        <v>0</v>
      </c>
      <c r="BF107" s="142">
        <f t="shared" ref="BF107:BF112" si="1">IF(N107="snížená",J107,0)</f>
        <v>0</v>
      </c>
      <c r="BG107" s="142">
        <f t="shared" ref="BG107:BG112" si="2">IF(N107="zákl. přenesená",J107,0)</f>
        <v>0</v>
      </c>
      <c r="BH107" s="142">
        <f t="shared" ref="BH107:BH112" si="3">IF(N107="sníž. přenesená",J107,0)</f>
        <v>0</v>
      </c>
      <c r="BI107" s="142">
        <f t="shared" ref="BI107:BI112" si="4">IF(N107="nulová",J107,0)</f>
        <v>0</v>
      </c>
      <c r="BJ107" s="141" t="s">
        <v>86</v>
      </c>
      <c r="BK107" s="139"/>
      <c r="BL107" s="139"/>
      <c r="BM107" s="139"/>
    </row>
    <row r="108" spans="1:65" s="2" customFormat="1" ht="18" hidden="1" customHeight="1">
      <c r="A108" s="34"/>
      <c r="B108" s="135"/>
      <c r="C108" s="136"/>
      <c r="D108" s="255" t="s">
        <v>124</v>
      </c>
      <c r="E108" s="284"/>
      <c r="F108" s="284"/>
      <c r="G108" s="136"/>
      <c r="H108" s="136"/>
      <c r="I108" s="136"/>
      <c r="J108" s="96">
        <v>0</v>
      </c>
      <c r="K108" s="136"/>
      <c r="L108" s="138"/>
      <c r="M108" s="139"/>
      <c r="N108" s="140" t="s">
        <v>43</v>
      </c>
      <c r="O108" s="139"/>
      <c r="P108" s="139"/>
      <c r="Q108" s="139"/>
      <c r="R108" s="139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123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86</v>
      </c>
      <c r="BK108" s="139"/>
      <c r="BL108" s="139"/>
      <c r="BM108" s="139"/>
    </row>
    <row r="109" spans="1:65" s="2" customFormat="1" ht="18" hidden="1" customHeight="1">
      <c r="A109" s="34"/>
      <c r="B109" s="135"/>
      <c r="C109" s="136"/>
      <c r="D109" s="255" t="s">
        <v>125</v>
      </c>
      <c r="E109" s="284"/>
      <c r="F109" s="284"/>
      <c r="G109" s="136"/>
      <c r="H109" s="136"/>
      <c r="I109" s="136"/>
      <c r="J109" s="96">
        <v>0</v>
      </c>
      <c r="K109" s="136"/>
      <c r="L109" s="138"/>
      <c r="M109" s="139"/>
      <c r="N109" s="140" t="s">
        <v>43</v>
      </c>
      <c r="O109" s="139"/>
      <c r="P109" s="139"/>
      <c r="Q109" s="139"/>
      <c r="R109" s="139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123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86</v>
      </c>
      <c r="BK109" s="139"/>
      <c r="BL109" s="139"/>
      <c r="BM109" s="139"/>
    </row>
    <row r="110" spans="1:65" s="2" customFormat="1" ht="18" hidden="1" customHeight="1">
      <c r="A110" s="34"/>
      <c r="B110" s="135"/>
      <c r="C110" s="136"/>
      <c r="D110" s="255" t="s">
        <v>126</v>
      </c>
      <c r="E110" s="284"/>
      <c r="F110" s="284"/>
      <c r="G110" s="136"/>
      <c r="H110" s="136"/>
      <c r="I110" s="136"/>
      <c r="J110" s="96">
        <v>0</v>
      </c>
      <c r="K110" s="136"/>
      <c r="L110" s="138"/>
      <c r="M110" s="139"/>
      <c r="N110" s="140" t="s">
        <v>43</v>
      </c>
      <c r="O110" s="139"/>
      <c r="P110" s="139"/>
      <c r="Q110" s="139"/>
      <c r="R110" s="139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123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86</v>
      </c>
      <c r="BK110" s="139"/>
      <c r="BL110" s="139"/>
      <c r="BM110" s="139"/>
    </row>
    <row r="111" spans="1:65" s="2" customFormat="1" ht="18" hidden="1" customHeight="1">
      <c r="A111" s="34"/>
      <c r="B111" s="135"/>
      <c r="C111" s="136"/>
      <c r="D111" s="255" t="s">
        <v>127</v>
      </c>
      <c r="E111" s="284"/>
      <c r="F111" s="284"/>
      <c r="G111" s="136"/>
      <c r="H111" s="136"/>
      <c r="I111" s="136"/>
      <c r="J111" s="96">
        <v>0</v>
      </c>
      <c r="K111" s="136"/>
      <c r="L111" s="138"/>
      <c r="M111" s="139"/>
      <c r="N111" s="140" t="s">
        <v>43</v>
      </c>
      <c r="O111" s="139"/>
      <c r="P111" s="139"/>
      <c r="Q111" s="139"/>
      <c r="R111" s="139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123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86</v>
      </c>
      <c r="BK111" s="139"/>
      <c r="BL111" s="139"/>
      <c r="BM111" s="139"/>
    </row>
    <row r="112" spans="1:65" s="2" customFormat="1" ht="18" hidden="1" customHeight="1">
      <c r="A112" s="34"/>
      <c r="B112" s="135"/>
      <c r="C112" s="136"/>
      <c r="D112" s="137" t="s">
        <v>128</v>
      </c>
      <c r="E112" s="136"/>
      <c r="F112" s="136"/>
      <c r="G112" s="136"/>
      <c r="H112" s="136"/>
      <c r="I112" s="136"/>
      <c r="J112" s="96">
        <f>ROUND(J30*T112,2)</f>
        <v>0</v>
      </c>
      <c r="K112" s="136"/>
      <c r="L112" s="138"/>
      <c r="M112" s="139"/>
      <c r="N112" s="140" t="s">
        <v>43</v>
      </c>
      <c r="O112" s="139"/>
      <c r="P112" s="139"/>
      <c r="Q112" s="139"/>
      <c r="R112" s="139"/>
      <c r="S112" s="136"/>
      <c r="T112" s="136"/>
      <c r="U112" s="136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129</v>
      </c>
      <c r="AZ112" s="139"/>
      <c r="BA112" s="139"/>
      <c r="BB112" s="139"/>
      <c r="BC112" s="139"/>
      <c r="BD112" s="139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86</v>
      </c>
      <c r="BK112" s="139"/>
      <c r="BL112" s="139"/>
      <c r="BM112" s="139"/>
    </row>
    <row r="113" spans="1:31" s="2" customFormat="1" ht="11.25" hidden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29.25" hidden="1" customHeight="1">
      <c r="A114" s="34"/>
      <c r="B114" s="35"/>
      <c r="C114" s="104" t="s">
        <v>106</v>
      </c>
      <c r="D114" s="105"/>
      <c r="E114" s="105"/>
      <c r="F114" s="105"/>
      <c r="G114" s="105"/>
      <c r="H114" s="105"/>
      <c r="I114" s="105"/>
      <c r="J114" s="106">
        <f>ROUND(J96+J106,2)</f>
        <v>0</v>
      </c>
      <c r="K114" s="105"/>
      <c r="L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hidden="1" customHeight="1">
      <c r="A115" s="34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ht="11.25" hidden="1"/>
    <row r="117" spans="1:31" ht="11.25" hidden="1"/>
    <row r="118" spans="1:31" ht="11.25" hidden="1"/>
    <row r="119" spans="1:31" s="2" customFormat="1" ht="6.95" customHeight="1">
      <c r="A119" s="34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5" customHeight="1">
      <c r="A120" s="34"/>
      <c r="B120" s="35"/>
      <c r="C120" s="21" t="s">
        <v>130</v>
      </c>
      <c r="D120" s="34"/>
      <c r="E120" s="34"/>
      <c r="F120" s="34"/>
      <c r="G120" s="34"/>
      <c r="H120" s="34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7" t="s">
        <v>16</v>
      </c>
      <c r="D122" s="34"/>
      <c r="E122" s="34"/>
      <c r="F122" s="34"/>
      <c r="G122" s="34"/>
      <c r="H122" s="34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4"/>
      <c r="D123" s="34"/>
      <c r="E123" s="280" t="str">
        <f>E7</f>
        <v>Parkoviště na ul. Budovatelů v Novém Jičíně</v>
      </c>
      <c r="F123" s="281"/>
      <c r="G123" s="281"/>
      <c r="H123" s="281"/>
      <c r="I123" s="34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7" t="s">
        <v>108</v>
      </c>
      <c r="D124" s="34"/>
      <c r="E124" s="34"/>
      <c r="F124" s="34"/>
      <c r="G124" s="34"/>
      <c r="H124" s="34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4"/>
      <c r="D125" s="34"/>
      <c r="E125" s="235" t="str">
        <f>E9</f>
        <v>101c - Budovatelů - gabiónová zeď</v>
      </c>
      <c r="F125" s="282"/>
      <c r="G125" s="282"/>
      <c r="H125" s="282"/>
      <c r="I125" s="34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7" t="s">
        <v>20</v>
      </c>
      <c r="D127" s="34"/>
      <c r="E127" s="34"/>
      <c r="F127" s="25" t="str">
        <f>F12</f>
        <v>Nový Jičín</v>
      </c>
      <c r="G127" s="34"/>
      <c r="H127" s="34"/>
      <c r="I127" s="27" t="s">
        <v>22</v>
      </c>
      <c r="J127" s="57" t="str">
        <f>IF(J12="","",J12)</f>
        <v>15. 3. 2022</v>
      </c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7" t="s">
        <v>24</v>
      </c>
      <c r="D129" s="34"/>
      <c r="E129" s="34"/>
      <c r="F129" s="25" t="str">
        <f>E15</f>
        <v>Město Nový Jičín</v>
      </c>
      <c r="G129" s="34"/>
      <c r="H129" s="34"/>
      <c r="I129" s="27" t="s">
        <v>30</v>
      </c>
      <c r="J129" s="30" t="str">
        <f>E21</f>
        <v>DOPRAPLAN s.r.o.</v>
      </c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7" t="s">
        <v>28</v>
      </c>
      <c r="D130" s="34"/>
      <c r="E130" s="34"/>
      <c r="F130" s="25" t="str">
        <f>IF(E18="","",E18)</f>
        <v>Vyplň údaj</v>
      </c>
      <c r="G130" s="34"/>
      <c r="H130" s="34"/>
      <c r="I130" s="27" t="s">
        <v>33</v>
      </c>
      <c r="J130" s="30" t="str">
        <f>E24</f>
        <v xml:space="preserve"> </v>
      </c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43"/>
      <c r="B132" s="144"/>
      <c r="C132" s="145" t="s">
        <v>131</v>
      </c>
      <c r="D132" s="146" t="s">
        <v>63</v>
      </c>
      <c r="E132" s="146" t="s">
        <v>59</v>
      </c>
      <c r="F132" s="146" t="s">
        <v>60</v>
      </c>
      <c r="G132" s="146" t="s">
        <v>132</v>
      </c>
      <c r="H132" s="146" t="s">
        <v>133</v>
      </c>
      <c r="I132" s="146" t="s">
        <v>134</v>
      </c>
      <c r="J132" s="147" t="s">
        <v>113</v>
      </c>
      <c r="K132" s="148" t="s">
        <v>135</v>
      </c>
      <c r="L132" s="149"/>
      <c r="M132" s="64" t="s">
        <v>1</v>
      </c>
      <c r="N132" s="65" t="s">
        <v>42</v>
      </c>
      <c r="O132" s="65" t="s">
        <v>136</v>
      </c>
      <c r="P132" s="65" t="s">
        <v>137</v>
      </c>
      <c r="Q132" s="65" t="s">
        <v>138</v>
      </c>
      <c r="R132" s="65" t="s">
        <v>139</v>
      </c>
      <c r="S132" s="65" t="s">
        <v>140</v>
      </c>
      <c r="T132" s="66" t="s">
        <v>141</v>
      </c>
      <c r="U132" s="143"/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3"/>
    </row>
    <row r="133" spans="1:65" s="2" customFormat="1" ht="22.9" customHeight="1">
      <c r="A133" s="34"/>
      <c r="B133" s="35"/>
      <c r="C133" s="71" t="s">
        <v>142</v>
      </c>
      <c r="D133" s="34"/>
      <c r="E133" s="34"/>
      <c r="F133" s="34"/>
      <c r="G133" s="34"/>
      <c r="H133" s="34"/>
      <c r="I133" s="34"/>
      <c r="J133" s="150">
        <f>BK133</f>
        <v>0</v>
      </c>
      <c r="K133" s="34"/>
      <c r="L133" s="35"/>
      <c r="M133" s="67"/>
      <c r="N133" s="58"/>
      <c r="O133" s="68"/>
      <c r="P133" s="151">
        <f>P134</f>
        <v>0</v>
      </c>
      <c r="Q133" s="68"/>
      <c r="R133" s="151">
        <f>R134</f>
        <v>265.50652391999995</v>
      </c>
      <c r="S133" s="68"/>
      <c r="T133" s="152">
        <f>T134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77</v>
      </c>
      <c r="AU133" s="17" t="s">
        <v>115</v>
      </c>
      <c r="BK133" s="153">
        <f>BK134</f>
        <v>0</v>
      </c>
    </row>
    <row r="134" spans="1:65" s="12" customFormat="1" ht="25.9" customHeight="1">
      <c r="B134" s="154"/>
      <c r="D134" s="155" t="s">
        <v>77</v>
      </c>
      <c r="E134" s="156" t="s">
        <v>236</v>
      </c>
      <c r="F134" s="156" t="s">
        <v>237</v>
      </c>
      <c r="I134" s="157"/>
      <c r="J134" s="158">
        <f>BK134</f>
        <v>0</v>
      </c>
      <c r="L134" s="154"/>
      <c r="M134" s="159"/>
      <c r="N134" s="160"/>
      <c r="O134" s="160"/>
      <c r="P134" s="161">
        <f>P135+P181+P199+P225+P232+P254</f>
        <v>0</v>
      </c>
      <c r="Q134" s="160"/>
      <c r="R134" s="161">
        <f>R135+R181+R199+R225+R232+R254</f>
        <v>265.50652391999995</v>
      </c>
      <c r="S134" s="160"/>
      <c r="T134" s="162">
        <f>T135+T181+T199+T225+T232+T254</f>
        <v>0</v>
      </c>
      <c r="AR134" s="155" t="s">
        <v>86</v>
      </c>
      <c r="AT134" s="163" t="s">
        <v>77</v>
      </c>
      <c r="AU134" s="163" t="s">
        <v>78</v>
      </c>
      <c r="AY134" s="155" t="s">
        <v>145</v>
      </c>
      <c r="BK134" s="164">
        <f>BK135+BK181+BK199+BK225+BK232+BK254</f>
        <v>0</v>
      </c>
    </row>
    <row r="135" spans="1:65" s="12" customFormat="1" ht="22.9" customHeight="1">
      <c r="B135" s="154"/>
      <c r="D135" s="155" t="s">
        <v>77</v>
      </c>
      <c r="E135" s="165" t="s">
        <v>86</v>
      </c>
      <c r="F135" s="165" t="s">
        <v>238</v>
      </c>
      <c r="I135" s="157"/>
      <c r="J135" s="166">
        <f>BK135</f>
        <v>0</v>
      </c>
      <c r="L135" s="154"/>
      <c r="M135" s="159"/>
      <c r="N135" s="160"/>
      <c r="O135" s="160"/>
      <c r="P135" s="161">
        <f>SUM(P136:P180)</f>
        <v>0</v>
      </c>
      <c r="Q135" s="160"/>
      <c r="R135" s="161">
        <f>SUM(R136:R180)</f>
        <v>14.515834999999999</v>
      </c>
      <c r="S135" s="160"/>
      <c r="T135" s="162">
        <f>SUM(T136:T180)</f>
        <v>0</v>
      </c>
      <c r="AR135" s="155" t="s">
        <v>86</v>
      </c>
      <c r="AT135" s="163" t="s">
        <v>77</v>
      </c>
      <c r="AU135" s="163" t="s">
        <v>86</v>
      </c>
      <c r="AY135" s="155" t="s">
        <v>145</v>
      </c>
      <c r="BK135" s="164">
        <f>SUM(BK136:BK180)</f>
        <v>0</v>
      </c>
    </row>
    <row r="136" spans="1:65" s="2" customFormat="1" ht="24.2" customHeight="1">
      <c r="A136" s="34"/>
      <c r="B136" s="135"/>
      <c r="C136" s="167" t="s">
        <v>86</v>
      </c>
      <c r="D136" s="167" t="s">
        <v>148</v>
      </c>
      <c r="E136" s="168" t="s">
        <v>770</v>
      </c>
      <c r="F136" s="169" t="s">
        <v>771</v>
      </c>
      <c r="G136" s="170" t="s">
        <v>282</v>
      </c>
      <c r="H136" s="171">
        <v>13.75</v>
      </c>
      <c r="I136" s="172"/>
      <c r="J136" s="173">
        <f>ROUND(I136*H136,2)</f>
        <v>0</v>
      </c>
      <c r="K136" s="174"/>
      <c r="L136" s="35"/>
      <c r="M136" s="175" t="s">
        <v>1</v>
      </c>
      <c r="N136" s="176" t="s">
        <v>43</v>
      </c>
      <c r="O136" s="60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167</v>
      </c>
      <c r="AT136" s="179" t="s">
        <v>148</v>
      </c>
      <c r="AU136" s="179" t="s">
        <v>88</v>
      </c>
      <c r="AY136" s="17" t="s">
        <v>145</v>
      </c>
      <c r="BE136" s="100">
        <f>IF(N136="základní",J136,0)</f>
        <v>0</v>
      </c>
      <c r="BF136" s="100">
        <f>IF(N136="snížená",J136,0)</f>
        <v>0</v>
      </c>
      <c r="BG136" s="100">
        <f>IF(N136="zákl. přenesená",J136,0)</f>
        <v>0</v>
      </c>
      <c r="BH136" s="100">
        <f>IF(N136="sníž. přenesená",J136,0)</f>
        <v>0</v>
      </c>
      <c r="BI136" s="100">
        <f>IF(N136="nulová",J136,0)</f>
        <v>0</v>
      </c>
      <c r="BJ136" s="17" t="s">
        <v>86</v>
      </c>
      <c r="BK136" s="100">
        <f>ROUND(I136*H136,2)</f>
        <v>0</v>
      </c>
      <c r="BL136" s="17" t="s">
        <v>167</v>
      </c>
      <c r="BM136" s="179" t="s">
        <v>772</v>
      </c>
    </row>
    <row r="137" spans="1:65" s="2" customFormat="1" ht="29.25">
      <c r="A137" s="34"/>
      <c r="B137" s="35"/>
      <c r="C137" s="34"/>
      <c r="D137" s="180" t="s">
        <v>154</v>
      </c>
      <c r="E137" s="34"/>
      <c r="F137" s="181" t="s">
        <v>773</v>
      </c>
      <c r="G137" s="34"/>
      <c r="H137" s="34"/>
      <c r="I137" s="136"/>
      <c r="J137" s="34"/>
      <c r="K137" s="34"/>
      <c r="L137" s="35"/>
      <c r="M137" s="182"/>
      <c r="N137" s="183"/>
      <c r="O137" s="60"/>
      <c r="P137" s="60"/>
      <c r="Q137" s="60"/>
      <c r="R137" s="60"/>
      <c r="S137" s="60"/>
      <c r="T137" s="61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154</v>
      </c>
      <c r="AU137" s="17" t="s">
        <v>88</v>
      </c>
    </row>
    <row r="138" spans="1:65" s="13" customFormat="1" ht="11.25">
      <c r="B138" s="184"/>
      <c r="D138" s="180" t="s">
        <v>156</v>
      </c>
      <c r="E138" s="185" t="s">
        <v>1</v>
      </c>
      <c r="F138" s="186" t="s">
        <v>774</v>
      </c>
      <c r="H138" s="187">
        <v>13.75</v>
      </c>
      <c r="I138" s="188"/>
      <c r="L138" s="184"/>
      <c r="M138" s="189"/>
      <c r="N138" s="190"/>
      <c r="O138" s="190"/>
      <c r="P138" s="190"/>
      <c r="Q138" s="190"/>
      <c r="R138" s="190"/>
      <c r="S138" s="190"/>
      <c r="T138" s="191"/>
      <c r="AT138" s="185" t="s">
        <v>156</v>
      </c>
      <c r="AU138" s="185" t="s">
        <v>88</v>
      </c>
      <c r="AV138" s="13" t="s">
        <v>88</v>
      </c>
      <c r="AW138" s="13" t="s">
        <v>32</v>
      </c>
      <c r="AX138" s="13" t="s">
        <v>86</v>
      </c>
      <c r="AY138" s="185" t="s">
        <v>145</v>
      </c>
    </row>
    <row r="139" spans="1:65" s="2" customFormat="1" ht="16.5" customHeight="1">
      <c r="A139" s="34"/>
      <c r="B139" s="135"/>
      <c r="C139" s="167" t="s">
        <v>88</v>
      </c>
      <c r="D139" s="167" t="s">
        <v>148</v>
      </c>
      <c r="E139" s="168" t="s">
        <v>775</v>
      </c>
      <c r="F139" s="169" t="s">
        <v>776</v>
      </c>
      <c r="G139" s="170" t="s">
        <v>272</v>
      </c>
      <c r="H139" s="171">
        <v>137.5</v>
      </c>
      <c r="I139" s="172"/>
      <c r="J139" s="173">
        <f>ROUND(I139*H139,2)</f>
        <v>0</v>
      </c>
      <c r="K139" s="174"/>
      <c r="L139" s="35"/>
      <c r="M139" s="175" t="s">
        <v>1</v>
      </c>
      <c r="N139" s="176" t="s">
        <v>43</v>
      </c>
      <c r="O139" s="60"/>
      <c r="P139" s="177">
        <f>O139*H139</f>
        <v>0</v>
      </c>
      <c r="Q139" s="177">
        <v>1.33E-3</v>
      </c>
      <c r="R139" s="177">
        <f>Q139*H139</f>
        <v>0.18287500000000001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167</v>
      </c>
      <c r="AT139" s="179" t="s">
        <v>148</v>
      </c>
      <c r="AU139" s="179" t="s">
        <v>88</v>
      </c>
      <c r="AY139" s="17" t="s">
        <v>145</v>
      </c>
      <c r="BE139" s="100">
        <f>IF(N139="základní",J139,0)</f>
        <v>0</v>
      </c>
      <c r="BF139" s="100">
        <f>IF(N139="snížená",J139,0)</f>
        <v>0</v>
      </c>
      <c r="BG139" s="100">
        <f>IF(N139="zákl. přenesená",J139,0)</f>
        <v>0</v>
      </c>
      <c r="BH139" s="100">
        <f>IF(N139="sníž. přenesená",J139,0)</f>
        <v>0</v>
      </c>
      <c r="BI139" s="100">
        <f>IF(N139="nulová",J139,0)</f>
        <v>0</v>
      </c>
      <c r="BJ139" s="17" t="s">
        <v>86</v>
      </c>
      <c r="BK139" s="100">
        <f>ROUND(I139*H139,2)</f>
        <v>0</v>
      </c>
      <c r="BL139" s="17" t="s">
        <v>167</v>
      </c>
      <c r="BM139" s="179" t="s">
        <v>777</v>
      </c>
    </row>
    <row r="140" spans="1:65" s="2" customFormat="1" ht="39">
      <c r="A140" s="34"/>
      <c r="B140" s="35"/>
      <c r="C140" s="34"/>
      <c r="D140" s="180" t="s">
        <v>154</v>
      </c>
      <c r="E140" s="34"/>
      <c r="F140" s="181" t="s">
        <v>778</v>
      </c>
      <c r="G140" s="34"/>
      <c r="H140" s="34"/>
      <c r="I140" s="136"/>
      <c r="J140" s="34"/>
      <c r="K140" s="34"/>
      <c r="L140" s="35"/>
      <c r="M140" s="182"/>
      <c r="N140" s="183"/>
      <c r="O140" s="60"/>
      <c r="P140" s="60"/>
      <c r="Q140" s="60"/>
      <c r="R140" s="60"/>
      <c r="S140" s="60"/>
      <c r="T140" s="61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154</v>
      </c>
      <c r="AU140" s="17" t="s">
        <v>88</v>
      </c>
    </row>
    <row r="141" spans="1:65" s="13" customFormat="1" ht="22.5">
      <c r="B141" s="184"/>
      <c r="D141" s="180" t="s">
        <v>156</v>
      </c>
      <c r="E141" s="185" t="s">
        <v>1</v>
      </c>
      <c r="F141" s="186" t="s">
        <v>779</v>
      </c>
      <c r="H141" s="187">
        <v>137.5</v>
      </c>
      <c r="I141" s="188"/>
      <c r="L141" s="184"/>
      <c r="M141" s="189"/>
      <c r="N141" s="190"/>
      <c r="O141" s="190"/>
      <c r="P141" s="190"/>
      <c r="Q141" s="190"/>
      <c r="R141" s="190"/>
      <c r="S141" s="190"/>
      <c r="T141" s="191"/>
      <c r="AT141" s="185" t="s">
        <v>156</v>
      </c>
      <c r="AU141" s="185" t="s">
        <v>88</v>
      </c>
      <c r="AV141" s="13" t="s">
        <v>88</v>
      </c>
      <c r="AW141" s="13" t="s">
        <v>32</v>
      </c>
      <c r="AX141" s="13" t="s">
        <v>86</v>
      </c>
      <c r="AY141" s="185" t="s">
        <v>145</v>
      </c>
    </row>
    <row r="142" spans="1:65" s="2" customFormat="1" ht="21.75" customHeight="1">
      <c r="A142" s="34"/>
      <c r="B142" s="135"/>
      <c r="C142" s="211" t="s">
        <v>162</v>
      </c>
      <c r="D142" s="211" t="s">
        <v>353</v>
      </c>
      <c r="E142" s="212" t="s">
        <v>780</v>
      </c>
      <c r="F142" s="213" t="s">
        <v>781</v>
      </c>
      <c r="G142" s="214" t="s">
        <v>356</v>
      </c>
      <c r="H142" s="215">
        <v>3.7679999999999998</v>
      </c>
      <c r="I142" s="216"/>
      <c r="J142" s="217">
        <f>ROUND(I142*H142,2)</f>
        <v>0</v>
      </c>
      <c r="K142" s="218"/>
      <c r="L142" s="219"/>
      <c r="M142" s="220" t="s">
        <v>1</v>
      </c>
      <c r="N142" s="221" t="s">
        <v>43</v>
      </c>
      <c r="O142" s="60"/>
      <c r="P142" s="177">
        <f>O142*H142</f>
        <v>0</v>
      </c>
      <c r="Q142" s="177">
        <v>1</v>
      </c>
      <c r="R142" s="177">
        <f>Q142*H142</f>
        <v>3.7679999999999998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188</v>
      </c>
      <c r="AT142" s="179" t="s">
        <v>353</v>
      </c>
      <c r="AU142" s="179" t="s">
        <v>88</v>
      </c>
      <c r="AY142" s="17" t="s">
        <v>145</v>
      </c>
      <c r="BE142" s="100">
        <f>IF(N142="základní",J142,0)</f>
        <v>0</v>
      </c>
      <c r="BF142" s="100">
        <f>IF(N142="snížená",J142,0)</f>
        <v>0</v>
      </c>
      <c r="BG142" s="100">
        <f>IF(N142="zákl. přenesená",J142,0)</f>
        <v>0</v>
      </c>
      <c r="BH142" s="100">
        <f>IF(N142="sníž. přenesená",J142,0)</f>
        <v>0</v>
      </c>
      <c r="BI142" s="100">
        <f>IF(N142="nulová",J142,0)</f>
        <v>0</v>
      </c>
      <c r="BJ142" s="17" t="s">
        <v>86</v>
      </c>
      <c r="BK142" s="100">
        <f>ROUND(I142*H142,2)</f>
        <v>0</v>
      </c>
      <c r="BL142" s="17" t="s">
        <v>167</v>
      </c>
      <c r="BM142" s="179" t="s">
        <v>782</v>
      </c>
    </row>
    <row r="143" spans="1:65" s="2" customFormat="1" ht="11.25">
      <c r="A143" s="34"/>
      <c r="B143" s="35"/>
      <c r="C143" s="34"/>
      <c r="D143" s="180" t="s">
        <v>154</v>
      </c>
      <c r="E143" s="34"/>
      <c r="F143" s="181" t="s">
        <v>781</v>
      </c>
      <c r="G143" s="34"/>
      <c r="H143" s="34"/>
      <c r="I143" s="136"/>
      <c r="J143" s="34"/>
      <c r="K143" s="34"/>
      <c r="L143" s="35"/>
      <c r="M143" s="182"/>
      <c r="N143" s="183"/>
      <c r="O143" s="60"/>
      <c r="P143" s="60"/>
      <c r="Q143" s="60"/>
      <c r="R143" s="60"/>
      <c r="S143" s="60"/>
      <c r="T143" s="61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154</v>
      </c>
      <c r="AU143" s="17" t="s">
        <v>88</v>
      </c>
    </row>
    <row r="144" spans="1:65" s="2" customFormat="1" ht="19.5">
      <c r="A144" s="34"/>
      <c r="B144" s="35"/>
      <c r="C144" s="34"/>
      <c r="D144" s="180" t="s">
        <v>783</v>
      </c>
      <c r="E144" s="34"/>
      <c r="F144" s="226" t="s">
        <v>784</v>
      </c>
      <c r="G144" s="34"/>
      <c r="H144" s="34"/>
      <c r="I144" s="136"/>
      <c r="J144" s="34"/>
      <c r="K144" s="34"/>
      <c r="L144" s="35"/>
      <c r="M144" s="182"/>
      <c r="N144" s="183"/>
      <c r="O144" s="60"/>
      <c r="P144" s="60"/>
      <c r="Q144" s="60"/>
      <c r="R144" s="60"/>
      <c r="S144" s="60"/>
      <c r="T144" s="61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783</v>
      </c>
      <c r="AU144" s="17" t="s">
        <v>88</v>
      </c>
    </row>
    <row r="145" spans="1:65" s="13" customFormat="1" ht="22.5">
      <c r="B145" s="184"/>
      <c r="D145" s="180" t="s">
        <v>156</v>
      </c>
      <c r="E145" s="185" t="s">
        <v>1</v>
      </c>
      <c r="F145" s="186" t="s">
        <v>785</v>
      </c>
      <c r="H145" s="187">
        <v>3.7679999999999998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156</v>
      </c>
      <c r="AU145" s="185" t="s">
        <v>88</v>
      </c>
      <c r="AV145" s="13" t="s">
        <v>88</v>
      </c>
      <c r="AW145" s="13" t="s">
        <v>32</v>
      </c>
      <c r="AX145" s="13" t="s">
        <v>86</v>
      </c>
      <c r="AY145" s="185" t="s">
        <v>145</v>
      </c>
    </row>
    <row r="146" spans="1:65" s="2" customFormat="1" ht="16.5" customHeight="1">
      <c r="A146" s="34"/>
      <c r="B146" s="135"/>
      <c r="C146" s="211" t="s">
        <v>167</v>
      </c>
      <c r="D146" s="211" t="s">
        <v>353</v>
      </c>
      <c r="E146" s="212" t="s">
        <v>786</v>
      </c>
      <c r="F146" s="213" t="s">
        <v>787</v>
      </c>
      <c r="G146" s="214" t="s">
        <v>282</v>
      </c>
      <c r="H146" s="215">
        <v>3.68</v>
      </c>
      <c r="I146" s="216"/>
      <c r="J146" s="217">
        <f>ROUND(I146*H146,2)</f>
        <v>0</v>
      </c>
      <c r="K146" s="218"/>
      <c r="L146" s="219"/>
      <c r="M146" s="220" t="s">
        <v>1</v>
      </c>
      <c r="N146" s="221" t="s">
        <v>43</v>
      </c>
      <c r="O146" s="60"/>
      <c r="P146" s="177">
        <f>O146*H146</f>
        <v>0</v>
      </c>
      <c r="Q146" s="177">
        <v>2.4289999999999998</v>
      </c>
      <c r="R146" s="177">
        <f>Q146*H146</f>
        <v>8.93872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188</v>
      </c>
      <c r="AT146" s="179" t="s">
        <v>353</v>
      </c>
      <c r="AU146" s="179" t="s">
        <v>88</v>
      </c>
      <c r="AY146" s="17" t="s">
        <v>145</v>
      </c>
      <c r="BE146" s="100">
        <f>IF(N146="základní",J146,0)</f>
        <v>0</v>
      </c>
      <c r="BF146" s="100">
        <f>IF(N146="snížená",J146,0)</f>
        <v>0</v>
      </c>
      <c r="BG146" s="100">
        <f>IF(N146="zákl. přenesená",J146,0)</f>
        <v>0</v>
      </c>
      <c r="BH146" s="100">
        <f>IF(N146="sníž. přenesená",J146,0)</f>
        <v>0</v>
      </c>
      <c r="BI146" s="100">
        <f>IF(N146="nulová",J146,0)</f>
        <v>0</v>
      </c>
      <c r="BJ146" s="17" t="s">
        <v>86</v>
      </c>
      <c r="BK146" s="100">
        <f>ROUND(I146*H146,2)</f>
        <v>0</v>
      </c>
      <c r="BL146" s="17" t="s">
        <v>167</v>
      </c>
      <c r="BM146" s="179" t="s">
        <v>788</v>
      </c>
    </row>
    <row r="147" spans="1:65" s="2" customFormat="1" ht="11.25">
      <c r="A147" s="34"/>
      <c r="B147" s="35"/>
      <c r="C147" s="34"/>
      <c r="D147" s="180" t="s">
        <v>154</v>
      </c>
      <c r="E147" s="34"/>
      <c r="F147" s="181" t="s">
        <v>787</v>
      </c>
      <c r="G147" s="34"/>
      <c r="H147" s="34"/>
      <c r="I147" s="136"/>
      <c r="J147" s="34"/>
      <c r="K147" s="34"/>
      <c r="L147" s="35"/>
      <c r="M147" s="182"/>
      <c r="N147" s="183"/>
      <c r="O147" s="60"/>
      <c r="P147" s="60"/>
      <c r="Q147" s="60"/>
      <c r="R147" s="60"/>
      <c r="S147" s="60"/>
      <c r="T147" s="6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154</v>
      </c>
      <c r="AU147" s="17" t="s">
        <v>88</v>
      </c>
    </row>
    <row r="148" spans="1:65" s="14" customFormat="1" ht="11.25">
      <c r="B148" s="196"/>
      <c r="D148" s="180" t="s">
        <v>156</v>
      </c>
      <c r="E148" s="197" t="s">
        <v>1</v>
      </c>
      <c r="F148" s="198" t="s">
        <v>789</v>
      </c>
      <c r="H148" s="197" t="s">
        <v>1</v>
      </c>
      <c r="I148" s="199"/>
      <c r="L148" s="196"/>
      <c r="M148" s="200"/>
      <c r="N148" s="201"/>
      <c r="O148" s="201"/>
      <c r="P148" s="201"/>
      <c r="Q148" s="201"/>
      <c r="R148" s="201"/>
      <c r="S148" s="201"/>
      <c r="T148" s="202"/>
      <c r="AT148" s="197" t="s">
        <v>156</v>
      </c>
      <c r="AU148" s="197" t="s">
        <v>88</v>
      </c>
      <c r="AV148" s="14" t="s">
        <v>86</v>
      </c>
      <c r="AW148" s="14" t="s">
        <v>32</v>
      </c>
      <c r="AX148" s="14" t="s">
        <v>78</v>
      </c>
      <c r="AY148" s="197" t="s">
        <v>145</v>
      </c>
    </row>
    <row r="149" spans="1:65" s="13" customFormat="1" ht="11.25">
      <c r="B149" s="184"/>
      <c r="D149" s="180" t="s">
        <v>156</v>
      </c>
      <c r="E149" s="185" t="s">
        <v>1</v>
      </c>
      <c r="F149" s="186" t="s">
        <v>790</v>
      </c>
      <c r="H149" s="187">
        <v>3.68</v>
      </c>
      <c r="I149" s="188"/>
      <c r="L149" s="184"/>
      <c r="M149" s="189"/>
      <c r="N149" s="190"/>
      <c r="O149" s="190"/>
      <c r="P149" s="190"/>
      <c r="Q149" s="190"/>
      <c r="R149" s="190"/>
      <c r="S149" s="190"/>
      <c r="T149" s="191"/>
      <c r="AT149" s="185" t="s">
        <v>156</v>
      </c>
      <c r="AU149" s="185" t="s">
        <v>88</v>
      </c>
      <c r="AV149" s="13" t="s">
        <v>88</v>
      </c>
      <c r="AW149" s="13" t="s">
        <v>32</v>
      </c>
      <c r="AX149" s="13" t="s">
        <v>86</v>
      </c>
      <c r="AY149" s="185" t="s">
        <v>145</v>
      </c>
    </row>
    <row r="150" spans="1:65" s="2" customFormat="1" ht="24.2" customHeight="1">
      <c r="A150" s="34"/>
      <c r="B150" s="135"/>
      <c r="C150" s="167" t="s">
        <v>144</v>
      </c>
      <c r="D150" s="167" t="s">
        <v>148</v>
      </c>
      <c r="E150" s="168" t="s">
        <v>791</v>
      </c>
      <c r="F150" s="169" t="s">
        <v>792</v>
      </c>
      <c r="G150" s="170" t="s">
        <v>241</v>
      </c>
      <c r="H150" s="171">
        <v>61.6</v>
      </c>
      <c r="I150" s="172"/>
      <c r="J150" s="173">
        <f>ROUND(I150*H150,2)</f>
        <v>0</v>
      </c>
      <c r="K150" s="174"/>
      <c r="L150" s="35"/>
      <c r="M150" s="175" t="s">
        <v>1</v>
      </c>
      <c r="N150" s="176" t="s">
        <v>43</v>
      </c>
      <c r="O150" s="60"/>
      <c r="P150" s="177">
        <f>O150*H150</f>
        <v>0</v>
      </c>
      <c r="Q150" s="177">
        <v>2.64E-2</v>
      </c>
      <c r="R150" s="177">
        <f>Q150*H150</f>
        <v>1.6262400000000001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167</v>
      </c>
      <c r="AT150" s="179" t="s">
        <v>148</v>
      </c>
      <c r="AU150" s="179" t="s">
        <v>88</v>
      </c>
      <c r="AY150" s="17" t="s">
        <v>145</v>
      </c>
      <c r="BE150" s="100">
        <f>IF(N150="základní",J150,0)</f>
        <v>0</v>
      </c>
      <c r="BF150" s="100">
        <f>IF(N150="snížená",J150,0)</f>
        <v>0</v>
      </c>
      <c r="BG150" s="100">
        <f>IF(N150="zákl. přenesená",J150,0)</f>
        <v>0</v>
      </c>
      <c r="BH150" s="100">
        <f>IF(N150="sníž. přenesená",J150,0)</f>
        <v>0</v>
      </c>
      <c r="BI150" s="100">
        <f>IF(N150="nulová",J150,0)</f>
        <v>0</v>
      </c>
      <c r="BJ150" s="17" t="s">
        <v>86</v>
      </c>
      <c r="BK150" s="100">
        <f>ROUND(I150*H150,2)</f>
        <v>0</v>
      </c>
      <c r="BL150" s="17" t="s">
        <v>167</v>
      </c>
      <c r="BM150" s="179" t="s">
        <v>793</v>
      </c>
    </row>
    <row r="151" spans="1:65" s="2" customFormat="1" ht="19.5">
      <c r="A151" s="34"/>
      <c r="B151" s="35"/>
      <c r="C151" s="34"/>
      <c r="D151" s="180" t="s">
        <v>154</v>
      </c>
      <c r="E151" s="34"/>
      <c r="F151" s="181" t="s">
        <v>794</v>
      </c>
      <c r="G151" s="34"/>
      <c r="H151" s="34"/>
      <c r="I151" s="136"/>
      <c r="J151" s="34"/>
      <c r="K151" s="34"/>
      <c r="L151" s="35"/>
      <c r="M151" s="182"/>
      <c r="N151" s="183"/>
      <c r="O151" s="60"/>
      <c r="P151" s="60"/>
      <c r="Q151" s="60"/>
      <c r="R151" s="60"/>
      <c r="S151" s="60"/>
      <c r="T151" s="6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154</v>
      </c>
      <c r="AU151" s="17" t="s">
        <v>88</v>
      </c>
    </row>
    <row r="152" spans="1:65" s="13" customFormat="1" ht="22.5">
      <c r="B152" s="184"/>
      <c r="D152" s="180" t="s">
        <v>156</v>
      </c>
      <c r="E152" s="185" t="s">
        <v>1</v>
      </c>
      <c r="F152" s="186" t="s">
        <v>795</v>
      </c>
      <c r="H152" s="187">
        <v>61.6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156</v>
      </c>
      <c r="AU152" s="185" t="s">
        <v>88</v>
      </c>
      <c r="AV152" s="13" t="s">
        <v>88</v>
      </c>
      <c r="AW152" s="13" t="s">
        <v>32</v>
      </c>
      <c r="AX152" s="13" t="s">
        <v>86</v>
      </c>
      <c r="AY152" s="185" t="s">
        <v>145</v>
      </c>
    </row>
    <row r="153" spans="1:65" s="2" customFormat="1" ht="37.9" customHeight="1">
      <c r="A153" s="34"/>
      <c r="B153" s="135"/>
      <c r="C153" s="167" t="s">
        <v>176</v>
      </c>
      <c r="D153" s="167" t="s">
        <v>148</v>
      </c>
      <c r="E153" s="168" t="s">
        <v>331</v>
      </c>
      <c r="F153" s="169" t="s">
        <v>332</v>
      </c>
      <c r="G153" s="170" t="s">
        <v>282</v>
      </c>
      <c r="H153" s="171">
        <v>17.43</v>
      </c>
      <c r="I153" s="172"/>
      <c r="J153" s="173">
        <f>ROUND(I153*H153,2)</f>
        <v>0</v>
      </c>
      <c r="K153" s="174"/>
      <c r="L153" s="35"/>
      <c r="M153" s="175" t="s">
        <v>1</v>
      </c>
      <c r="N153" s="176" t="s">
        <v>43</v>
      </c>
      <c r="O153" s="60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167</v>
      </c>
      <c r="AT153" s="179" t="s">
        <v>148</v>
      </c>
      <c r="AU153" s="179" t="s">
        <v>88</v>
      </c>
      <c r="AY153" s="17" t="s">
        <v>145</v>
      </c>
      <c r="BE153" s="100">
        <f>IF(N153="základní",J153,0)</f>
        <v>0</v>
      </c>
      <c r="BF153" s="100">
        <f>IF(N153="snížená",J153,0)</f>
        <v>0</v>
      </c>
      <c r="BG153" s="100">
        <f>IF(N153="zákl. přenesená",J153,0)</f>
        <v>0</v>
      </c>
      <c r="BH153" s="100">
        <f>IF(N153="sníž. přenesená",J153,0)</f>
        <v>0</v>
      </c>
      <c r="BI153" s="100">
        <f>IF(N153="nulová",J153,0)</f>
        <v>0</v>
      </c>
      <c r="BJ153" s="17" t="s">
        <v>86</v>
      </c>
      <c r="BK153" s="100">
        <f>ROUND(I153*H153,2)</f>
        <v>0</v>
      </c>
      <c r="BL153" s="17" t="s">
        <v>167</v>
      </c>
      <c r="BM153" s="179" t="s">
        <v>796</v>
      </c>
    </row>
    <row r="154" spans="1:65" s="2" customFormat="1" ht="39">
      <c r="A154" s="34"/>
      <c r="B154" s="35"/>
      <c r="C154" s="34"/>
      <c r="D154" s="180" t="s">
        <v>154</v>
      </c>
      <c r="E154" s="34"/>
      <c r="F154" s="181" t="s">
        <v>334</v>
      </c>
      <c r="G154" s="34"/>
      <c r="H154" s="34"/>
      <c r="I154" s="136"/>
      <c r="J154" s="34"/>
      <c r="K154" s="34"/>
      <c r="L154" s="35"/>
      <c r="M154" s="182"/>
      <c r="N154" s="183"/>
      <c r="O154" s="60"/>
      <c r="P154" s="60"/>
      <c r="Q154" s="60"/>
      <c r="R154" s="60"/>
      <c r="S154" s="60"/>
      <c r="T154" s="61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154</v>
      </c>
      <c r="AU154" s="17" t="s">
        <v>88</v>
      </c>
    </row>
    <row r="155" spans="1:65" s="13" customFormat="1" ht="11.25">
      <c r="B155" s="184"/>
      <c r="D155" s="180" t="s">
        <v>156</v>
      </c>
      <c r="E155" s="185" t="s">
        <v>1</v>
      </c>
      <c r="F155" s="186" t="s">
        <v>797</v>
      </c>
      <c r="H155" s="187">
        <v>13.75</v>
      </c>
      <c r="I155" s="188"/>
      <c r="L155" s="184"/>
      <c r="M155" s="189"/>
      <c r="N155" s="190"/>
      <c r="O155" s="190"/>
      <c r="P155" s="190"/>
      <c r="Q155" s="190"/>
      <c r="R155" s="190"/>
      <c r="S155" s="190"/>
      <c r="T155" s="191"/>
      <c r="AT155" s="185" t="s">
        <v>156</v>
      </c>
      <c r="AU155" s="185" t="s">
        <v>88</v>
      </c>
      <c r="AV155" s="13" t="s">
        <v>88</v>
      </c>
      <c r="AW155" s="13" t="s">
        <v>32</v>
      </c>
      <c r="AX155" s="13" t="s">
        <v>78</v>
      </c>
      <c r="AY155" s="185" t="s">
        <v>145</v>
      </c>
    </row>
    <row r="156" spans="1:65" s="13" customFormat="1" ht="11.25">
      <c r="B156" s="184"/>
      <c r="D156" s="180" t="s">
        <v>156</v>
      </c>
      <c r="E156" s="185" t="s">
        <v>1</v>
      </c>
      <c r="F156" s="186" t="s">
        <v>798</v>
      </c>
      <c r="H156" s="187">
        <v>3.68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5" t="s">
        <v>156</v>
      </c>
      <c r="AU156" s="185" t="s">
        <v>88</v>
      </c>
      <c r="AV156" s="13" t="s">
        <v>88</v>
      </c>
      <c r="AW156" s="13" t="s">
        <v>32</v>
      </c>
      <c r="AX156" s="13" t="s">
        <v>78</v>
      </c>
      <c r="AY156" s="185" t="s">
        <v>145</v>
      </c>
    </row>
    <row r="157" spans="1:65" s="15" customFormat="1" ht="11.25">
      <c r="B157" s="203"/>
      <c r="D157" s="180" t="s">
        <v>156</v>
      </c>
      <c r="E157" s="204" t="s">
        <v>1</v>
      </c>
      <c r="F157" s="205" t="s">
        <v>253</v>
      </c>
      <c r="H157" s="206">
        <v>17.43</v>
      </c>
      <c r="I157" s="207"/>
      <c r="L157" s="203"/>
      <c r="M157" s="208"/>
      <c r="N157" s="209"/>
      <c r="O157" s="209"/>
      <c r="P157" s="209"/>
      <c r="Q157" s="209"/>
      <c r="R157" s="209"/>
      <c r="S157" s="209"/>
      <c r="T157" s="210"/>
      <c r="AT157" s="204" t="s">
        <v>156</v>
      </c>
      <c r="AU157" s="204" t="s">
        <v>88</v>
      </c>
      <c r="AV157" s="15" t="s">
        <v>167</v>
      </c>
      <c r="AW157" s="15" t="s">
        <v>32</v>
      </c>
      <c r="AX157" s="15" t="s">
        <v>86</v>
      </c>
      <c r="AY157" s="204" t="s">
        <v>145</v>
      </c>
    </row>
    <row r="158" spans="1:65" s="2" customFormat="1" ht="24.2" customHeight="1">
      <c r="A158" s="34"/>
      <c r="B158" s="135"/>
      <c r="C158" s="167" t="s">
        <v>182</v>
      </c>
      <c r="D158" s="167" t="s">
        <v>148</v>
      </c>
      <c r="E158" s="168" t="s">
        <v>338</v>
      </c>
      <c r="F158" s="169" t="s">
        <v>339</v>
      </c>
      <c r="G158" s="170" t="s">
        <v>282</v>
      </c>
      <c r="H158" s="171">
        <v>17.43</v>
      </c>
      <c r="I158" s="172"/>
      <c r="J158" s="173">
        <f>ROUND(I158*H158,2)</f>
        <v>0</v>
      </c>
      <c r="K158" s="174"/>
      <c r="L158" s="35"/>
      <c r="M158" s="175" t="s">
        <v>1</v>
      </c>
      <c r="N158" s="176" t="s">
        <v>43</v>
      </c>
      <c r="O158" s="60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167</v>
      </c>
      <c r="AT158" s="179" t="s">
        <v>148</v>
      </c>
      <c r="AU158" s="179" t="s">
        <v>88</v>
      </c>
      <c r="AY158" s="17" t="s">
        <v>145</v>
      </c>
      <c r="BE158" s="100">
        <f>IF(N158="základní",J158,0)</f>
        <v>0</v>
      </c>
      <c r="BF158" s="100">
        <f>IF(N158="snížená",J158,0)</f>
        <v>0</v>
      </c>
      <c r="BG158" s="100">
        <f>IF(N158="zákl. přenesená",J158,0)</f>
        <v>0</v>
      </c>
      <c r="BH158" s="100">
        <f>IF(N158="sníž. přenesená",J158,0)</f>
        <v>0</v>
      </c>
      <c r="BI158" s="100">
        <f>IF(N158="nulová",J158,0)</f>
        <v>0</v>
      </c>
      <c r="BJ158" s="17" t="s">
        <v>86</v>
      </c>
      <c r="BK158" s="100">
        <f>ROUND(I158*H158,2)</f>
        <v>0</v>
      </c>
      <c r="BL158" s="17" t="s">
        <v>167</v>
      </c>
      <c r="BM158" s="179" t="s">
        <v>799</v>
      </c>
    </row>
    <row r="159" spans="1:65" s="2" customFormat="1" ht="29.25">
      <c r="A159" s="34"/>
      <c r="B159" s="35"/>
      <c r="C159" s="34"/>
      <c r="D159" s="180" t="s">
        <v>154</v>
      </c>
      <c r="E159" s="34"/>
      <c r="F159" s="181" t="s">
        <v>341</v>
      </c>
      <c r="G159" s="34"/>
      <c r="H159" s="34"/>
      <c r="I159" s="136"/>
      <c r="J159" s="34"/>
      <c r="K159" s="34"/>
      <c r="L159" s="35"/>
      <c r="M159" s="182"/>
      <c r="N159" s="183"/>
      <c r="O159" s="60"/>
      <c r="P159" s="60"/>
      <c r="Q159" s="60"/>
      <c r="R159" s="60"/>
      <c r="S159" s="60"/>
      <c r="T159" s="6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154</v>
      </c>
      <c r="AU159" s="17" t="s">
        <v>88</v>
      </c>
    </row>
    <row r="160" spans="1:65" s="13" customFormat="1" ht="11.25">
      <c r="B160" s="184"/>
      <c r="D160" s="180" t="s">
        <v>156</v>
      </c>
      <c r="E160" s="185" t="s">
        <v>1</v>
      </c>
      <c r="F160" s="186" t="s">
        <v>797</v>
      </c>
      <c r="H160" s="187">
        <v>13.75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5" t="s">
        <v>156</v>
      </c>
      <c r="AU160" s="185" t="s">
        <v>88</v>
      </c>
      <c r="AV160" s="13" t="s">
        <v>88</v>
      </c>
      <c r="AW160" s="13" t="s">
        <v>32</v>
      </c>
      <c r="AX160" s="13" t="s">
        <v>78</v>
      </c>
      <c r="AY160" s="185" t="s">
        <v>145</v>
      </c>
    </row>
    <row r="161" spans="1:65" s="13" customFormat="1" ht="11.25">
      <c r="B161" s="184"/>
      <c r="D161" s="180" t="s">
        <v>156</v>
      </c>
      <c r="E161" s="185" t="s">
        <v>1</v>
      </c>
      <c r="F161" s="186" t="s">
        <v>798</v>
      </c>
      <c r="H161" s="187">
        <v>3.68</v>
      </c>
      <c r="I161" s="188"/>
      <c r="L161" s="184"/>
      <c r="M161" s="189"/>
      <c r="N161" s="190"/>
      <c r="O161" s="190"/>
      <c r="P161" s="190"/>
      <c r="Q161" s="190"/>
      <c r="R161" s="190"/>
      <c r="S161" s="190"/>
      <c r="T161" s="191"/>
      <c r="AT161" s="185" t="s">
        <v>156</v>
      </c>
      <c r="AU161" s="185" t="s">
        <v>88</v>
      </c>
      <c r="AV161" s="13" t="s">
        <v>88</v>
      </c>
      <c r="AW161" s="13" t="s">
        <v>32</v>
      </c>
      <c r="AX161" s="13" t="s">
        <v>78</v>
      </c>
      <c r="AY161" s="185" t="s">
        <v>145</v>
      </c>
    </row>
    <row r="162" spans="1:65" s="15" customFormat="1" ht="11.25">
      <c r="B162" s="203"/>
      <c r="D162" s="180" t="s">
        <v>156</v>
      </c>
      <c r="E162" s="204" t="s">
        <v>1</v>
      </c>
      <c r="F162" s="205" t="s">
        <v>253</v>
      </c>
      <c r="H162" s="206">
        <v>17.43</v>
      </c>
      <c r="I162" s="207"/>
      <c r="L162" s="203"/>
      <c r="M162" s="208"/>
      <c r="N162" s="209"/>
      <c r="O162" s="209"/>
      <c r="P162" s="209"/>
      <c r="Q162" s="209"/>
      <c r="R162" s="209"/>
      <c r="S162" s="209"/>
      <c r="T162" s="210"/>
      <c r="AT162" s="204" t="s">
        <v>156</v>
      </c>
      <c r="AU162" s="204" t="s">
        <v>88</v>
      </c>
      <c r="AV162" s="15" t="s">
        <v>167</v>
      </c>
      <c r="AW162" s="15" t="s">
        <v>32</v>
      </c>
      <c r="AX162" s="15" t="s">
        <v>86</v>
      </c>
      <c r="AY162" s="204" t="s">
        <v>145</v>
      </c>
    </row>
    <row r="163" spans="1:65" s="2" customFormat="1" ht="24.2" customHeight="1">
      <c r="A163" s="34"/>
      <c r="B163" s="135"/>
      <c r="C163" s="167" t="s">
        <v>188</v>
      </c>
      <c r="D163" s="167" t="s">
        <v>148</v>
      </c>
      <c r="E163" s="168" t="s">
        <v>800</v>
      </c>
      <c r="F163" s="169" t="s">
        <v>601</v>
      </c>
      <c r="G163" s="170" t="s">
        <v>356</v>
      </c>
      <c r="H163" s="171">
        <v>31.373000000000001</v>
      </c>
      <c r="I163" s="172"/>
      <c r="J163" s="173">
        <f>ROUND(I163*H163,2)</f>
        <v>0</v>
      </c>
      <c r="K163" s="174"/>
      <c r="L163" s="35"/>
      <c r="M163" s="175" t="s">
        <v>1</v>
      </c>
      <c r="N163" s="176" t="s">
        <v>43</v>
      </c>
      <c r="O163" s="60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167</v>
      </c>
      <c r="AT163" s="179" t="s">
        <v>148</v>
      </c>
      <c r="AU163" s="179" t="s">
        <v>88</v>
      </c>
      <c r="AY163" s="17" t="s">
        <v>145</v>
      </c>
      <c r="BE163" s="100">
        <f>IF(N163="základní",J163,0)</f>
        <v>0</v>
      </c>
      <c r="BF163" s="100">
        <f>IF(N163="snížená",J163,0)</f>
        <v>0</v>
      </c>
      <c r="BG163" s="100">
        <f>IF(N163="zákl. přenesená",J163,0)</f>
        <v>0</v>
      </c>
      <c r="BH163" s="100">
        <f>IF(N163="sníž. přenesená",J163,0)</f>
        <v>0</v>
      </c>
      <c r="BI163" s="100">
        <f>IF(N163="nulová",J163,0)</f>
        <v>0</v>
      </c>
      <c r="BJ163" s="17" t="s">
        <v>86</v>
      </c>
      <c r="BK163" s="100">
        <f>ROUND(I163*H163,2)</f>
        <v>0</v>
      </c>
      <c r="BL163" s="17" t="s">
        <v>167</v>
      </c>
      <c r="BM163" s="179" t="s">
        <v>801</v>
      </c>
    </row>
    <row r="164" spans="1:65" s="2" customFormat="1" ht="29.25">
      <c r="A164" s="34"/>
      <c r="B164" s="35"/>
      <c r="C164" s="34"/>
      <c r="D164" s="180" t="s">
        <v>154</v>
      </c>
      <c r="E164" s="34"/>
      <c r="F164" s="181" t="s">
        <v>603</v>
      </c>
      <c r="G164" s="34"/>
      <c r="H164" s="34"/>
      <c r="I164" s="136"/>
      <c r="J164" s="34"/>
      <c r="K164" s="34"/>
      <c r="L164" s="35"/>
      <c r="M164" s="182"/>
      <c r="N164" s="183"/>
      <c r="O164" s="60"/>
      <c r="P164" s="60"/>
      <c r="Q164" s="60"/>
      <c r="R164" s="60"/>
      <c r="S164" s="60"/>
      <c r="T164" s="61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154</v>
      </c>
      <c r="AU164" s="17" t="s">
        <v>88</v>
      </c>
    </row>
    <row r="165" spans="1:65" s="13" customFormat="1" ht="11.25">
      <c r="B165" s="184"/>
      <c r="D165" s="180" t="s">
        <v>156</v>
      </c>
      <c r="E165" s="185" t="s">
        <v>1</v>
      </c>
      <c r="F165" s="186" t="s">
        <v>802</v>
      </c>
      <c r="H165" s="187">
        <v>24.75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5" t="s">
        <v>156</v>
      </c>
      <c r="AU165" s="185" t="s">
        <v>88</v>
      </c>
      <c r="AV165" s="13" t="s">
        <v>88</v>
      </c>
      <c r="AW165" s="13" t="s">
        <v>32</v>
      </c>
      <c r="AX165" s="13" t="s">
        <v>78</v>
      </c>
      <c r="AY165" s="185" t="s">
        <v>145</v>
      </c>
    </row>
    <row r="166" spans="1:65" s="13" customFormat="1" ht="11.25">
      <c r="B166" s="184"/>
      <c r="D166" s="180" t="s">
        <v>156</v>
      </c>
      <c r="E166" s="185" t="s">
        <v>1</v>
      </c>
      <c r="F166" s="186" t="s">
        <v>803</v>
      </c>
      <c r="H166" s="187">
        <v>6.6230000000000002</v>
      </c>
      <c r="I166" s="188"/>
      <c r="L166" s="184"/>
      <c r="M166" s="189"/>
      <c r="N166" s="190"/>
      <c r="O166" s="190"/>
      <c r="P166" s="190"/>
      <c r="Q166" s="190"/>
      <c r="R166" s="190"/>
      <c r="S166" s="190"/>
      <c r="T166" s="191"/>
      <c r="AT166" s="185" t="s">
        <v>156</v>
      </c>
      <c r="AU166" s="185" t="s">
        <v>88</v>
      </c>
      <c r="AV166" s="13" t="s">
        <v>88</v>
      </c>
      <c r="AW166" s="13" t="s">
        <v>32</v>
      </c>
      <c r="AX166" s="13" t="s">
        <v>78</v>
      </c>
      <c r="AY166" s="185" t="s">
        <v>145</v>
      </c>
    </row>
    <row r="167" spans="1:65" s="15" customFormat="1" ht="11.25">
      <c r="B167" s="203"/>
      <c r="D167" s="180" t="s">
        <v>156</v>
      </c>
      <c r="E167" s="204" t="s">
        <v>1</v>
      </c>
      <c r="F167" s="205" t="s">
        <v>253</v>
      </c>
      <c r="H167" s="206">
        <v>31.373000000000001</v>
      </c>
      <c r="I167" s="207"/>
      <c r="L167" s="203"/>
      <c r="M167" s="208"/>
      <c r="N167" s="209"/>
      <c r="O167" s="209"/>
      <c r="P167" s="209"/>
      <c r="Q167" s="209"/>
      <c r="R167" s="209"/>
      <c r="S167" s="209"/>
      <c r="T167" s="210"/>
      <c r="AT167" s="204" t="s">
        <v>156</v>
      </c>
      <c r="AU167" s="204" t="s">
        <v>88</v>
      </c>
      <c r="AV167" s="15" t="s">
        <v>167</v>
      </c>
      <c r="AW167" s="15" t="s">
        <v>32</v>
      </c>
      <c r="AX167" s="15" t="s">
        <v>86</v>
      </c>
      <c r="AY167" s="204" t="s">
        <v>145</v>
      </c>
    </row>
    <row r="168" spans="1:65" s="2" customFormat="1" ht="16.5" customHeight="1">
      <c r="A168" s="34"/>
      <c r="B168" s="135"/>
      <c r="C168" s="167" t="s">
        <v>194</v>
      </c>
      <c r="D168" s="167" t="s">
        <v>148</v>
      </c>
      <c r="E168" s="168" t="s">
        <v>367</v>
      </c>
      <c r="F168" s="169" t="s">
        <v>368</v>
      </c>
      <c r="G168" s="170" t="s">
        <v>282</v>
      </c>
      <c r="H168" s="171">
        <v>17.43</v>
      </c>
      <c r="I168" s="172"/>
      <c r="J168" s="173">
        <f>ROUND(I168*H168,2)</f>
        <v>0</v>
      </c>
      <c r="K168" s="174"/>
      <c r="L168" s="35"/>
      <c r="M168" s="175" t="s">
        <v>1</v>
      </c>
      <c r="N168" s="176" t="s">
        <v>43</v>
      </c>
      <c r="O168" s="60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167</v>
      </c>
      <c r="AT168" s="179" t="s">
        <v>148</v>
      </c>
      <c r="AU168" s="179" t="s">
        <v>88</v>
      </c>
      <c r="AY168" s="17" t="s">
        <v>145</v>
      </c>
      <c r="BE168" s="100">
        <f>IF(N168="základní",J168,0)</f>
        <v>0</v>
      </c>
      <c r="BF168" s="100">
        <f>IF(N168="snížená",J168,0)</f>
        <v>0</v>
      </c>
      <c r="BG168" s="100">
        <f>IF(N168="zákl. přenesená",J168,0)</f>
        <v>0</v>
      </c>
      <c r="BH168" s="100">
        <f>IF(N168="sníž. přenesená",J168,0)</f>
        <v>0</v>
      </c>
      <c r="BI168" s="100">
        <f>IF(N168="nulová",J168,0)</f>
        <v>0</v>
      </c>
      <c r="BJ168" s="17" t="s">
        <v>86</v>
      </c>
      <c r="BK168" s="100">
        <f>ROUND(I168*H168,2)</f>
        <v>0</v>
      </c>
      <c r="BL168" s="17" t="s">
        <v>167</v>
      </c>
      <c r="BM168" s="179" t="s">
        <v>804</v>
      </c>
    </row>
    <row r="169" spans="1:65" s="2" customFormat="1" ht="19.5">
      <c r="A169" s="34"/>
      <c r="B169" s="35"/>
      <c r="C169" s="34"/>
      <c r="D169" s="180" t="s">
        <v>154</v>
      </c>
      <c r="E169" s="34"/>
      <c r="F169" s="181" t="s">
        <v>370</v>
      </c>
      <c r="G169" s="34"/>
      <c r="H169" s="34"/>
      <c r="I169" s="136"/>
      <c r="J169" s="34"/>
      <c r="K169" s="34"/>
      <c r="L169" s="35"/>
      <c r="M169" s="182"/>
      <c r="N169" s="183"/>
      <c r="O169" s="60"/>
      <c r="P169" s="60"/>
      <c r="Q169" s="60"/>
      <c r="R169" s="60"/>
      <c r="S169" s="60"/>
      <c r="T169" s="6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154</v>
      </c>
      <c r="AU169" s="17" t="s">
        <v>88</v>
      </c>
    </row>
    <row r="170" spans="1:65" s="13" customFormat="1" ht="11.25">
      <c r="B170" s="184"/>
      <c r="D170" s="180" t="s">
        <v>156</v>
      </c>
      <c r="E170" s="185" t="s">
        <v>1</v>
      </c>
      <c r="F170" s="186" t="s">
        <v>797</v>
      </c>
      <c r="H170" s="187">
        <v>13.75</v>
      </c>
      <c r="I170" s="188"/>
      <c r="L170" s="184"/>
      <c r="M170" s="189"/>
      <c r="N170" s="190"/>
      <c r="O170" s="190"/>
      <c r="P170" s="190"/>
      <c r="Q170" s="190"/>
      <c r="R170" s="190"/>
      <c r="S170" s="190"/>
      <c r="T170" s="191"/>
      <c r="AT170" s="185" t="s">
        <v>156</v>
      </c>
      <c r="AU170" s="185" t="s">
        <v>88</v>
      </c>
      <c r="AV170" s="13" t="s">
        <v>88</v>
      </c>
      <c r="AW170" s="13" t="s">
        <v>32</v>
      </c>
      <c r="AX170" s="13" t="s">
        <v>78</v>
      </c>
      <c r="AY170" s="185" t="s">
        <v>145</v>
      </c>
    </row>
    <row r="171" spans="1:65" s="13" customFormat="1" ht="11.25">
      <c r="B171" s="184"/>
      <c r="D171" s="180" t="s">
        <v>156</v>
      </c>
      <c r="E171" s="185" t="s">
        <v>1</v>
      </c>
      <c r="F171" s="186" t="s">
        <v>798</v>
      </c>
      <c r="H171" s="187">
        <v>3.68</v>
      </c>
      <c r="I171" s="188"/>
      <c r="L171" s="184"/>
      <c r="M171" s="189"/>
      <c r="N171" s="190"/>
      <c r="O171" s="190"/>
      <c r="P171" s="190"/>
      <c r="Q171" s="190"/>
      <c r="R171" s="190"/>
      <c r="S171" s="190"/>
      <c r="T171" s="191"/>
      <c r="AT171" s="185" t="s">
        <v>156</v>
      </c>
      <c r="AU171" s="185" t="s">
        <v>88</v>
      </c>
      <c r="AV171" s="13" t="s">
        <v>88</v>
      </c>
      <c r="AW171" s="13" t="s">
        <v>32</v>
      </c>
      <c r="AX171" s="13" t="s">
        <v>78</v>
      </c>
      <c r="AY171" s="185" t="s">
        <v>145</v>
      </c>
    </row>
    <row r="172" spans="1:65" s="15" customFormat="1" ht="11.25">
      <c r="B172" s="203"/>
      <c r="D172" s="180" t="s">
        <v>156</v>
      </c>
      <c r="E172" s="204" t="s">
        <v>1</v>
      </c>
      <c r="F172" s="205" t="s">
        <v>253</v>
      </c>
      <c r="H172" s="206">
        <v>17.43</v>
      </c>
      <c r="I172" s="207"/>
      <c r="L172" s="203"/>
      <c r="M172" s="208"/>
      <c r="N172" s="209"/>
      <c r="O172" s="209"/>
      <c r="P172" s="209"/>
      <c r="Q172" s="209"/>
      <c r="R172" s="209"/>
      <c r="S172" s="209"/>
      <c r="T172" s="210"/>
      <c r="AT172" s="204" t="s">
        <v>156</v>
      </c>
      <c r="AU172" s="204" t="s">
        <v>88</v>
      </c>
      <c r="AV172" s="15" t="s">
        <v>167</v>
      </c>
      <c r="AW172" s="15" t="s">
        <v>32</v>
      </c>
      <c r="AX172" s="15" t="s">
        <v>86</v>
      </c>
      <c r="AY172" s="204" t="s">
        <v>145</v>
      </c>
    </row>
    <row r="173" spans="1:65" s="2" customFormat="1" ht="24.2" customHeight="1">
      <c r="A173" s="34"/>
      <c r="B173" s="135"/>
      <c r="C173" s="167" t="s">
        <v>292</v>
      </c>
      <c r="D173" s="167" t="s">
        <v>148</v>
      </c>
      <c r="E173" s="168" t="s">
        <v>805</v>
      </c>
      <c r="F173" s="169" t="s">
        <v>806</v>
      </c>
      <c r="G173" s="170" t="s">
        <v>282</v>
      </c>
      <c r="H173" s="171">
        <v>41.113</v>
      </c>
      <c r="I173" s="172"/>
      <c r="J173" s="173">
        <f>ROUND(I173*H173,2)</f>
        <v>0</v>
      </c>
      <c r="K173" s="174"/>
      <c r="L173" s="35"/>
      <c r="M173" s="175" t="s">
        <v>1</v>
      </c>
      <c r="N173" s="176" t="s">
        <v>43</v>
      </c>
      <c r="O173" s="60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167</v>
      </c>
      <c r="AT173" s="179" t="s">
        <v>148</v>
      </c>
      <c r="AU173" s="179" t="s">
        <v>88</v>
      </c>
      <c r="AY173" s="17" t="s">
        <v>145</v>
      </c>
      <c r="BE173" s="100">
        <f>IF(N173="základní",J173,0)</f>
        <v>0</v>
      </c>
      <c r="BF173" s="100">
        <f>IF(N173="snížená",J173,0)</f>
        <v>0</v>
      </c>
      <c r="BG173" s="100">
        <f>IF(N173="zákl. přenesená",J173,0)</f>
        <v>0</v>
      </c>
      <c r="BH173" s="100">
        <f>IF(N173="sníž. přenesená",J173,0)</f>
        <v>0</v>
      </c>
      <c r="BI173" s="100">
        <f>IF(N173="nulová",J173,0)</f>
        <v>0</v>
      </c>
      <c r="BJ173" s="17" t="s">
        <v>86</v>
      </c>
      <c r="BK173" s="100">
        <f>ROUND(I173*H173,2)</f>
        <v>0</v>
      </c>
      <c r="BL173" s="17" t="s">
        <v>167</v>
      </c>
      <c r="BM173" s="179" t="s">
        <v>807</v>
      </c>
    </row>
    <row r="174" spans="1:65" s="2" customFormat="1" ht="29.25">
      <c r="A174" s="34"/>
      <c r="B174" s="35"/>
      <c r="C174" s="34"/>
      <c r="D174" s="180" t="s">
        <v>154</v>
      </c>
      <c r="E174" s="34"/>
      <c r="F174" s="181" t="s">
        <v>808</v>
      </c>
      <c r="G174" s="34"/>
      <c r="H174" s="34"/>
      <c r="I174" s="136"/>
      <c r="J174" s="34"/>
      <c r="K174" s="34"/>
      <c r="L174" s="35"/>
      <c r="M174" s="182"/>
      <c r="N174" s="183"/>
      <c r="O174" s="60"/>
      <c r="P174" s="60"/>
      <c r="Q174" s="60"/>
      <c r="R174" s="60"/>
      <c r="S174" s="60"/>
      <c r="T174" s="6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154</v>
      </c>
      <c r="AU174" s="17" t="s">
        <v>88</v>
      </c>
    </row>
    <row r="175" spans="1:65" s="14" customFormat="1" ht="33.75">
      <c r="B175" s="196"/>
      <c r="D175" s="180" t="s">
        <v>156</v>
      </c>
      <c r="E175" s="197" t="s">
        <v>1</v>
      </c>
      <c r="F175" s="198" t="s">
        <v>809</v>
      </c>
      <c r="H175" s="197" t="s">
        <v>1</v>
      </c>
      <c r="I175" s="199"/>
      <c r="L175" s="196"/>
      <c r="M175" s="200"/>
      <c r="N175" s="201"/>
      <c r="O175" s="201"/>
      <c r="P175" s="201"/>
      <c r="Q175" s="201"/>
      <c r="R175" s="201"/>
      <c r="S175" s="201"/>
      <c r="T175" s="202"/>
      <c r="AT175" s="197" t="s">
        <v>156</v>
      </c>
      <c r="AU175" s="197" t="s">
        <v>88</v>
      </c>
      <c r="AV175" s="14" t="s">
        <v>86</v>
      </c>
      <c r="AW175" s="14" t="s">
        <v>32</v>
      </c>
      <c r="AX175" s="14" t="s">
        <v>78</v>
      </c>
      <c r="AY175" s="197" t="s">
        <v>145</v>
      </c>
    </row>
    <row r="176" spans="1:65" s="14" customFormat="1" ht="11.25">
      <c r="B176" s="196"/>
      <c r="D176" s="180" t="s">
        <v>156</v>
      </c>
      <c r="E176" s="197" t="s">
        <v>1</v>
      </c>
      <c r="F176" s="198" t="s">
        <v>810</v>
      </c>
      <c r="H176" s="197" t="s">
        <v>1</v>
      </c>
      <c r="I176" s="199"/>
      <c r="L176" s="196"/>
      <c r="M176" s="200"/>
      <c r="N176" s="201"/>
      <c r="O176" s="201"/>
      <c r="P176" s="201"/>
      <c r="Q176" s="201"/>
      <c r="R176" s="201"/>
      <c r="S176" s="201"/>
      <c r="T176" s="202"/>
      <c r="AT176" s="197" t="s">
        <v>156</v>
      </c>
      <c r="AU176" s="197" t="s">
        <v>88</v>
      </c>
      <c r="AV176" s="14" t="s">
        <v>86</v>
      </c>
      <c r="AW176" s="14" t="s">
        <v>32</v>
      </c>
      <c r="AX176" s="14" t="s">
        <v>78</v>
      </c>
      <c r="AY176" s="197" t="s">
        <v>145</v>
      </c>
    </row>
    <row r="177" spans="1:65" s="13" customFormat="1" ht="11.25">
      <c r="B177" s="184"/>
      <c r="D177" s="180" t="s">
        <v>156</v>
      </c>
      <c r="E177" s="185" t="s">
        <v>1</v>
      </c>
      <c r="F177" s="186" t="s">
        <v>311</v>
      </c>
      <c r="H177" s="187">
        <v>41.113</v>
      </c>
      <c r="I177" s="188"/>
      <c r="L177" s="184"/>
      <c r="M177" s="189"/>
      <c r="N177" s="190"/>
      <c r="O177" s="190"/>
      <c r="P177" s="190"/>
      <c r="Q177" s="190"/>
      <c r="R177" s="190"/>
      <c r="S177" s="190"/>
      <c r="T177" s="191"/>
      <c r="AT177" s="185" t="s">
        <v>156</v>
      </c>
      <c r="AU177" s="185" t="s">
        <v>88</v>
      </c>
      <c r="AV177" s="13" t="s">
        <v>88</v>
      </c>
      <c r="AW177" s="13" t="s">
        <v>32</v>
      </c>
      <c r="AX177" s="13" t="s">
        <v>86</v>
      </c>
      <c r="AY177" s="185" t="s">
        <v>145</v>
      </c>
    </row>
    <row r="178" spans="1:65" s="2" customFormat="1" ht="24.2" customHeight="1">
      <c r="A178" s="34"/>
      <c r="B178" s="135"/>
      <c r="C178" s="167" t="s">
        <v>298</v>
      </c>
      <c r="D178" s="167" t="s">
        <v>148</v>
      </c>
      <c r="E178" s="168" t="s">
        <v>811</v>
      </c>
      <c r="F178" s="169" t="s">
        <v>812</v>
      </c>
      <c r="G178" s="170" t="s">
        <v>241</v>
      </c>
      <c r="H178" s="171">
        <v>82.5</v>
      </c>
      <c r="I178" s="172"/>
      <c r="J178" s="173">
        <f>ROUND(I178*H178,2)</f>
        <v>0</v>
      </c>
      <c r="K178" s="174"/>
      <c r="L178" s="35"/>
      <c r="M178" s="175" t="s">
        <v>1</v>
      </c>
      <c r="N178" s="176" t="s">
        <v>43</v>
      </c>
      <c r="O178" s="60"/>
      <c r="P178" s="177">
        <f>O178*H178</f>
        <v>0</v>
      </c>
      <c r="Q178" s="177">
        <v>0</v>
      </c>
      <c r="R178" s="177">
        <f>Q178*H178</f>
        <v>0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167</v>
      </c>
      <c r="AT178" s="179" t="s">
        <v>148</v>
      </c>
      <c r="AU178" s="179" t="s">
        <v>88</v>
      </c>
      <c r="AY178" s="17" t="s">
        <v>145</v>
      </c>
      <c r="BE178" s="100">
        <f>IF(N178="základní",J178,0)</f>
        <v>0</v>
      </c>
      <c r="BF178" s="100">
        <f>IF(N178="snížená",J178,0)</f>
        <v>0</v>
      </c>
      <c r="BG178" s="100">
        <f>IF(N178="zákl. přenesená",J178,0)</f>
        <v>0</v>
      </c>
      <c r="BH178" s="100">
        <f>IF(N178="sníž. přenesená",J178,0)</f>
        <v>0</v>
      </c>
      <c r="BI178" s="100">
        <f>IF(N178="nulová",J178,0)</f>
        <v>0</v>
      </c>
      <c r="BJ178" s="17" t="s">
        <v>86</v>
      </c>
      <c r="BK178" s="100">
        <f>ROUND(I178*H178,2)</f>
        <v>0</v>
      </c>
      <c r="BL178" s="17" t="s">
        <v>167</v>
      </c>
      <c r="BM178" s="179" t="s">
        <v>813</v>
      </c>
    </row>
    <row r="179" spans="1:65" s="2" customFormat="1" ht="19.5">
      <c r="A179" s="34"/>
      <c r="B179" s="35"/>
      <c r="C179" s="34"/>
      <c r="D179" s="180" t="s">
        <v>154</v>
      </c>
      <c r="E179" s="34"/>
      <c r="F179" s="181" t="s">
        <v>814</v>
      </c>
      <c r="G179" s="34"/>
      <c r="H179" s="34"/>
      <c r="I179" s="136"/>
      <c r="J179" s="34"/>
      <c r="K179" s="34"/>
      <c r="L179" s="35"/>
      <c r="M179" s="182"/>
      <c r="N179" s="183"/>
      <c r="O179" s="60"/>
      <c r="P179" s="60"/>
      <c r="Q179" s="60"/>
      <c r="R179" s="60"/>
      <c r="S179" s="60"/>
      <c r="T179" s="61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154</v>
      </c>
      <c r="AU179" s="17" t="s">
        <v>88</v>
      </c>
    </row>
    <row r="180" spans="1:65" s="13" customFormat="1" ht="11.25">
      <c r="B180" s="184"/>
      <c r="D180" s="180" t="s">
        <v>156</v>
      </c>
      <c r="E180" s="185" t="s">
        <v>1</v>
      </c>
      <c r="F180" s="186" t="s">
        <v>815</v>
      </c>
      <c r="H180" s="187">
        <v>82.5</v>
      </c>
      <c r="I180" s="188"/>
      <c r="L180" s="184"/>
      <c r="M180" s="189"/>
      <c r="N180" s="190"/>
      <c r="O180" s="190"/>
      <c r="P180" s="190"/>
      <c r="Q180" s="190"/>
      <c r="R180" s="190"/>
      <c r="S180" s="190"/>
      <c r="T180" s="191"/>
      <c r="AT180" s="185" t="s">
        <v>156</v>
      </c>
      <c r="AU180" s="185" t="s">
        <v>88</v>
      </c>
      <c r="AV180" s="13" t="s">
        <v>88</v>
      </c>
      <c r="AW180" s="13" t="s">
        <v>32</v>
      </c>
      <c r="AX180" s="13" t="s">
        <v>86</v>
      </c>
      <c r="AY180" s="185" t="s">
        <v>145</v>
      </c>
    </row>
    <row r="181" spans="1:65" s="12" customFormat="1" ht="22.9" customHeight="1">
      <c r="B181" s="154"/>
      <c r="D181" s="155" t="s">
        <v>77</v>
      </c>
      <c r="E181" s="165" t="s">
        <v>88</v>
      </c>
      <c r="F181" s="165" t="s">
        <v>816</v>
      </c>
      <c r="I181" s="157"/>
      <c r="J181" s="166">
        <f>BK181</f>
        <v>0</v>
      </c>
      <c r="L181" s="154"/>
      <c r="M181" s="159"/>
      <c r="N181" s="160"/>
      <c r="O181" s="160"/>
      <c r="P181" s="161">
        <f>SUM(P182:P198)</f>
        <v>0</v>
      </c>
      <c r="Q181" s="160"/>
      <c r="R181" s="161">
        <f>SUM(R182:R198)</f>
        <v>72.769676319999988</v>
      </c>
      <c r="S181" s="160"/>
      <c r="T181" s="162">
        <f>SUM(T182:T198)</f>
        <v>0</v>
      </c>
      <c r="AR181" s="155" t="s">
        <v>86</v>
      </c>
      <c r="AT181" s="163" t="s">
        <v>77</v>
      </c>
      <c r="AU181" s="163" t="s">
        <v>86</v>
      </c>
      <c r="AY181" s="155" t="s">
        <v>145</v>
      </c>
      <c r="BK181" s="164">
        <f>SUM(BK182:BK198)</f>
        <v>0</v>
      </c>
    </row>
    <row r="182" spans="1:65" s="2" customFormat="1" ht="21.75" customHeight="1">
      <c r="A182" s="34"/>
      <c r="B182" s="135"/>
      <c r="C182" s="167" t="s">
        <v>304</v>
      </c>
      <c r="D182" s="167" t="s">
        <v>148</v>
      </c>
      <c r="E182" s="168" t="s">
        <v>817</v>
      </c>
      <c r="F182" s="169" t="s">
        <v>818</v>
      </c>
      <c r="G182" s="170" t="s">
        <v>282</v>
      </c>
      <c r="H182" s="171">
        <v>30.431999999999999</v>
      </c>
      <c r="I182" s="172"/>
      <c r="J182" s="173">
        <f>ROUND(I182*H182,2)</f>
        <v>0</v>
      </c>
      <c r="K182" s="174"/>
      <c r="L182" s="35"/>
      <c r="M182" s="175" t="s">
        <v>1</v>
      </c>
      <c r="N182" s="176" t="s">
        <v>43</v>
      </c>
      <c r="O182" s="60"/>
      <c r="P182" s="177">
        <f>O182*H182</f>
        <v>0</v>
      </c>
      <c r="Q182" s="177">
        <v>2.16</v>
      </c>
      <c r="R182" s="177">
        <f>Q182*H182</f>
        <v>65.73312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167</v>
      </c>
      <c r="AT182" s="179" t="s">
        <v>148</v>
      </c>
      <c r="AU182" s="179" t="s">
        <v>88</v>
      </c>
      <c r="AY182" s="17" t="s">
        <v>145</v>
      </c>
      <c r="BE182" s="100">
        <f>IF(N182="základní",J182,0)</f>
        <v>0</v>
      </c>
      <c r="BF182" s="100">
        <f>IF(N182="snížená",J182,0)</f>
        <v>0</v>
      </c>
      <c r="BG182" s="100">
        <f>IF(N182="zákl. přenesená",J182,0)</f>
        <v>0</v>
      </c>
      <c r="BH182" s="100">
        <f>IF(N182="sníž. přenesená",J182,0)</f>
        <v>0</v>
      </c>
      <c r="BI182" s="100">
        <f>IF(N182="nulová",J182,0)</f>
        <v>0</v>
      </c>
      <c r="BJ182" s="17" t="s">
        <v>86</v>
      </c>
      <c r="BK182" s="100">
        <f>ROUND(I182*H182,2)</f>
        <v>0</v>
      </c>
      <c r="BL182" s="17" t="s">
        <v>167</v>
      </c>
      <c r="BM182" s="179" t="s">
        <v>819</v>
      </c>
    </row>
    <row r="183" spans="1:65" s="2" customFormat="1" ht="19.5">
      <c r="A183" s="34"/>
      <c r="B183" s="35"/>
      <c r="C183" s="34"/>
      <c r="D183" s="180" t="s">
        <v>154</v>
      </c>
      <c r="E183" s="34"/>
      <c r="F183" s="181" t="s">
        <v>820</v>
      </c>
      <c r="G183" s="34"/>
      <c r="H183" s="34"/>
      <c r="I183" s="136"/>
      <c r="J183" s="34"/>
      <c r="K183" s="34"/>
      <c r="L183" s="35"/>
      <c r="M183" s="182"/>
      <c r="N183" s="183"/>
      <c r="O183" s="60"/>
      <c r="P183" s="60"/>
      <c r="Q183" s="60"/>
      <c r="R183" s="60"/>
      <c r="S183" s="60"/>
      <c r="T183" s="6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154</v>
      </c>
      <c r="AU183" s="17" t="s">
        <v>88</v>
      </c>
    </row>
    <row r="184" spans="1:65" s="14" customFormat="1" ht="22.5">
      <c r="B184" s="196"/>
      <c r="D184" s="180" t="s">
        <v>156</v>
      </c>
      <c r="E184" s="197" t="s">
        <v>1</v>
      </c>
      <c r="F184" s="198" t="s">
        <v>821</v>
      </c>
      <c r="H184" s="197" t="s">
        <v>1</v>
      </c>
      <c r="I184" s="199"/>
      <c r="L184" s="196"/>
      <c r="M184" s="200"/>
      <c r="N184" s="201"/>
      <c r="O184" s="201"/>
      <c r="P184" s="201"/>
      <c r="Q184" s="201"/>
      <c r="R184" s="201"/>
      <c r="S184" s="201"/>
      <c r="T184" s="202"/>
      <c r="AT184" s="197" t="s">
        <v>156</v>
      </c>
      <c r="AU184" s="197" t="s">
        <v>88</v>
      </c>
      <c r="AV184" s="14" t="s">
        <v>86</v>
      </c>
      <c r="AW184" s="14" t="s">
        <v>32</v>
      </c>
      <c r="AX184" s="14" t="s">
        <v>78</v>
      </c>
      <c r="AY184" s="197" t="s">
        <v>145</v>
      </c>
    </row>
    <row r="185" spans="1:65" s="14" customFormat="1" ht="22.5">
      <c r="B185" s="196"/>
      <c r="D185" s="180" t="s">
        <v>156</v>
      </c>
      <c r="E185" s="197" t="s">
        <v>1</v>
      </c>
      <c r="F185" s="198" t="s">
        <v>822</v>
      </c>
      <c r="H185" s="197" t="s">
        <v>1</v>
      </c>
      <c r="I185" s="199"/>
      <c r="L185" s="196"/>
      <c r="M185" s="200"/>
      <c r="N185" s="201"/>
      <c r="O185" s="201"/>
      <c r="P185" s="201"/>
      <c r="Q185" s="201"/>
      <c r="R185" s="201"/>
      <c r="S185" s="201"/>
      <c r="T185" s="202"/>
      <c r="AT185" s="197" t="s">
        <v>156</v>
      </c>
      <c r="AU185" s="197" t="s">
        <v>88</v>
      </c>
      <c r="AV185" s="14" t="s">
        <v>86</v>
      </c>
      <c r="AW185" s="14" t="s">
        <v>32</v>
      </c>
      <c r="AX185" s="14" t="s">
        <v>78</v>
      </c>
      <c r="AY185" s="197" t="s">
        <v>145</v>
      </c>
    </row>
    <row r="186" spans="1:65" s="13" customFormat="1" ht="11.25">
      <c r="B186" s="184"/>
      <c r="D186" s="180" t="s">
        <v>156</v>
      </c>
      <c r="E186" s="185" t="s">
        <v>1</v>
      </c>
      <c r="F186" s="186" t="s">
        <v>823</v>
      </c>
      <c r="H186" s="187">
        <v>21.408000000000001</v>
      </c>
      <c r="I186" s="188"/>
      <c r="L186" s="184"/>
      <c r="M186" s="189"/>
      <c r="N186" s="190"/>
      <c r="O186" s="190"/>
      <c r="P186" s="190"/>
      <c r="Q186" s="190"/>
      <c r="R186" s="190"/>
      <c r="S186" s="190"/>
      <c r="T186" s="191"/>
      <c r="AT186" s="185" t="s">
        <v>156</v>
      </c>
      <c r="AU186" s="185" t="s">
        <v>88</v>
      </c>
      <c r="AV186" s="13" t="s">
        <v>88</v>
      </c>
      <c r="AW186" s="13" t="s">
        <v>32</v>
      </c>
      <c r="AX186" s="13" t="s">
        <v>78</v>
      </c>
      <c r="AY186" s="185" t="s">
        <v>145</v>
      </c>
    </row>
    <row r="187" spans="1:65" s="13" customFormat="1" ht="11.25">
      <c r="B187" s="184"/>
      <c r="D187" s="180" t="s">
        <v>156</v>
      </c>
      <c r="E187" s="185" t="s">
        <v>1</v>
      </c>
      <c r="F187" s="186" t="s">
        <v>824</v>
      </c>
      <c r="H187" s="187">
        <v>9.0239999999999991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T187" s="185" t="s">
        <v>156</v>
      </c>
      <c r="AU187" s="185" t="s">
        <v>88</v>
      </c>
      <c r="AV187" s="13" t="s">
        <v>88</v>
      </c>
      <c r="AW187" s="13" t="s">
        <v>32</v>
      </c>
      <c r="AX187" s="13" t="s">
        <v>78</v>
      </c>
      <c r="AY187" s="185" t="s">
        <v>145</v>
      </c>
    </row>
    <row r="188" spans="1:65" s="15" customFormat="1" ht="11.25">
      <c r="B188" s="203"/>
      <c r="D188" s="180" t="s">
        <v>156</v>
      </c>
      <c r="E188" s="204" t="s">
        <v>1</v>
      </c>
      <c r="F188" s="205" t="s">
        <v>253</v>
      </c>
      <c r="H188" s="206">
        <v>30.432000000000002</v>
      </c>
      <c r="I188" s="207"/>
      <c r="L188" s="203"/>
      <c r="M188" s="208"/>
      <c r="N188" s="209"/>
      <c r="O188" s="209"/>
      <c r="P188" s="209"/>
      <c r="Q188" s="209"/>
      <c r="R188" s="209"/>
      <c r="S188" s="209"/>
      <c r="T188" s="210"/>
      <c r="AT188" s="204" t="s">
        <v>156</v>
      </c>
      <c r="AU188" s="204" t="s">
        <v>88</v>
      </c>
      <c r="AV188" s="15" t="s">
        <v>167</v>
      </c>
      <c r="AW188" s="15" t="s">
        <v>32</v>
      </c>
      <c r="AX188" s="15" t="s">
        <v>86</v>
      </c>
      <c r="AY188" s="204" t="s">
        <v>145</v>
      </c>
    </row>
    <row r="189" spans="1:65" s="2" customFormat="1" ht="24.2" customHeight="1">
      <c r="A189" s="34"/>
      <c r="B189" s="135"/>
      <c r="C189" s="167" t="s">
        <v>312</v>
      </c>
      <c r="D189" s="167" t="s">
        <v>148</v>
      </c>
      <c r="E189" s="168" t="s">
        <v>825</v>
      </c>
      <c r="F189" s="169" t="s">
        <v>826</v>
      </c>
      <c r="G189" s="170" t="s">
        <v>272</v>
      </c>
      <c r="H189" s="171">
        <v>75</v>
      </c>
      <c r="I189" s="172"/>
      <c r="J189" s="173">
        <f>ROUND(I189*H189,2)</f>
        <v>0</v>
      </c>
      <c r="K189" s="174"/>
      <c r="L189" s="35"/>
      <c r="M189" s="175" t="s">
        <v>1</v>
      </c>
      <c r="N189" s="176" t="s">
        <v>43</v>
      </c>
      <c r="O189" s="60"/>
      <c r="P189" s="177">
        <f>O189*H189</f>
        <v>0</v>
      </c>
      <c r="Q189" s="177">
        <v>2.7999999999999998E-4</v>
      </c>
      <c r="R189" s="177">
        <f>Q189*H189</f>
        <v>2.0999999999999998E-2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167</v>
      </c>
      <c r="AT189" s="179" t="s">
        <v>148</v>
      </c>
      <c r="AU189" s="179" t="s">
        <v>88</v>
      </c>
      <c r="AY189" s="17" t="s">
        <v>145</v>
      </c>
      <c r="BE189" s="100">
        <f>IF(N189="základní",J189,0)</f>
        <v>0</v>
      </c>
      <c r="BF189" s="100">
        <f>IF(N189="snížená",J189,0)</f>
        <v>0</v>
      </c>
      <c r="BG189" s="100">
        <f>IF(N189="zákl. přenesená",J189,0)</f>
        <v>0</v>
      </c>
      <c r="BH189" s="100">
        <f>IF(N189="sníž. přenesená",J189,0)</f>
        <v>0</v>
      </c>
      <c r="BI189" s="100">
        <f>IF(N189="nulová",J189,0)</f>
        <v>0</v>
      </c>
      <c r="BJ189" s="17" t="s">
        <v>86</v>
      </c>
      <c r="BK189" s="100">
        <f>ROUND(I189*H189,2)</f>
        <v>0</v>
      </c>
      <c r="BL189" s="17" t="s">
        <v>167</v>
      </c>
      <c r="BM189" s="179" t="s">
        <v>827</v>
      </c>
    </row>
    <row r="190" spans="1:65" s="2" customFormat="1" ht="19.5">
      <c r="A190" s="34"/>
      <c r="B190" s="35"/>
      <c r="C190" s="34"/>
      <c r="D190" s="180" t="s">
        <v>154</v>
      </c>
      <c r="E190" s="34"/>
      <c r="F190" s="181" t="s">
        <v>828</v>
      </c>
      <c r="G190" s="34"/>
      <c r="H190" s="34"/>
      <c r="I190" s="136"/>
      <c r="J190" s="34"/>
      <c r="K190" s="34"/>
      <c r="L190" s="35"/>
      <c r="M190" s="182"/>
      <c r="N190" s="183"/>
      <c r="O190" s="60"/>
      <c r="P190" s="60"/>
      <c r="Q190" s="60"/>
      <c r="R190" s="60"/>
      <c r="S190" s="60"/>
      <c r="T190" s="61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154</v>
      </c>
      <c r="AU190" s="17" t="s">
        <v>88</v>
      </c>
    </row>
    <row r="191" spans="1:65" s="13" customFormat="1" ht="11.25">
      <c r="B191" s="184"/>
      <c r="D191" s="180" t="s">
        <v>156</v>
      </c>
      <c r="E191" s="185" t="s">
        <v>1</v>
      </c>
      <c r="F191" s="186" t="s">
        <v>829</v>
      </c>
      <c r="H191" s="187">
        <v>75</v>
      </c>
      <c r="I191" s="188"/>
      <c r="L191" s="184"/>
      <c r="M191" s="189"/>
      <c r="N191" s="190"/>
      <c r="O191" s="190"/>
      <c r="P191" s="190"/>
      <c r="Q191" s="190"/>
      <c r="R191" s="190"/>
      <c r="S191" s="190"/>
      <c r="T191" s="191"/>
      <c r="AT191" s="185" t="s">
        <v>156</v>
      </c>
      <c r="AU191" s="185" t="s">
        <v>88</v>
      </c>
      <c r="AV191" s="13" t="s">
        <v>88</v>
      </c>
      <c r="AW191" s="13" t="s">
        <v>32</v>
      </c>
      <c r="AX191" s="13" t="s">
        <v>86</v>
      </c>
      <c r="AY191" s="185" t="s">
        <v>145</v>
      </c>
    </row>
    <row r="192" spans="1:65" s="2" customFormat="1" ht="24.2" customHeight="1">
      <c r="A192" s="34"/>
      <c r="B192" s="135"/>
      <c r="C192" s="167" t="s">
        <v>317</v>
      </c>
      <c r="D192" s="167" t="s">
        <v>148</v>
      </c>
      <c r="E192" s="168" t="s">
        <v>830</v>
      </c>
      <c r="F192" s="169" t="s">
        <v>831</v>
      </c>
      <c r="G192" s="170" t="s">
        <v>282</v>
      </c>
      <c r="H192" s="171">
        <v>2.6379999999999999</v>
      </c>
      <c r="I192" s="172"/>
      <c r="J192" s="173">
        <f>ROUND(I192*H192,2)</f>
        <v>0</v>
      </c>
      <c r="K192" s="174"/>
      <c r="L192" s="35"/>
      <c r="M192" s="175" t="s">
        <v>1</v>
      </c>
      <c r="N192" s="176" t="s">
        <v>43</v>
      </c>
      <c r="O192" s="60"/>
      <c r="P192" s="177">
        <f>O192*H192</f>
        <v>0</v>
      </c>
      <c r="Q192" s="177">
        <v>2.55328</v>
      </c>
      <c r="R192" s="177">
        <f>Q192*H192</f>
        <v>6.7355526399999999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167</v>
      </c>
      <c r="AT192" s="179" t="s">
        <v>148</v>
      </c>
      <c r="AU192" s="179" t="s">
        <v>88</v>
      </c>
      <c r="AY192" s="17" t="s">
        <v>145</v>
      </c>
      <c r="BE192" s="100">
        <f>IF(N192="základní",J192,0)</f>
        <v>0</v>
      </c>
      <c r="BF192" s="100">
        <f>IF(N192="snížená",J192,0)</f>
        <v>0</v>
      </c>
      <c r="BG192" s="100">
        <f>IF(N192="zákl. přenesená",J192,0)</f>
        <v>0</v>
      </c>
      <c r="BH192" s="100">
        <f>IF(N192="sníž. přenesená",J192,0)</f>
        <v>0</v>
      </c>
      <c r="BI192" s="100">
        <f>IF(N192="nulová",J192,0)</f>
        <v>0</v>
      </c>
      <c r="BJ192" s="17" t="s">
        <v>86</v>
      </c>
      <c r="BK192" s="100">
        <f>ROUND(I192*H192,2)</f>
        <v>0</v>
      </c>
      <c r="BL192" s="17" t="s">
        <v>167</v>
      </c>
      <c r="BM192" s="179" t="s">
        <v>832</v>
      </c>
    </row>
    <row r="193" spans="1:65" s="2" customFormat="1" ht="19.5">
      <c r="A193" s="34"/>
      <c r="B193" s="35"/>
      <c r="C193" s="34"/>
      <c r="D193" s="180" t="s">
        <v>154</v>
      </c>
      <c r="E193" s="34"/>
      <c r="F193" s="181" t="s">
        <v>833</v>
      </c>
      <c r="G193" s="34"/>
      <c r="H193" s="34"/>
      <c r="I193" s="136"/>
      <c r="J193" s="34"/>
      <c r="K193" s="34"/>
      <c r="L193" s="35"/>
      <c r="M193" s="182"/>
      <c r="N193" s="183"/>
      <c r="O193" s="60"/>
      <c r="P193" s="60"/>
      <c r="Q193" s="60"/>
      <c r="R193" s="60"/>
      <c r="S193" s="60"/>
      <c r="T193" s="61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154</v>
      </c>
      <c r="AU193" s="17" t="s">
        <v>88</v>
      </c>
    </row>
    <row r="194" spans="1:65" s="13" customFormat="1" ht="11.25">
      <c r="B194" s="184"/>
      <c r="D194" s="180" t="s">
        <v>156</v>
      </c>
      <c r="E194" s="185" t="s">
        <v>1</v>
      </c>
      <c r="F194" s="186" t="s">
        <v>834</v>
      </c>
      <c r="H194" s="187">
        <v>2.6379999999999999</v>
      </c>
      <c r="I194" s="188"/>
      <c r="L194" s="184"/>
      <c r="M194" s="189"/>
      <c r="N194" s="190"/>
      <c r="O194" s="190"/>
      <c r="P194" s="190"/>
      <c r="Q194" s="190"/>
      <c r="R194" s="190"/>
      <c r="S194" s="190"/>
      <c r="T194" s="191"/>
      <c r="AT194" s="185" t="s">
        <v>156</v>
      </c>
      <c r="AU194" s="185" t="s">
        <v>88</v>
      </c>
      <c r="AV194" s="13" t="s">
        <v>88</v>
      </c>
      <c r="AW194" s="13" t="s">
        <v>32</v>
      </c>
      <c r="AX194" s="13" t="s">
        <v>86</v>
      </c>
      <c r="AY194" s="185" t="s">
        <v>145</v>
      </c>
    </row>
    <row r="195" spans="1:65" s="2" customFormat="1" ht="21.75" customHeight="1">
      <c r="A195" s="34"/>
      <c r="B195" s="135"/>
      <c r="C195" s="167" t="s">
        <v>8</v>
      </c>
      <c r="D195" s="167" t="s">
        <v>148</v>
      </c>
      <c r="E195" s="168" t="s">
        <v>835</v>
      </c>
      <c r="F195" s="169" t="s">
        <v>836</v>
      </c>
      <c r="G195" s="170" t="s">
        <v>356</v>
      </c>
      <c r="H195" s="171">
        <v>0.26400000000000001</v>
      </c>
      <c r="I195" s="172"/>
      <c r="J195" s="173">
        <f>ROUND(I195*H195,2)</f>
        <v>0</v>
      </c>
      <c r="K195" s="174"/>
      <c r="L195" s="35"/>
      <c r="M195" s="175" t="s">
        <v>1</v>
      </c>
      <c r="N195" s="176" t="s">
        <v>43</v>
      </c>
      <c r="O195" s="60"/>
      <c r="P195" s="177">
        <f>O195*H195</f>
        <v>0</v>
      </c>
      <c r="Q195" s="177">
        <v>1.0606199999999999</v>
      </c>
      <c r="R195" s="177">
        <f>Q195*H195</f>
        <v>0.28000367999999998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167</v>
      </c>
      <c r="AT195" s="179" t="s">
        <v>148</v>
      </c>
      <c r="AU195" s="179" t="s">
        <v>88</v>
      </c>
      <c r="AY195" s="17" t="s">
        <v>145</v>
      </c>
      <c r="BE195" s="100">
        <f>IF(N195="základní",J195,0)</f>
        <v>0</v>
      </c>
      <c r="BF195" s="100">
        <f>IF(N195="snížená",J195,0)</f>
        <v>0</v>
      </c>
      <c r="BG195" s="100">
        <f>IF(N195="zákl. přenesená",J195,0)</f>
        <v>0</v>
      </c>
      <c r="BH195" s="100">
        <f>IF(N195="sníž. přenesená",J195,0)</f>
        <v>0</v>
      </c>
      <c r="BI195" s="100">
        <f>IF(N195="nulová",J195,0)</f>
        <v>0</v>
      </c>
      <c r="BJ195" s="17" t="s">
        <v>86</v>
      </c>
      <c r="BK195" s="100">
        <f>ROUND(I195*H195,2)</f>
        <v>0</v>
      </c>
      <c r="BL195" s="17" t="s">
        <v>167</v>
      </c>
      <c r="BM195" s="179" t="s">
        <v>837</v>
      </c>
    </row>
    <row r="196" spans="1:65" s="2" customFormat="1" ht="11.25">
      <c r="A196" s="34"/>
      <c r="B196" s="35"/>
      <c r="C196" s="34"/>
      <c r="D196" s="180" t="s">
        <v>154</v>
      </c>
      <c r="E196" s="34"/>
      <c r="F196" s="181" t="s">
        <v>838</v>
      </c>
      <c r="G196" s="34"/>
      <c r="H196" s="34"/>
      <c r="I196" s="136"/>
      <c r="J196" s="34"/>
      <c r="K196" s="34"/>
      <c r="L196" s="35"/>
      <c r="M196" s="182"/>
      <c r="N196" s="183"/>
      <c r="O196" s="60"/>
      <c r="P196" s="60"/>
      <c r="Q196" s="60"/>
      <c r="R196" s="60"/>
      <c r="S196" s="60"/>
      <c r="T196" s="61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154</v>
      </c>
      <c r="AU196" s="17" t="s">
        <v>88</v>
      </c>
    </row>
    <row r="197" spans="1:65" s="14" customFormat="1" ht="11.25">
      <c r="B197" s="196"/>
      <c r="D197" s="180" t="s">
        <v>156</v>
      </c>
      <c r="E197" s="197" t="s">
        <v>1</v>
      </c>
      <c r="F197" s="198" t="s">
        <v>839</v>
      </c>
      <c r="H197" s="197" t="s">
        <v>1</v>
      </c>
      <c r="I197" s="199"/>
      <c r="L197" s="196"/>
      <c r="M197" s="200"/>
      <c r="N197" s="201"/>
      <c r="O197" s="201"/>
      <c r="P197" s="201"/>
      <c r="Q197" s="201"/>
      <c r="R197" s="201"/>
      <c r="S197" s="201"/>
      <c r="T197" s="202"/>
      <c r="AT197" s="197" t="s">
        <v>156</v>
      </c>
      <c r="AU197" s="197" t="s">
        <v>88</v>
      </c>
      <c r="AV197" s="14" t="s">
        <v>86</v>
      </c>
      <c r="AW197" s="14" t="s">
        <v>32</v>
      </c>
      <c r="AX197" s="14" t="s">
        <v>78</v>
      </c>
      <c r="AY197" s="197" t="s">
        <v>145</v>
      </c>
    </row>
    <row r="198" spans="1:65" s="13" customFormat="1" ht="11.25">
      <c r="B198" s="184"/>
      <c r="D198" s="180" t="s">
        <v>156</v>
      </c>
      <c r="E198" s="185" t="s">
        <v>1</v>
      </c>
      <c r="F198" s="186" t="s">
        <v>840</v>
      </c>
      <c r="H198" s="187">
        <v>0.26400000000000001</v>
      </c>
      <c r="I198" s="188"/>
      <c r="L198" s="184"/>
      <c r="M198" s="189"/>
      <c r="N198" s="190"/>
      <c r="O198" s="190"/>
      <c r="P198" s="190"/>
      <c r="Q198" s="190"/>
      <c r="R198" s="190"/>
      <c r="S198" s="190"/>
      <c r="T198" s="191"/>
      <c r="AT198" s="185" t="s">
        <v>156</v>
      </c>
      <c r="AU198" s="185" t="s">
        <v>88</v>
      </c>
      <c r="AV198" s="13" t="s">
        <v>88</v>
      </c>
      <c r="AW198" s="13" t="s">
        <v>32</v>
      </c>
      <c r="AX198" s="13" t="s">
        <v>86</v>
      </c>
      <c r="AY198" s="185" t="s">
        <v>145</v>
      </c>
    </row>
    <row r="199" spans="1:65" s="12" customFormat="1" ht="22.9" customHeight="1">
      <c r="B199" s="154"/>
      <c r="D199" s="155" t="s">
        <v>77</v>
      </c>
      <c r="E199" s="165" t="s">
        <v>162</v>
      </c>
      <c r="F199" s="165" t="s">
        <v>389</v>
      </c>
      <c r="I199" s="157"/>
      <c r="J199" s="166">
        <f>BK199</f>
        <v>0</v>
      </c>
      <c r="L199" s="154"/>
      <c r="M199" s="159"/>
      <c r="N199" s="160"/>
      <c r="O199" s="160"/>
      <c r="P199" s="161">
        <f>SUM(P200:P224)</f>
        <v>0</v>
      </c>
      <c r="Q199" s="160"/>
      <c r="R199" s="161">
        <f>SUM(R200:R224)</f>
        <v>177.65572499999999</v>
      </c>
      <c r="S199" s="160"/>
      <c r="T199" s="162">
        <f>SUM(T200:T224)</f>
        <v>0</v>
      </c>
      <c r="AR199" s="155" t="s">
        <v>86</v>
      </c>
      <c r="AT199" s="163" t="s">
        <v>77</v>
      </c>
      <c r="AU199" s="163" t="s">
        <v>86</v>
      </c>
      <c r="AY199" s="155" t="s">
        <v>145</v>
      </c>
      <c r="BK199" s="164">
        <f>SUM(BK200:BK224)</f>
        <v>0</v>
      </c>
    </row>
    <row r="200" spans="1:65" s="2" customFormat="1" ht="24.2" customHeight="1">
      <c r="A200" s="34"/>
      <c r="B200" s="135"/>
      <c r="C200" s="167" t="s">
        <v>330</v>
      </c>
      <c r="D200" s="167" t="s">
        <v>148</v>
      </c>
      <c r="E200" s="168" t="s">
        <v>841</v>
      </c>
      <c r="F200" s="169" t="s">
        <v>842</v>
      </c>
      <c r="G200" s="170" t="s">
        <v>282</v>
      </c>
      <c r="H200" s="171">
        <v>73.125</v>
      </c>
      <c r="I200" s="172"/>
      <c r="J200" s="173">
        <f>ROUND(I200*H200,2)</f>
        <v>0</v>
      </c>
      <c r="K200" s="174"/>
      <c r="L200" s="35"/>
      <c r="M200" s="175" t="s">
        <v>1</v>
      </c>
      <c r="N200" s="176" t="s">
        <v>43</v>
      </c>
      <c r="O200" s="60"/>
      <c r="P200" s="177">
        <f>O200*H200</f>
        <v>0</v>
      </c>
      <c r="Q200" s="177">
        <v>0</v>
      </c>
      <c r="R200" s="177">
        <f>Q200*H200</f>
        <v>0</v>
      </c>
      <c r="S200" s="177">
        <v>0</v>
      </c>
      <c r="T200" s="17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9" t="s">
        <v>167</v>
      </c>
      <c r="AT200" s="179" t="s">
        <v>148</v>
      </c>
      <c r="AU200" s="179" t="s">
        <v>88</v>
      </c>
      <c r="AY200" s="17" t="s">
        <v>145</v>
      </c>
      <c r="BE200" s="100">
        <f>IF(N200="základní",J200,0)</f>
        <v>0</v>
      </c>
      <c r="BF200" s="100">
        <f>IF(N200="snížená",J200,0)</f>
        <v>0</v>
      </c>
      <c r="BG200" s="100">
        <f>IF(N200="zákl. přenesená",J200,0)</f>
        <v>0</v>
      </c>
      <c r="BH200" s="100">
        <f>IF(N200="sníž. přenesená",J200,0)</f>
        <v>0</v>
      </c>
      <c r="BI200" s="100">
        <f>IF(N200="nulová",J200,0)</f>
        <v>0</v>
      </c>
      <c r="BJ200" s="17" t="s">
        <v>86</v>
      </c>
      <c r="BK200" s="100">
        <f>ROUND(I200*H200,2)</f>
        <v>0</v>
      </c>
      <c r="BL200" s="17" t="s">
        <v>167</v>
      </c>
      <c r="BM200" s="179" t="s">
        <v>843</v>
      </c>
    </row>
    <row r="201" spans="1:65" s="2" customFormat="1" ht="29.25">
      <c r="A201" s="34"/>
      <c r="B201" s="35"/>
      <c r="C201" s="34"/>
      <c r="D201" s="180" t="s">
        <v>154</v>
      </c>
      <c r="E201" s="34"/>
      <c r="F201" s="181" t="s">
        <v>844</v>
      </c>
      <c r="G201" s="34"/>
      <c r="H201" s="34"/>
      <c r="I201" s="136"/>
      <c r="J201" s="34"/>
      <c r="K201" s="34"/>
      <c r="L201" s="35"/>
      <c r="M201" s="182"/>
      <c r="N201" s="183"/>
      <c r="O201" s="60"/>
      <c r="P201" s="60"/>
      <c r="Q201" s="60"/>
      <c r="R201" s="60"/>
      <c r="S201" s="60"/>
      <c r="T201" s="61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154</v>
      </c>
      <c r="AU201" s="17" t="s">
        <v>88</v>
      </c>
    </row>
    <row r="202" spans="1:65" s="13" customFormat="1" ht="11.25">
      <c r="B202" s="184"/>
      <c r="D202" s="180" t="s">
        <v>156</v>
      </c>
      <c r="E202" s="185" t="s">
        <v>1</v>
      </c>
      <c r="F202" s="186" t="s">
        <v>845</v>
      </c>
      <c r="H202" s="187">
        <v>33</v>
      </c>
      <c r="I202" s="188"/>
      <c r="L202" s="184"/>
      <c r="M202" s="189"/>
      <c r="N202" s="190"/>
      <c r="O202" s="190"/>
      <c r="P202" s="190"/>
      <c r="Q202" s="190"/>
      <c r="R202" s="190"/>
      <c r="S202" s="190"/>
      <c r="T202" s="191"/>
      <c r="AT202" s="185" t="s">
        <v>156</v>
      </c>
      <c r="AU202" s="185" t="s">
        <v>88</v>
      </c>
      <c r="AV202" s="13" t="s">
        <v>88</v>
      </c>
      <c r="AW202" s="13" t="s">
        <v>32</v>
      </c>
      <c r="AX202" s="13" t="s">
        <v>78</v>
      </c>
      <c r="AY202" s="185" t="s">
        <v>145</v>
      </c>
    </row>
    <row r="203" spans="1:65" s="13" customFormat="1" ht="11.25">
      <c r="B203" s="184"/>
      <c r="D203" s="180" t="s">
        <v>156</v>
      </c>
      <c r="E203" s="185" t="s">
        <v>1</v>
      </c>
      <c r="F203" s="186" t="s">
        <v>846</v>
      </c>
      <c r="H203" s="187">
        <v>27.5</v>
      </c>
      <c r="I203" s="188"/>
      <c r="L203" s="184"/>
      <c r="M203" s="189"/>
      <c r="N203" s="190"/>
      <c r="O203" s="190"/>
      <c r="P203" s="190"/>
      <c r="Q203" s="190"/>
      <c r="R203" s="190"/>
      <c r="S203" s="190"/>
      <c r="T203" s="191"/>
      <c r="AT203" s="185" t="s">
        <v>156</v>
      </c>
      <c r="AU203" s="185" t="s">
        <v>88</v>
      </c>
      <c r="AV203" s="13" t="s">
        <v>88</v>
      </c>
      <c r="AW203" s="13" t="s">
        <v>32</v>
      </c>
      <c r="AX203" s="13" t="s">
        <v>78</v>
      </c>
      <c r="AY203" s="185" t="s">
        <v>145</v>
      </c>
    </row>
    <row r="204" spans="1:65" s="13" customFormat="1" ht="11.25">
      <c r="B204" s="184"/>
      <c r="D204" s="180" t="s">
        <v>156</v>
      </c>
      <c r="E204" s="185" t="s">
        <v>1</v>
      </c>
      <c r="F204" s="186" t="s">
        <v>847</v>
      </c>
      <c r="H204" s="187">
        <v>1</v>
      </c>
      <c r="I204" s="188"/>
      <c r="L204" s="184"/>
      <c r="M204" s="189"/>
      <c r="N204" s="190"/>
      <c r="O204" s="190"/>
      <c r="P204" s="190"/>
      <c r="Q204" s="190"/>
      <c r="R204" s="190"/>
      <c r="S204" s="190"/>
      <c r="T204" s="191"/>
      <c r="AT204" s="185" t="s">
        <v>156</v>
      </c>
      <c r="AU204" s="185" t="s">
        <v>88</v>
      </c>
      <c r="AV204" s="13" t="s">
        <v>88</v>
      </c>
      <c r="AW204" s="13" t="s">
        <v>32</v>
      </c>
      <c r="AX204" s="13" t="s">
        <v>78</v>
      </c>
      <c r="AY204" s="185" t="s">
        <v>145</v>
      </c>
    </row>
    <row r="205" spans="1:65" s="13" customFormat="1" ht="11.25">
      <c r="B205" s="184"/>
      <c r="D205" s="180" t="s">
        <v>156</v>
      </c>
      <c r="E205" s="185" t="s">
        <v>1</v>
      </c>
      <c r="F205" s="186" t="s">
        <v>848</v>
      </c>
      <c r="H205" s="187">
        <v>1.5</v>
      </c>
      <c r="I205" s="188"/>
      <c r="L205" s="184"/>
      <c r="M205" s="189"/>
      <c r="N205" s="190"/>
      <c r="O205" s="190"/>
      <c r="P205" s="190"/>
      <c r="Q205" s="190"/>
      <c r="R205" s="190"/>
      <c r="S205" s="190"/>
      <c r="T205" s="191"/>
      <c r="AT205" s="185" t="s">
        <v>156</v>
      </c>
      <c r="AU205" s="185" t="s">
        <v>88</v>
      </c>
      <c r="AV205" s="13" t="s">
        <v>88</v>
      </c>
      <c r="AW205" s="13" t="s">
        <v>32</v>
      </c>
      <c r="AX205" s="13" t="s">
        <v>78</v>
      </c>
      <c r="AY205" s="185" t="s">
        <v>145</v>
      </c>
    </row>
    <row r="206" spans="1:65" s="13" customFormat="1" ht="11.25">
      <c r="B206" s="184"/>
      <c r="D206" s="180" t="s">
        <v>156</v>
      </c>
      <c r="E206" s="185" t="s">
        <v>1</v>
      </c>
      <c r="F206" s="186" t="s">
        <v>849</v>
      </c>
      <c r="H206" s="187">
        <v>6</v>
      </c>
      <c r="I206" s="188"/>
      <c r="L206" s="184"/>
      <c r="M206" s="189"/>
      <c r="N206" s="190"/>
      <c r="O206" s="190"/>
      <c r="P206" s="190"/>
      <c r="Q206" s="190"/>
      <c r="R206" s="190"/>
      <c r="S206" s="190"/>
      <c r="T206" s="191"/>
      <c r="AT206" s="185" t="s">
        <v>156</v>
      </c>
      <c r="AU206" s="185" t="s">
        <v>88</v>
      </c>
      <c r="AV206" s="13" t="s">
        <v>88</v>
      </c>
      <c r="AW206" s="13" t="s">
        <v>32</v>
      </c>
      <c r="AX206" s="13" t="s">
        <v>78</v>
      </c>
      <c r="AY206" s="185" t="s">
        <v>145</v>
      </c>
    </row>
    <row r="207" spans="1:65" s="13" customFormat="1" ht="11.25">
      <c r="B207" s="184"/>
      <c r="D207" s="180" t="s">
        <v>156</v>
      </c>
      <c r="E207" s="185" t="s">
        <v>1</v>
      </c>
      <c r="F207" s="186" t="s">
        <v>850</v>
      </c>
      <c r="H207" s="187">
        <v>2.25</v>
      </c>
      <c r="I207" s="188"/>
      <c r="L207" s="184"/>
      <c r="M207" s="189"/>
      <c r="N207" s="190"/>
      <c r="O207" s="190"/>
      <c r="P207" s="190"/>
      <c r="Q207" s="190"/>
      <c r="R207" s="190"/>
      <c r="S207" s="190"/>
      <c r="T207" s="191"/>
      <c r="AT207" s="185" t="s">
        <v>156</v>
      </c>
      <c r="AU207" s="185" t="s">
        <v>88</v>
      </c>
      <c r="AV207" s="13" t="s">
        <v>88</v>
      </c>
      <c r="AW207" s="13" t="s">
        <v>32</v>
      </c>
      <c r="AX207" s="13" t="s">
        <v>78</v>
      </c>
      <c r="AY207" s="185" t="s">
        <v>145</v>
      </c>
    </row>
    <row r="208" spans="1:65" s="13" customFormat="1" ht="11.25">
      <c r="B208" s="184"/>
      <c r="D208" s="180" t="s">
        <v>156</v>
      </c>
      <c r="E208" s="185" t="s">
        <v>1</v>
      </c>
      <c r="F208" s="186" t="s">
        <v>851</v>
      </c>
      <c r="H208" s="187">
        <v>1.875</v>
      </c>
      <c r="I208" s="188"/>
      <c r="L208" s="184"/>
      <c r="M208" s="189"/>
      <c r="N208" s="190"/>
      <c r="O208" s="190"/>
      <c r="P208" s="190"/>
      <c r="Q208" s="190"/>
      <c r="R208" s="190"/>
      <c r="S208" s="190"/>
      <c r="T208" s="191"/>
      <c r="AT208" s="185" t="s">
        <v>156</v>
      </c>
      <c r="AU208" s="185" t="s">
        <v>88</v>
      </c>
      <c r="AV208" s="13" t="s">
        <v>88</v>
      </c>
      <c r="AW208" s="13" t="s">
        <v>32</v>
      </c>
      <c r="AX208" s="13" t="s">
        <v>78</v>
      </c>
      <c r="AY208" s="185" t="s">
        <v>145</v>
      </c>
    </row>
    <row r="209" spans="1:65" s="15" customFormat="1" ht="11.25">
      <c r="B209" s="203"/>
      <c r="D209" s="180" t="s">
        <v>156</v>
      </c>
      <c r="E209" s="204" t="s">
        <v>1</v>
      </c>
      <c r="F209" s="205" t="s">
        <v>253</v>
      </c>
      <c r="H209" s="206">
        <v>73.125</v>
      </c>
      <c r="I209" s="207"/>
      <c r="L209" s="203"/>
      <c r="M209" s="208"/>
      <c r="N209" s="209"/>
      <c r="O209" s="209"/>
      <c r="P209" s="209"/>
      <c r="Q209" s="209"/>
      <c r="R209" s="209"/>
      <c r="S209" s="209"/>
      <c r="T209" s="210"/>
      <c r="AT209" s="204" t="s">
        <v>156</v>
      </c>
      <c r="AU209" s="204" t="s">
        <v>88</v>
      </c>
      <c r="AV209" s="15" t="s">
        <v>167</v>
      </c>
      <c r="AW209" s="15" t="s">
        <v>32</v>
      </c>
      <c r="AX209" s="15" t="s">
        <v>86</v>
      </c>
      <c r="AY209" s="204" t="s">
        <v>145</v>
      </c>
    </row>
    <row r="210" spans="1:65" s="2" customFormat="1" ht="33" customHeight="1">
      <c r="A210" s="34"/>
      <c r="B210" s="135"/>
      <c r="C210" s="211" t="s">
        <v>337</v>
      </c>
      <c r="D210" s="211" t="s">
        <v>353</v>
      </c>
      <c r="E210" s="212" t="s">
        <v>852</v>
      </c>
      <c r="F210" s="213" t="s">
        <v>853</v>
      </c>
      <c r="G210" s="214" t="s">
        <v>282</v>
      </c>
      <c r="H210" s="215">
        <v>73.125</v>
      </c>
      <c r="I210" s="216"/>
      <c r="J210" s="217">
        <f>ROUND(I210*H210,2)</f>
        <v>0</v>
      </c>
      <c r="K210" s="218"/>
      <c r="L210" s="219"/>
      <c r="M210" s="220" t="s">
        <v>1</v>
      </c>
      <c r="N210" s="221" t="s">
        <v>43</v>
      </c>
      <c r="O210" s="60"/>
      <c r="P210" s="177">
        <f>O210*H210</f>
        <v>0</v>
      </c>
      <c r="Q210" s="177">
        <v>2.9479999999999999E-2</v>
      </c>
      <c r="R210" s="177">
        <f>Q210*H210</f>
        <v>2.1557249999999999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188</v>
      </c>
      <c r="AT210" s="179" t="s">
        <v>353</v>
      </c>
      <c r="AU210" s="179" t="s">
        <v>88</v>
      </c>
      <c r="AY210" s="17" t="s">
        <v>145</v>
      </c>
      <c r="BE210" s="100">
        <f>IF(N210="základní",J210,0)</f>
        <v>0</v>
      </c>
      <c r="BF210" s="100">
        <f>IF(N210="snížená",J210,0)</f>
        <v>0</v>
      </c>
      <c r="BG210" s="100">
        <f>IF(N210="zákl. přenesená",J210,0)</f>
        <v>0</v>
      </c>
      <c r="BH210" s="100">
        <f>IF(N210="sníž. přenesená",J210,0)</f>
        <v>0</v>
      </c>
      <c r="BI210" s="100">
        <f>IF(N210="nulová",J210,0)</f>
        <v>0</v>
      </c>
      <c r="BJ210" s="17" t="s">
        <v>86</v>
      </c>
      <c r="BK210" s="100">
        <f>ROUND(I210*H210,2)</f>
        <v>0</v>
      </c>
      <c r="BL210" s="17" t="s">
        <v>167</v>
      </c>
      <c r="BM210" s="179" t="s">
        <v>854</v>
      </c>
    </row>
    <row r="211" spans="1:65" s="2" customFormat="1" ht="87.75">
      <c r="A211" s="34"/>
      <c r="B211" s="35"/>
      <c r="C211" s="34"/>
      <c r="D211" s="180" t="s">
        <v>154</v>
      </c>
      <c r="E211" s="34"/>
      <c r="F211" s="181" t="s">
        <v>855</v>
      </c>
      <c r="G211" s="34"/>
      <c r="H211" s="34"/>
      <c r="I211" s="136"/>
      <c r="J211" s="34"/>
      <c r="K211" s="34"/>
      <c r="L211" s="35"/>
      <c r="M211" s="182"/>
      <c r="N211" s="183"/>
      <c r="O211" s="60"/>
      <c r="P211" s="60"/>
      <c r="Q211" s="60"/>
      <c r="R211" s="60"/>
      <c r="S211" s="60"/>
      <c r="T211" s="61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154</v>
      </c>
      <c r="AU211" s="17" t="s">
        <v>88</v>
      </c>
    </row>
    <row r="212" spans="1:65" s="2" customFormat="1" ht="24.2" customHeight="1">
      <c r="A212" s="34"/>
      <c r="B212" s="135"/>
      <c r="C212" s="167" t="s">
        <v>345</v>
      </c>
      <c r="D212" s="167" t="s">
        <v>148</v>
      </c>
      <c r="E212" s="168" t="s">
        <v>856</v>
      </c>
      <c r="F212" s="169" t="s">
        <v>857</v>
      </c>
      <c r="G212" s="170" t="s">
        <v>282</v>
      </c>
      <c r="H212" s="171">
        <v>73.125</v>
      </c>
      <c r="I212" s="172"/>
      <c r="J212" s="173">
        <f>ROUND(I212*H212,2)</f>
        <v>0</v>
      </c>
      <c r="K212" s="174"/>
      <c r="L212" s="35"/>
      <c r="M212" s="175" t="s">
        <v>1</v>
      </c>
      <c r="N212" s="176" t="s">
        <v>43</v>
      </c>
      <c r="O212" s="60"/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167</v>
      </c>
      <c r="AT212" s="179" t="s">
        <v>148</v>
      </c>
      <c r="AU212" s="179" t="s">
        <v>88</v>
      </c>
      <c r="AY212" s="17" t="s">
        <v>145</v>
      </c>
      <c r="BE212" s="100">
        <f>IF(N212="základní",J212,0)</f>
        <v>0</v>
      </c>
      <c r="BF212" s="100">
        <f>IF(N212="snížená",J212,0)</f>
        <v>0</v>
      </c>
      <c r="BG212" s="100">
        <f>IF(N212="zákl. přenesená",J212,0)</f>
        <v>0</v>
      </c>
      <c r="BH212" s="100">
        <f>IF(N212="sníž. přenesená",J212,0)</f>
        <v>0</v>
      </c>
      <c r="BI212" s="100">
        <f>IF(N212="nulová",J212,0)</f>
        <v>0</v>
      </c>
      <c r="BJ212" s="17" t="s">
        <v>86</v>
      </c>
      <c r="BK212" s="100">
        <f>ROUND(I212*H212,2)</f>
        <v>0</v>
      </c>
      <c r="BL212" s="17" t="s">
        <v>167</v>
      </c>
      <c r="BM212" s="179" t="s">
        <v>858</v>
      </c>
    </row>
    <row r="213" spans="1:65" s="2" customFormat="1" ht="19.5">
      <c r="A213" s="34"/>
      <c r="B213" s="35"/>
      <c r="C213" s="34"/>
      <c r="D213" s="180" t="s">
        <v>154</v>
      </c>
      <c r="E213" s="34"/>
      <c r="F213" s="181" t="s">
        <v>859</v>
      </c>
      <c r="G213" s="34"/>
      <c r="H213" s="34"/>
      <c r="I213" s="136"/>
      <c r="J213" s="34"/>
      <c r="K213" s="34"/>
      <c r="L213" s="35"/>
      <c r="M213" s="182"/>
      <c r="N213" s="183"/>
      <c r="O213" s="60"/>
      <c r="P213" s="60"/>
      <c r="Q213" s="60"/>
      <c r="R213" s="60"/>
      <c r="S213" s="60"/>
      <c r="T213" s="61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154</v>
      </c>
      <c r="AU213" s="17" t="s">
        <v>88</v>
      </c>
    </row>
    <row r="214" spans="1:65" s="13" customFormat="1" ht="11.25">
      <c r="B214" s="184"/>
      <c r="D214" s="180" t="s">
        <v>156</v>
      </c>
      <c r="E214" s="185" t="s">
        <v>1</v>
      </c>
      <c r="F214" s="186" t="s">
        <v>845</v>
      </c>
      <c r="H214" s="187">
        <v>33</v>
      </c>
      <c r="I214" s="188"/>
      <c r="L214" s="184"/>
      <c r="M214" s="189"/>
      <c r="N214" s="190"/>
      <c r="O214" s="190"/>
      <c r="P214" s="190"/>
      <c r="Q214" s="190"/>
      <c r="R214" s="190"/>
      <c r="S214" s="190"/>
      <c r="T214" s="191"/>
      <c r="AT214" s="185" t="s">
        <v>156</v>
      </c>
      <c r="AU214" s="185" t="s">
        <v>88</v>
      </c>
      <c r="AV214" s="13" t="s">
        <v>88</v>
      </c>
      <c r="AW214" s="13" t="s">
        <v>32</v>
      </c>
      <c r="AX214" s="13" t="s">
        <v>78</v>
      </c>
      <c r="AY214" s="185" t="s">
        <v>145</v>
      </c>
    </row>
    <row r="215" spans="1:65" s="13" customFormat="1" ht="11.25">
      <c r="B215" s="184"/>
      <c r="D215" s="180" t="s">
        <v>156</v>
      </c>
      <c r="E215" s="185" t="s">
        <v>1</v>
      </c>
      <c r="F215" s="186" t="s">
        <v>846</v>
      </c>
      <c r="H215" s="187">
        <v>27.5</v>
      </c>
      <c r="I215" s="188"/>
      <c r="L215" s="184"/>
      <c r="M215" s="189"/>
      <c r="N215" s="190"/>
      <c r="O215" s="190"/>
      <c r="P215" s="190"/>
      <c r="Q215" s="190"/>
      <c r="R215" s="190"/>
      <c r="S215" s="190"/>
      <c r="T215" s="191"/>
      <c r="AT215" s="185" t="s">
        <v>156</v>
      </c>
      <c r="AU215" s="185" t="s">
        <v>88</v>
      </c>
      <c r="AV215" s="13" t="s">
        <v>88</v>
      </c>
      <c r="AW215" s="13" t="s">
        <v>32</v>
      </c>
      <c r="AX215" s="13" t="s">
        <v>78</v>
      </c>
      <c r="AY215" s="185" t="s">
        <v>145</v>
      </c>
    </row>
    <row r="216" spans="1:65" s="13" customFormat="1" ht="11.25">
      <c r="B216" s="184"/>
      <c r="D216" s="180" t="s">
        <v>156</v>
      </c>
      <c r="E216" s="185" t="s">
        <v>1</v>
      </c>
      <c r="F216" s="186" t="s">
        <v>847</v>
      </c>
      <c r="H216" s="187">
        <v>1</v>
      </c>
      <c r="I216" s="188"/>
      <c r="L216" s="184"/>
      <c r="M216" s="189"/>
      <c r="N216" s="190"/>
      <c r="O216" s="190"/>
      <c r="P216" s="190"/>
      <c r="Q216" s="190"/>
      <c r="R216" s="190"/>
      <c r="S216" s="190"/>
      <c r="T216" s="191"/>
      <c r="AT216" s="185" t="s">
        <v>156</v>
      </c>
      <c r="AU216" s="185" t="s">
        <v>88</v>
      </c>
      <c r="AV216" s="13" t="s">
        <v>88</v>
      </c>
      <c r="AW216" s="13" t="s">
        <v>32</v>
      </c>
      <c r="AX216" s="13" t="s">
        <v>78</v>
      </c>
      <c r="AY216" s="185" t="s">
        <v>145</v>
      </c>
    </row>
    <row r="217" spans="1:65" s="13" customFormat="1" ht="11.25">
      <c r="B217" s="184"/>
      <c r="D217" s="180" t="s">
        <v>156</v>
      </c>
      <c r="E217" s="185" t="s">
        <v>1</v>
      </c>
      <c r="F217" s="186" t="s">
        <v>848</v>
      </c>
      <c r="H217" s="187">
        <v>1.5</v>
      </c>
      <c r="I217" s="188"/>
      <c r="L217" s="184"/>
      <c r="M217" s="189"/>
      <c r="N217" s="190"/>
      <c r="O217" s="190"/>
      <c r="P217" s="190"/>
      <c r="Q217" s="190"/>
      <c r="R217" s="190"/>
      <c r="S217" s="190"/>
      <c r="T217" s="191"/>
      <c r="AT217" s="185" t="s">
        <v>156</v>
      </c>
      <c r="AU217" s="185" t="s">
        <v>88</v>
      </c>
      <c r="AV217" s="13" t="s">
        <v>88</v>
      </c>
      <c r="AW217" s="13" t="s">
        <v>32</v>
      </c>
      <c r="AX217" s="13" t="s">
        <v>78</v>
      </c>
      <c r="AY217" s="185" t="s">
        <v>145</v>
      </c>
    </row>
    <row r="218" spans="1:65" s="13" customFormat="1" ht="11.25">
      <c r="B218" s="184"/>
      <c r="D218" s="180" t="s">
        <v>156</v>
      </c>
      <c r="E218" s="185" t="s">
        <v>1</v>
      </c>
      <c r="F218" s="186" t="s">
        <v>849</v>
      </c>
      <c r="H218" s="187">
        <v>6</v>
      </c>
      <c r="I218" s="188"/>
      <c r="L218" s="184"/>
      <c r="M218" s="189"/>
      <c r="N218" s="190"/>
      <c r="O218" s="190"/>
      <c r="P218" s="190"/>
      <c r="Q218" s="190"/>
      <c r="R218" s="190"/>
      <c r="S218" s="190"/>
      <c r="T218" s="191"/>
      <c r="AT218" s="185" t="s">
        <v>156</v>
      </c>
      <c r="AU218" s="185" t="s">
        <v>88</v>
      </c>
      <c r="AV218" s="13" t="s">
        <v>88</v>
      </c>
      <c r="AW218" s="13" t="s">
        <v>32</v>
      </c>
      <c r="AX218" s="13" t="s">
        <v>78</v>
      </c>
      <c r="AY218" s="185" t="s">
        <v>145</v>
      </c>
    </row>
    <row r="219" spans="1:65" s="13" customFormat="1" ht="11.25">
      <c r="B219" s="184"/>
      <c r="D219" s="180" t="s">
        <v>156</v>
      </c>
      <c r="E219" s="185" t="s">
        <v>1</v>
      </c>
      <c r="F219" s="186" t="s">
        <v>850</v>
      </c>
      <c r="H219" s="187">
        <v>2.25</v>
      </c>
      <c r="I219" s="188"/>
      <c r="L219" s="184"/>
      <c r="M219" s="189"/>
      <c r="N219" s="190"/>
      <c r="O219" s="190"/>
      <c r="P219" s="190"/>
      <c r="Q219" s="190"/>
      <c r="R219" s="190"/>
      <c r="S219" s="190"/>
      <c r="T219" s="191"/>
      <c r="AT219" s="185" t="s">
        <v>156</v>
      </c>
      <c r="AU219" s="185" t="s">
        <v>88</v>
      </c>
      <c r="AV219" s="13" t="s">
        <v>88</v>
      </c>
      <c r="AW219" s="13" t="s">
        <v>32</v>
      </c>
      <c r="AX219" s="13" t="s">
        <v>78</v>
      </c>
      <c r="AY219" s="185" t="s">
        <v>145</v>
      </c>
    </row>
    <row r="220" spans="1:65" s="13" customFormat="1" ht="11.25">
      <c r="B220" s="184"/>
      <c r="D220" s="180" t="s">
        <v>156</v>
      </c>
      <c r="E220" s="185" t="s">
        <v>1</v>
      </c>
      <c r="F220" s="186" t="s">
        <v>851</v>
      </c>
      <c r="H220" s="187">
        <v>1.875</v>
      </c>
      <c r="I220" s="188"/>
      <c r="L220" s="184"/>
      <c r="M220" s="189"/>
      <c r="N220" s="190"/>
      <c r="O220" s="190"/>
      <c r="P220" s="190"/>
      <c r="Q220" s="190"/>
      <c r="R220" s="190"/>
      <c r="S220" s="190"/>
      <c r="T220" s="191"/>
      <c r="AT220" s="185" t="s">
        <v>156</v>
      </c>
      <c r="AU220" s="185" t="s">
        <v>88</v>
      </c>
      <c r="AV220" s="13" t="s">
        <v>88</v>
      </c>
      <c r="AW220" s="13" t="s">
        <v>32</v>
      </c>
      <c r="AX220" s="13" t="s">
        <v>78</v>
      </c>
      <c r="AY220" s="185" t="s">
        <v>145</v>
      </c>
    </row>
    <row r="221" spans="1:65" s="15" customFormat="1" ht="11.25">
      <c r="B221" s="203"/>
      <c r="D221" s="180" t="s">
        <v>156</v>
      </c>
      <c r="E221" s="204" t="s">
        <v>1</v>
      </c>
      <c r="F221" s="205" t="s">
        <v>253</v>
      </c>
      <c r="H221" s="206">
        <v>73.125</v>
      </c>
      <c r="I221" s="207"/>
      <c r="L221" s="203"/>
      <c r="M221" s="208"/>
      <c r="N221" s="209"/>
      <c r="O221" s="209"/>
      <c r="P221" s="209"/>
      <c r="Q221" s="209"/>
      <c r="R221" s="209"/>
      <c r="S221" s="209"/>
      <c r="T221" s="210"/>
      <c r="AT221" s="204" t="s">
        <v>156</v>
      </c>
      <c r="AU221" s="204" t="s">
        <v>88</v>
      </c>
      <c r="AV221" s="15" t="s">
        <v>167</v>
      </c>
      <c r="AW221" s="15" t="s">
        <v>32</v>
      </c>
      <c r="AX221" s="15" t="s">
        <v>86</v>
      </c>
      <c r="AY221" s="204" t="s">
        <v>145</v>
      </c>
    </row>
    <row r="222" spans="1:65" s="2" customFormat="1" ht="16.5" customHeight="1">
      <c r="A222" s="34"/>
      <c r="B222" s="135"/>
      <c r="C222" s="211" t="s">
        <v>352</v>
      </c>
      <c r="D222" s="211" t="s">
        <v>353</v>
      </c>
      <c r="E222" s="212" t="s">
        <v>860</v>
      </c>
      <c r="F222" s="213" t="s">
        <v>861</v>
      </c>
      <c r="G222" s="214" t="s">
        <v>356</v>
      </c>
      <c r="H222" s="215">
        <v>175.5</v>
      </c>
      <c r="I222" s="216"/>
      <c r="J222" s="217">
        <f>ROUND(I222*H222,2)</f>
        <v>0</v>
      </c>
      <c r="K222" s="218"/>
      <c r="L222" s="219"/>
      <c r="M222" s="220" t="s">
        <v>1</v>
      </c>
      <c r="N222" s="221" t="s">
        <v>43</v>
      </c>
      <c r="O222" s="60"/>
      <c r="P222" s="177">
        <f>O222*H222</f>
        <v>0</v>
      </c>
      <c r="Q222" s="177">
        <v>1</v>
      </c>
      <c r="R222" s="177">
        <f>Q222*H222</f>
        <v>175.5</v>
      </c>
      <c r="S222" s="177">
        <v>0</v>
      </c>
      <c r="T222" s="17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9" t="s">
        <v>188</v>
      </c>
      <c r="AT222" s="179" t="s">
        <v>353</v>
      </c>
      <c r="AU222" s="179" t="s">
        <v>88</v>
      </c>
      <c r="AY222" s="17" t="s">
        <v>145</v>
      </c>
      <c r="BE222" s="100">
        <f>IF(N222="základní",J222,0)</f>
        <v>0</v>
      </c>
      <c r="BF222" s="100">
        <f>IF(N222="snížená",J222,0)</f>
        <v>0</v>
      </c>
      <c r="BG222" s="100">
        <f>IF(N222="zákl. přenesená",J222,0)</f>
        <v>0</v>
      </c>
      <c r="BH222" s="100">
        <f>IF(N222="sníž. přenesená",J222,0)</f>
        <v>0</v>
      </c>
      <c r="BI222" s="100">
        <f>IF(N222="nulová",J222,0)</f>
        <v>0</v>
      </c>
      <c r="BJ222" s="17" t="s">
        <v>86</v>
      </c>
      <c r="BK222" s="100">
        <f>ROUND(I222*H222,2)</f>
        <v>0</v>
      </c>
      <c r="BL222" s="17" t="s">
        <v>167</v>
      </c>
      <c r="BM222" s="179" t="s">
        <v>862</v>
      </c>
    </row>
    <row r="223" spans="1:65" s="2" customFormat="1" ht="48.75">
      <c r="A223" s="34"/>
      <c r="B223" s="35"/>
      <c r="C223" s="34"/>
      <c r="D223" s="180" t="s">
        <v>154</v>
      </c>
      <c r="E223" s="34"/>
      <c r="F223" s="181" t="s">
        <v>863</v>
      </c>
      <c r="G223" s="34"/>
      <c r="H223" s="34"/>
      <c r="I223" s="136"/>
      <c r="J223" s="34"/>
      <c r="K223" s="34"/>
      <c r="L223" s="35"/>
      <c r="M223" s="182"/>
      <c r="N223" s="183"/>
      <c r="O223" s="60"/>
      <c r="P223" s="60"/>
      <c r="Q223" s="60"/>
      <c r="R223" s="60"/>
      <c r="S223" s="60"/>
      <c r="T223" s="61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154</v>
      </c>
      <c r="AU223" s="17" t="s">
        <v>88</v>
      </c>
    </row>
    <row r="224" spans="1:65" s="13" customFormat="1" ht="11.25">
      <c r="B224" s="184"/>
      <c r="D224" s="180" t="s">
        <v>156</v>
      </c>
      <c r="E224" s="185" t="s">
        <v>1</v>
      </c>
      <c r="F224" s="186" t="s">
        <v>864</v>
      </c>
      <c r="H224" s="187">
        <v>175.5</v>
      </c>
      <c r="I224" s="188"/>
      <c r="L224" s="184"/>
      <c r="M224" s="189"/>
      <c r="N224" s="190"/>
      <c r="O224" s="190"/>
      <c r="P224" s="190"/>
      <c r="Q224" s="190"/>
      <c r="R224" s="190"/>
      <c r="S224" s="190"/>
      <c r="T224" s="191"/>
      <c r="AT224" s="185" t="s">
        <v>156</v>
      </c>
      <c r="AU224" s="185" t="s">
        <v>88</v>
      </c>
      <c r="AV224" s="13" t="s">
        <v>88</v>
      </c>
      <c r="AW224" s="13" t="s">
        <v>32</v>
      </c>
      <c r="AX224" s="13" t="s">
        <v>86</v>
      </c>
      <c r="AY224" s="185" t="s">
        <v>145</v>
      </c>
    </row>
    <row r="225" spans="1:65" s="12" customFormat="1" ht="22.9" customHeight="1">
      <c r="B225" s="154"/>
      <c r="D225" s="155" t="s">
        <v>77</v>
      </c>
      <c r="E225" s="165" t="s">
        <v>188</v>
      </c>
      <c r="F225" s="165" t="s">
        <v>476</v>
      </c>
      <c r="I225" s="157"/>
      <c r="J225" s="166">
        <f>BK225</f>
        <v>0</v>
      </c>
      <c r="L225" s="154"/>
      <c r="M225" s="159"/>
      <c r="N225" s="160"/>
      <c r="O225" s="160"/>
      <c r="P225" s="161">
        <f>SUM(P226:P231)</f>
        <v>0</v>
      </c>
      <c r="Q225" s="160"/>
      <c r="R225" s="161">
        <f>SUM(R226:R231)</f>
        <v>0.44775360000000003</v>
      </c>
      <c r="S225" s="160"/>
      <c r="T225" s="162">
        <f>SUM(T226:T231)</f>
        <v>0</v>
      </c>
      <c r="AR225" s="155" t="s">
        <v>86</v>
      </c>
      <c r="AT225" s="163" t="s">
        <v>77</v>
      </c>
      <c r="AU225" s="163" t="s">
        <v>86</v>
      </c>
      <c r="AY225" s="155" t="s">
        <v>145</v>
      </c>
      <c r="BK225" s="164">
        <f>SUM(BK226:BK231)</f>
        <v>0</v>
      </c>
    </row>
    <row r="226" spans="1:65" s="2" customFormat="1" ht="24.2" customHeight="1">
      <c r="A226" s="34"/>
      <c r="B226" s="135"/>
      <c r="C226" s="167" t="s">
        <v>360</v>
      </c>
      <c r="D226" s="167" t="s">
        <v>148</v>
      </c>
      <c r="E226" s="168" t="s">
        <v>865</v>
      </c>
      <c r="F226" s="169" t="s">
        <v>866</v>
      </c>
      <c r="G226" s="170" t="s">
        <v>272</v>
      </c>
      <c r="H226" s="171">
        <v>16.8</v>
      </c>
      <c r="I226" s="172"/>
      <c r="J226" s="173">
        <f>ROUND(I226*H226,2)</f>
        <v>0</v>
      </c>
      <c r="K226" s="174"/>
      <c r="L226" s="35"/>
      <c r="M226" s="175" t="s">
        <v>1</v>
      </c>
      <c r="N226" s="176" t="s">
        <v>43</v>
      </c>
      <c r="O226" s="60"/>
      <c r="P226" s="177">
        <f>O226*H226</f>
        <v>0</v>
      </c>
      <c r="Q226" s="177">
        <v>3.0000000000000001E-5</v>
      </c>
      <c r="R226" s="177">
        <f>Q226*H226</f>
        <v>5.04E-4</v>
      </c>
      <c r="S226" s="177">
        <v>0</v>
      </c>
      <c r="T226" s="17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9" t="s">
        <v>167</v>
      </c>
      <c r="AT226" s="179" t="s">
        <v>148</v>
      </c>
      <c r="AU226" s="179" t="s">
        <v>88</v>
      </c>
      <c r="AY226" s="17" t="s">
        <v>145</v>
      </c>
      <c r="BE226" s="100">
        <f>IF(N226="základní",J226,0)</f>
        <v>0</v>
      </c>
      <c r="BF226" s="100">
        <f>IF(N226="snížená",J226,0)</f>
        <v>0</v>
      </c>
      <c r="BG226" s="100">
        <f>IF(N226="zákl. přenesená",J226,0)</f>
        <v>0</v>
      </c>
      <c r="BH226" s="100">
        <f>IF(N226="sníž. přenesená",J226,0)</f>
        <v>0</v>
      </c>
      <c r="BI226" s="100">
        <f>IF(N226="nulová",J226,0)</f>
        <v>0</v>
      </c>
      <c r="BJ226" s="17" t="s">
        <v>86</v>
      </c>
      <c r="BK226" s="100">
        <f>ROUND(I226*H226,2)</f>
        <v>0</v>
      </c>
      <c r="BL226" s="17" t="s">
        <v>167</v>
      </c>
      <c r="BM226" s="179" t="s">
        <v>867</v>
      </c>
    </row>
    <row r="227" spans="1:65" s="2" customFormat="1" ht="19.5">
      <c r="A227" s="34"/>
      <c r="B227" s="35"/>
      <c r="C227" s="34"/>
      <c r="D227" s="180" t="s">
        <v>154</v>
      </c>
      <c r="E227" s="34"/>
      <c r="F227" s="181" t="s">
        <v>868</v>
      </c>
      <c r="G227" s="34"/>
      <c r="H227" s="34"/>
      <c r="I227" s="136"/>
      <c r="J227" s="34"/>
      <c r="K227" s="34"/>
      <c r="L227" s="35"/>
      <c r="M227" s="182"/>
      <c r="N227" s="183"/>
      <c r="O227" s="60"/>
      <c r="P227" s="60"/>
      <c r="Q227" s="60"/>
      <c r="R227" s="60"/>
      <c r="S227" s="60"/>
      <c r="T227" s="61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154</v>
      </c>
      <c r="AU227" s="17" t="s">
        <v>88</v>
      </c>
    </row>
    <row r="228" spans="1:65" s="13" customFormat="1" ht="22.5">
      <c r="B228" s="184"/>
      <c r="D228" s="180" t="s">
        <v>156</v>
      </c>
      <c r="E228" s="185" t="s">
        <v>1</v>
      </c>
      <c r="F228" s="186" t="s">
        <v>869</v>
      </c>
      <c r="H228" s="187">
        <v>16.8</v>
      </c>
      <c r="I228" s="188"/>
      <c r="L228" s="184"/>
      <c r="M228" s="189"/>
      <c r="N228" s="190"/>
      <c r="O228" s="190"/>
      <c r="P228" s="190"/>
      <c r="Q228" s="190"/>
      <c r="R228" s="190"/>
      <c r="S228" s="190"/>
      <c r="T228" s="191"/>
      <c r="AT228" s="185" t="s">
        <v>156</v>
      </c>
      <c r="AU228" s="185" t="s">
        <v>88</v>
      </c>
      <c r="AV228" s="13" t="s">
        <v>88</v>
      </c>
      <c r="AW228" s="13" t="s">
        <v>32</v>
      </c>
      <c r="AX228" s="13" t="s">
        <v>86</v>
      </c>
      <c r="AY228" s="185" t="s">
        <v>145</v>
      </c>
    </row>
    <row r="229" spans="1:65" s="2" customFormat="1" ht="16.5" customHeight="1">
      <c r="A229" s="34"/>
      <c r="B229" s="135"/>
      <c r="C229" s="211" t="s">
        <v>7</v>
      </c>
      <c r="D229" s="211" t="s">
        <v>353</v>
      </c>
      <c r="E229" s="212" t="s">
        <v>870</v>
      </c>
      <c r="F229" s="213" t="s">
        <v>871</v>
      </c>
      <c r="G229" s="214" t="s">
        <v>272</v>
      </c>
      <c r="H229" s="215">
        <v>17.135999999999999</v>
      </c>
      <c r="I229" s="216"/>
      <c r="J229" s="217">
        <f>ROUND(I229*H229,2)</f>
        <v>0</v>
      </c>
      <c r="K229" s="218"/>
      <c r="L229" s="219"/>
      <c r="M229" s="220" t="s">
        <v>1</v>
      </c>
      <c r="N229" s="221" t="s">
        <v>43</v>
      </c>
      <c r="O229" s="60"/>
      <c r="P229" s="177">
        <f>O229*H229</f>
        <v>0</v>
      </c>
      <c r="Q229" s="177">
        <v>2.6100000000000002E-2</v>
      </c>
      <c r="R229" s="177">
        <f>Q229*H229</f>
        <v>0.44724960000000002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188</v>
      </c>
      <c r="AT229" s="179" t="s">
        <v>353</v>
      </c>
      <c r="AU229" s="179" t="s">
        <v>88</v>
      </c>
      <c r="AY229" s="17" t="s">
        <v>145</v>
      </c>
      <c r="BE229" s="100">
        <f>IF(N229="základní",J229,0)</f>
        <v>0</v>
      </c>
      <c r="BF229" s="100">
        <f>IF(N229="snížená",J229,0)</f>
        <v>0</v>
      </c>
      <c r="BG229" s="100">
        <f>IF(N229="zákl. přenesená",J229,0)</f>
        <v>0</v>
      </c>
      <c r="BH229" s="100">
        <f>IF(N229="sníž. přenesená",J229,0)</f>
        <v>0</v>
      </c>
      <c r="BI229" s="100">
        <f>IF(N229="nulová",J229,0)</f>
        <v>0</v>
      </c>
      <c r="BJ229" s="17" t="s">
        <v>86</v>
      </c>
      <c r="BK229" s="100">
        <f>ROUND(I229*H229,2)</f>
        <v>0</v>
      </c>
      <c r="BL229" s="17" t="s">
        <v>167</v>
      </c>
      <c r="BM229" s="179" t="s">
        <v>872</v>
      </c>
    </row>
    <row r="230" spans="1:65" s="2" customFormat="1" ht="11.25">
      <c r="A230" s="34"/>
      <c r="B230" s="35"/>
      <c r="C230" s="34"/>
      <c r="D230" s="180" t="s">
        <v>154</v>
      </c>
      <c r="E230" s="34"/>
      <c r="F230" s="181" t="s">
        <v>871</v>
      </c>
      <c r="G230" s="34"/>
      <c r="H230" s="34"/>
      <c r="I230" s="136"/>
      <c r="J230" s="34"/>
      <c r="K230" s="34"/>
      <c r="L230" s="35"/>
      <c r="M230" s="182"/>
      <c r="N230" s="183"/>
      <c r="O230" s="60"/>
      <c r="P230" s="60"/>
      <c r="Q230" s="60"/>
      <c r="R230" s="60"/>
      <c r="S230" s="60"/>
      <c r="T230" s="61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154</v>
      </c>
      <c r="AU230" s="17" t="s">
        <v>88</v>
      </c>
    </row>
    <row r="231" spans="1:65" s="13" customFormat="1" ht="11.25">
      <c r="B231" s="184"/>
      <c r="D231" s="180" t="s">
        <v>156</v>
      </c>
      <c r="E231" s="185" t="s">
        <v>1</v>
      </c>
      <c r="F231" s="186" t="s">
        <v>873</v>
      </c>
      <c r="H231" s="187">
        <v>17.135999999999999</v>
      </c>
      <c r="I231" s="188"/>
      <c r="L231" s="184"/>
      <c r="M231" s="189"/>
      <c r="N231" s="190"/>
      <c r="O231" s="190"/>
      <c r="P231" s="190"/>
      <c r="Q231" s="190"/>
      <c r="R231" s="190"/>
      <c r="S231" s="190"/>
      <c r="T231" s="191"/>
      <c r="AT231" s="185" t="s">
        <v>156</v>
      </c>
      <c r="AU231" s="185" t="s">
        <v>88</v>
      </c>
      <c r="AV231" s="13" t="s">
        <v>88</v>
      </c>
      <c r="AW231" s="13" t="s">
        <v>32</v>
      </c>
      <c r="AX231" s="13" t="s">
        <v>86</v>
      </c>
      <c r="AY231" s="185" t="s">
        <v>145</v>
      </c>
    </row>
    <row r="232" spans="1:65" s="12" customFormat="1" ht="22.9" customHeight="1">
      <c r="B232" s="154"/>
      <c r="D232" s="155" t="s">
        <v>77</v>
      </c>
      <c r="E232" s="165" t="s">
        <v>194</v>
      </c>
      <c r="F232" s="165" t="s">
        <v>483</v>
      </c>
      <c r="I232" s="157"/>
      <c r="J232" s="166">
        <f>BK232</f>
        <v>0</v>
      </c>
      <c r="L232" s="154"/>
      <c r="M232" s="159"/>
      <c r="N232" s="160"/>
      <c r="O232" s="160"/>
      <c r="P232" s="161">
        <f>SUM(P233:P253)</f>
        <v>0</v>
      </c>
      <c r="Q232" s="160"/>
      <c r="R232" s="161">
        <f>SUM(R233:R253)</f>
        <v>0.11753400000000001</v>
      </c>
      <c r="S232" s="160"/>
      <c r="T232" s="162">
        <f>SUM(T233:T253)</f>
        <v>0</v>
      </c>
      <c r="AR232" s="155" t="s">
        <v>86</v>
      </c>
      <c r="AT232" s="163" t="s">
        <v>77</v>
      </c>
      <c r="AU232" s="163" t="s">
        <v>86</v>
      </c>
      <c r="AY232" s="155" t="s">
        <v>145</v>
      </c>
      <c r="BK232" s="164">
        <f>SUM(BK233:BK253)</f>
        <v>0</v>
      </c>
    </row>
    <row r="233" spans="1:65" s="2" customFormat="1" ht="24.2" customHeight="1">
      <c r="A233" s="34"/>
      <c r="B233" s="135"/>
      <c r="C233" s="167" t="s">
        <v>371</v>
      </c>
      <c r="D233" s="167" t="s">
        <v>148</v>
      </c>
      <c r="E233" s="168" t="s">
        <v>874</v>
      </c>
      <c r="F233" s="169" t="s">
        <v>875</v>
      </c>
      <c r="G233" s="170" t="s">
        <v>272</v>
      </c>
      <c r="H233" s="171">
        <v>27</v>
      </c>
      <c r="I233" s="172"/>
      <c r="J233" s="173">
        <f>ROUND(I233*H233,2)</f>
        <v>0</v>
      </c>
      <c r="K233" s="174"/>
      <c r="L233" s="35"/>
      <c r="M233" s="175" t="s">
        <v>1</v>
      </c>
      <c r="N233" s="176" t="s">
        <v>43</v>
      </c>
      <c r="O233" s="60"/>
      <c r="P233" s="177">
        <f>O233*H233</f>
        <v>0</v>
      </c>
      <c r="Q233" s="177">
        <v>7.3999999999999999E-4</v>
      </c>
      <c r="R233" s="177">
        <f>Q233*H233</f>
        <v>1.9980000000000001E-2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167</v>
      </c>
      <c r="AT233" s="179" t="s">
        <v>148</v>
      </c>
      <c r="AU233" s="179" t="s">
        <v>88</v>
      </c>
      <c r="AY233" s="17" t="s">
        <v>145</v>
      </c>
      <c r="BE233" s="100">
        <f>IF(N233="základní",J233,0)</f>
        <v>0</v>
      </c>
      <c r="BF233" s="100">
        <f>IF(N233="snížená",J233,0)</f>
        <v>0</v>
      </c>
      <c r="BG233" s="100">
        <f>IF(N233="zákl. přenesená",J233,0)</f>
        <v>0</v>
      </c>
      <c r="BH233" s="100">
        <f>IF(N233="sníž. přenesená",J233,0)</f>
        <v>0</v>
      </c>
      <c r="BI233" s="100">
        <f>IF(N233="nulová",J233,0)</f>
        <v>0</v>
      </c>
      <c r="BJ233" s="17" t="s">
        <v>86</v>
      </c>
      <c r="BK233" s="100">
        <f>ROUND(I233*H233,2)</f>
        <v>0</v>
      </c>
      <c r="BL233" s="17" t="s">
        <v>167</v>
      </c>
      <c r="BM233" s="179" t="s">
        <v>876</v>
      </c>
    </row>
    <row r="234" spans="1:65" s="2" customFormat="1" ht="29.25">
      <c r="A234" s="34"/>
      <c r="B234" s="35"/>
      <c r="C234" s="34"/>
      <c r="D234" s="180" t="s">
        <v>154</v>
      </c>
      <c r="E234" s="34"/>
      <c r="F234" s="181" t="s">
        <v>877</v>
      </c>
      <c r="G234" s="34"/>
      <c r="H234" s="34"/>
      <c r="I234" s="136"/>
      <c r="J234" s="34"/>
      <c r="K234" s="34"/>
      <c r="L234" s="35"/>
      <c r="M234" s="182"/>
      <c r="N234" s="183"/>
      <c r="O234" s="60"/>
      <c r="P234" s="60"/>
      <c r="Q234" s="60"/>
      <c r="R234" s="60"/>
      <c r="S234" s="60"/>
      <c r="T234" s="61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154</v>
      </c>
      <c r="AU234" s="17" t="s">
        <v>88</v>
      </c>
    </row>
    <row r="235" spans="1:65" s="13" customFormat="1" ht="11.25">
      <c r="B235" s="184"/>
      <c r="D235" s="180" t="s">
        <v>156</v>
      </c>
      <c r="E235" s="185" t="s">
        <v>1</v>
      </c>
      <c r="F235" s="186" t="s">
        <v>878</v>
      </c>
      <c r="H235" s="187">
        <v>27</v>
      </c>
      <c r="I235" s="188"/>
      <c r="L235" s="184"/>
      <c r="M235" s="189"/>
      <c r="N235" s="190"/>
      <c r="O235" s="190"/>
      <c r="P235" s="190"/>
      <c r="Q235" s="190"/>
      <c r="R235" s="190"/>
      <c r="S235" s="190"/>
      <c r="T235" s="191"/>
      <c r="AT235" s="185" t="s">
        <v>156</v>
      </c>
      <c r="AU235" s="185" t="s">
        <v>88</v>
      </c>
      <c r="AV235" s="13" t="s">
        <v>88</v>
      </c>
      <c r="AW235" s="13" t="s">
        <v>32</v>
      </c>
      <c r="AX235" s="13" t="s">
        <v>86</v>
      </c>
      <c r="AY235" s="185" t="s">
        <v>145</v>
      </c>
    </row>
    <row r="236" spans="1:65" s="2" customFormat="1" ht="16.5" customHeight="1">
      <c r="A236" s="34"/>
      <c r="B236" s="135"/>
      <c r="C236" s="211" t="s">
        <v>378</v>
      </c>
      <c r="D236" s="211" t="s">
        <v>353</v>
      </c>
      <c r="E236" s="212" t="s">
        <v>621</v>
      </c>
      <c r="F236" s="213" t="s">
        <v>879</v>
      </c>
      <c r="G236" s="214" t="s">
        <v>272</v>
      </c>
      <c r="H236" s="215">
        <v>27</v>
      </c>
      <c r="I236" s="216"/>
      <c r="J236" s="217">
        <f>ROUND(I236*H236,2)</f>
        <v>0</v>
      </c>
      <c r="K236" s="218"/>
      <c r="L236" s="219"/>
      <c r="M236" s="220" t="s">
        <v>1</v>
      </c>
      <c r="N236" s="221" t="s">
        <v>43</v>
      </c>
      <c r="O236" s="60"/>
      <c r="P236" s="177">
        <f>O236*H236</f>
        <v>0</v>
      </c>
      <c r="Q236" s="177">
        <v>0</v>
      </c>
      <c r="R236" s="177">
        <f>Q236*H236</f>
        <v>0</v>
      </c>
      <c r="S236" s="177">
        <v>0</v>
      </c>
      <c r="T236" s="17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9" t="s">
        <v>188</v>
      </c>
      <c r="AT236" s="179" t="s">
        <v>353</v>
      </c>
      <c r="AU236" s="179" t="s">
        <v>88</v>
      </c>
      <c r="AY236" s="17" t="s">
        <v>145</v>
      </c>
      <c r="BE236" s="100">
        <f>IF(N236="základní",J236,0)</f>
        <v>0</v>
      </c>
      <c r="BF236" s="100">
        <f>IF(N236="snížená",J236,0)</f>
        <v>0</v>
      </c>
      <c r="BG236" s="100">
        <f>IF(N236="zákl. přenesená",J236,0)</f>
        <v>0</v>
      </c>
      <c r="BH236" s="100">
        <f>IF(N236="sníž. přenesená",J236,0)</f>
        <v>0</v>
      </c>
      <c r="BI236" s="100">
        <f>IF(N236="nulová",J236,0)</f>
        <v>0</v>
      </c>
      <c r="BJ236" s="17" t="s">
        <v>86</v>
      </c>
      <c r="BK236" s="100">
        <f>ROUND(I236*H236,2)</f>
        <v>0</v>
      </c>
      <c r="BL236" s="17" t="s">
        <v>167</v>
      </c>
      <c r="BM236" s="179" t="s">
        <v>880</v>
      </c>
    </row>
    <row r="237" spans="1:65" s="2" customFormat="1" ht="68.25">
      <c r="A237" s="34"/>
      <c r="B237" s="35"/>
      <c r="C237" s="34"/>
      <c r="D237" s="180" t="s">
        <v>154</v>
      </c>
      <c r="E237" s="34"/>
      <c r="F237" s="181" t="s">
        <v>881</v>
      </c>
      <c r="G237" s="34"/>
      <c r="H237" s="34"/>
      <c r="I237" s="136"/>
      <c r="J237" s="34"/>
      <c r="K237" s="34"/>
      <c r="L237" s="35"/>
      <c r="M237" s="182"/>
      <c r="N237" s="183"/>
      <c r="O237" s="60"/>
      <c r="P237" s="60"/>
      <c r="Q237" s="60"/>
      <c r="R237" s="60"/>
      <c r="S237" s="60"/>
      <c r="T237" s="61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154</v>
      </c>
      <c r="AU237" s="17" t="s">
        <v>88</v>
      </c>
    </row>
    <row r="238" spans="1:65" s="13" customFormat="1" ht="11.25">
      <c r="B238" s="184"/>
      <c r="D238" s="180" t="s">
        <v>156</v>
      </c>
      <c r="E238" s="185" t="s">
        <v>1</v>
      </c>
      <c r="F238" s="186" t="s">
        <v>402</v>
      </c>
      <c r="H238" s="187">
        <v>27</v>
      </c>
      <c r="I238" s="188"/>
      <c r="L238" s="184"/>
      <c r="M238" s="189"/>
      <c r="N238" s="190"/>
      <c r="O238" s="190"/>
      <c r="P238" s="190"/>
      <c r="Q238" s="190"/>
      <c r="R238" s="190"/>
      <c r="S238" s="190"/>
      <c r="T238" s="191"/>
      <c r="AT238" s="185" t="s">
        <v>156</v>
      </c>
      <c r="AU238" s="185" t="s">
        <v>88</v>
      </c>
      <c r="AV238" s="13" t="s">
        <v>88</v>
      </c>
      <c r="AW238" s="13" t="s">
        <v>32</v>
      </c>
      <c r="AX238" s="13" t="s">
        <v>86</v>
      </c>
      <c r="AY238" s="185" t="s">
        <v>145</v>
      </c>
    </row>
    <row r="239" spans="1:65" s="2" customFormat="1" ht="24.2" customHeight="1">
      <c r="A239" s="34"/>
      <c r="B239" s="135"/>
      <c r="C239" s="167" t="s">
        <v>384</v>
      </c>
      <c r="D239" s="167" t="s">
        <v>148</v>
      </c>
      <c r="E239" s="168" t="s">
        <v>882</v>
      </c>
      <c r="F239" s="169" t="s">
        <v>883</v>
      </c>
      <c r="G239" s="170" t="s">
        <v>241</v>
      </c>
      <c r="H239" s="171">
        <v>80.2</v>
      </c>
      <c r="I239" s="172"/>
      <c r="J239" s="173">
        <f>ROUND(I239*H239,2)</f>
        <v>0</v>
      </c>
      <c r="K239" s="174"/>
      <c r="L239" s="35"/>
      <c r="M239" s="175" t="s">
        <v>1</v>
      </c>
      <c r="N239" s="176" t="s">
        <v>43</v>
      </c>
      <c r="O239" s="60"/>
      <c r="P239" s="177">
        <f>O239*H239</f>
        <v>0</v>
      </c>
      <c r="Q239" s="177">
        <v>1.0200000000000001E-3</v>
      </c>
      <c r="R239" s="177">
        <f>Q239*H239</f>
        <v>8.1804000000000016E-2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167</v>
      </c>
      <c r="AT239" s="179" t="s">
        <v>148</v>
      </c>
      <c r="AU239" s="179" t="s">
        <v>88</v>
      </c>
      <c r="AY239" s="17" t="s">
        <v>145</v>
      </c>
      <c r="BE239" s="100">
        <f>IF(N239="základní",J239,0)</f>
        <v>0</v>
      </c>
      <c r="BF239" s="100">
        <f>IF(N239="snížená",J239,0)</f>
        <v>0</v>
      </c>
      <c r="BG239" s="100">
        <f>IF(N239="zákl. přenesená",J239,0)</f>
        <v>0</v>
      </c>
      <c r="BH239" s="100">
        <f>IF(N239="sníž. přenesená",J239,0)</f>
        <v>0</v>
      </c>
      <c r="BI239" s="100">
        <f>IF(N239="nulová",J239,0)</f>
        <v>0</v>
      </c>
      <c r="BJ239" s="17" t="s">
        <v>86</v>
      </c>
      <c r="BK239" s="100">
        <f>ROUND(I239*H239,2)</f>
        <v>0</v>
      </c>
      <c r="BL239" s="17" t="s">
        <v>167</v>
      </c>
      <c r="BM239" s="179" t="s">
        <v>884</v>
      </c>
    </row>
    <row r="240" spans="1:65" s="2" customFormat="1" ht="19.5">
      <c r="A240" s="34"/>
      <c r="B240" s="35"/>
      <c r="C240" s="34"/>
      <c r="D240" s="180" t="s">
        <v>154</v>
      </c>
      <c r="E240" s="34"/>
      <c r="F240" s="181" t="s">
        <v>885</v>
      </c>
      <c r="G240" s="34"/>
      <c r="H240" s="34"/>
      <c r="I240" s="136"/>
      <c r="J240" s="34"/>
      <c r="K240" s="34"/>
      <c r="L240" s="35"/>
      <c r="M240" s="182"/>
      <c r="N240" s="183"/>
      <c r="O240" s="60"/>
      <c r="P240" s="60"/>
      <c r="Q240" s="60"/>
      <c r="R240" s="60"/>
      <c r="S240" s="60"/>
      <c r="T240" s="61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154</v>
      </c>
      <c r="AU240" s="17" t="s">
        <v>88</v>
      </c>
    </row>
    <row r="241" spans="1:65" s="13" customFormat="1" ht="11.25">
      <c r="B241" s="184"/>
      <c r="D241" s="180" t="s">
        <v>156</v>
      </c>
      <c r="E241" s="185" t="s">
        <v>1</v>
      </c>
      <c r="F241" s="186" t="s">
        <v>886</v>
      </c>
      <c r="H241" s="187">
        <v>80.2</v>
      </c>
      <c r="I241" s="188"/>
      <c r="L241" s="184"/>
      <c r="M241" s="189"/>
      <c r="N241" s="190"/>
      <c r="O241" s="190"/>
      <c r="P241" s="190"/>
      <c r="Q241" s="190"/>
      <c r="R241" s="190"/>
      <c r="S241" s="190"/>
      <c r="T241" s="191"/>
      <c r="AT241" s="185" t="s">
        <v>156</v>
      </c>
      <c r="AU241" s="185" t="s">
        <v>88</v>
      </c>
      <c r="AV241" s="13" t="s">
        <v>88</v>
      </c>
      <c r="AW241" s="13" t="s">
        <v>32</v>
      </c>
      <c r="AX241" s="13" t="s">
        <v>86</v>
      </c>
      <c r="AY241" s="185" t="s">
        <v>145</v>
      </c>
    </row>
    <row r="242" spans="1:65" s="2" customFormat="1" ht="21.75" customHeight="1">
      <c r="A242" s="34"/>
      <c r="B242" s="135"/>
      <c r="C242" s="167" t="s">
        <v>390</v>
      </c>
      <c r="D242" s="167" t="s">
        <v>148</v>
      </c>
      <c r="E242" s="168" t="s">
        <v>887</v>
      </c>
      <c r="F242" s="169" t="s">
        <v>888</v>
      </c>
      <c r="G242" s="170" t="s">
        <v>247</v>
      </c>
      <c r="H242" s="171">
        <v>21</v>
      </c>
      <c r="I242" s="172"/>
      <c r="J242" s="173">
        <f>ROUND(I242*H242,2)</f>
        <v>0</v>
      </c>
      <c r="K242" s="174"/>
      <c r="L242" s="35"/>
      <c r="M242" s="175" t="s">
        <v>1</v>
      </c>
      <c r="N242" s="176" t="s">
        <v>43</v>
      </c>
      <c r="O242" s="60"/>
      <c r="P242" s="177">
        <f>O242*H242</f>
        <v>0</v>
      </c>
      <c r="Q242" s="177">
        <v>1.4999999999999999E-4</v>
      </c>
      <c r="R242" s="177">
        <f>Q242*H242</f>
        <v>3.1499999999999996E-3</v>
      </c>
      <c r="S242" s="177">
        <v>0</v>
      </c>
      <c r="T242" s="17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9" t="s">
        <v>167</v>
      </c>
      <c r="AT242" s="179" t="s">
        <v>148</v>
      </c>
      <c r="AU242" s="179" t="s">
        <v>88</v>
      </c>
      <c r="AY242" s="17" t="s">
        <v>145</v>
      </c>
      <c r="BE242" s="100">
        <f>IF(N242="základní",J242,0)</f>
        <v>0</v>
      </c>
      <c r="BF242" s="100">
        <f>IF(N242="snížená",J242,0)</f>
        <v>0</v>
      </c>
      <c r="BG242" s="100">
        <f>IF(N242="zákl. přenesená",J242,0)</f>
        <v>0</v>
      </c>
      <c r="BH242" s="100">
        <f>IF(N242="sníž. přenesená",J242,0)</f>
        <v>0</v>
      </c>
      <c r="BI242" s="100">
        <f>IF(N242="nulová",J242,0)</f>
        <v>0</v>
      </c>
      <c r="BJ242" s="17" t="s">
        <v>86</v>
      </c>
      <c r="BK242" s="100">
        <f>ROUND(I242*H242,2)</f>
        <v>0</v>
      </c>
      <c r="BL242" s="17" t="s">
        <v>167</v>
      </c>
      <c r="BM242" s="179" t="s">
        <v>889</v>
      </c>
    </row>
    <row r="243" spans="1:65" s="2" customFormat="1" ht="29.25">
      <c r="A243" s="34"/>
      <c r="B243" s="35"/>
      <c r="C243" s="34"/>
      <c r="D243" s="180" t="s">
        <v>154</v>
      </c>
      <c r="E243" s="34"/>
      <c r="F243" s="181" t="s">
        <v>890</v>
      </c>
      <c r="G243" s="34"/>
      <c r="H243" s="34"/>
      <c r="I243" s="136"/>
      <c r="J243" s="34"/>
      <c r="K243" s="34"/>
      <c r="L243" s="35"/>
      <c r="M243" s="182"/>
      <c r="N243" s="183"/>
      <c r="O243" s="60"/>
      <c r="P243" s="60"/>
      <c r="Q243" s="60"/>
      <c r="R243" s="60"/>
      <c r="S243" s="60"/>
      <c r="T243" s="61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154</v>
      </c>
      <c r="AU243" s="17" t="s">
        <v>88</v>
      </c>
    </row>
    <row r="244" spans="1:65" s="13" customFormat="1" ht="11.25">
      <c r="B244" s="184"/>
      <c r="D244" s="180" t="s">
        <v>156</v>
      </c>
      <c r="E244" s="185" t="s">
        <v>1</v>
      </c>
      <c r="F244" s="186" t="s">
        <v>7</v>
      </c>
      <c r="H244" s="187">
        <v>21</v>
      </c>
      <c r="I244" s="188"/>
      <c r="L244" s="184"/>
      <c r="M244" s="189"/>
      <c r="N244" s="190"/>
      <c r="O244" s="190"/>
      <c r="P244" s="190"/>
      <c r="Q244" s="190"/>
      <c r="R244" s="190"/>
      <c r="S244" s="190"/>
      <c r="T244" s="191"/>
      <c r="AT244" s="185" t="s">
        <v>156</v>
      </c>
      <c r="AU244" s="185" t="s">
        <v>88</v>
      </c>
      <c r="AV244" s="13" t="s">
        <v>88</v>
      </c>
      <c r="AW244" s="13" t="s">
        <v>32</v>
      </c>
      <c r="AX244" s="13" t="s">
        <v>86</v>
      </c>
      <c r="AY244" s="185" t="s">
        <v>145</v>
      </c>
    </row>
    <row r="245" spans="1:65" s="2" customFormat="1" ht="16.5" customHeight="1">
      <c r="A245" s="34"/>
      <c r="B245" s="135"/>
      <c r="C245" s="211" t="s">
        <v>396</v>
      </c>
      <c r="D245" s="211" t="s">
        <v>353</v>
      </c>
      <c r="E245" s="212" t="s">
        <v>891</v>
      </c>
      <c r="F245" s="213" t="s">
        <v>892</v>
      </c>
      <c r="G245" s="214" t="s">
        <v>680</v>
      </c>
      <c r="H245" s="215">
        <v>105</v>
      </c>
      <c r="I245" s="216"/>
      <c r="J245" s="217">
        <f>ROUND(I245*H245,2)</f>
        <v>0</v>
      </c>
      <c r="K245" s="218"/>
      <c r="L245" s="219"/>
      <c r="M245" s="220" t="s">
        <v>1</v>
      </c>
      <c r="N245" s="221" t="s">
        <v>43</v>
      </c>
      <c r="O245" s="60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188</v>
      </c>
      <c r="AT245" s="179" t="s">
        <v>353</v>
      </c>
      <c r="AU245" s="179" t="s">
        <v>88</v>
      </c>
      <c r="AY245" s="17" t="s">
        <v>145</v>
      </c>
      <c r="BE245" s="100">
        <f>IF(N245="základní",J245,0)</f>
        <v>0</v>
      </c>
      <c r="BF245" s="100">
        <f>IF(N245="snížená",J245,0)</f>
        <v>0</v>
      </c>
      <c r="BG245" s="100">
        <f>IF(N245="zákl. přenesená",J245,0)</f>
        <v>0</v>
      </c>
      <c r="BH245" s="100">
        <f>IF(N245="sníž. přenesená",J245,0)</f>
        <v>0</v>
      </c>
      <c r="BI245" s="100">
        <f>IF(N245="nulová",J245,0)</f>
        <v>0</v>
      </c>
      <c r="BJ245" s="17" t="s">
        <v>86</v>
      </c>
      <c r="BK245" s="100">
        <f>ROUND(I245*H245,2)</f>
        <v>0</v>
      </c>
      <c r="BL245" s="17" t="s">
        <v>167</v>
      </c>
      <c r="BM245" s="179" t="s">
        <v>893</v>
      </c>
    </row>
    <row r="246" spans="1:65" s="2" customFormat="1" ht="11.25">
      <c r="A246" s="34"/>
      <c r="B246" s="35"/>
      <c r="C246" s="34"/>
      <c r="D246" s="180" t="s">
        <v>154</v>
      </c>
      <c r="E246" s="34"/>
      <c r="F246" s="181" t="s">
        <v>894</v>
      </c>
      <c r="G246" s="34"/>
      <c r="H246" s="34"/>
      <c r="I246" s="136"/>
      <c r="J246" s="34"/>
      <c r="K246" s="34"/>
      <c r="L246" s="35"/>
      <c r="M246" s="182"/>
      <c r="N246" s="183"/>
      <c r="O246" s="60"/>
      <c r="P246" s="60"/>
      <c r="Q246" s="60"/>
      <c r="R246" s="60"/>
      <c r="S246" s="60"/>
      <c r="T246" s="61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154</v>
      </c>
      <c r="AU246" s="17" t="s">
        <v>88</v>
      </c>
    </row>
    <row r="247" spans="1:65" s="13" customFormat="1" ht="11.25">
      <c r="B247" s="184"/>
      <c r="D247" s="180" t="s">
        <v>156</v>
      </c>
      <c r="E247" s="185" t="s">
        <v>1</v>
      </c>
      <c r="F247" s="186" t="s">
        <v>895</v>
      </c>
      <c r="H247" s="187">
        <v>105</v>
      </c>
      <c r="I247" s="188"/>
      <c r="L247" s="184"/>
      <c r="M247" s="189"/>
      <c r="N247" s="190"/>
      <c r="O247" s="190"/>
      <c r="P247" s="190"/>
      <c r="Q247" s="190"/>
      <c r="R247" s="190"/>
      <c r="S247" s="190"/>
      <c r="T247" s="191"/>
      <c r="AT247" s="185" t="s">
        <v>156</v>
      </c>
      <c r="AU247" s="185" t="s">
        <v>88</v>
      </c>
      <c r="AV247" s="13" t="s">
        <v>88</v>
      </c>
      <c r="AW247" s="13" t="s">
        <v>32</v>
      </c>
      <c r="AX247" s="13" t="s">
        <v>86</v>
      </c>
      <c r="AY247" s="185" t="s">
        <v>145</v>
      </c>
    </row>
    <row r="248" spans="1:65" s="2" customFormat="1" ht="21.75" customHeight="1">
      <c r="A248" s="34"/>
      <c r="B248" s="135"/>
      <c r="C248" s="167" t="s">
        <v>402</v>
      </c>
      <c r="D248" s="167" t="s">
        <v>148</v>
      </c>
      <c r="E248" s="168" t="s">
        <v>896</v>
      </c>
      <c r="F248" s="169" t="s">
        <v>897</v>
      </c>
      <c r="G248" s="170" t="s">
        <v>247</v>
      </c>
      <c r="H248" s="171">
        <v>84</v>
      </c>
      <c r="I248" s="172"/>
      <c r="J248" s="173">
        <f>ROUND(I248*H248,2)</f>
        <v>0</v>
      </c>
      <c r="K248" s="174"/>
      <c r="L248" s="35"/>
      <c r="M248" s="175" t="s">
        <v>1</v>
      </c>
      <c r="N248" s="176" t="s">
        <v>43</v>
      </c>
      <c r="O248" s="60"/>
      <c r="P248" s="177">
        <f>O248*H248</f>
        <v>0</v>
      </c>
      <c r="Q248" s="177">
        <v>1.2999999999999999E-4</v>
      </c>
      <c r="R248" s="177">
        <f>Q248*H248</f>
        <v>1.0919999999999999E-2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167</v>
      </c>
      <c r="AT248" s="179" t="s">
        <v>148</v>
      </c>
      <c r="AU248" s="179" t="s">
        <v>88</v>
      </c>
      <c r="AY248" s="17" t="s">
        <v>145</v>
      </c>
      <c r="BE248" s="100">
        <f>IF(N248="základní",J248,0)</f>
        <v>0</v>
      </c>
      <c r="BF248" s="100">
        <f>IF(N248="snížená",J248,0)</f>
        <v>0</v>
      </c>
      <c r="BG248" s="100">
        <f>IF(N248="zákl. přenesená",J248,0)</f>
        <v>0</v>
      </c>
      <c r="BH248" s="100">
        <f>IF(N248="sníž. přenesená",J248,0)</f>
        <v>0</v>
      </c>
      <c r="BI248" s="100">
        <f>IF(N248="nulová",J248,0)</f>
        <v>0</v>
      </c>
      <c r="BJ248" s="17" t="s">
        <v>86</v>
      </c>
      <c r="BK248" s="100">
        <f>ROUND(I248*H248,2)</f>
        <v>0</v>
      </c>
      <c r="BL248" s="17" t="s">
        <v>167</v>
      </c>
      <c r="BM248" s="179" t="s">
        <v>898</v>
      </c>
    </row>
    <row r="249" spans="1:65" s="2" customFormat="1" ht="19.5">
      <c r="A249" s="34"/>
      <c r="B249" s="35"/>
      <c r="C249" s="34"/>
      <c r="D249" s="180" t="s">
        <v>154</v>
      </c>
      <c r="E249" s="34"/>
      <c r="F249" s="181" t="s">
        <v>899</v>
      </c>
      <c r="G249" s="34"/>
      <c r="H249" s="34"/>
      <c r="I249" s="136"/>
      <c r="J249" s="34"/>
      <c r="K249" s="34"/>
      <c r="L249" s="35"/>
      <c r="M249" s="182"/>
      <c r="N249" s="183"/>
      <c r="O249" s="60"/>
      <c r="P249" s="60"/>
      <c r="Q249" s="60"/>
      <c r="R249" s="60"/>
      <c r="S249" s="60"/>
      <c r="T249" s="61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154</v>
      </c>
      <c r="AU249" s="17" t="s">
        <v>88</v>
      </c>
    </row>
    <row r="250" spans="1:65" s="13" customFormat="1" ht="11.25">
      <c r="B250" s="184"/>
      <c r="D250" s="180" t="s">
        <v>156</v>
      </c>
      <c r="E250" s="185" t="s">
        <v>1</v>
      </c>
      <c r="F250" s="186" t="s">
        <v>900</v>
      </c>
      <c r="H250" s="187">
        <v>84</v>
      </c>
      <c r="I250" s="188"/>
      <c r="L250" s="184"/>
      <c r="M250" s="189"/>
      <c r="N250" s="190"/>
      <c r="O250" s="190"/>
      <c r="P250" s="190"/>
      <c r="Q250" s="190"/>
      <c r="R250" s="190"/>
      <c r="S250" s="190"/>
      <c r="T250" s="191"/>
      <c r="AT250" s="185" t="s">
        <v>156</v>
      </c>
      <c r="AU250" s="185" t="s">
        <v>88</v>
      </c>
      <c r="AV250" s="13" t="s">
        <v>88</v>
      </c>
      <c r="AW250" s="13" t="s">
        <v>32</v>
      </c>
      <c r="AX250" s="13" t="s">
        <v>86</v>
      </c>
      <c r="AY250" s="185" t="s">
        <v>145</v>
      </c>
    </row>
    <row r="251" spans="1:65" s="2" customFormat="1" ht="33" customHeight="1">
      <c r="A251" s="34"/>
      <c r="B251" s="135"/>
      <c r="C251" s="167" t="s">
        <v>410</v>
      </c>
      <c r="D251" s="167" t="s">
        <v>148</v>
      </c>
      <c r="E251" s="168" t="s">
        <v>901</v>
      </c>
      <c r="F251" s="169" t="s">
        <v>902</v>
      </c>
      <c r="G251" s="170" t="s">
        <v>247</v>
      </c>
      <c r="H251" s="171">
        <v>84</v>
      </c>
      <c r="I251" s="172"/>
      <c r="J251" s="173">
        <f>ROUND(I251*H251,2)</f>
        <v>0</v>
      </c>
      <c r="K251" s="174"/>
      <c r="L251" s="35"/>
      <c r="M251" s="175" t="s">
        <v>1</v>
      </c>
      <c r="N251" s="176" t="s">
        <v>43</v>
      </c>
      <c r="O251" s="60"/>
      <c r="P251" s="177">
        <f>O251*H251</f>
        <v>0</v>
      </c>
      <c r="Q251" s="177">
        <v>2.0000000000000002E-5</v>
      </c>
      <c r="R251" s="177">
        <f>Q251*H251</f>
        <v>1.6800000000000001E-3</v>
      </c>
      <c r="S251" s="177">
        <v>0</v>
      </c>
      <c r="T251" s="17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167</v>
      </c>
      <c r="AT251" s="179" t="s">
        <v>148</v>
      </c>
      <c r="AU251" s="179" t="s">
        <v>88</v>
      </c>
      <c r="AY251" s="17" t="s">
        <v>145</v>
      </c>
      <c r="BE251" s="100">
        <f>IF(N251="základní",J251,0)</f>
        <v>0</v>
      </c>
      <c r="BF251" s="100">
        <f>IF(N251="snížená",J251,0)</f>
        <v>0</v>
      </c>
      <c r="BG251" s="100">
        <f>IF(N251="zákl. přenesená",J251,0)</f>
        <v>0</v>
      </c>
      <c r="BH251" s="100">
        <f>IF(N251="sníž. přenesená",J251,0)</f>
        <v>0</v>
      </c>
      <c r="BI251" s="100">
        <f>IF(N251="nulová",J251,0)</f>
        <v>0</v>
      </c>
      <c r="BJ251" s="17" t="s">
        <v>86</v>
      </c>
      <c r="BK251" s="100">
        <f>ROUND(I251*H251,2)</f>
        <v>0</v>
      </c>
      <c r="BL251" s="17" t="s">
        <v>167</v>
      </c>
      <c r="BM251" s="179" t="s">
        <v>903</v>
      </c>
    </row>
    <row r="252" spans="1:65" s="2" customFormat="1" ht="19.5">
      <c r="A252" s="34"/>
      <c r="B252" s="35"/>
      <c r="C252" s="34"/>
      <c r="D252" s="180" t="s">
        <v>154</v>
      </c>
      <c r="E252" s="34"/>
      <c r="F252" s="181" t="s">
        <v>904</v>
      </c>
      <c r="G252" s="34"/>
      <c r="H252" s="34"/>
      <c r="I252" s="136"/>
      <c r="J252" s="34"/>
      <c r="K252" s="34"/>
      <c r="L252" s="35"/>
      <c r="M252" s="182"/>
      <c r="N252" s="183"/>
      <c r="O252" s="60"/>
      <c r="P252" s="60"/>
      <c r="Q252" s="60"/>
      <c r="R252" s="60"/>
      <c r="S252" s="60"/>
      <c r="T252" s="61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154</v>
      </c>
      <c r="AU252" s="17" t="s">
        <v>88</v>
      </c>
    </row>
    <row r="253" spans="1:65" s="13" customFormat="1" ht="11.25">
      <c r="B253" s="184"/>
      <c r="D253" s="180" t="s">
        <v>156</v>
      </c>
      <c r="E253" s="185" t="s">
        <v>1</v>
      </c>
      <c r="F253" s="186" t="s">
        <v>900</v>
      </c>
      <c r="H253" s="187">
        <v>84</v>
      </c>
      <c r="I253" s="188"/>
      <c r="L253" s="184"/>
      <c r="M253" s="189"/>
      <c r="N253" s="190"/>
      <c r="O253" s="190"/>
      <c r="P253" s="190"/>
      <c r="Q253" s="190"/>
      <c r="R253" s="190"/>
      <c r="S253" s="190"/>
      <c r="T253" s="191"/>
      <c r="AT253" s="185" t="s">
        <v>156</v>
      </c>
      <c r="AU253" s="185" t="s">
        <v>88</v>
      </c>
      <c r="AV253" s="13" t="s">
        <v>88</v>
      </c>
      <c r="AW253" s="13" t="s">
        <v>32</v>
      </c>
      <c r="AX253" s="13" t="s">
        <v>86</v>
      </c>
      <c r="AY253" s="185" t="s">
        <v>145</v>
      </c>
    </row>
    <row r="254" spans="1:65" s="12" customFormat="1" ht="22.9" customHeight="1">
      <c r="B254" s="154"/>
      <c r="D254" s="155" t="s">
        <v>77</v>
      </c>
      <c r="E254" s="165" t="s">
        <v>605</v>
      </c>
      <c r="F254" s="165" t="s">
        <v>606</v>
      </c>
      <c r="I254" s="157"/>
      <c r="J254" s="166">
        <f>BK254</f>
        <v>0</v>
      </c>
      <c r="L254" s="154"/>
      <c r="M254" s="159"/>
      <c r="N254" s="160"/>
      <c r="O254" s="160"/>
      <c r="P254" s="161">
        <f>SUM(P255:P256)</f>
        <v>0</v>
      </c>
      <c r="Q254" s="160"/>
      <c r="R254" s="161">
        <f>SUM(R255:R256)</f>
        <v>0</v>
      </c>
      <c r="S254" s="160"/>
      <c r="T254" s="162">
        <f>SUM(T255:T256)</f>
        <v>0</v>
      </c>
      <c r="AR254" s="155" t="s">
        <v>86</v>
      </c>
      <c r="AT254" s="163" t="s">
        <v>77</v>
      </c>
      <c r="AU254" s="163" t="s">
        <v>86</v>
      </c>
      <c r="AY254" s="155" t="s">
        <v>145</v>
      </c>
      <c r="BK254" s="164">
        <f>SUM(BK255:BK256)</f>
        <v>0</v>
      </c>
    </row>
    <row r="255" spans="1:65" s="2" customFormat="1" ht="33" customHeight="1">
      <c r="A255" s="34"/>
      <c r="B255" s="135"/>
      <c r="C255" s="167" t="s">
        <v>416</v>
      </c>
      <c r="D255" s="167" t="s">
        <v>148</v>
      </c>
      <c r="E255" s="168" t="s">
        <v>905</v>
      </c>
      <c r="F255" s="169" t="s">
        <v>906</v>
      </c>
      <c r="G255" s="170" t="s">
        <v>356</v>
      </c>
      <c r="H255" s="171">
        <v>265.50700000000001</v>
      </c>
      <c r="I255" s="172"/>
      <c r="J255" s="173">
        <f>ROUND(I255*H255,2)</f>
        <v>0</v>
      </c>
      <c r="K255" s="174"/>
      <c r="L255" s="35"/>
      <c r="M255" s="175" t="s">
        <v>1</v>
      </c>
      <c r="N255" s="176" t="s">
        <v>43</v>
      </c>
      <c r="O255" s="60"/>
      <c r="P255" s="177">
        <f>O255*H255</f>
        <v>0</v>
      </c>
      <c r="Q255" s="177">
        <v>0</v>
      </c>
      <c r="R255" s="177">
        <f>Q255*H255</f>
        <v>0</v>
      </c>
      <c r="S255" s="177">
        <v>0</v>
      </c>
      <c r="T255" s="17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79" t="s">
        <v>167</v>
      </c>
      <c r="AT255" s="179" t="s">
        <v>148</v>
      </c>
      <c r="AU255" s="179" t="s">
        <v>88</v>
      </c>
      <c r="AY255" s="17" t="s">
        <v>145</v>
      </c>
      <c r="BE255" s="100">
        <f>IF(N255="základní",J255,0)</f>
        <v>0</v>
      </c>
      <c r="BF255" s="100">
        <f>IF(N255="snížená",J255,0)</f>
        <v>0</v>
      </c>
      <c r="BG255" s="100">
        <f>IF(N255="zákl. přenesená",J255,0)</f>
        <v>0</v>
      </c>
      <c r="BH255" s="100">
        <f>IF(N255="sníž. přenesená",J255,0)</f>
        <v>0</v>
      </c>
      <c r="BI255" s="100">
        <f>IF(N255="nulová",J255,0)</f>
        <v>0</v>
      </c>
      <c r="BJ255" s="17" t="s">
        <v>86</v>
      </c>
      <c r="BK255" s="100">
        <f>ROUND(I255*H255,2)</f>
        <v>0</v>
      </c>
      <c r="BL255" s="17" t="s">
        <v>167</v>
      </c>
      <c r="BM255" s="179" t="s">
        <v>907</v>
      </c>
    </row>
    <row r="256" spans="1:65" s="2" customFormat="1" ht="29.25">
      <c r="A256" s="34"/>
      <c r="B256" s="35"/>
      <c r="C256" s="34"/>
      <c r="D256" s="180" t="s">
        <v>154</v>
      </c>
      <c r="E256" s="34"/>
      <c r="F256" s="181" t="s">
        <v>908</v>
      </c>
      <c r="G256" s="34"/>
      <c r="H256" s="34"/>
      <c r="I256" s="136"/>
      <c r="J256" s="34"/>
      <c r="K256" s="34"/>
      <c r="L256" s="35"/>
      <c r="M256" s="222"/>
      <c r="N256" s="223"/>
      <c r="O256" s="224"/>
      <c r="P256" s="224"/>
      <c r="Q256" s="224"/>
      <c r="R256" s="224"/>
      <c r="S256" s="224"/>
      <c r="T256" s="22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154</v>
      </c>
      <c r="AU256" s="17" t="s">
        <v>88</v>
      </c>
    </row>
    <row r="257" spans="1:31" s="2" customFormat="1" ht="6.95" customHeight="1">
      <c r="A257" s="34"/>
      <c r="B257" s="49"/>
      <c r="C257" s="50"/>
      <c r="D257" s="50"/>
      <c r="E257" s="50"/>
      <c r="F257" s="50"/>
      <c r="G257" s="50"/>
      <c r="H257" s="50"/>
      <c r="I257" s="50"/>
      <c r="J257" s="50"/>
      <c r="K257" s="50"/>
      <c r="L257" s="35"/>
      <c r="M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</row>
  </sheetData>
  <autoFilter ref="C132:K256"/>
  <mergeCells count="14">
    <mergeCell ref="D111:F111"/>
    <mergeCell ref="E123:H123"/>
    <mergeCell ref="E125:H125"/>
    <mergeCell ref="L2:V2"/>
    <mergeCell ref="E87:H87"/>
    <mergeCell ref="D107:F107"/>
    <mergeCell ref="D108:F108"/>
    <mergeCell ref="D109:F109"/>
    <mergeCell ref="D110:F11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909</v>
      </c>
      <c r="H4" s="20"/>
    </row>
    <row r="5" spans="1:8" s="1" customFormat="1" ht="12" customHeight="1">
      <c r="B5" s="20"/>
      <c r="C5" s="24" t="s">
        <v>13</v>
      </c>
      <c r="D5" s="267" t="s">
        <v>14</v>
      </c>
      <c r="E5" s="263"/>
      <c r="F5" s="263"/>
      <c r="H5" s="20"/>
    </row>
    <row r="6" spans="1:8" s="1" customFormat="1" ht="36.950000000000003" customHeight="1">
      <c r="B6" s="20"/>
      <c r="C6" s="26" t="s">
        <v>16</v>
      </c>
      <c r="D6" s="264" t="s">
        <v>17</v>
      </c>
      <c r="E6" s="263"/>
      <c r="F6" s="263"/>
      <c r="H6" s="20"/>
    </row>
    <row r="7" spans="1:8" s="1" customFormat="1" ht="16.5" customHeight="1">
      <c r="B7" s="20"/>
      <c r="C7" s="27" t="s">
        <v>22</v>
      </c>
      <c r="D7" s="57" t="str">
        <f>'Rekapitulace stavby'!AN8</f>
        <v>15. 3. 2022</v>
      </c>
      <c r="H7" s="20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43"/>
      <c r="B9" s="144"/>
      <c r="C9" s="145" t="s">
        <v>59</v>
      </c>
      <c r="D9" s="146" t="s">
        <v>60</v>
      </c>
      <c r="E9" s="146" t="s">
        <v>132</v>
      </c>
      <c r="F9" s="147" t="s">
        <v>910</v>
      </c>
      <c r="G9" s="143"/>
      <c r="H9" s="144"/>
    </row>
    <row r="10" spans="1:8" s="2" customFormat="1" ht="26.45" customHeight="1">
      <c r="A10" s="34"/>
      <c r="B10" s="35"/>
      <c r="C10" s="227" t="s">
        <v>911</v>
      </c>
      <c r="D10" s="227" t="s">
        <v>90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228" t="s">
        <v>199</v>
      </c>
      <c r="D11" s="229" t="s">
        <v>200</v>
      </c>
      <c r="E11" s="230" t="s">
        <v>1</v>
      </c>
      <c r="F11" s="231">
        <v>258</v>
      </c>
      <c r="G11" s="34"/>
      <c r="H11" s="35"/>
    </row>
    <row r="12" spans="1:8" s="2" customFormat="1" ht="16.899999999999999" customHeight="1">
      <c r="A12" s="34"/>
      <c r="B12" s="35"/>
      <c r="C12" s="232" t="s">
        <v>199</v>
      </c>
      <c r="D12" s="232" t="s">
        <v>244</v>
      </c>
      <c r="E12" s="17" t="s">
        <v>1</v>
      </c>
      <c r="F12" s="233">
        <v>258</v>
      </c>
      <c r="G12" s="34"/>
      <c r="H12" s="35"/>
    </row>
    <row r="13" spans="1:8" s="2" customFormat="1" ht="16.899999999999999" customHeight="1">
      <c r="A13" s="34"/>
      <c r="B13" s="35"/>
      <c r="C13" s="234" t="s">
        <v>912</v>
      </c>
      <c r="D13" s="34"/>
      <c r="E13" s="34"/>
      <c r="F13" s="34"/>
      <c r="G13" s="34"/>
      <c r="H13" s="35"/>
    </row>
    <row r="14" spans="1:8" s="2" customFormat="1" ht="16.899999999999999" customHeight="1">
      <c r="A14" s="34"/>
      <c r="B14" s="35"/>
      <c r="C14" s="232" t="s">
        <v>239</v>
      </c>
      <c r="D14" s="232" t="s">
        <v>240</v>
      </c>
      <c r="E14" s="17" t="s">
        <v>241</v>
      </c>
      <c r="F14" s="233">
        <v>258</v>
      </c>
      <c r="G14" s="34"/>
      <c r="H14" s="35"/>
    </row>
    <row r="15" spans="1:8" s="2" customFormat="1" ht="16.899999999999999" customHeight="1">
      <c r="A15" s="34"/>
      <c r="B15" s="35"/>
      <c r="C15" s="232" t="s">
        <v>313</v>
      </c>
      <c r="D15" s="232" t="s">
        <v>314</v>
      </c>
      <c r="E15" s="17" t="s">
        <v>241</v>
      </c>
      <c r="F15" s="233">
        <v>258</v>
      </c>
      <c r="G15" s="34"/>
      <c r="H15" s="35"/>
    </row>
    <row r="16" spans="1:8" s="2" customFormat="1" ht="16.899999999999999" customHeight="1">
      <c r="A16" s="34"/>
      <c r="B16" s="35"/>
      <c r="C16" s="232" t="s">
        <v>318</v>
      </c>
      <c r="D16" s="232" t="s">
        <v>319</v>
      </c>
      <c r="E16" s="17" t="s">
        <v>241</v>
      </c>
      <c r="F16" s="233">
        <v>1032</v>
      </c>
      <c r="G16" s="34"/>
      <c r="H16" s="35"/>
    </row>
    <row r="17" spans="1:8" s="2" customFormat="1" ht="16.899999999999999" customHeight="1">
      <c r="A17" s="34"/>
      <c r="B17" s="35"/>
      <c r="C17" s="232" t="s">
        <v>338</v>
      </c>
      <c r="D17" s="232" t="s">
        <v>339</v>
      </c>
      <c r="E17" s="17" t="s">
        <v>282</v>
      </c>
      <c r="F17" s="233">
        <v>100.413</v>
      </c>
      <c r="G17" s="34"/>
      <c r="H17" s="35"/>
    </row>
    <row r="18" spans="1:8" s="2" customFormat="1" ht="22.5">
      <c r="A18" s="34"/>
      <c r="B18" s="35"/>
      <c r="C18" s="232" t="s">
        <v>361</v>
      </c>
      <c r="D18" s="232" t="s">
        <v>362</v>
      </c>
      <c r="E18" s="17" t="s">
        <v>356</v>
      </c>
      <c r="F18" s="233">
        <v>522.81500000000005</v>
      </c>
      <c r="G18" s="34"/>
      <c r="H18" s="35"/>
    </row>
    <row r="19" spans="1:8" s="2" customFormat="1" ht="16.899999999999999" customHeight="1">
      <c r="A19" s="34"/>
      <c r="B19" s="35"/>
      <c r="C19" s="232" t="s">
        <v>367</v>
      </c>
      <c r="D19" s="232" t="s">
        <v>368</v>
      </c>
      <c r="E19" s="17" t="s">
        <v>282</v>
      </c>
      <c r="F19" s="233">
        <v>290.45299999999997</v>
      </c>
      <c r="G19" s="34"/>
      <c r="H19" s="35"/>
    </row>
    <row r="20" spans="1:8" s="2" customFormat="1" ht="16.899999999999999" customHeight="1">
      <c r="A20" s="34"/>
      <c r="B20" s="35"/>
      <c r="C20" s="228" t="s">
        <v>220</v>
      </c>
      <c r="D20" s="229" t="s">
        <v>1</v>
      </c>
      <c r="E20" s="230" t="s">
        <v>1</v>
      </c>
      <c r="F20" s="231">
        <v>5.2480000000000002</v>
      </c>
      <c r="G20" s="34"/>
      <c r="H20" s="35"/>
    </row>
    <row r="21" spans="1:8" s="2" customFormat="1" ht="16.899999999999999" customHeight="1">
      <c r="A21" s="34"/>
      <c r="B21" s="35"/>
      <c r="C21" s="232" t="s">
        <v>1</v>
      </c>
      <c r="D21" s="232" t="s">
        <v>575</v>
      </c>
      <c r="E21" s="17" t="s">
        <v>1</v>
      </c>
      <c r="F21" s="233">
        <v>3.6</v>
      </c>
      <c r="G21" s="34"/>
      <c r="H21" s="35"/>
    </row>
    <row r="22" spans="1:8" s="2" customFormat="1" ht="16.899999999999999" customHeight="1">
      <c r="A22" s="34"/>
      <c r="B22" s="35"/>
      <c r="C22" s="232" t="s">
        <v>1</v>
      </c>
      <c r="D22" s="232" t="s">
        <v>576</v>
      </c>
      <c r="E22" s="17" t="s">
        <v>1</v>
      </c>
      <c r="F22" s="233">
        <v>0.85299999999999998</v>
      </c>
      <c r="G22" s="34"/>
      <c r="H22" s="35"/>
    </row>
    <row r="23" spans="1:8" s="2" customFormat="1" ht="16.899999999999999" customHeight="1">
      <c r="A23" s="34"/>
      <c r="B23" s="35"/>
      <c r="C23" s="232" t="s">
        <v>1</v>
      </c>
      <c r="D23" s="232" t="s">
        <v>577</v>
      </c>
      <c r="E23" s="17" t="s">
        <v>1</v>
      </c>
      <c r="F23" s="233">
        <v>0.79500000000000004</v>
      </c>
      <c r="G23" s="34"/>
      <c r="H23" s="35"/>
    </row>
    <row r="24" spans="1:8" s="2" customFormat="1" ht="16.899999999999999" customHeight="1">
      <c r="A24" s="34"/>
      <c r="B24" s="35"/>
      <c r="C24" s="232" t="s">
        <v>220</v>
      </c>
      <c r="D24" s="232" t="s">
        <v>253</v>
      </c>
      <c r="E24" s="17" t="s">
        <v>1</v>
      </c>
      <c r="F24" s="233">
        <v>5.2480000000000002</v>
      </c>
      <c r="G24" s="34"/>
      <c r="H24" s="35"/>
    </row>
    <row r="25" spans="1:8" s="2" customFormat="1" ht="16.899999999999999" customHeight="1">
      <c r="A25" s="34"/>
      <c r="B25" s="35"/>
      <c r="C25" s="234" t="s">
        <v>912</v>
      </c>
      <c r="D25" s="34"/>
      <c r="E25" s="34"/>
      <c r="F25" s="34"/>
      <c r="G25" s="34"/>
      <c r="H25" s="35"/>
    </row>
    <row r="26" spans="1:8" s="2" customFormat="1" ht="16.899999999999999" customHeight="1">
      <c r="A26" s="34"/>
      <c r="B26" s="35"/>
      <c r="C26" s="232" t="s">
        <v>571</v>
      </c>
      <c r="D26" s="232" t="s">
        <v>572</v>
      </c>
      <c r="E26" s="17" t="s">
        <v>356</v>
      </c>
      <c r="F26" s="233">
        <v>5.2480000000000002</v>
      </c>
      <c r="G26" s="34"/>
      <c r="H26" s="35"/>
    </row>
    <row r="27" spans="1:8" s="2" customFormat="1" ht="16.899999999999999" customHeight="1">
      <c r="A27" s="34"/>
      <c r="B27" s="35"/>
      <c r="C27" s="232" t="s">
        <v>579</v>
      </c>
      <c r="D27" s="232" t="s">
        <v>580</v>
      </c>
      <c r="E27" s="17" t="s">
        <v>356</v>
      </c>
      <c r="F27" s="233">
        <v>47.231999999999999</v>
      </c>
      <c r="G27" s="34"/>
      <c r="H27" s="35"/>
    </row>
    <row r="28" spans="1:8" s="2" customFormat="1" ht="16.899999999999999" customHeight="1">
      <c r="A28" s="34"/>
      <c r="B28" s="35"/>
      <c r="C28" s="232" t="s">
        <v>584</v>
      </c>
      <c r="D28" s="232" t="s">
        <v>585</v>
      </c>
      <c r="E28" s="17" t="s">
        <v>356</v>
      </c>
      <c r="F28" s="233">
        <v>6.9279999999999999</v>
      </c>
      <c r="G28" s="34"/>
      <c r="H28" s="35"/>
    </row>
    <row r="29" spans="1:8" s="2" customFormat="1" ht="16.899999999999999" customHeight="1">
      <c r="A29" s="34"/>
      <c r="B29" s="35"/>
      <c r="C29" s="228" t="s">
        <v>211</v>
      </c>
      <c r="D29" s="229" t="s">
        <v>211</v>
      </c>
      <c r="E29" s="230" t="s">
        <v>1</v>
      </c>
      <c r="F29" s="231">
        <v>292.86599999999999</v>
      </c>
      <c r="G29" s="34"/>
      <c r="H29" s="35"/>
    </row>
    <row r="30" spans="1:8" s="2" customFormat="1" ht="16.899999999999999" customHeight="1">
      <c r="A30" s="34"/>
      <c r="B30" s="35"/>
      <c r="C30" s="232" t="s">
        <v>1</v>
      </c>
      <c r="D30" s="232" t="s">
        <v>285</v>
      </c>
      <c r="E30" s="17" t="s">
        <v>1</v>
      </c>
      <c r="F30" s="233">
        <v>288.11599999999999</v>
      </c>
      <c r="G30" s="34"/>
      <c r="H30" s="35"/>
    </row>
    <row r="31" spans="1:8" s="2" customFormat="1" ht="16.899999999999999" customHeight="1">
      <c r="A31" s="34"/>
      <c r="B31" s="35"/>
      <c r="C31" s="232" t="s">
        <v>1</v>
      </c>
      <c r="D31" s="232" t="s">
        <v>286</v>
      </c>
      <c r="E31" s="17" t="s">
        <v>1</v>
      </c>
      <c r="F31" s="233">
        <v>4.75</v>
      </c>
      <c r="G31" s="34"/>
      <c r="H31" s="35"/>
    </row>
    <row r="32" spans="1:8" s="2" customFormat="1" ht="16.899999999999999" customHeight="1">
      <c r="A32" s="34"/>
      <c r="B32" s="35"/>
      <c r="C32" s="232" t="s">
        <v>211</v>
      </c>
      <c r="D32" s="232" t="s">
        <v>253</v>
      </c>
      <c r="E32" s="17" t="s">
        <v>1</v>
      </c>
      <c r="F32" s="233">
        <v>292.86599999999999</v>
      </c>
      <c r="G32" s="34"/>
      <c r="H32" s="35"/>
    </row>
    <row r="33" spans="1:8" s="2" customFormat="1" ht="16.899999999999999" customHeight="1">
      <c r="A33" s="34"/>
      <c r="B33" s="35"/>
      <c r="C33" s="234" t="s">
        <v>912</v>
      </c>
      <c r="D33" s="34"/>
      <c r="E33" s="34"/>
      <c r="F33" s="34"/>
      <c r="G33" s="34"/>
      <c r="H33" s="35"/>
    </row>
    <row r="34" spans="1:8" s="2" customFormat="1" ht="22.5">
      <c r="A34" s="34"/>
      <c r="B34" s="35"/>
      <c r="C34" s="232" t="s">
        <v>280</v>
      </c>
      <c r="D34" s="232" t="s">
        <v>281</v>
      </c>
      <c r="E34" s="17" t="s">
        <v>282</v>
      </c>
      <c r="F34" s="233">
        <v>292.86599999999999</v>
      </c>
      <c r="G34" s="34"/>
      <c r="H34" s="35"/>
    </row>
    <row r="35" spans="1:8" s="2" customFormat="1" ht="22.5">
      <c r="A35" s="34"/>
      <c r="B35" s="35"/>
      <c r="C35" s="232" t="s">
        <v>331</v>
      </c>
      <c r="D35" s="232" t="s">
        <v>332</v>
      </c>
      <c r="E35" s="17" t="s">
        <v>282</v>
      </c>
      <c r="F35" s="233">
        <v>251.75299999999999</v>
      </c>
      <c r="G35" s="34"/>
      <c r="H35" s="35"/>
    </row>
    <row r="36" spans="1:8" s="2" customFormat="1" ht="16.899999999999999" customHeight="1">
      <c r="A36" s="34"/>
      <c r="B36" s="35"/>
      <c r="C36" s="228" t="s">
        <v>216</v>
      </c>
      <c r="D36" s="229" t="s">
        <v>217</v>
      </c>
      <c r="E36" s="230" t="s">
        <v>1</v>
      </c>
      <c r="F36" s="231">
        <v>7.75</v>
      </c>
      <c r="G36" s="34"/>
      <c r="H36" s="35"/>
    </row>
    <row r="37" spans="1:8" s="2" customFormat="1" ht="16.899999999999999" customHeight="1">
      <c r="A37" s="34"/>
      <c r="B37" s="35"/>
      <c r="C37" s="232" t="s">
        <v>216</v>
      </c>
      <c r="D37" s="232" t="s">
        <v>264</v>
      </c>
      <c r="E37" s="17" t="s">
        <v>1</v>
      </c>
      <c r="F37" s="233">
        <v>7.75</v>
      </c>
      <c r="G37" s="34"/>
      <c r="H37" s="35"/>
    </row>
    <row r="38" spans="1:8" s="2" customFormat="1" ht="16.899999999999999" customHeight="1">
      <c r="A38" s="34"/>
      <c r="B38" s="35"/>
      <c r="C38" s="234" t="s">
        <v>912</v>
      </c>
      <c r="D38" s="34"/>
      <c r="E38" s="34"/>
      <c r="F38" s="34"/>
      <c r="G38" s="34"/>
      <c r="H38" s="35"/>
    </row>
    <row r="39" spans="1:8" s="2" customFormat="1" ht="16.899999999999999" customHeight="1">
      <c r="A39" s="34"/>
      <c r="B39" s="35"/>
      <c r="C39" s="232" t="s">
        <v>260</v>
      </c>
      <c r="D39" s="232" t="s">
        <v>261</v>
      </c>
      <c r="E39" s="17" t="s">
        <v>241</v>
      </c>
      <c r="F39" s="233">
        <v>7.75</v>
      </c>
      <c r="G39" s="34"/>
      <c r="H39" s="35"/>
    </row>
    <row r="40" spans="1:8" s="2" customFormat="1" ht="16.899999999999999" customHeight="1">
      <c r="A40" s="34"/>
      <c r="B40" s="35"/>
      <c r="C40" s="232" t="s">
        <v>571</v>
      </c>
      <c r="D40" s="232" t="s">
        <v>572</v>
      </c>
      <c r="E40" s="17" t="s">
        <v>356</v>
      </c>
      <c r="F40" s="233">
        <v>5.2480000000000002</v>
      </c>
      <c r="G40" s="34"/>
      <c r="H40" s="35"/>
    </row>
    <row r="41" spans="1:8" s="2" customFormat="1" ht="22.5">
      <c r="A41" s="34"/>
      <c r="B41" s="35"/>
      <c r="C41" s="232" t="s">
        <v>595</v>
      </c>
      <c r="D41" s="232" t="s">
        <v>596</v>
      </c>
      <c r="E41" s="17" t="s">
        <v>356</v>
      </c>
      <c r="F41" s="233">
        <v>0.85299999999999998</v>
      </c>
      <c r="G41" s="34"/>
      <c r="H41" s="35"/>
    </row>
    <row r="42" spans="1:8" s="2" customFormat="1" ht="16.899999999999999" customHeight="1">
      <c r="A42" s="34"/>
      <c r="B42" s="35"/>
      <c r="C42" s="228" t="s">
        <v>202</v>
      </c>
      <c r="D42" s="229" t="s">
        <v>203</v>
      </c>
      <c r="E42" s="230" t="s">
        <v>1</v>
      </c>
      <c r="F42" s="231">
        <v>5.52</v>
      </c>
      <c r="G42" s="34"/>
      <c r="H42" s="35"/>
    </row>
    <row r="43" spans="1:8" s="2" customFormat="1" ht="16.899999999999999" customHeight="1">
      <c r="A43" s="34"/>
      <c r="B43" s="35"/>
      <c r="C43" s="232" t="s">
        <v>1</v>
      </c>
      <c r="D43" s="232" t="s">
        <v>258</v>
      </c>
      <c r="E43" s="17" t="s">
        <v>1</v>
      </c>
      <c r="F43" s="233">
        <v>2.16</v>
      </c>
      <c r="G43" s="34"/>
      <c r="H43" s="35"/>
    </row>
    <row r="44" spans="1:8" s="2" customFormat="1" ht="16.899999999999999" customHeight="1">
      <c r="A44" s="34"/>
      <c r="B44" s="35"/>
      <c r="C44" s="232" t="s">
        <v>1</v>
      </c>
      <c r="D44" s="232" t="s">
        <v>259</v>
      </c>
      <c r="E44" s="17" t="s">
        <v>1</v>
      </c>
      <c r="F44" s="233">
        <v>3.36</v>
      </c>
      <c r="G44" s="34"/>
      <c r="H44" s="35"/>
    </row>
    <row r="45" spans="1:8" s="2" customFormat="1" ht="16.899999999999999" customHeight="1">
      <c r="A45" s="34"/>
      <c r="B45" s="35"/>
      <c r="C45" s="232" t="s">
        <v>202</v>
      </c>
      <c r="D45" s="232" t="s">
        <v>253</v>
      </c>
      <c r="E45" s="17" t="s">
        <v>1</v>
      </c>
      <c r="F45" s="233">
        <v>5.52</v>
      </c>
      <c r="G45" s="34"/>
      <c r="H45" s="35"/>
    </row>
    <row r="46" spans="1:8" s="2" customFormat="1" ht="16.899999999999999" customHeight="1">
      <c r="A46" s="34"/>
      <c r="B46" s="35"/>
      <c r="C46" s="234" t="s">
        <v>912</v>
      </c>
      <c r="D46" s="34"/>
      <c r="E46" s="34"/>
      <c r="F46" s="34"/>
      <c r="G46" s="34"/>
      <c r="H46" s="35"/>
    </row>
    <row r="47" spans="1:8" s="2" customFormat="1" ht="16.899999999999999" customHeight="1">
      <c r="A47" s="34"/>
      <c r="B47" s="35"/>
      <c r="C47" s="232" t="s">
        <v>254</v>
      </c>
      <c r="D47" s="232" t="s">
        <v>255</v>
      </c>
      <c r="E47" s="17" t="s">
        <v>241</v>
      </c>
      <c r="F47" s="233">
        <v>5.52</v>
      </c>
      <c r="G47" s="34"/>
      <c r="H47" s="35"/>
    </row>
    <row r="48" spans="1:8" s="2" customFormat="1" ht="16.899999999999999" customHeight="1">
      <c r="A48" s="34"/>
      <c r="B48" s="35"/>
      <c r="C48" s="232" t="s">
        <v>571</v>
      </c>
      <c r="D48" s="232" t="s">
        <v>572</v>
      </c>
      <c r="E48" s="17" t="s">
        <v>356</v>
      </c>
      <c r="F48" s="233">
        <v>5.2480000000000002</v>
      </c>
      <c r="G48" s="34"/>
      <c r="H48" s="35"/>
    </row>
    <row r="49" spans="1:8" s="2" customFormat="1" ht="22.5">
      <c r="A49" s="34"/>
      <c r="B49" s="35"/>
      <c r="C49" s="232" t="s">
        <v>590</v>
      </c>
      <c r="D49" s="232" t="s">
        <v>591</v>
      </c>
      <c r="E49" s="17" t="s">
        <v>356</v>
      </c>
      <c r="F49" s="233">
        <v>4.3949999999999996</v>
      </c>
      <c r="G49" s="34"/>
      <c r="H49" s="35"/>
    </row>
    <row r="50" spans="1:8" s="2" customFormat="1" ht="16.899999999999999" customHeight="1">
      <c r="A50" s="34"/>
      <c r="B50" s="35"/>
      <c r="C50" s="228" t="s">
        <v>205</v>
      </c>
      <c r="D50" s="229" t="s">
        <v>206</v>
      </c>
      <c r="E50" s="230" t="s">
        <v>1</v>
      </c>
      <c r="F50" s="231">
        <v>4.2</v>
      </c>
      <c r="G50" s="34"/>
      <c r="H50" s="35"/>
    </row>
    <row r="51" spans="1:8" s="2" customFormat="1" ht="16.899999999999999" customHeight="1">
      <c r="A51" s="34"/>
      <c r="B51" s="35"/>
      <c r="C51" s="232" t="s">
        <v>205</v>
      </c>
      <c r="D51" s="232" t="s">
        <v>269</v>
      </c>
      <c r="E51" s="17" t="s">
        <v>1</v>
      </c>
      <c r="F51" s="233">
        <v>4.2</v>
      </c>
      <c r="G51" s="34"/>
      <c r="H51" s="35"/>
    </row>
    <row r="52" spans="1:8" s="2" customFormat="1" ht="16.899999999999999" customHeight="1">
      <c r="A52" s="34"/>
      <c r="B52" s="35"/>
      <c r="C52" s="234" t="s">
        <v>912</v>
      </c>
      <c r="D52" s="34"/>
      <c r="E52" s="34"/>
      <c r="F52" s="34"/>
      <c r="G52" s="34"/>
      <c r="H52" s="35"/>
    </row>
    <row r="53" spans="1:8" s="2" customFormat="1" ht="16.899999999999999" customHeight="1">
      <c r="A53" s="34"/>
      <c r="B53" s="35"/>
      <c r="C53" s="232" t="s">
        <v>265</v>
      </c>
      <c r="D53" s="232" t="s">
        <v>266</v>
      </c>
      <c r="E53" s="17" t="s">
        <v>241</v>
      </c>
      <c r="F53" s="233">
        <v>4.2</v>
      </c>
      <c r="G53" s="34"/>
      <c r="H53" s="35"/>
    </row>
    <row r="54" spans="1:8" s="2" customFormat="1" ht="16.899999999999999" customHeight="1">
      <c r="A54" s="34"/>
      <c r="B54" s="35"/>
      <c r="C54" s="232" t="s">
        <v>559</v>
      </c>
      <c r="D54" s="232" t="s">
        <v>560</v>
      </c>
      <c r="E54" s="17" t="s">
        <v>356</v>
      </c>
      <c r="F54" s="233">
        <v>1.68</v>
      </c>
      <c r="G54" s="34"/>
      <c r="H54" s="35"/>
    </row>
    <row r="55" spans="1:8" s="2" customFormat="1" ht="16.899999999999999" customHeight="1">
      <c r="A55" s="34"/>
      <c r="B55" s="35"/>
      <c r="C55" s="232" t="s">
        <v>600</v>
      </c>
      <c r="D55" s="232" t="s">
        <v>601</v>
      </c>
      <c r="E55" s="17" t="s">
        <v>356</v>
      </c>
      <c r="F55" s="233">
        <v>1.68</v>
      </c>
      <c r="G55" s="34"/>
      <c r="H55" s="35"/>
    </row>
    <row r="56" spans="1:8" s="2" customFormat="1" ht="16.899999999999999" customHeight="1">
      <c r="A56" s="34"/>
      <c r="B56" s="35"/>
      <c r="C56" s="228" t="s">
        <v>208</v>
      </c>
      <c r="D56" s="229" t="s">
        <v>209</v>
      </c>
      <c r="E56" s="230" t="s">
        <v>1</v>
      </c>
      <c r="F56" s="231">
        <v>40</v>
      </c>
      <c r="G56" s="34"/>
      <c r="H56" s="35"/>
    </row>
    <row r="57" spans="1:8" s="2" customFormat="1" ht="16.899999999999999" customHeight="1">
      <c r="A57" s="34"/>
      <c r="B57" s="35"/>
      <c r="C57" s="232" t="s">
        <v>208</v>
      </c>
      <c r="D57" s="232" t="s">
        <v>275</v>
      </c>
      <c r="E57" s="17" t="s">
        <v>1</v>
      </c>
      <c r="F57" s="233">
        <v>40</v>
      </c>
      <c r="G57" s="34"/>
      <c r="H57" s="35"/>
    </row>
    <row r="58" spans="1:8" s="2" customFormat="1" ht="16.899999999999999" customHeight="1">
      <c r="A58" s="34"/>
      <c r="B58" s="35"/>
      <c r="C58" s="234" t="s">
        <v>912</v>
      </c>
      <c r="D58" s="34"/>
      <c r="E58" s="34"/>
      <c r="F58" s="34"/>
      <c r="G58" s="34"/>
      <c r="H58" s="35"/>
    </row>
    <row r="59" spans="1:8" s="2" customFormat="1" ht="16.899999999999999" customHeight="1">
      <c r="A59" s="34"/>
      <c r="B59" s="35"/>
      <c r="C59" s="232" t="s">
        <v>270</v>
      </c>
      <c r="D59" s="232" t="s">
        <v>271</v>
      </c>
      <c r="E59" s="17" t="s">
        <v>272</v>
      </c>
      <c r="F59" s="233">
        <v>40</v>
      </c>
      <c r="G59" s="34"/>
      <c r="H59" s="35"/>
    </row>
    <row r="60" spans="1:8" s="2" customFormat="1" ht="16.899999999999999" customHeight="1">
      <c r="A60" s="34"/>
      <c r="B60" s="35"/>
      <c r="C60" s="232" t="s">
        <v>571</v>
      </c>
      <c r="D60" s="232" t="s">
        <v>572</v>
      </c>
      <c r="E60" s="17" t="s">
        <v>356</v>
      </c>
      <c r="F60" s="233">
        <v>5.2480000000000002</v>
      </c>
      <c r="G60" s="34"/>
      <c r="H60" s="35"/>
    </row>
    <row r="61" spans="1:8" s="2" customFormat="1" ht="22.5">
      <c r="A61" s="34"/>
      <c r="B61" s="35"/>
      <c r="C61" s="232" t="s">
        <v>590</v>
      </c>
      <c r="D61" s="232" t="s">
        <v>591</v>
      </c>
      <c r="E61" s="17" t="s">
        <v>356</v>
      </c>
      <c r="F61" s="233">
        <v>4.3949999999999996</v>
      </c>
      <c r="G61" s="34"/>
      <c r="H61" s="35"/>
    </row>
    <row r="62" spans="1:8" s="2" customFormat="1" ht="16.899999999999999" customHeight="1">
      <c r="A62" s="34"/>
      <c r="B62" s="35"/>
      <c r="C62" s="228" t="s">
        <v>213</v>
      </c>
      <c r="D62" s="229" t="s">
        <v>214</v>
      </c>
      <c r="E62" s="230" t="s">
        <v>1</v>
      </c>
      <c r="F62" s="231">
        <v>251.75299999999999</v>
      </c>
      <c r="G62" s="34"/>
      <c r="H62" s="35"/>
    </row>
    <row r="63" spans="1:8" s="2" customFormat="1" ht="16.899999999999999" customHeight="1">
      <c r="A63" s="34"/>
      <c r="B63" s="35"/>
      <c r="C63" s="232" t="s">
        <v>1</v>
      </c>
      <c r="D63" s="232" t="s">
        <v>335</v>
      </c>
      <c r="E63" s="17" t="s">
        <v>1</v>
      </c>
      <c r="F63" s="233">
        <v>0</v>
      </c>
      <c r="G63" s="34"/>
      <c r="H63" s="35"/>
    </row>
    <row r="64" spans="1:8" s="2" customFormat="1" ht="16.899999999999999" customHeight="1">
      <c r="A64" s="34"/>
      <c r="B64" s="35"/>
      <c r="C64" s="232" t="s">
        <v>1</v>
      </c>
      <c r="D64" s="232" t="s">
        <v>211</v>
      </c>
      <c r="E64" s="17" t="s">
        <v>1</v>
      </c>
      <c r="F64" s="233">
        <v>292.86599999999999</v>
      </c>
      <c r="G64" s="34"/>
      <c r="H64" s="35"/>
    </row>
    <row r="65" spans="1:8" s="2" customFormat="1" ht="16.899999999999999" customHeight="1">
      <c r="A65" s="34"/>
      <c r="B65" s="35"/>
      <c r="C65" s="232" t="s">
        <v>1</v>
      </c>
      <c r="D65" s="232" t="s">
        <v>336</v>
      </c>
      <c r="E65" s="17" t="s">
        <v>1</v>
      </c>
      <c r="F65" s="233">
        <v>-41.113</v>
      </c>
      <c r="G65" s="34"/>
      <c r="H65" s="35"/>
    </row>
    <row r="66" spans="1:8" s="2" customFormat="1" ht="16.899999999999999" customHeight="1">
      <c r="A66" s="34"/>
      <c r="B66" s="35"/>
      <c r="C66" s="232" t="s">
        <v>213</v>
      </c>
      <c r="D66" s="232" t="s">
        <v>253</v>
      </c>
      <c r="E66" s="17" t="s">
        <v>1</v>
      </c>
      <c r="F66" s="233">
        <v>251.75299999999999</v>
      </c>
      <c r="G66" s="34"/>
      <c r="H66" s="35"/>
    </row>
    <row r="67" spans="1:8" s="2" customFormat="1" ht="16.899999999999999" customHeight="1">
      <c r="A67" s="34"/>
      <c r="B67" s="35"/>
      <c r="C67" s="234" t="s">
        <v>912</v>
      </c>
      <c r="D67" s="34"/>
      <c r="E67" s="34"/>
      <c r="F67" s="34"/>
      <c r="G67" s="34"/>
      <c r="H67" s="35"/>
    </row>
    <row r="68" spans="1:8" s="2" customFormat="1" ht="22.5">
      <c r="A68" s="34"/>
      <c r="B68" s="35"/>
      <c r="C68" s="232" t="s">
        <v>331</v>
      </c>
      <c r="D68" s="232" t="s">
        <v>332</v>
      </c>
      <c r="E68" s="17" t="s">
        <v>282</v>
      </c>
      <c r="F68" s="233">
        <v>251.75299999999999</v>
      </c>
      <c r="G68" s="34"/>
      <c r="H68" s="35"/>
    </row>
    <row r="69" spans="1:8" s="2" customFormat="1" ht="22.5">
      <c r="A69" s="34"/>
      <c r="B69" s="35"/>
      <c r="C69" s="232" t="s">
        <v>361</v>
      </c>
      <c r="D69" s="232" t="s">
        <v>362</v>
      </c>
      <c r="E69" s="17" t="s">
        <v>356</v>
      </c>
      <c r="F69" s="233">
        <v>522.81500000000005</v>
      </c>
      <c r="G69" s="34"/>
      <c r="H69" s="35"/>
    </row>
    <row r="70" spans="1:8" s="2" customFormat="1" ht="16.899999999999999" customHeight="1">
      <c r="A70" s="34"/>
      <c r="B70" s="35"/>
      <c r="C70" s="232" t="s">
        <v>367</v>
      </c>
      <c r="D70" s="232" t="s">
        <v>368</v>
      </c>
      <c r="E70" s="17" t="s">
        <v>282</v>
      </c>
      <c r="F70" s="233">
        <v>290.45299999999997</v>
      </c>
      <c r="G70" s="34"/>
      <c r="H70" s="35"/>
    </row>
    <row r="71" spans="1:8" s="2" customFormat="1" ht="16.899999999999999" customHeight="1">
      <c r="A71" s="34"/>
      <c r="B71" s="35"/>
      <c r="C71" s="228" t="s">
        <v>222</v>
      </c>
      <c r="D71" s="229" t="s">
        <v>1</v>
      </c>
      <c r="E71" s="230" t="s">
        <v>1</v>
      </c>
      <c r="F71" s="231">
        <v>1.68</v>
      </c>
      <c r="G71" s="34"/>
      <c r="H71" s="35"/>
    </row>
    <row r="72" spans="1:8" s="2" customFormat="1" ht="16.899999999999999" customHeight="1">
      <c r="A72" s="34"/>
      <c r="B72" s="35"/>
      <c r="C72" s="232" t="s">
        <v>222</v>
      </c>
      <c r="D72" s="232" t="s">
        <v>563</v>
      </c>
      <c r="E72" s="17" t="s">
        <v>1</v>
      </c>
      <c r="F72" s="233">
        <v>1.68</v>
      </c>
      <c r="G72" s="34"/>
      <c r="H72" s="35"/>
    </row>
    <row r="73" spans="1:8" s="2" customFormat="1" ht="16.899999999999999" customHeight="1">
      <c r="A73" s="34"/>
      <c r="B73" s="35"/>
      <c r="C73" s="234" t="s">
        <v>912</v>
      </c>
      <c r="D73" s="34"/>
      <c r="E73" s="34"/>
      <c r="F73" s="34"/>
      <c r="G73" s="34"/>
      <c r="H73" s="35"/>
    </row>
    <row r="74" spans="1:8" s="2" customFormat="1" ht="16.899999999999999" customHeight="1">
      <c r="A74" s="34"/>
      <c r="B74" s="35"/>
      <c r="C74" s="232" t="s">
        <v>559</v>
      </c>
      <c r="D74" s="232" t="s">
        <v>560</v>
      </c>
      <c r="E74" s="17" t="s">
        <v>356</v>
      </c>
      <c r="F74" s="233">
        <v>1.68</v>
      </c>
      <c r="G74" s="34"/>
      <c r="H74" s="35"/>
    </row>
    <row r="75" spans="1:8" s="2" customFormat="1" ht="16.899999999999999" customHeight="1">
      <c r="A75" s="34"/>
      <c r="B75" s="35"/>
      <c r="C75" s="232" t="s">
        <v>565</v>
      </c>
      <c r="D75" s="232" t="s">
        <v>566</v>
      </c>
      <c r="E75" s="17" t="s">
        <v>356</v>
      </c>
      <c r="F75" s="233">
        <v>15.12</v>
      </c>
      <c r="G75" s="34"/>
      <c r="H75" s="35"/>
    </row>
    <row r="76" spans="1:8" s="2" customFormat="1" ht="16.899999999999999" customHeight="1">
      <c r="A76" s="34"/>
      <c r="B76" s="35"/>
      <c r="C76" s="232" t="s">
        <v>584</v>
      </c>
      <c r="D76" s="232" t="s">
        <v>585</v>
      </c>
      <c r="E76" s="17" t="s">
        <v>356</v>
      </c>
      <c r="F76" s="233">
        <v>6.9279999999999999</v>
      </c>
      <c r="G76" s="34"/>
      <c r="H76" s="35"/>
    </row>
    <row r="77" spans="1:8" s="2" customFormat="1" ht="7.35" customHeight="1">
      <c r="A77" s="34"/>
      <c r="B77" s="49"/>
      <c r="C77" s="50"/>
      <c r="D77" s="50"/>
      <c r="E77" s="50"/>
      <c r="F77" s="50"/>
      <c r="G77" s="50"/>
      <c r="H77" s="35"/>
    </row>
    <row r="78" spans="1:8" s="2" customFormat="1" ht="11.25">
      <c r="A78" s="34"/>
      <c r="B78" s="34"/>
      <c r="C78" s="34"/>
      <c r="D78" s="34"/>
      <c r="E78" s="34"/>
      <c r="F78" s="34"/>
      <c r="G78" s="34"/>
      <c r="H78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000 - Ostatní a vedlejší ...</vt:lpstr>
      <vt:lpstr>101a - Budovatelů - parko...</vt:lpstr>
      <vt:lpstr>101b - Budovatelů - náhra...</vt:lpstr>
      <vt:lpstr>101c - Budovatelů - gabió...</vt:lpstr>
      <vt:lpstr>Seznam figur</vt:lpstr>
      <vt:lpstr>'000 - Ostatní a vedlejší ...'!Názvy_tisku</vt:lpstr>
      <vt:lpstr>'101a - Budovatelů - parko...'!Názvy_tisku</vt:lpstr>
      <vt:lpstr>'101b - Budovatelů - náhra...'!Názvy_tisku</vt:lpstr>
      <vt:lpstr>'101c - Budovatelů - gabió...'!Názvy_tisku</vt:lpstr>
      <vt:lpstr>'Rekapitulace stavby'!Názvy_tisku</vt:lpstr>
      <vt:lpstr>'Seznam figur'!Názvy_tisku</vt:lpstr>
      <vt:lpstr>'000 - Ostatní a vedlejší ...'!Oblast_tisku</vt:lpstr>
      <vt:lpstr>'101a - Budovatelů - parko...'!Oblast_tisku</vt:lpstr>
      <vt:lpstr>'101b - Budovatelů - náhra...'!Oblast_tisku</vt:lpstr>
      <vt:lpstr>'101c - Budovatelů - gabió...'!Oblast_tisku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Klajmonova-HP\Klajmonova</dc:creator>
  <cp:lastModifiedBy>Kateřina Janečková</cp:lastModifiedBy>
  <dcterms:created xsi:type="dcterms:W3CDTF">2022-03-15T14:17:52Z</dcterms:created>
  <dcterms:modified xsi:type="dcterms:W3CDTF">2023-02-20T06:50:50Z</dcterms:modified>
</cp:coreProperties>
</file>