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16380" windowHeight="8190" tabRatio="500" activeTab="0"/>
  </bookViews>
  <sheets>
    <sheet name="Rozpocet" sheetId="1" r:id="rId1"/>
  </sheets>
  <definedNames/>
  <calcPr calcId="152511"/>
  <extLst/>
</workbook>
</file>

<file path=xl/sharedStrings.xml><?xml version="1.0" encoding="utf-8"?>
<sst xmlns="http://schemas.openxmlformats.org/spreadsheetml/2006/main" count="156" uniqueCount="92">
  <si>
    <t>Počet</t>
  </si>
  <si>
    <t>MJ</t>
  </si>
  <si>
    <t>ks</t>
  </si>
  <si>
    <t>Demont. sv. vč.eko.likv.</t>
  </si>
  <si>
    <t>Kabel CYKY 3x1,5mm2 vč.montáže</t>
  </si>
  <si>
    <t>m</t>
  </si>
  <si>
    <t>Plošina</t>
  </si>
  <si>
    <t>hod</t>
  </si>
  <si>
    <t>Proj. Dok. skutečného provedení</t>
  </si>
  <si>
    <t>bez DPH</t>
  </si>
  <si>
    <t>Mont. sv. vč. zapoj.</t>
  </si>
  <si>
    <t>Nový RVO vč výzbroje a zap.</t>
  </si>
  <si>
    <t>Revize</t>
  </si>
  <si>
    <t>celkem</t>
  </si>
  <si>
    <t>Kč/1MJ</t>
  </si>
  <si>
    <t>DPH 21%</t>
  </si>
  <si>
    <t>Poznámky k rozpočtu:</t>
  </si>
  <si>
    <t>Seřízení a optimalizace řídících prvků</t>
  </si>
  <si>
    <t>Čítač provozních hodin</t>
  </si>
  <si>
    <t>Demontáž a likvidace stáv. Rozvaděčů</t>
  </si>
  <si>
    <t>m3</t>
  </si>
  <si>
    <t>Zem práce, výkop+záhozy+hutn - pro výstavbu sloupů</t>
  </si>
  <si>
    <t>Odvoz suti, zeminy, …</t>
  </si>
  <si>
    <t>Doprava a přesun materiálu</t>
  </si>
  <si>
    <t>Geodetické zaměření</t>
  </si>
  <si>
    <t>1m výložník vč. přísl. a montáž</t>
  </si>
  <si>
    <t>Příslušenství ke svítidlům(clonky, backL)</t>
  </si>
  <si>
    <t>Položka - uznatelné výdaje</t>
  </si>
  <si>
    <t>s DPH</t>
  </si>
  <si>
    <t>Uznatelné</t>
  </si>
  <si>
    <t>Neuznatelné</t>
  </si>
  <si>
    <t>Rekapitulace</t>
  </si>
  <si>
    <t>podíl</t>
  </si>
  <si>
    <t>Demontáž a likvidace/recyklace stáv. Výložníků</t>
  </si>
  <si>
    <t>0,5m výložník vč. přísl. a montáž</t>
  </si>
  <si>
    <t>1,5m výložník vč. přísl. a montáž</t>
  </si>
  <si>
    <t>3m výložník vč. přísl. a montáž</t>
  </si>
  <si>
    <t>Aktualizace pasportu</t>
  </si>
  <si>
    <t>2m výložník vč. přísl. a montáž</t>
  </si>
  <si>
    <t>Připojovací svorky pro kabel nadzemního vedení</t>
  </si>
  <si>
    <t>Uchycení pro nadzemní vedení na 1 podpěru vč. práce</t>
  </si>
  <si>
    <t>Sloup 8m (patka, svork., konc.), mont.+zap., kompl.práce</t>
  </si>
  <si>
    <t>Sloup 8m (patka,svor.,kon.),mont.+zap.,komp.práce+demont a likv.stáv.stož.</t>
  </si>
  <si>
    <t>Zemnící pásek FeZn 30x4 vč. práce a spoj.mat.</t>
  </si>
  <si>
    <t>Zem práce, výkop+záhozy+hutn vč. chrán.+ozn. - kab. Trasy(35x80)</t>
  </si>
  <si>
    <t>Svítidlo dle konfigurace 1, Tc max. 2700K</t>
  </si>
  <si>
    <t>Svítidlo dle konfigurace 2, Tc max. 2700K</t>
  </si>
  <si>
    <t>Svítidlo dle konfigurace 3, Tc max. 2700K</t>
  </si>
  <si>
    <t>Svítidlo dle konfigurace 4, Tc max. 2700K</t>
  </si>
  <si>
    <t>Svítidlo dle konfigurace 5, Tc max. 2700K</t>
  </si>
  <si>
    <t>Svítidlo dle konfigurace 6, Tc max. 2700K</t>
  </si>
  <si>
    <t>Svítidlo dle konfigurace 7, Tc max. 2700K</t>
  </si>
  <si>
    <t>Svítidlo dle konfigurace 8, Tc max. 2700K</t>
  </si>
  <si>
    <t>Svítidlo dle konfigurace 9, Tc max. 2700K</t>
  </si>
  <si>
    <t>Svítidlo dle konfigurace 10, Tc max. 2700K</t>
  </si>
  <si>
    <t>Svítidlo dle konfigurace 11, Tc max. 2700K</t>
  </si>
  <si>
    <t>Svítidlo dle konfigurace 12, Tc max. 2700K</t>
  </si>
  <si>
    <t>Svítidlo dle konfigurace 13, Tc max. 2700K</t>
  </si>
  <si>
    <t>Svítidlo dle konfigurace 14, Tc max. 2700K</t>
  </si>
  <si>
    <t>Svítidlo dle konfigurace 15, Tc max. 2700K</t>
  </si>
  <si>
    <t>Svítidlo dle konfigurace 16, Tc max. 2700K</t>
  </si>
  <si>
    <t>Svítidlo dle konfigurace 17, Tc max. 2700K</t>
  </si>
  <si>
    <t>Svítidlo dle konfigurace 18, Tc max. 2700K</t>
  </si>
  <si>
    <t>Svítidlo dle konfigurace 19, Tc max. 2700K</t>
  </si>
  <si>
    <t>Svítidlo dle konfigurace 20, Tc max. 2700K</t>
  </si>
  <si>
    <t>Svítidlo dle konfigurace 21, Tc max. 2700K</t>
  </si>
  <si>
    <t>Svítidlo dle konfigurace 22, Tc max. 2700K</t>
  </si>
  <si>
    <t>Svítidlo dle konfigurace 23, Tc max. 2700K</t>
  </si>
  <si>
    <t>Svítidlo dle konfigurace 24, Tc max. 2700K</t>
  </si>
  <si>
    <t>Svítidlo dle konfigurace 25, Tc max. 2700K</t>
  </si>
  <si>
    <t>U svítidel pro přechody pro chodce je povolena maximální náhradní teplota chromatičnosti Tc 4000K</t>
  </si>
  <si>
    <t>Kabel zemní, vč.přísl., práce</t>
  </si>
  <si>
    <t>z toho uznatelné náklady</t>
  </si>
  <si>
    <t>z toho neuznatelné náklady</t>
  </si>
  <si>
    <t>Samostatně budou účtovány i ostatní rec. příspěvky dle aktuálních sazeb a typů zařízení.</t>
  </si>
  <si>
    <t xml:space="preserve">Dodávka sloupu = sloup, svorkovnice, bet. základ hloubk. impreg., ochr. nástřik paty sloupu, kotvící mat., uzemn.mat., případné vyložení, </t>
  </si>
  <si>
    <t>průchodky či konektory pro vánoční dekorace, billboardy dle přiloženého výkresu sloupu. Kompletní montáž, zapojení, uzemnění, zprovoznění</t>
  </si>
  <si>
    <r>
      <t xml:space="preserve">Celkové náklady </t>
    </r>
    <r>
      <rPr>
        <b/>
        <sz val="11"/>
        <color rgb="FF000000"/>
        <rFont val="Calibri"/>
        <family val="2"/>
      </rPr>
      <t>vč. rec.popl.sv.</t>
    </r>
  </si>
  <si>
    <t>U svítidel bude samostatně účtován recyklační poplatek:</t>
  </si>
  <si>
    <t>kpl</t>
  </si>
  <si>
    <t>Zařízení staveniště a dopravní značení (max. 4,12% z ceny práce)</t>
  </si>
  <si>
    <t>Provozní vlivy (max. 3,25% z ceny práce)</t>
  </si>
  <si>
    <t>0,75m výložník vč. přísl. a montáž</t>
  </si>
  <si>
    <t>VO Nový Jičín - 2023 - Položkový rozpočet</t>
  </si>
  <si>
    <t>Účastník vyplní pouze žlutá pole a níže se podepíše !!</t>
  </si>
  <si>
    <t>Ost. Kostr. materiál  vč. Montáže (bandimex apod.)</t>
  </si>
  <si>
    <t>V  ..............................</t>
  </si>
  <si>
    <t>................................</t>
  </si>
  <si>
    <t>Dne  ............................</t>
  </si>
  <si>
    <t>podpis oprávněné osoby za uchazeče</t>
  </si>
  <si>
    <t>Svítidlo pro přechod pro chodce M5+ostrůvek, Tc max. 4000K</t>
  </si>
  <si>
    <t>Svítidlo pro přechod pro chodce M5 7m, Tc max. 4000K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</si>
</sst>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>
    <font>
      <sz val="11"/>
      <color rgb="FF000000"/>
      <name val="Calibri"/>
      <family val="2"/>
    </font>
    <font>
      <sz val="10"/>
      <name val="Arial"/>
      <family val="2"/>
    </font>
    <font>
      <b/>
      <sz val="10"/>
      <color rgb="FF000000"/>
      <name val="Calibri"/>
      <family val="2"/>
    </font>
    <font>
      <sz val="11"/>
      <color rgb="FFD9D9D9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0" tint="-0.1499900072813034"/>
      <name val="Calibri"/>
      <family val="2"/>
    </font>
    <font>
      <sz val="8"/>
      <name val="Calibri"/>
      <family val="2"/>
    </font>
    <font>
      <sz val="14"/>
      <color rgb="FF00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Border="0" applyProtection="0">
      <alignment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5" fillId="3" borderId="1" xfId="0" applyFont="1" applyFill="1" applyBorder="1" applyAlignment="1">
      <alignment vertical="center" wrapText="1"/>
    </xf>
    <xf numFmtId="0" fontId="3" fillId="0" borderId="0" xfId="0" applyFont="1" applyBorder="1"/>
    <xf numFmtId="0" fontId="0" fillId="0" borderId="0" xfId="0" applyBorder="1"/>
    <xf numFmtId="0" fontId="0" fillId="0" borderId="0" xfId="0" applyAlignment="1">
      <alignment horizontal="right"/>
    </xf>
    <xf numFmtId="4" fontId="0" fillId="0" borderId="0" xfId="0" applyNumberFormat="1"/>
    <xf numFmtId="4" fontId="0" fillId="0" borderId="1" xfId="0" applyNumberFormat="1" applyFill="1" applyBorder="1"/>
    <xf numFmtId="3" fontId="0" fillId="0" borderId="0" xfId="0" applyNumberFormat="1"/>
    <xf numFmtId="4" fontId="5" fillId="0" borderId="0" xfId="0" applyNumberFormat="1" applyFont="1" applyBorder="1"/>
    <xf numFmtId="0" fontId="0" fillId="0" borderId="0" xfId="0" applyFill="1" applyBorder="1"/>
    <xf numFmtId="4" fontId="0" fillId="0" borderId="1" xfId="0" applyNumberFormat="1" applyFont="1" applyFill="1" applyBorder="1"/>
    <xf numFmtId="0" fontId="0" fillId="4" borderId="1" xfId="0" applyFill="1" applyBorder="1"/>
    <xf numFmtId="0" fontId="5" fillId="5" borderId="1" xfId="0" applyFont="1" applyFill="1" applyBorder="1" applyAlignment="1">
      <alignment vertical="center" wrapText="1"/>
    </xf>
    <xf numFmtId="0" fontId="5" fillId="0" borderId="0" xfId="0" applyFont="1" applyFill="1" applyBorder="1"/>
    <xf numFmtId="4" fontId="5" fillId="0" borderId="0" xfId="0" applyNumberFormat="1" applyFont="1" applyFill="1" applyBorder="1"/>
    <xf numFmtId="4" fontId="0" fillId="0" borderId="0" xfId="0" applyNumberFormat="1" applyFont="1" applyFill="1" applyBorder="1"/>
    <xf numFmtId="0" fontId="5" fillId="4" borderId="1" xfId="0" applyFont="1" applyFill="1" applyBorder="1"/>
    <xf numFmtId="4" fontId="5" fillId="4" borderId="1" xfId="0" applyNumberFormat="1" applyFont="1" applyFill="1" applyBorder="1"/>
    <xf numFmtId="0" fontId="0" fillId="0" borderId="0" xfId="0" applyFont="1" applyFill="1" applyBorder="1"/>
    <xf numFmtId="0" fontId="6" fillId="5" borderId="1" xfId="0" applyFont="1" applyFill="1" applyBorder="1" applyAlignment="1">
      <alignment vertical="center" wrapText="1"/>
    </xf>
    <xf numFmtId="4" fontId="0" fillId="0" borderId="1" xfId="0" applyNumberFormat="1" applyBorder="1"/>
    <xf numFmtId="0" fontId="0" fillId="0" borderId="1" xfId="0" applyBorder="1"/>
    <xf numFmtId="0" fontId="5" fillId="0" borderId="1" xfId="0" applyFont="1" applyFill="1" applyBorder="1" applyAlignment="1">
      <alignment horizontal="right"/>
    </xf>
    <xf numFmtId="4" fontId="5" fillId="0" borderId="1" xfId="0" applyNumberFormat="1" applyFont="1" applyFill="1" applyBorder="1"/>
    <xf numFmtId="10" fontId="5" fillId="0" borderId="1" xfId="22" applyNumberFormat="1" applyFont="1" applyFill="1" applyBorder="1"/>
    <xf numFmtId="3" fontId="5" fillId="0" borderId="1" xfId="0" applyNumberFormat="1" applyFon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3" fillId="0" borderId="0" xfId="0" applyFont="1" applyFill="1" applyBorder="1"/>
    <xf numFmtId="4" fontId="5" fillId="4" borderId="2" xfId="0" applyNumberFormat="1" applyFont="1" applyFill="1" applyBorder="1"/>
    <xf numFmtId="0" fontId="5" fillId="4" borderId="2" xfId="0" applyFont="1" applyFill="1" applyBorder="1"/>
    <xf numFmtId="3" fontId="0" fillId="0" borderId="0" xfId="0" applyNumberFormat="1" applyFill="1" applyBorder="1"/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ont="1" applyFill="1" applyBorder="1"/>
    <xf numFmtId="0" fontId="0" fillId="0" borderId="1" xfId="0" applyFill="1" applyBorder="1"/>
    <xf numFmtId="3" fontId="0" fillId="0" borderId="1" xfId="0" applyNumberFormat="1" applyFill="1" applyBorder="1"/>
    <xf numFmtId="0" fontId="0" fillId="0" borderId="1" xfId="0" applyFill="1" applyBorder="1" applyAlignment="1">
      <alignment wrapText="1"/>
    </xf>
    <xf numFmtId="164" fontId="0" fillId="0" borderId="1" xfId="0" applyNumberFormat="1" applyFill="1" applyBorder="1"/>
    <xf numFmtId="0" fontId="4" fillId="0" borderId="0" xfId="0" applyFont="1" applyFill="1"/>
    <xf numFmtId="0" fontId="8" fillId="6" borderId="0" xfId="0" applyFont="1" applyFill="1"/>
    <xf numFmtId="0" fontId="0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0" fontId="0" fillId="0" borderId="1" xfId="0" applyFill="1" applyBorder="1" applyProtection="1">
      <protection locked="0"/>
    </xf>
    <xf numFmtId="3" fontId="0" fillId="0" borderId="1" xfId="0" applyNumberFormat="1" applyFill="1" applyBorder="1" applyProtection="1">
      <protection locked="0"/>
    </xf>
    <xf numFmtId="0" fontId="0" fillId="0" borderId="1" xfId="0" applyFont="1" applyFill="1" applyBorder="1" applyProtection="1">
      <protection locked="0"/>
    </xf>
    <xf numFmtId="4" fontId="0" fillId="6" borderId="1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4" fontId="0" fillId="0" borderId="1" xfId="0" applyNumberFormat="1" applyFont="1" applyFill="1" applyBorder="1" applyProtection="1">
      <protection locked="0"/>
    </xf>
    <xf numFmtId="0" fontId="0" fillId="0" borderId="0" xfId="0" applyBorder="1" applyProtection="1">
      <protection locked="0"/>
    </xf>
    <xf numFmtId="4" fontId="0" fillId="0" borderId="1" xfId="0" applyNumberFormat="1" applyBorder="1" applyProtection="1">
      <protection locked="0"/>
    </xf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0" fontId="0" fillId="0" borderId="0" xfId="0" applyFill="1" applyBorder="1" applyProtection="1"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ysvětlující text" xfId="20"/>
    <cellStyle name="Normální 2 2" xfId="21"/>
    <cellStyle name="Procenta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98"/>
  <sheetViews>
    <sheetView tabSelected="1" zoomScale="90" zoomScaleNormal="90" workbookViewId="0" topLeftCell="A7">
      <selection activeCell="C32" sqref="C32"/>
    </sheetView>
  </sheetViews>
  <sheetFormatPr defaultColWidth="9.140625" defaultRowHeight="15"/>
  <cols>
    <col min="1" max="1" width="2.7109375" style="1" customWidth="1"/>
    <col min="2" max="2" width="4.28125" style="0" customWidth="1"/>
    <col min="3" max="3" width="59.421875" style="0" customWidth="1"/>
    <col min="4" max="4" width="11.8515625" style="0" bestFit="1" customWidth="1"/>
    <col min="5" max="6" width="12.57421875" style="0" bestFit="1" customWidth="1"/>
    <col min="7" max="7" width="13.57421875" style="0" bestFit="1" customWidth="1"/>
    <col min="8" max="8" width="12.421875" style="0" bestFit="1" customWidth="1"/>
    <col min="9" max="9" width="3.28125" style="0" bestFit="1" customWidth="1"/>
    <col min="10" max="10" width="12.57421875" style="0" bestFit="1" customWidth="1"/>
    <col min="11" max="11" width="12.421875" style="0" bestFit="1" customWidth="1"/>
    <col min="12" max="12" width="12.57421875" style="53" bestFit="1" customWidth="1"/>
    <col min="13" max="13" width="11.7109375" style="53" bestFit="1" customWidth="1"/>
    <col min="14" max="14" width="12.57421875" style="53" bestFit="1" customWidth="1"/>
    <col min="15" max="15" width="12.421875" style="0" bestFit="1" customWidth="1"/>
    <col min="16" max="16" width="8.7109375" style="0" customWidth="1"/>
    <col min="17" max="17" width="12.57421875" style="0" bestFit="1" customWidth="1"/>
    <col min="18" max="18" width="12.421875" style="0" bestFit="1" customWidth="1"/>
    <col min="19" max="1009" width="8.7109375" style="0" customWidth="1"/>
  </cols>
  <sheetData>
    <row r="1" ht="7.5" customHeight="1"/>
    <row r="2" spans="3:8" ht="18.75">
      <c r="C2" s="41" t="s">
        <v>83</v>
      </c>
      <c r="D2" s="42" t="s">
        <v>84</v>
      </c>
      <c r="E2" s="42"/>
      <c r="F2" s="42"/>
      <c r="G2" s="42"/>
      <c r="H2" s="42"/>
    </row>
    <row r="3" spans="7:11" ht="15">
      <c r="G3" t="s">
        <v>9</v>
      </c>
      <c r="H3" t="s">
        <v>9</v>
      </c>
      <c r="J3" t="s">
        <v>28</v>
      </c>
      <c r="K3" t="s">
        <v>28</v>
      </c>
    </row>
    <row r="4" spans="2:11" ht="15" customHeight="1">
      <c r="B4" s="20">
        <v>0</v>
      </c>
      <c r="C4" s="13" t="s">
        <v>27</v>
      </c>
      <c r="D4" s="2" t="s">
        <v>0</v>
      </c>
      <c r="E4" s="2" t="s">
        <v>1</v>
      </c>
      <c r="F4" s="2" t="s">
        <v>14</v>
      </c>
      <c r="G4" s="2" t="s">
        <v>29</v>
      </c>
      <c r="H4" s="2" t="s">
        <v>30</v>
      </c>
      <c r="J4" s="2" t="s">
        <v>29</v>
      </c>
      <c r="K4" s="2" t="s">
        <v>30</v>
      </c>
    </row>
    <row r="5" spans="2:13" ht="15">
      <c r="B5" s="12">
        <f>1+B4</f>
        <v>1</v>
      </c>
      <c r="C5" s="37" t="s">
        <v>45</v>
      </c>
      <c r="D5" s="38">
        <v>17</v>
      </c>
      <c r="E5" s="37" t="s">
        <v>2</v>
      </c>
      <c r="F5" s="48">
        <v>0</v>
      </c>
      <c r="G5" s="7">
        <f aca="true" t="shared" si="0" ref="G5:G48">D5*F5</f>
        <v>0</v>
      </c>
      <c r="H5" s="21"/>
      <c r="J5" s="21">
        <f>IF(G5&lt;&gt;"",G5*1.21,"")</f>
        <v>0</v>
      </c>
      <c r="K5" s="21" t="str">
        <f>IF(H5&lt;&gt;"",H5*1.21,"")</f>
        <v/>
      </c>
      <c r="L5" s="54"/>
      <c r="M5" s="54"/>
    </row>
    <row r="6" spans="2:13" ht="15">
      <c r="B6" s="12">
        <f aca="true" t="shared" si="1" ref="B6:B64">1+B5</f>
        <v>2</v>
      </c>
      <c r="C6" s="37" t="s">
        <v>46</v>
      </c>
      <c r="D6" s="38">
        <v>5</v>
      </c>
      <c r="E6" s="37" t="s">
        <v>2</v>
      </c>
      <c r="F6" s="48">
        <v>0</v>
      </c>
      <c r="G6" s="7">
        <f t="shared" si="0"/>
        <v>0</v>
      </c>
      <c r="H6" s="21"/>
      <c r="J6" s="21">
        <f aca="true" t="shared" si="2" ref="J6:J63">IF(G6&lt;&gt;"",G6*1.21,"")</f>
        <v>0</v>
      </c>
      <c r="K6" s="21" t="str">
        <f aca="true" t="shared" si="3" ref="K6:K63">IF(H6&lt;&gt;"",H6*1.21,"")</f>
        <v/>
      </c>
      <c r="L6" s="54"/>
      <c r="M6" s="54"/>
    </row>
    <row r="7" spans="2:13" ht="15">
      <c r="B7" s="12">
        <f t="shared" si="1"/>
        <v>3</v>
      </c>
      <c r="C7" s="37" t="s">
        <v>47</v>
      </c>
      <c r="D7" s="38">
        <v>30</v>
      </c>
      <c r="E7" s="37" t="s">
        <v>2</v>
      </c>
      <c r="F7" s="48">
        <v>0</v>
      </c>
      <c r="G7" s="7">
        <f t="shared" si="0"/>
        <v>0</v>
      </c>
      <c r="H7" s="21"/>
      <c r="J7" s="21">
        <f t="shared" si="2"/>
        <v>0</v>
      </c>
      <c r="K7" s="21" t="str">
        <f t="shared" si="3"/>
        <v/>
      </c>
      <c r="L7" s="54"/>
      <c r="M7" s="54"/>
    </row>
    <row r="8" spans="2:13" ht="15">
      <c r="B8" s="12">
        <f t="shared" si="1"/>
        <v>4</v>
      </c>
      <c r="C8" s="37" t="s">
        <v>48</v>
      </c>
      <c r="D8" s="38">
        <v>11</v>
      </c>
      <c r="E8" s="37" t="s">
        <v>2</v>
      </c>
      <c r="F8" s="48">
        <v>0</v>
      </c>
      <c r="G8" s="7">
        <f t="shared" si="0"/>
        <v>0</v>
      </c>
      <c r="H8" s="21"/>
      <c r="J8" s="21">
        <f t="shared" si="2"/>
        <v>0</v>
      </c>
      <c r="K8" s="21" t="str">
        <f t="shared" si="3"/>
        <v/>
      </c>
      <c r="L8" s="54"/>
      <c r="M8" s="54"/>
    </row>
    <row r="9" spans="2:13" ht="15">
      <c r="B9" s="12">
        <f t="shared" si="1"/>
        <v>5</v>
      </c>
      <c r="C9" s="37" t="s">
        <v>49</v>
      </c>
      <c r="D9" s="38">
        <v>2</v>
      </c>
      <c r="E9" s="37" t="s">
        <v>2</v>
      </c>
      <c r="F9" s="48">
        <v>0</v>
      </c>
      <c r="G9" s="7">
        <f aca="true" t="shared" si="4" ref="G9:G31">D9*F9</f>
        <v>0</v>
      </c>
      <c r="H9" s="21"/>
      <c r="J9" s="21">
        <f aca="true" t="shared" si="5" ref="J9:J31">IF(G9&lt;&gt;"",G9*1.21,"")</f>
        <v>0</v>
      </c>
      <c r="K9" s="21" t="str">
        <f aca="true" t="shared" si="6" ref="K9:K31">IF(H9&lt;&gt;"",H9*1.21,"")</f>
        <v/>
      </c>
      <c r="L9" s="54"/>
      <c r="M9" s="54"/>
    </row>
    <row r="10" spans="2:13" ht="15">
      <c r="B10" s="12">
        <f t="shared" si="1"/>
        <v>6</v>
      </c>
      <c r="C10" s="37" t="s">
        <v>50</v>
      </c>
      <c r="D10" s="38">
        <v>3</v>
      </c>
      <c r="E10" s="37" t="s">
        <v>2</v>
      </c>
      <c r="F10" s="48">
        <v>0</v>
      </c>
      <c r="G10" s="7">
        <f t="shared" si="4"/>
        <v>0</v>
      </c>
      <c r="H10" s="21"/>
      <c r="J10" s="21">
        <f t="shared" si="5"/>
        <v>0</v>
      </c>
      <c r="K10" s="21" t="str">
        <f t="shared" si="6"/>
        <v/>
      </c>
      <c r="L10" s="54"/>
      <c r="M10" s="54"/>
    </row>
    <row r="11" spans="2:13" ht="15">
      <c r="B11" s="12">
        <f t="shared" si="1"/>
        <v>7</v>
      </c>
      <c r="C11" s="37" t="s">
        <v>51</v>
      </c>
      <c r="D11" s="38">
        <v>167</v>
      </c>
      <c r="E11" s="37" t="s">
        <v>2</v>
      </c>
      <c r="F11" s="48">
        <v>0</v>
      </c>
      <c r="G11" s="7">
        <f t="shared" si="4"/>
        <v>0</v>
      </c>
      <c r="H11" s="21"/>
      <c r="J11" s="21">
        <f t="shared" si="5"/>
        <v>0</v>
      </c>
      <c r="K11" s="21" t="str">
        <f t="shared" si="6"/>
        <v/>
      </c>
      <c r="L11" s="54"/>
      <c r="M11" s="54"/>
    </row>
    <row r="12" spans="2:13" ht="15">
      <c r="B12" s="12">
        <f t="shared" si="1"/>
        <v>8</v>
      </c>
      <c r="C12" s="37" t="s">
        <v>52</v>
      </c>
      <c r="D12" s="38">
        <v>22</v>
      </c>
      <c r="E12" s="37" t="s">
        <v>2</v>
      </c>
      <c r="F12" s="48">
        <v>0</v>
      </c>
      <c r="G12" s="7">
        <f t="shared" si="4"/>
        <v>0</v>
      </c>
      <c r="H12" s="21"/>
      <c r="J12" s="21">
        <f t="shared" si="5"/>
        <v>0</v>
      </c>
      <c r="K12" s="21" t="str">
        <f t="shared" si="6"/>
        <v/>
      </c>
      <c r="L12" s="54"/>
      <c r="M12" s="54"/>
    </row>
    <row r="13" spans="2:13" ht="15">
      <c r="B13" s="12">
        <f t="shared" si="1"/>
        <v>9</v>
      </c>
      <c r="C13" s="37" t="s">
        <v>53</v>
      </c>
      <c r="D13" s="38">
        <v>40</v>
      </c>
      <c r="E13" s="37" t="s">
        <v>2</v>
      </c>
      <c r="F13" s="48">
        <v>0</v>
      </c>
      <c r="G13" s="7">
        <f t="shared" si="4"/>
        <v>0</v>
      </c>
      <c r="H13" s="21"/>
      <c r="J13" s="21">
        <f t="shared" si="5"/>
        <v>0</v>
      </c>
      <c r="K13" s="21" t="str">
        <f t="shared" si="6"/>
        <v/>
      </c>
      <c r="L13" s="54"/>
      <c r="M13" s="54"/>
    </row>
    <row r="14" spans="2:13" ht="15">
      <c r="B14" s="12">
        <f t="shared" si="1"/>
        <v>10</v>
      </c>
      <c r="C14" s="37" t="s">
        <v>54</v>
      </c>
      <c r="D14" s="38">
        <v>19</v>
      </c>
      <c r="E14" s="37" t="s">
        <v>2</v>
      </c>
      <c r="F14" s="48">
        <v>0</v>
      </c>
      <c r="G14" s="7">
        <f t="shared" si="4"/>
        <v>0</v>
      </c>
      <c r="H14" s="21"/>
      <c r="J14" s="21">
        <f t="shared" si="5"/>
        <v>0</v>
      </c>
      <c r="K14" s="21" t="str">
        <f t="shared" si="6"/>
        <v/>
      </c>
      <c r="L14" s="54"/>
      <c r="M14" s="54"/>
    </row>
    <row r="15" spans="2:13" ht="15">
      <c r="B15" s="12">
        <f t="shared" si="1"/>
        <v>11</v>
      </c>
      <c r="C15" s="37" t="s">
        <v>55</v>
      </c>
      <c r="D15" s="38">
        <v>7</v>
      </c>
      <c r="E15" s="37" t="s">
        <v>2</v>
      </c>
      <c r="F15" s="48">
        <v>0</v>
      </c>
      <c r="G15" s="7">
        <f t="shared" si="4"/>
        <v>0</v>
      </c>
      <c r="H15" s="21"/>
      <c r="J15" s="21">
        <f t="shared" si="5"/>
        <v>0</v>
      </c>
      <c r="K15" s="21" t="str">
        <f t="shared" si="6"/>
        <v/>
      </c>
      <c r="L15" s="54"/>
      <c r="M15" s="54"/>
    </row>
    <row r="16" spans="2:13" ht="15">
      <c r="B16" s="12">
        <f t="shared" si="1"/>
        <v>12</v>
      </c>
      <c r="C16" s="37" t="s">
        <v>56</v>
      </c>
      <c r="D16" s="38">
        <v>6</v>
      </c>
      <c r="E16" s="37" t="s">
        <v>2</v>
      </c>
      <c r="F16" s="48">
        <v>0</v>
      </c>
      <c r="G16" s="7">
        <f t="shared" si="4"/>
        <v>0</v>
      </c>
      <c r="H16" s="21"/>
      <c r="J16" s="21">
        <f t="shared" si="5"/>
        <v>0</v>
      </c>
      <c r="K16" s="21" t="str">
        <f t="shared" si="6"/>
        <v/>
      </c>
      <c r="L16" s="54"/>
      <c r="M16" s="54"/>
    </row>
    <row r="17" spans="2:13" ht="15">
      <c r="B17" s="12">
        <f t="shared" si="1"/>
        <v>13</v>
      </c>
      <c r="C17" s="37" t="s">
        <v>57</v>
      </c>
      <c r="D17" s="38">
        <v>14</v>
      </c>
      <c r="E17" s="37" t="s">
        <v>2</v>
      </c>
      <c r="F17" s="48">
        <v>0</v>
      </c>
      <c r="G17" s="7">
        <f t="shared" si="4"/>
        <v>0</v>
      </c>
      <c r="H17" s="21"/>
      <c r="J17" s="21">
        <f t="shared" si="5"/>
        <v>0</v>
      </c>
      <c r="K17" s="21" t="str">
        <f t="shared" si="6"/>
        <v/>
      </c>
      <c r="L17" s="54"/>
      <c r="M17" s="54"/>
    </row>
    <row r="18" spans="2:13" ht="15">
      <c r="B18" s="12">
        <f t="shared" si="1"/>
        <v>14</v>
      </c>
      <c r="C18" s="37" t="s">
        <v>58</v>
      </c>
      <c r="D18" s="38">
        <v>7</v>
      </c>
      <c r="E18" s="37" t="s">
        <v>2</v>
      </c>
      <c r="F18" s="48">
        <v>0</v>
      </c>
      <c r="G18" s="7">
        <f t="shared" si="4"/>
        <v>0</v>
      </c>
      <c r="H18" s="21"/>
      <c r="J18" s="21">
        <f t="shared" si="5"/>
        <v>0</v>
      </c>
      <c r="K18" s="21" t="str">
        <f t="shared" si="6"/>
        <v/>
      </c>
      <c r="L18" s="54"/>
      <c r="M18" s="54"/>
    </row>
    <row r="19" spans="2:13" ht="15">
      <c r="B19" s="12">
        <f t="shared" si="1"/>
        <v>15</v>
      </c>
      <c r="C19" s="37" t="s">
        <v>59</v>
      </c>
      <c r="D19" s="38">
        <v>26</v>
      </c>
      <c r="E19" s="37" t="s">
        <v>2</v>
      </c>
      <c r="F19" s="48">
        <v>0</v>
      </c>
      <c r="G19" s="7">
        <f t="shared" si="4"/>
        <v>0</v>
      </c>
      <c r="H19" s="21"/>
      <c r="J19" s="21">
        <f t="shared" si="5"/>
        <v>0</v>
      </c>
      <c r="K19" s="21" t="str">
        <f t="shared" si="6"/>
        <v/>
      </c>
      <c r="L19" s="54"/>
      <c r="M19" s="54"/>
    </row>
    <row r="20" spans="2:13" ht="15">
      <c r="B20" s="12">
        <f t="shared" si="1"/>
        <v>16</v>
      </c>
      <c r="C20" s="37" t="s">
        <v>60</v>
      </c>
      <c r="D20" s="38">
        <v>38</v>
      </c>
      <c r="E20" s="37" t="s">
        <v>2</v>
      </c>
      <c r="F20" s="48">
        <v>0</v>
      </c>
      <c r="G20" s="7">
        <f t="shared" si="4"/>
        <v>0</v>
      </c>
      <c r="H20" s="21"/>
      <c r="J20" s="21">
        <f t="shared" si="5"/>
        <v>0</v>
      </c>
      <c r="K20" s="21" t="str">
        <f t="shared" si="6"/>
        <v/>
      </c>
      <c r="L20" s="54"/>
      <c r="M20" s="54"/>
    </row>
    <row r="21" spans="2:13" ht="15">
      <c r="B21" s="12">
        <f t="shared" si="1"/>
        <v>17</v>
      </c>
      <c r="C21" s="37" t="s">
        <v>61</v>
      </c>
      <c r="D21" s="38">
        <v>32</v>
      </c>
      <c r="E21" s="37" t="s">
        <v>2</v>
      </c>
      <c r="F21" s="48">
        <v>0</v>
      </c>
      <c r="G21" s="7">
        <f t="shared" si="4"/>
        <v>0</v>
      </c>
      <c r="H21" s="21"/>
      <c r="J21" s="21">
        <f t="shared" si="5"/>
        <v>0</v>
      </c>
      <c r="K21" s="21" t="str">
        <f t="shared" si="6"/>
        <v/>
      </c>
      <c r="L21" s="54"/>
      <c r="M21" s="54"/>
    </row>
    <row r="22" spans="2:13" ht="15">
      <c r="B22" s="12">
        <f t="shared" si="1"/>
        <v>18</v>
      </c>
      <c r="C22" s="37" t="s">
        <v>62</v>
      </c>
      <c r="D22" s="38">
        <v>3</v>
      </c>
      <c r="E22" s="37" t="s">
        <v>2</v>
      </c>
      <c r="F22" s="48">
        <v>0</v>
      </c>
      <c r="G22" s="7">
        <f t="shared" si="4"/>
        <v>0</v>
      </c>
      <c r="H22" s="21"/>
      <c r="J22" s="21">
        <f t="shared" si="5"/>
        <v>0</v>
      </c>
      <c r="K22" s="21" t="str">
        <f t="shared" si="6"/>
        <v/>
      </c>
      <c r="L22" s="54"/>
      <c r="M22" s="54"/>
    </row>
    <row r="23" spans="2:13" ht="15">
      <c r="B23" s="12">
        <f t="shared" si="1"/>
        <v>19</v>
      </c>
      <c r="C23" s="37" t="s">
        <v>63</v>
      </c>
      <c r="D23" s="38">
        <v>14</v>
      </c>
      <c r="E23" s="37" t="s">
        <v>2</v>
      </c>
      <c r="F23" s="48">
        <v>0</v>
      </c>
      <c r="G23" s="7">
        <f t="shared" si="4"/>
        <v>0</v>
      </c>
      <c r="H23" s="21"/>
      <c r="J23" s="21">
        <f t="shared" si="5"/>
        <v>0</v>
      </c>
      <c r="K23" s="21" t="str">
        <f t="shared" si="6"/>
        <v/>
      </c>
      <c r="L23" s="54"/>
      <c r="M23" s="54"/>
    </row>
    <row r="24" spans="2:13" ht="15">
      <c r="B24" s="12">
        <f t="shared" si="1"/>
        <v>20</v>
      </c>
      <c r="C24" s="37" t="s">
        <v>64</v>
      </c>
      <c r="D24" s="38">
        <v>4</v>
      </c>
      <c r="E24" s="37" t="s">
        <v>2</v>
      </c>
      <c r="F24" s="48">
        <v>0</v>
      </c>
      <c r="G24" s="7">
        <f t="shared" si="4"/>
        <v>0</v>
      </c>
      <c r="H24" s="21"/>
      <c r="J24" s="21">
        <f t="shared" si="5"/>
        <v>0</v>
      </c>
      <c r="K24" s="21" t="str">
        <f t="shared" si="6"/>
        <v/>
      </c>
      <c r="L24" s="54"/>
      <c r="M24" s="54"/>
    </row>
    <row r="25" spans="2:13" ht="15">
      <c r="B25" s="12">
        <f t="shared" si="1"/>
        <v>21</v>
      </c>
      <c r="C25" s="37" t="s">
        <v>65</v>
      </c>
      <c r="D25" s="38">
        <v>28</v>
      </c>
      <c r="E25" s="37" t="s">
        <v>2</v>
      </c>
      <c r="F25" s="48">
        <v>0</v>
      </c>
      <c r="G25" s="7">
        <f t="shared" si="4"/>
        <v>0</v>
      </c>
      <c r="H25" s="21"/>
      <c r="J25" s="21">
        <f t="shared" si="5"/>
        <v>0</v>
      </c>
      <c r="K25" s="21" t="str">
        <f t="shared" si="6"/>
        <v/>
      </c>
      <c r="L25" s="54"/>
      <c r="M25" s="54"/>
    </row>
    <row r="26" spans="2:13" ht="15">
      <c r="B26" s="12">
        <f t="shared" si="1"/>
        <v>22</v>
      </c>
      <c r="C26" s="37" t="s">
        <v>66</v>
      </c>
      <c r="D26" s="38">
        <v>7</v>
      </c>
      <c r="E26" s="37" t="s">
        <v>2</v>
      </c>
      <c r="F26" s="48">
        <v>0</v>
      </c>
      <c r="G26" s="7">
        <f t="shared" si="4"/>
        <v>0</v>
      </c>
      <c r="H26" s="21"/>
      <c r="J26" s="21">
        <f t="shared" si="5"/>
        <v>0</v>
      </c>
      <c r="K26" s="21" t="str">
        <f t="shared" si="6"/>
        <v/>
      </c>
      <c r="L26" s="54"/>
      <c r="M26" s="54"/>
    </row>
    <row r="27" spans="2:13" ht="15">
      <c r="B27" s="12">
        <f t="shared" si="1"/>
        <v>23</v>
      </c>
      <c r="C27" s="37" t="s">
        <v>67</v>
      </c>
      <c r="D27" s="38">
        <v>6</v>
      </c>
      <c r="E27" s="37" t="s">
        <v>2</v>
      </c>
      <c r="F27" s="48">
        <v>0</v>
      </c>
      <c r="G27" s="7">
        <f t="shared" si="4"/>
        <v>0</v>
      </c>
      <c r="H27" s="21"/>
      <c r="J27" s="21">
        <f t="shared" si="5"/>
        <v>0</v>
      </c>
      <c r="K27" s="21" t="str">
        <f t="shared" si="6"/>
        <v/>
      </c>
      <c r="L27" s="54"/>
      <c r="M27" s="54"/>
    </row>
    <row r="28" spans="2:13" ht="15">
      <c r="B28" s="12">
        <f t="shared" si="1"/>
        <v>24</v>
      </c>
      <c r="C28" s="37" t="s">
        <v>68</v>
      </c>
      <c r="D28" s="38">
        <v>2</v>
      </c>
      <c r="E28" s="37" t="s">
        <v>2</v>
      </c>
      <c r="F28" s="48">
        <v>0</v>
      </c>
      <c r="G28" s="7">
        <f t="shared" si="4"/>
        <v>0</v>
      </c>
      <c r="H28" s="21"/>
      <c r="J28" s="21">
        <f t="shared" si="5"/>
        <v>0</v>
      </c>
      <c r="K28" s="21" t="str">
        <f t="shared" si="6"/>
        <v/>
      </c>
      <c r="L28" s="54"/>
      <c r="M28" s="54"/>
    </row>
    <row r="29" spans="2:13" ht="15">
      <c r="B29" s="12">
        <f t="shared" si="1"/>
        <v>25</v>
      </c>
      <c r="C29" s="37" t="s">
        <v>69</v>
      </c>
      <c r="D29" s="38">
        <v>4</v>
      </c>
      <c r="E29" s="37" t="s">
        <v>2</v>
      </c>
      <c r="F29" s="48">
        <v>0</v>
      </c>
      <c r="G29" s="7">
        <f t="shared" si="4"/>
        <v>0</v>
      </c>
      <c r="H29" s="21"/>
      <c r="J29" s="21">
        <f t="shared" si="5"/>
        <v>0</v>
      </c>
      <c r="K29" s="21" t="str">
        <f t="shared" si="6"/>
        <v/>
      </c>
      <c r="L29" s="54"/>
      <c r="M29" s="54"/>
    </row>
    <row r="30" spans="2:13" ht="15">
      <c r="B30" s="12">
        <f t="shared" si="1"/>
        <v>26</v>
      </c>
      <c r="C30" s="37" t="s">
        <v>90</v>
      </c>
      <c r="D30" s="38">
        <v>2</v>
      </c>
      <c r="E30" s="37" t="s">
        <v>2</v>
      </c>
      <c r="F30" s="48">
        <v>0</v>
      </c>
      <c r="G30" s="7">
        <f aca="true" t="shared" si="7" ref="G30">D30*F30</f>
        <v>0</v>
      </c>
      <c r="H30" s="21"/>
      <c r="J30" s="21">
        <f aca="true" t="shared" si="8" ref="J30">IF(G30&lt;&gt;"",G30*1.21,"")</f>
        <v>0</v>
      </c>
      <c r="K30" s="21" t="str">
        <f aca="true" t="shared" si="9" ref="K30">IF(H30&lt;&gt;"",H30*1.21,"")</f>
        <v/>
      </c>
      <c r="L30" s="54"/>
      <c r="M30" s="54"/>
    </row>
    <row r="31" spans="2:13" ht="15">
      <c r="B31" s="12">
        <f t="shared" si="1"/>
        <v>27</v>
      </c>
      <c r="C31" s="37" t="s">
        <v>91</v>
      </c>
      <c r="D31" s="38">
        <v>3</v>
      </c>
      <c r="E31" s="37" t="s">
        <v>2</v>
      </c>
      <c r="F31" s="48">
        <v>0</v>
      </c>
      <c r="G31" s="7">
        <f t="shared" si="4"/>
        <v>0</v>
      </c>
      <c r="H31" s="21"/>
      <c r="J31" s="21">
        <f t="shared" si="5"/>
        <v>0</v>
      </c>
      <c r="K31" s="21" t="str">
        <f t="shared" si="6"/>
        <v/>
      </c>
      <c r="L31" s="54"/>
      <c r="M31" s="54"/>
    </row>
    <row r="32" spans="2:11" ht="15">
      <c r="B32" s="12">
        <f t="shared" si="1"/>
        <v>28</v>
      </c>
      <c r="C32" s="37" t="s">
        <v>10</v>
      </c>
      <c r="D32" s="38">
        <f>D75</f>
        <v>519</v>
      </c>
      <c r="E32" s="37" t="s">
        <v>2</v>
      </c>
      <c r="F32" s="48">
        <v>0</v>
      </c>
      <c r="G32" s="7">
        <f>D32*F32</f>
        <v>0</v>
      </c>
      <c r="H32" s="21"/>
      <c r="J32" s="21">
        <f t="shared" si="2"/>
        <v>0</v>
      </c>
      <c r="K32" s="21" t="str">
        <f t="shared" si="3"/>
        <v/>
      </c>
    </row>
    <row r="33" spans="2:11" ht="15">
      <c r="B33" s="12">
        <f t="shared" si="1"/>
        <v>29</v>
      </c>
      <c r="C33" s="37" t="s">
        <v>26</v>
      </c>
      <c r="D33" s="38">
        <v>1</v>
      </c>
      <c r="E33" s="37" t="s">
        <v>79</v>
      </c>
      <c r="F33" s="48">
        <v>0</v>
      </c>
      <c r="G33" s="7">
        <f t="shared" si="0"/>
        <v>0</v>
      </c>
      <c r="H33" s="21"/>
      <c r="J33" s="21">
        <f t="shared" si="2"/>
        <v>0</v>
      </c>
      <c r="K33" s="21" t="str">
        <f t="shared" si="3"/>
        <v/>
      </c>
    </row>
    <row r="34" spans="2:11" ht="15">
      <c r="B34" s="12">
        <f t="shared" si="1"/>
        <v>30</v>
      </c>
      <c r="C34" s="37" t="s">
        <v>3</v>
      </c>
      <c r="D34" s="38">
        <f>491+5</f>
        <v>496</v>
      </c>
      <c r="E34" s="37" t="s">
        <v>2</v>
      </c>
      <c r="F34" s="48">
        <v>0</v>
      </c>
      <c r="G34" s="7">
        <f t="shared" si="0"/>
        <v>0</v>
      </c>
      <c r="H34" s="21"/>
      <c r="J34" s="21">
        <f t="shared" si="2"/>
        <v>0</v>
      </c>
      <c r="K34" s="21" t="str">
        <f t="shared" si="3"/>
        <v/>
      </c>
    </row>
    <row r="35" spans="2:11" ht="15">
      <c r="B35" s="12">
        <f t="shared" si="1"/>
        <v>31</v>
      </c>
      <c r="C35" s="37" t="s">
        <v>4</v>
      </c>
      <c r="D35" s="38">
        <v>2760</v>
      </c>
      <c r="E35" s="37" t="s">
        <v>5</v>
      </c>
      <c r="F35" s="48">
        <v>0</v>
      </c>
      <c r="G35" s="7">
        <f t="shared" si="0"/>
        <v>0</v>
      </c>
      <c r="H35" s="21"/>
      <c r="J35" s="21">
        <f t="shared" si="2"/>
        <v>0</v>
      </c>
      <c r="K35" s="21" t="str">
        <f t="shared" si="3"/>
        <v/>
      </c>
    </row>
    <row r="36" spans="2:11" ht="15">
      <c r="B36" s="12">
        <f t="shared" si="1"/>
        <v>32</v>
      </c>
      <c r="C36" s="37" t="s">
        <v>39</v>
      </c>
      <c r="D36" s="38">
        <v>46</v>
      </c>
      <c r="E36" s="37" t="s">
        <v>2</v>
      </c>
      <c r="F36" s="48">
        <v>0</v>
      </c>
      <c r="G36" s="7"/>
      <c r="H36" s="21">
        <f>D36*F36</f>
        <v>0</v>
      </c>
      <c r="J36" s="21" t="str">
        <f t="shared" si="2"/>
        <v/>
      </c>
      <c r="K36" s="21">
        <f t="shared" si="3"/>
        <v>0</v>
      </c>
    </row>
    <row r="37" spans="2:11" ht="15">
      <c r="B37" s="12">
        <f t="shared" si="1"/>
        <v>33</v>
      </c>
      <c r="C37" s="37" t="s">
        <v>40</v>
      </c>
      <c r="D37" s="38">
        <v>23</v>
      </c>
      <c r="E37" s="37" t="s">
        <v>79</v>
      </c>
      <c r="F37" s="48">
        <v>0</v>
      </c>
      <c r="G37" s="7"/>
      <c r="H37" s="21">
        <f>D37*F37</f>
        <v>0</v>
      </c>
      <c r="J37" s="21" t="str">
        <f t="shared" si="2"/>
        <v/>
      </c>
      <c r="K37" s="21">
        <f t="shared" si="3"/>
        <v>0</v>
      </c>
    </row>
    <row r="38" spans="2:11" ht="15">
      <c r="B38" s="12">
        <f t="shared" si="1"/>
        <v>34</v>
      </c>
      <c r="C38" s="39" t="s">
        <v>11</v>
      </c>
      <c r="D38" s="38">
        <v>12</v>
      </c>
      <c r="E38" s="37" t="s">
        <v>79</v>
      </c>
      <c r="F38" s="48">
        <v>0</v>
      </c>
      <c r="G38" s="7">
        <f t="shared" si="0"/>
        <v>0</v>
      </c>
      <c r="H38" s="21"/>
      <c r="J38" s="21">
        <f t="shared" si="2"/>
        <v>0</v>
      </c>
      <c r="K38" s="21" t="str">
        <f t="shared" si="3"/>
        <v/>
      </c>
    </row>
    <row r="39" spans="2:11" ht="15">
      <c r="B39" s="12">
        <f t="shared" si="1"/>
        <v>35</v>
      </c>
      <c r="C39" s="37" t="s">
        <v>17</v>
      </c>
      <c r="D39" s="38">
        <v>12</v>
      </c>
      <c r="E39" s="37" t="s">
        <v>79</v>
      </c>
      <c r="F39" s="48">
        <v>0</v>
      </c>
      <c r="G39" s="7">
        <f t="shared" si="0"/>
        <v>0</v>
      </c>
      <c r="H39" s="21"/>
      <c r="J39" s="21">
        <f t="shared" si="2"/>
        <v>0</v>
      </c>
      <c r="K39" s="21" t="str">
        <f t="shared" si="3"/>
        <v/>
      </c>
    </row>
    <row r="40" spans="2:11" ht="15">
      <c r="B40" s="12">
        <f t="shared" si="1"/>
        <v>36</v>
      </c>
      <c r="C40" s="37" t="s">
        <v>18</v>
      </c>
      <c r="D40" s="38">
        <v>12</v>
      </c>
      <c r="E40" s="37" t="s">
        <v>79</v>
      </c>
      <c r="F40" s="48">
        <v>0</v>
      </c>
      <c r="G40" s="7">
        <f t="shared" si="0"/>
        <v>0</v>
      </c>
      <c r="H40" s="21"/>
      <c r="I40" s="4"/>
      <c r="J40" s="21">
        <f t="shared" si="2"/>
        <v>0</v>
      </c>
      <c r="K40" s="21" t="str">
        <f t="shared" si="3"/>
        <v/>
      </c>
    </row>
    <row r="41" spans="2:11" ht="15">
      <c r="B41" s="12">
        <f t="shared" si="1"/>
        <v>37</v>
      </c>
      <c r="C41" s="37" t="s">
        <v>19</v>
      </c>
      <c r="D41" s="38">
        <v>12</v>
      </c>
      <c r="E41" s="37" t="s">
        <v>79</v>
      </c>
      <c r="F41" s="48">
        <v>0</v>
      </c>
      <c r="G41" s="7">
        <f t="shared" si="0"/>
        <v>0</v>
      </c>
      <c r="H41" s="21"/>
      <c r="I41" s="4"/>
      <c r="J41" s="21">
        <f t="shared" si="2"/>
        <v>0</v>
      </c>
      <c r="K41" s="21" t="str">
        <f t="shared" si="3"/>
        <v/>
      </c>
    </row>
    <row r="42" spans="2:11" ht="15">
      <c r="B42" s="12">
        <f t="shared" si="1"/>
        <v>38</v>
      </c>
      <c r="C42" s="37" t="s">
        <v>33</v>
      </c>
      <c r="D42" s="38">
        <v>45</v>
      </c>
      <c r="E42" s="37" t="s">
        <v>79</v>
      </c>
      <c r="F42" s="48">
        <v>0</v>
      </c>
      <c r="G42" s="7">
        <f t="shared" si="0"/>
        <v>0</v>
      </c>
      <c r="H42" s="21"/>
      <c r="I42" s="4"/>
      <c r="J42" s="21">
        <f t="shared" si="2"/>
        <v>0</v>
      </c>
      <c r="K42" s="21" t="str">
        <f t="shared" si="3"/>
        <v/>
      </c>
    </row>
    <row r="43" spans="2:12" ht="15">
      <c r="B43" s="12">
        <f t="shared" si="1"/>
        <v>39</v>
      </c>
      <c r="C43" s="37" t="s">
        <v>34</v>
      </c>
      <c r="D43" s="38">
        <v>11</v>
      </c>
      <c r="E43" s="37" t="s">
        <v>79</v>
      </c>
      <c r="F43" s="48">
        <v>0</v>
      </c>
      <c r="G43" s="7">
        <f t="shared" si="0"/>
        <v>0</v>
      </c>
      <c r="H43" s="7"/>
      <c r="I43" s="4"/>
      <c r="J43" s="21">
        <f t="shared" si="2"/>
        <v>0</v>
      </c>
      <c r="K43" s="21" t="str">
        <f t="shared" si="3"/>
        <v/>
      </c>
      <c r="L43" s="54"/>
    </row>
    <row r="44" spans="2:12" ht="15">
      <c r="B44" s="12">
        <f t="shared" si="1"/>
        <v>40</v>
      </c>
      <c r="C44" s="37" t="s">
        <v>82</v>
      </c>
      <c r="D44" s="38">
        <v>37</v>
      </c>
      <c r="E44" s="37" t="s">
        <v>79</v>
      </c>
      <c r="F44" s="48">
        <v>0</v>
      </c>
      <c r="G44" s="7">
        <f t="shared" si="0"/>
        <v>0</v>
      </c>
      <c r="H44" s="7"/>
      <c r="I44" s="4"/>
      <c r="J44" s="21">
        <f t="shared" si="2"/>
        <v>0</v>
      </c>
      <c r="K44" s="21" t="str">
        <f t="shared" si="3"/>
        <v/>
      </c>
      <c r="L44" s="54"/>
    </row>
    <row r="45" spans="2:12" ht="15">
      <c r="B45" s="12">
        <f t="shared" si="1"/>
        <v>41</v>
      </c>
      <c r="C45" s="37" t="s">
        <v>25</v>
      </c>
      <c r="D45" s="38">
        <v>27</v>
      </c>
      <c r="E45" s="37" t="s">
        <v>79</v>
      </c>
      <c r="F45" s="48">
        <v>0</v>
      </c>
      <c r="G45" s="7">
        <f t="shared" si="0"/>
        <v>0</v>
      </c>
      <c r="H45" s="7"/>
      <c r="I45" s="4"/>
      <c r="J45" s="21">
        <f t="shared" si="2"/>
        <v>0</v>
      </c>
      <c r="K45" s="21" t="str">
        <f t="shared" si="3"/>
        <v/>
      </c>
      <c r="L45" s="54"/>
    </row>
    <row r="46" spans="2:12" ht="15">
      <c r="B46" s="12">
        <f t="shared" si="1"/>
        <v>42</v>
      </c>
      <c r="C46" s="37" t="s">
        <v>35</v>
      </c>
      <c r="D46" s="38">
        <v>36</v>
      </c>
      <c r="E46" s="37" t="s">
        <v>79</v>
      </c>
      <c r="F46" s="48">
        <v>0</v>
      </c>
      <c r="G46" s="7">
        <f t="shared" si="0"/>
        <v>0</v>
      </c>
      <c r="H46" s="21"/>
      <c r="I46" s="4"/>
      <c r="J46" s="21">
        <f t="shared" si="2"/>
        <v>0</v>
      </c>
      <c r="K46" s="21" t="str">
        <f t="shared" si="3"/>
        <v/>
      </c>
      <c r="L46" s="54"/>
    </row>
    <row r="47" spans="2:12" ht="15">
      <c r="B47" s="12">
        <f t="shared" si="1"/>
        <v>43</v>
      </c>
      <c r="C47" s="37" t="s">
        <v>38</v>
      </c>
      <c r="D47" s="38">
        <v>4</v>
      </c>
      <c r="E47" s="37" t="s">
        <v>79</v>
      </c>
      <c r="F47" s="48">
        <v>0</v>
      </c>
      <c r="G47" s="7">
        <f t="shared" si="0"/>
        <v>0</v>
      </c>
      <c r="H47" s="21"/>
      <c r="I47" s="4"/>
      <c r="J47" s="21">
        <f t="shared" si="2"/>
        <v>0</v>
      </c>
      <c r="K47" s="21" t="str">
        <f t="shared" si="3"/>
        <v/>
      </c>
      <c r="L47" s="54"/>
    </row>
    <row r="48" spans="2:12" ht="15">
      <c r="B48" s="12">
        <f t="shared" si="1"/>
        <v>44</v>
      </c>
      <c r="C48" s="37" t="s">
        <v>36</v>
      </c>
      <c r="D48" s="38">
        <v>7</v>
      </c>
      <c r="E48" s="37" t="s">
        <v>79</v>
      </c>
      <c r="F48" s="48">
        <v>0</v>
      </c>
      <c r="G48" s="7">
        <f t="shared" si="0"/>
        <v>0</v>
      </c>
      <c r="H48" s="11"/>
      <c r="I48" s="4"/>
      <c r="J48" s="21">
        <f t="shared" si="2"/>
        <v>0</v>
      </c>
      <c r="K48" s="21" t="str">
        <f t="shared" si="3"/>
        <v/>
      </c>
      <c r="L48" s="54"/>
    </row>
    <row r="49" spans="1:20" s="4" customFormat="1" ht="15">
      <c r="A49" s="3"/>
      <c r="B49" s="12">
        <f t="shared" si="1"/>
        <v>45</v>
      </c>
      <c r="C49" s="37" t="s">
        <v>41</v>
      </c>
      <c r="D49" s="38">
        <v>2</v>
      </c>
      <c r="E49" s="37" t="s">
        <v>79</v>
      </c>
      <c r="F49" s="48">
        <v>0</v>
      </c>
      <c r="G49" s="11">
        <f aca="true" t="shared" si="10" ref="G49:G63">F49*D49</f>
        <v>0</v>
      </c>
      <c r="H49" s="11"/>
      <c r="J49" s="21">
        <f t="shared" si="2"/>
        <v>0</v>
      </c>
      <c r="K49" s="21" t="str">
        <f t="shared" si="3"/>
        <v/>
      </c>
      <c r="L49" s="51"/>
      <c r="M49" s="51"/>
      <c r="N49" s="51"/>
      <c r="S49"/>
      <c r="T49"/>
    </row>
    <row r="50" spans="1:20" s="4" customFormat="1" ht="15">
      <c r="A50" s="3"/>
      <c r="B50" s="12">
        <f t="shared" si="1"/>
        <v>46</v>
      </c>
      <c r="C50" s="37" t="s">
        <v>42</v>
      </c>
      <c r="D50" s="38">
        <v>1</v>
      </c>
      <c r="E50" s="37" t="s">
        <v>79</v>
      </c>
      <c r="F50" s="48">
        <v>0</v>
      </c>
      <c r="G50" s="11">
        <f t="shared" si="10"/>
        <v>0</v>
      </c>
      <c r="H50" s="7"/>
      <c r="J50" s="21">
        <f t="shared" si="2"/>
        <v>0</v>
      </c>
      <c r="K50" s="21" t="str">
        <f t="shared" si="3"/>
        <v/>
      </c>
      <c r="L50" s="51"/>
      <c r="M50" s="51"/>
      <c r="N50" s="51"/>
      <c r="S50"/>
      <c r="T50"/>
    </row>
    <row r="51" spans="1:20" s="4" customFormat="1" ht="15">
      <c r="A51" s="3"/>
      <c r="B51" s="12">
        <f t="shared" si="1"/>
        <v>47</v>
      </c>
      <c r="C51" s="37" t="s">
        <v>71</v>
      </c>
      <c r="D51" s="38">
        <v>80</v>
      </c>
      <c r="E51" s="37" t="s">
        <v>5</v>
      </c>
      <c r="F51" s="48">
        <v>0</v>
      </c>
      <c r="G51" s="11"/>
      <c r="H51" s="11">
        <f>F51*D51</f>
        <v>0</v>
      </c>
      <c r="J51" s="21" t="str">
        <f t="shared" si="2"/>
        <v/>
      </c>
      <c r="K51" s="21">
        <f t="shared" si="3"/>
        <v>0</v>
      </c>
      <c r="L51" s="51"/>
      <c r="M51" s="51"/>
      <c r="N51" s="51"/>
      <c r="S51"/>
      <c r="T51"/>
    </row>
    <row r="52" spans="1:20" s="4" customFormat="1" ht="15">
      <c r="A52" s="3"/>
      <c r="B52" s="12">
        <f t="shared" si="1"/>
        <v>48</v>
      </c>
      <c r="C52" s="37" t="s">
        <v>43</v>
      </c>
      <c r="D52" s="38">
        <v>80</v>
      </c>
      <c r="E52" s="37" t="s">
        <v>5</v>
      </c>
      <c r="F52" s="48">
        <v>0</v>
      </c>
      <c r="G52" s="11"/>
      <c r="H52" s="11">
        <f>F52*D52</f>
        <v>0</v>
      </c>
      <c r="J52" s="21" t="str">
        <f t="shared" si="2"/>
        <v/>
      </c>
      <c r="K52" s="21">
        <f t="shared" si="3"/>
        <v>0</v>
      </c>
      <c r="L52" s="51"/>
      <c r="M52" s="51"/>
      <c r="N52" s="51"/>
      <c r="S52"/>
      <c r="T52"/>
    </row>
    <row r="53" spans="1:20" s="4" customFormat="1" ht="15">
      <c r="A53" s="3"/>
      <c r="B53" s="12">
        <f t="shared" si="1"/>
        <v>49</v>
      </c>
      <c r="C53" s="37" t="s">
        <v>85</v>
      </c>
      <c r="D53" s="38">
        <v>1</v>
      </c>
      <c r="E53" s="37" t="s">
        <v>79</v>
      </c>
      <c r="F53" s="48">
        <v>0</v>
      </c>
      <c r="G53" s="11">
        <f t="shared" si="10"/>
        <v>0</v>
      </c>
      <c r="H53" s="7"/>
      <c r="J53" s="21">
        <f t="shared" si="2"/>
        <v>0</v>
      </c>
      <c r="K53" s="21" t="str">
        <f t="shared" si="3"/>
        <v/>
      </c>
      <c r="L53" s="51"/>
      <c r="M53" s="51"/>
      <c r="N53" s="51"/>
      <c r="S53"/>
      <c r="T53"/>
    </row>
    <row r="54" spans="1:20" s="4" customFormat="1" ht="15">
      <c r="A54" s="3"/>
      <c r="B54" s="12">
        <f t="shared" si="1"/>
        <v>50</v>
      </c>
      <c r="C54" s="37" t="s">
        <v>21</v>
      </c>
      <c r="D54" s="40">
        <f>0.345*3</f>
        <v>1.035</v>
      </c>
      <c r="E54" s="37" t="s">
        <v>20</v>
      </c>
      <c r="F54" s="48">
        <v>0</v>
      </c>
      <c r="G54" s="11">
        <f t="shared" si="10"/>
        <v>0</v>
      </c>
      <c r="H54" s="7"/>
      <c r="J54" s="21">
        <f t="shared" si="2"/>
        <v>0</v>
      </c>
      <c r="K54" s="21" t="str">
        <f t="shared" si="3"/>
        <v/>
      </c>
      <c r="L54" s="51"/>
      <c r="M54" s="51"/>
      <c r="N54" s="51"/>
      <c r="S54"/>
      <c r="T54"/>
    </row>
    <row r="55" spans="1:20" s="4" customFormat="1" ht="15">
      <c r="A55" s="3"/>
      <c r="B55" s="12">
        <f t="shared" si="1"/>
        <v>51</v>
      </c>
      <c r="C55" s="37" t="s">
        <v>44</v>
      </c>
      <c r="D55" s="38">
        <v>74</v>
      </c>
      <c r="E55" s="37" t="s">
        <v>5</v>
      </c>
      <c r="F55" s="48">
        <v>0</v>
      </c>
      <c r="G55" s="11"/>
      <c r="H55" s="11">
        <f>F55*D55</f>
        <v>0</v>
      </c>
      <c r="J55" s="21" t="str">
        <f t="shared" si="2"/>
        <v/>
      </c>
      <c r="K55" s="21">
        <f t="shared" si="3"/>
        <v>0</v>
      </c>
      <c r="L55" s="51"/>
      <c r="M55" s="51"/>
      <c r="N55" s="51"/>
      <c r="S55"/>
      <c r="T55"/>
    </row>
    <row r="56" spans="1:20" s="4" customFormat="1" ht="15">
      <c r="A56" s="3"/>
      <c r="B56" s="12">
        <f t="shared" si="1"/>
        <v>52</v>
      </c>
      <c r="C56" s="37" t="s">
        <v>22</v>
      </c>
      <c r="D56" s="38">
        <v>1</v>
      </c>
      <c r="E56" s="37" t="s">
        <v>79</v>
      </c>
      <c r="F56" s="48">
        <v>0</v>
      </c>
      <c r="G56" s="11"/>
      <c r="H56" s="11">
        <f>F56*D56</f>
        <v>0</v>
      </c>
      <c r="J56" s="21" t="str">
        <f t="shared" si="2"/>
        <v/>
      </c>
      <c r="K56" s="21">
        <f t="shared" si="3"/>
        <v>0</v>
      </c>
      <c r="L56" s="51"/>
      <c r="M56" s="51"/>
      <c r="N56" s="51"/>
      <c r="S56"/>
      <c r="T56"/>
    </row>
    <row r="57" spans="1:20" s="4" customFormat="1" ht="15">
      <c r="A57" s="3"/>
      <c r="B57" s="12">
        <f t="shared" si="1"/>
        <v>53</v>
      </c>
      <c r="C57" s="37" t="s">
        <v>6</v>
      </c>
      <c r="D57" s="38">
        <f>ROUND(D75/1.5,0)+(ROUND(0.2*D38/2,0))</f>
        <v>347</v>
      </c>
      <c r="E57" s="37" t="s">
        <v>7</v>
      </c>
      <c r="F57" s="48">
        <v>0</v>
      </c>
      <c r="G57" s="11">
        <f t="shared" si="10"/>
        <v>0</v>
      </c>
      <c r="H57" s="7"/>
      <c r="J57" s="21">
        <f t="shared" si="2"/>
        <v>0</v>
      </c>
      <c r="K57" s="21" t="str">
        <f t="shared" si="3"/>
        <v/>
      </c>
      <c r="L57" s="51"/>
      <c r="M57" s="51"/>
      <c r="N57" s="51"/>
      <c r="S57"/>
      <c r="T57"/>
    </row>
    <row r="58" spans="1:20" s="4" customFormat="1" ht="15">
      <c r="A58" s="3"/>
      <c r="B58" s="12">
        <f t="shared" si="1"/>
        <v>54</v>
      </c>
      <c r="C58" s="37" t="s">
        <v>80</v>
      </c>
      <c r="D58" s="38">
        <v>1</v>
      </c>
      <c r="E58" s="37" t="s">
        <v>79</v>
      </c>
      <c r="F58" s="48">
        <f>IF(SUM(F5:F57)&gt;0,(0.0412*((SUM(G32:H35,G38:H39,G41:H57))*0.13)+5000),0)</f>
        <v>0</v>
      </c>
      <c r="G58" s="11"/>
      <c r="H58" s="11">
        <f>F58*D58</f>
        <v>0</v>
      </c>
      <c r="J58" s="21" t="str">
        <f t="shared" si="2"/>
        <v/>
      </c>
      <c r="K58" s="21">
        <f t="shared" si="3"/>
        <v>0</v>
      </c>
      <c r="L58" s="51"/>
      <c r="M58" s="51"/>
      <c r="N58" s="51"/>
      <c r="S58"/>
      <c r="T58"/>
    </row>
    <row r="59" spans="1:20" s="4" customFormat="1" ht="15">
      <c r="A59" s="3"/>
      <c r="B59" s="12">
        <f t="shared" si="1"/>
        <v>55</v>
      </c>
      <c r="C59" s="37" t="s">
        <v>81</v>
      </c>
      <c r="D59" s="38">
        <v>1</v>
      </c>
      <c r="E59" s="37" t="s">
        <v>79</v>
      </c>
      <c r="F59" s="48">
        <f>IF(F58&gt;0,(0.0325*((SUM(G32:H35,G38:H39,G41:H57))*0.13)+3500),0)</f>
        <v>0</v>
      </c>
      <c r="G59" s="11"/>
      <c r="H59" s="11">
        <f>F59*D59</f>
        <v>0</v>
      </c>
      <c r="J59" s="21" t="str">
        <f t="shared" si="2"/>
        <v/>
      </c>
      <c r="K59" s="21">
        <f t="shared" si="3"/>
        <v>0</v>
      </c>
      <c r="L59" s="51"/>
      <c r="M59" s="51"/>
      <c r="N59" s="51"/>
      <c r="S59"/>
      <c r="T59"/>
    </row>
    <row r="60" spans="1:20" s="4" customFormat="1" ht="15">
      <c r="A60" s="3"/>
      <c r="B60" s="12">
        <f t="shared" si="1"/>
        <v>56</v>
      </c>
      <c r="C60" s="37" t="s">
        <v>24</v>
      </c>
      <c r="D60" s="38">
        <v>1</v>
      </c>
      <c r="E60" s="37" t="s">
        <v>79</v>
      </c>
      <c r="F60" s="48">
        <v>0</v>
      </c>
      <c r="G60" s="11"/>
      <c r="H60" s="11">
        <f>F60*D60</f>
        <v>0</v>
      </c>
      <c r="J60" s="21" t="str">
        <f t="shared" si="2"/>
        <v/>
      </c>
      <c r="K60" s="21">
        <f t="shared" si="3"/>
        <v>0</v>
      </c>
      <c r="L60" s="51"/>
      <c r="M60" s="51"/>
      <c r="N60" s="51"/>
      <c r="S60"/>
      <c r="T60"/>
    </row>
    <row r="61" spans="1:20" s="4" customFormat="1" ht="15">
      <c r="A61" s="3"/>
      <c r="B61" s="12">
        <f t="shared" si="1"/>
        <v>57</v>
      </c>
      <c r="C61" s="37" t="s">
        <v>8</v>
      </c>
      <c r="D61" s="38">
        <v>1</v>
      </c>
      <c r="E61" s="37" t="s">
        <v>79</v>
      </c>
      <c r="F61" s="48">
        <v>0</v>
      </c>
      <c r="G61" s="11">
        <f t="shared" si="10"/>
        <v>0</v>
      </c>
      <c r="H61" s="7"/>
      <c r="J61" s="21">
        <f t="shared" si="2"/>
        <v>0</v>
      </c>
      <c r="K61" s="21" t="str">
        <f t="shared" si="3"/>
        <v/>
      </c>
      <c r="L61" s="51"/>
      <c r="M61" s="51"/>
      <c r="N61" s="51"/>
      <c r="S61"/>
      <c r="T61"/>
    </row>
    <row r="62" spans="1:20" s="4" customFormat="1" ht="15">
      <c r="A62" s="3"/>
      <c r="B62" s="12">
        <f t="shared" si="1"/>
        <v>58</v>
      </c>
      <c r="C62" s="37" t="s">
        <v>37</v>
      </c>
      <c r="D62" s="38">
        <v>1</v>
      </c>
      <c r="E62" s="37" t="s">
        <v>79</v>
      </c>
      <c r="F62" s="48">
        <v>0</v>
      </c>
      <c r="G62" s="11">
        <f t="shared" si="10"/>
        <v>0</v>
      </c>
      <c r="H62" s="7"/>
      <c r="J62" s="21">
        <f t="shared" si="2"/>
        <v>0</v>
      </c>
      <c r="K62" s="21" t="str">
        <f t="shared" si="3"/>
        <v/>
      </c>
      <c r="L62" s="51"/>
      <c r="M62" s="51"/>
      <c r="N62" s="51"/>
      <c r="S62"/>
      <c r="T62"/>
    </row>
    <row r="63" spans="1:20" s="4" customFormat="1" ht="15">
      <c r="A63" s="3"/>
      <c r="B63" s="12">
        <f t="shared" si="1"/>
        <v>59</v>
      </c>
      <c r="C63" s="36" t="s">
        <v>12</v>
      </c>
      <c r="D63" s="38">
        <v>1</v>
      </c>
      <c r="E63" s="36" t="s">
        <v>79</v>
      </c>
      <c r="F63" s="48">
        <v>0</v>
      </c>
      <c r="G63" s="11">
        <f t="shared" si="10"/>
        <v>0</v>
      </c>
      <c r="H63" s="7"/>
      <c r="J63" s="21">
        <f t="shared" si="2"/>
        <v>0</v>
      </c>
      <c r="K63" s="21" t="str">
        <f t="shared" si="3"/>
        <v/>
      </c>
      <c r="L63" s="51"/>
      <c r="M63" s="51"/>
      <c r="N63" s="51"/>
      <c r="S63"/>
      <c r="T63"/>
    </row>
    <row r="64" spans="1:20" s="4" customFormat="1" ht="15">
      <c r="A64" s="3"/>
      <c r="B64" s="12">
        <f t="shared" si="1"/>
        <v>60</v>
      </c>
      <c r="C64" s="37" t="s">
        <v>23</v>
      </c>
      <c r="D64" s="38">
        <v>1</v>
      </c>
      <c r="E64" s="36" t="s">
        <v>79</v>
      </c>
      <c r="F64" s="48">
        <v>0</v>
      </c>
      <c r="G64" s="22"/>
      <c r="H64" s="11">
        <f>F64*D64</f>
        <v>0</v>
      </c>
      <c r="J64" s="21" t="str">
        <f aca="true" t="shared" si="11" ref="J64">IF(G64&lt;&gt;"",G64*1.21,"")</f>
        <v/>
      </c>
      <c r="K64" s="21">
        <f aca="true" t="shared" si="12" ref="K64">IF(H64&lt;&gt;"",H64*1.21,"")</f>
        <v>0</v>
      </c>
      <c r="L64" s="51"/>
      <c r="M64" s="51"/>
      <c r="N64" s="51"/>
      <c r="S64"/>
      <c r="T64"/>
    </row>
    <row r="65" spans="1:14" s="4" customFormat="1" ht="15">
      <c r="A65" s="3"/>
      <c r="B65" s="44"/>
      <c r="C65" s="45"/>
      <c r="D65" s="46"/>
      <c r="E65" s="47"/>
      <c r="F65" s="48"/>
      <c r="G65" s="49"/>
      <c r="H65" s="50"/>
      <c r="I65" s="51"/>
      <c r="J65" s="52"/>
      <c r="K65" s="52"/>
      <c r="L65" s="51"/>
      <c r="M65" s="51"/>
      <c r="N65" s="51"/>
    </row>
    <row r="66" spans="1:14" s="10" customFormat="1" ht="15">
      <c r="A66" s="30"/>
      <c r="D66" s="33"/>
      <c r="E66" s="19"/>
      <c r="F66" s="16"/>
      <c r="L66" s="55"/>
      <c r="M66" s="55"/>
      <c r="N66" s="55"/>
    </row>
    <row r="67" spans="1:14" s="4" customFormat="1" ht="15">
      <c r="A67" s="3"/>
      <c r="B67" s="10"/>
      <c r="C67" s="31" t="s">
        <v>31</v>
      </c>
      <c r="D67" s="31" t="s">
        <v>32</v>
      </c>
      <c r="E67" s="32" t="s">
        <v>9</v>
      </c>
      <c r="F67" s="31" t="s">
        <v>15</v>
      </c>
      <c r="G67" s="31" t="s">
        <v>28</v>
      </c>
      <c r="H67" s="51"/>
      <c r="I67" s="51"/>
      <c r="J67" s="51"/>
      <c r="K67" s="51"/>
      <c r="L67" s="51"/>
      <c r="M67" s="51"/>
      <c r="N67" s="51"/>
    </row>
    <row r="68" spans="2:20" ht="15">
      <c r="B68" s="10"/>
      <c r="C68" s="36" t="s">
        <v>77</v>
      </c>
      <c r="D68" s="23"/>
      <c r="E68" s="24">
        <f>(SUM(G5:H65))+E75</f>
        <v>0</v>
      </c>
      <c r="F68" s="24">
        <f>0.21*E68</f>
        <v>0</v>
      </c>
      <c r="G68" s="24">
        <f>E68+F68</f>
        <v>0</v>
      </c>
      <c r="H68" s="51"/>
      <c r="I68" s="51"/>
      <c r="J68" s="51"/>
      <c r="K68" s="51"/>
      <c r="S68" s="4"/>
      <c r="T68" s="4"/>
    </row>
    <row r="69" spans="2:20" ht="15">
      <c r="B69" s="4"/>
      <c r="C69" s="36" t="s">
        <v>72</v>
      </c>
      <c r="D69" s="25">
        <f>_xlfn.IFERROR(E69/E68,0)</f>
        <v>0</v>
      </c>
      <c r="E69" s="7">
        <f>(SUM(G5:G65))+E75</f>
        <v>0</v>
      </c>
      <c r="F69" s="24">
        <f aca="true" t="shared" si="13" ref="F69:F70">0.21*E69</f>
        <v>0</v>
      </c>
      <c r="G69" s="24">
        <f aca="true" t="shared" si="14" ref="G69:G70">E69+F69</f>
        <v>0</v>
      </c>
      <c r="H69" s="53"/>
      <c r="I69" s="53"/>
      <c r="J69" s="54"/>
      <c r="K69" s="53"/>
      <c r="S69" s="4"/>
      <c r="T69" s="4"/>
    </row>
    <row r="70" spans="2:20" ht="15">
      <c r="B70" s="4"/>
      <c r="C70" s="36" t="s">
        <v>73</v>
      </c>
      <c r="D70" s="25">
        <f>1-D69</f>
        <v>1</v>
      </c>
      <c r="E70" s="7">
        <f>SUM(H5:H65)</f>
        <v>0</v>
      </c>
      <c r="F70" s="24">
        <f t="shared" si="13"/>
        <v>0</v>
      </c>
      <c r="G70" s="24">
        <f t="shared" si="14"/>
        <v>0</v>
      </c>
      <c r="H70" s="53"/>
      <c r="I70" s="53"/>
      <c r="J70" s="53"/>
      <c r="K70" s="53"/>
      <c r="S70" s="4"/>
      <c r="T70" s="4"/>
    </row>
    <row r="71" spans="1:14" s="4" customFormat="1" ht="15">
      <c r="A71" s="3"/>
      <c r="C71" s="14"/>
      <c r="D71" s="15"/>
      <c r="E71" s="10"/>
      <c r="F71" s="10"/>
      <c r="G71" s="15"/>
      <c r="H71" s="53"/>
      <c r="I71" s="53"/>
      <c r="J71" s="53"/>
      <c r="K71" s="53"/>
      <c r="L71" s="51"/>
      <c r="M71" s="51"/>
      <c r="N71" s="51"/>
    </row>
    <row r="72" spans="1:14" s="4" customFormat="1" ht="15">
      <c r="A72" s="3"/>
      <c r="C72" s="14"/>
      <c r="D72" s="15"/>
      <c r="E72" s="10"/>
      <c r="F72" s="10"/>
      <c r="G72" s="15"/>
      <c r="H72" s="53"/>
      <c r="I72" s="53"/>
      <c r="J72" s="53"/>
      <c r="K72" s="53"/>
      <c r="L72" s="51"/>
      <c r="M72" s="51"/>
      <c r="N72" s="51"/>
    </row>
    <row r="73" spans="1:14" s="4" customFormat="1" ht="15">
      <c r="A73" s="3"/>
      <c r="C73" s="14" t="s">
        <v>16</v>
      </c>
      <c r="D73" s="16"/>
      <c r="E73" s="10"/>
      <c r="F73" s="10"/>
      <c r="G73" s="15"/>
      <c r="H73" s="53"/>
      <c r="I73" s="53"/>
      <c r="J73" s="53"/>
      <c r="K73" s="53"/>
      <c r="L73" s="51"/>
      <c r="M73" s="51"/>
      <c r="N73" s="51"/>
    </row>
    <row r="74" spans="1:14" s="4" customFormat="1" ht="15">
      <c r="A74" s="3"/>
      <c r="D74" s="13" t="s">
        <v>0</v>
      </c>
      <c r="E74" s="17" t="s">
        <v>9</v>
      </c>
      <c r="F74" s="18" t="s">
        <v>15</v>
      </c>
      <c r="G74" s="18" t="s">
        <v>13</v>
      </c>
      <c r="H74" s="51"/>
      <c r="I74" s="51"/>
      <c r="J74" s="51"/>
      <c r="K74" s="51"/>
      <c r="L74" s="51"/>
      <c r="M74" s="51"/>
      <c r="N74" s="51"/>
    </row>
    <row r="75" spans="1:14" s="4" customFormat="1" ht="15">
      <c r="A75" s="3"/>
      <c r="C75" s="19" t="s">
        <v>78</v>
      </c>
      <c r="D75" s="26">
        <f>SUMIFS(D:D,C:C,"*Svítidlo*")</f>
        <v>519</v>
      </c>
      <c r="E75" s="27">
        <f>IF(SUM(F5:F31)&gt;0,13*D75,0)</f>
        <v>0</v>
      </c>
      <c r="F75" s="27">
        <f>0.21*E75</f>
        <v>0</v>
      </c>
      <c r="G75" s="28">
        <f>E75+F75</f>
        <v>0</v>
      </c>
      <c r="H75" s="51"/>
      <c r="I75" s="51"/>
      <c r="J75" s="51"/>
      <c r="K75" s="51"/>
      <c r="L75" s="51"/>
      <c r="M75" s="51"/>
      <c r="N75" s="51"/>
    </row>
    <row r="76" spans="3:14" s="4" customFormat="1" ht="15">
      <c r="C76" s="4" t="s">
        <v>74</v>
      </c>
      <c r="D76" s="8"/>
      <c r="E76"/>
      <c r="G76" s="9"/>
      <c r="H76" s="51"/>
      <c r="I76" s="51"/>
      <c r="J76" s="51"/>
      <c r="K76" s="51"/>
      <c r="L76" s="51"/>
      <c r="M76" s="51"/>
      <c r="N76" s="51"/>
    </row>
    <row r="77" spans="1:20" ht="15">
      <c r="A77"/>
      <c r="B77" s="4"/>
      <c r="C77" s="10" t="s">
        <v>70</v>
      </c>
      <c r="D77" s="8"/>
      <c r="F77" s="4"/>
      <c r="G77" s="9"/>
      <c r="H77" s="4"/>
      <c r="I77" s="4"/>
      <c r="J77" s="4"/>
      <c r="K77" s="4"/>
      <c r="S77" s="4"/>
      <c r="T77" s="4"/>
    </row>
    <row r="78" spans="1:20" ht="15" customHeight="1">
      <c r="A78"/>
      <c r="B78" s="4"/>
      <c r="C78" s="34" t="s">
        <v>75</v>
      </c>
      <c r="D78" s="29"/>
      <c r="E78" s="29"/>
      <c r="F78" s="29"/>
      <c r="G78" s="29"/>
      <c r="H78" s="4"/>
      <c r="I78" s="4"/>
      <c r="J78" s="4"/>
      <c r="K78" s="4"/>
      <c r="S78" s="4"/>
      <c r="T78" s="4"/>
    </row>
    <row r="79" spans="1:8" ht="15">
      <c r="A79"/>
      <c r="C79" s="35" t="s">
        <v>76</v>
      </c>
      <c r="H79" s="10"/>
    </row>
    <row r="80" spans="3:14" s="4" customFormat="1" ht="15">
      <c r="C80" s="51"/>
      <c r="D80" s="51"/>
      <c r="E80" s="51"/>
      <c r="F80" s="51"/>
      <c r="G80" s="51"/>
      <c r="H80" s="55"/>
      <c r="I80" s="51"/>
      <c r="J80" s="51"/>
      <c r="K80" s="51"/>
      <c r="L80" s="51"/>
      <c r="M80" s="51"/>
      <c r="N80" s="51"/>
    </row>
    <row r="81" spans="1:20" ht="15">
      <c r="A81"/>
      <c r="C81" s="53"/>
      <c r="D81" s="53"/>
      <c r="E81" s="53"/>
      <c r="F81" s="53"/>
      <c r="G81" s="53"/>
      <c r="H81" s="55"/>
      <c r="I81" s="51"/>
      <c r="J81" s="51"/>
      <c r="K81" s="51"/>
      <c r="L81" s="51"/>
      <c r="M81" s="51"/>
      <c r="N81" s="51"/>
      <c r="O81" s="4"/>
      <c r="P81" s="4"/>
      <c r="Q81" s="4"/>
      <c r="R81" s="4"/>
      <c r="S81" s="4"/>
      <c r="T81" s="4"/>
    </row>
    <row r="82" spans="1:20" ht="15">
      <c r="A82"/>
      <c r="C82" s="43" t="s">
        <v>86</v>
      </c>
      <c r="D82" s="43"/>
      <c r="E82" s="43"/>
      <c r="F82" s="43"/>
      <c r="G82" s="43"/>
      <c r="H82" s="43"/>
      <c r="I82" s="51"/>
      <c r="J82" s="51"/>
      <c r="K82" s="51"/>
      <c r="L82" s="51"/>
      <c r="M82" s="51"/>
      <c r="N82" s="51"/>
      <c r="O82" s="4"/>
      <c r="P82" s="4"/>
      <c r="Q82" s="4"/>
      <c r="R82" s="4"/>
      <c r="S82" s="4"/>
      <c r="T82" s="4"/>
    </row>
    <row r="83" spans="1:20" ht="15">
      <c r="A83"/>
      <c r="C83" s="43"/>
      <c r="D83" s="43"/>
      <c r="E83" s="43"/>
      <c r="F83" s="43"/>
      <c r="G83" s="43"/>
      <c r="H83" s="43"/>
      <c r="I83" s="51"/>
      <c r="J83" s="51"/>
      <c r="K83" s="51"/>
      <c r="L83" s="51"/>
      <c r="M83" s="51"/>
      <c r="N83" s="51"/>
      <c r="O83" s="4"/>
      <c r="P83" s="4"/>
      <c r="Q83" s="4"/>
      <c r="R83" s="4"/>
      <c r="S83" s="4"/>
      <c r="T83" s="4"/>
    </row>
    <row r="84" spans="1:20" ht="15">
      <c r="A84"/>
      <c r="C84" s="43"/>
      <c r="D84" s="43"/>
      <c r="E84" s="43"/>
      <c r="F84" s="43"/>
      <c r="G84" s="43" t="s">
        <v>87</v>
      </c>
      <c r="H84" s="43"/>
      <c r="I84" s="51"/>
      <c r="J84" s="51"/>
      <c r="K84" s="51"/>
      <c r="L84" s="51"/>
      <c r="M84" s="51"/>
      <c r="N84" s="51"/>
      <c r="O84" s="4"/>
      <c r="P84" s="4"/>
      <c r="Q84" s="4"/>
      <c r="R84" s="4"/>
      <c r="S84" s="4"/>
      <c r="T84" s="4"/>
    </row>
    <row r="85" spans="1:20" ht="15">
      <c r="A85"/>
      <c r="C85" s="43" t="s">
        <v>88</v>
      </c>
      <c r="D85" s="43"/>
      <c r="E85" s="43"/>
      <c r="F85" s="43"/>
      <c r="G85" s="43" t="s">
        <v>89</v>
      </c>
      <c r="H85" s="43"/>
      <c r="I85" s="51"/>
      <c r="J85" s="51"/>
      <c r="K85" s="51"/>
      <c r="L85" s="51"/>
      <c r="M85" s="51"/>
      <c r="N85" s="51"/>
      <c r="O85" s="4"/>
      <c r="P85" s="4"/>
      <c r="Q85" s="4"/>
      <c r="R85" s="4"/>
      <c r="S85" s="4"/>
      <c r="T85" s="4"/>
    </row>
    <row r="86" spans="1:11" ht="15">
      <c r="A86"/>
      <c r="C86" s="53"/>
      <c r="D86" s="53"/>
      <c r="E86" s="53"/>
      <c r="F86" s="53"/>
      <c r="G86" s="53"/>
      <c r="H86" s="55"/>
      <c r="I86" s="53"/>
      <c r="J86" s="53"/>
      <c r="K86" s="53"/>
    </row>
    <row r="87" spans="1:8" ht="15">
      <c r="A87"/>
      <c r="H87" s="10"/>
    </row>
    <row r="88" spans="1:8" ht="15">
      <c r="A88"/>
      <c r="H88" s="10"/>
    </row>
    <row r="89" spans="6:20" ht="15">
      <c r="F89" s="5"/>
      <c r="G89" s="6"/>
      <c r="H89" s="10"/>
      <c r="I89" s="4"/>
      <c r="J89" s="4"/>
      <c r="K89" s="4"/>
      <c r="L89" s="51"/>
      <c r="M89" s="51"/>
      <c r="N89" s="51"/>
      <c r="O89" s="4"/>
      <c r="P89" s="4"/>
      <c r="Q89" s="4"/>
      <c r="R89" s="4"/>
      <c r="S89" s="4"/>
      <c r="T89" s="4"/>
    </row>
    <row r="90" spans="6:20" ht="15">
      <c r="F90" s="5"/>
      <c r="G90" s="6"/>
      <c r="H90" s="4"/>
      <c r="I90" s="4"/>
      <c r="J90" s="4"/>
      <c r="K90" s="4"/>
      <c r="L90" s="51"/>
      <c r="M90" s="51"/>
      <c r="N90" s="51"/>
      <c r="O90" s="4"/>
      <c r="P90" s="4"/>
      <c r="Q90" s="4"/>
      <c r="R90" s="4"/>
      <c r="S90" s="4"/>
      <c r="T90" s="4"/>
    </row>
    <row r="91" spans="8:20" ht="15">
      <c r="H91" s="4"/>
      <c r="I91" s="4"/>
      <c r="J91" s="4"/>
      <c r="K91" s="4"/>
      <c r="L91" s="51"/>
      <c r="M91" s="51"/>
      <c r="N91" s="51"/>
      <c r="O91" s="4"/>
      <c r="P91" s="4"/>
      <c r="Q91" s="4"/>
      <c r="R91" s="4"/>
      <c r="S91" s="4"/>
      <c r="T91" s="4"/>
    </row>
    <row r="92" spans="8:20" ht="15">
      <c r="H92" s="4"/>
      <c r="I92" s="4"/>
      <c r="J92" s="4"/>
      <c r="K92" s="4"/>
      <c r="L92" s="51"/>
      <c r="M92" s="51"/>
      <c r="N92" s="51"/>
      <c r="O92" s="4"/>
      <c r="P92" s="4"/>
      <c r="Q92" s="4"/>
      <c r="R92" s="4"/>
      <c r="S92" s="4"/>
      <c r="T92" s="4"/>
    </row>
    <row r="93" spans="8:20" ht="15">
      <c r="H93" s="4"/>
      <c r="I93" s="4"/>
      <c r="J93" s="4"/>
      <c r="K93" s="4"/>
      <c r="L93" s="51"/>
      <c r="M93" s="51"/>
      <c r="N93" s="51"/>
      <c r="O93" s="4"/>
      <c r="P93" s="4"/>
      <c r="Q93" s="4"/>
      <c r="R93" s="4"/>
      <c r="S93" s="4"/>
      <c r="T93" s="4"/>
    </row>
    <row r="94" spans="8:20" ht="15">
      <c r="H94" s="4"/>
      <c r="I94" s="4"/>
      <c r="J94" s="4"/>
      <c r="K94" s="4"/>
      <c r="L94" s="51"/>
      <c r="M94" s="51"/>
      <c r="N94" s="51"/>
      <c r="O94" s="4"/>
      <c r="P94" s="4"/>
      <c r="Q94" s="4"/>
      <c r="R94" s="4"/>
      <c r="S94" s="4"/>
      <c r="T94" s="4"/>
    </row>
    <row r="98" spans="8:20" ht="15">
      <c r="H98" s="4"/>
      <c r="I98" s="4"/>
      <c r="J98" s="4"/>
      <c r="K98" s="4"/>
      <c r="L98" s="51"/>
      <c r="M98" s="51"/>
      <c r="N98" s="51"/>
      <c r="O98" s="4"/>
      <c r="P98" s="4"/>
      <c r="Q98" s="4"/>
      <c r="R98" s="4"/>
      <c r="S98" s="4"/>
      <c r="T98" s="4"/>
    </row>
  </sheetData>
  <sheetProtection password="CEAC" sheet="1" objects="1" scenarios="1"/>
  <printOptions/>
  <pageMargins left="0.25" right="0.25" top="0.75" bottom="0.75" header="0.3" footer="0.3"/>
  <pageSetup fitToHeight="1" fitToWidth="1" horizontalDpi="300" verticalDpi="300"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</cp:lastModifiedBy>
  <cp:lastPrinted>2022-03-18T10:59:41Z</cp:lastPrinted>
  <dcterms:created xsi:type="dcterms:W3CDTF">2015-11-07T13:06:05Z</dcterms:created>
  <dcterms:modified xsi:type="dcterms:W3CDTF">2023-08-09T10:09:51Z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