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01 - Stavební práce" sheetId="2" r:id="rId2"/>
  </sheets>
  <definedNames>
    <definedName name="_xlnm._FilterDatabase" localSheetId="1" hidden="1">'01 - Stavební práce'!$C$134:$K$525</definedName>
    <definedName name="_xlnm.Print_Area" localSheetId="1">'01 - Stavební práce'!$C$82:$J$116,'01 - Stavební práce'!$C$122:$J$525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'01 - Stavební práce'!$134:$134</definedName>
  </definedNames>
  <calcPr calcId="152511"/>
</workbook>
</file>

<file path=xl/sharedStrings.xml><?xml version="1.0" encoding="utf-8"?>
<sst xmlns="http://schemas.openxmlformats.org/spreadsheetml/2006/main" count="4546" uniqueCount="944">
  <si>
    <t>Export Komplet</t>
  </si>
  <si>
    <t/>
  </si>
  <si>
    <t>2.0</t>
  </si>
  <si>
    <t>ZAMOK</t>
  </si>
  <si>
    <t>False</t>
  </si>
  <si>
    <t>{b0af1b05-daec-4ba3-b000-80929d1745ed}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</si>
  <si>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</si>
  <si>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</si>
  <si>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</si>
  <si>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</si>
  <si>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</si>
  <si>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</si>
  <si>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</si>
  <si>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</si>
  <si>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2023-164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</si>
  <si>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</si>
  <si>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</si>
  <si>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kaple sv.Michala, č.p. Bludovice u Nového Jičína</t>
  </si>
  <si>
    <t>KSO:</t>
  </si>
  <si>
    <t>CC-CZ:</t>
  </si>
  <si>
    <t>Místo:</t>
  </si>
  <si>
    <t>p.č. 434/1 a 435/1</t>
  </si>
  <si>
    <t>Datum:</t>
  </si>
  <si>
    <t>7. 12. 2023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</si>
  <si>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</si>
  <si>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</si>
  <si>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</si>
  <si>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</si>
  <si>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</si>
  <si>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</si>
  <si>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</si>
  <si>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</si>
  <si>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</si>
  <si>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</si>
  <si>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</si>
  <si>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</si>
  <si>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</si>
  <si>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</si>
  <si>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</si>
  <si>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</si>
  <si>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</si>
  <si>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</si>
  <si>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</si>
  <si>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</si>
  <si>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</si>
  <si>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</si>
  <si>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</si>
  <si>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</si>
  <si>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</si>
  <si>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</si>
  <si>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</si>
  <si>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</si>
  <si>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</si>
  <si>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</si>
  <si>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</si>
  <si>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</si>
  <si>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</si>
  <si>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</si>
  <si>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</si>
  <si>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</si>
  <si>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</si>
  <si>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</si>
  <si>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</si>
  <si>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</si>
  <si>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</si>
  <si>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</si>
  <si>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</si>
  <si>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</si>
  <si>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</si>
  <si>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</si>
  <si>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</si>
  <si>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</si>
  <si>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</si>
  <si>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</si>
  <si>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</si>
  <si>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</si>
  <si>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</si>
  <si>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</si>
  <si>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</si>
  <si>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</si>
  <si>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práce</t>
  </si>
  <si>
    <t>STA</t>
  </si>
  <si>
    <t>1</t>
  </si>
  <si>
    <t>{42a05539-33a6-473f-a6dd-e71632d6ccfd}</t>
  </si>
  <si>
    <t>2</t>
  </si>
  <si>
    <t>KRYCÍ LIST SOUPISU PRACÍ</t>
  </si>
  <si>
    <t>Objekt:</t>
  </si>
  <si>
    <t>01 - Stavební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</si>
  <si>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</si>
  <si>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</si>
  <si>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</si>
  <si>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</si>
  <si>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</si>
  <si>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</si>
  <si>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</si>
  <si>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</si>
  <si>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</si>
  <si>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</si>
  <si>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</si>
  <si>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</si>
  <si>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</si>
  <si>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</si>
  <si>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</si>
  <si>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</si>
  <si>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</si>
  <si>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</si>
  <si>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</si>
  <si>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</si>
  <si>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</si>
  <si>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782 - Dokončovací práce - obklady z kamene</t>
  </si>
  <si>
    <t xml:space="preserve">    783 - Dokončovací práce - nátěry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</si>
  <si>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</si>
  <si>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</si>
  <si>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</si>
  <si>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</si>
  <si>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</si>
  <si>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</si>
  <si>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</si>
  <si>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</si>
  <si>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</si>
  <si>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</si>
  <si>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</si>
  <si>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</si>
  <si>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</si>
  <si>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</si>
  <si>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</si>
  <si>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</si>
  <si>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</si>
  <si>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</si>
  <si>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</si>
  <si>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</si>
  <si>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</si>
  <si>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</si>
  <si>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4</t>
  </si>
  <si>
    <t>-1510489781</t>
  </si>
  <si>
    <t>VV</t>
  </si>
  <si>
    <t>kolem okapového chodníku včetně likvidace</t>
  </si>
  <si>
    <t>0,5*(3,5+2,5+6,0)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</si>
  <si>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</si>
  <si>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</si>
  <si>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-1192557005</t>
  </si>
  <si>
    <t>28,55+1,61</t>
  </si>
  <si>
    <t>3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</si>
  <si>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</si>
  <si>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</si>
  <si>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101265455</t>
  </si>
  <si>
    <t>5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</si>
  <si>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</si>
  <si>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</si>
  <si>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1834100700</t>
  </si>
  <si>
    <t>4,5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</si>
  <si>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</si>
  <si>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</si>
  <si>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1022436182</t>
  </si>
  <si>
    <t>30,16+4,5+5,0</t>
  </si>
  <si>
    <t>6</t>
  </si>
  <si>
    <t>113107512</t>
  </si>
  <si>
    <t>Odstranění podkladů nebo krytů při překopech inženýrských sítí s přemístěním hmot na skládku ve vzdálenosti do 3 m nebo s naložením na dopravní prostředek strojně plochy jednotlivě přes 15 m2 z kameniva těženého, o tl. vrstvy přes 100 do 200 mm</t>
  </si>
  <si>
    <t>-1793389281</t>
  </si>
  <si>
    <t>odstranění okapového chodníku</t>
  </si>
  <si>
    <t>4,76+28,55</t>
  </si>
  <si>
    <t>7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</si>
  <si>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</si>
  <si>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</si>
  <si>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</si>
  <si>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-180367876</t>
  </si>
  <si>
    <t>dlažba</t>
  </si>
  <si>
    <t>1+10*4+5,6+3,4+1,0+2,0+1,2+1,4+3,3</t>
  </si>
  <si>
    <t>okapový chodník</t>
  </si>
  <si>
    <t>9,5+0,9+1,5+13,3+2,5*2+6,6+1,0</t>
  </si>
  <si>
    <t>Součet</t>
  </si>
  <si>
    <t>8</t>
  </si>
  <si>
    <t>132212132</t>
  </si>
  <si>
    <t>Hloubení nezapažených rýh šířky do 800 mm ručně s urovnáním dna do předepsaného profilu a spádu v hornině třídy těžitelnosti I skupiny 3 nesoudržných</t>
  </si>
  <si>
    <t>m3</t>
  </si>
  <si>
    <t>2118899230</t>
  </si>
  <si>
    <t>výkop pro žlab před vstupem a napojení drenáže</t>
  </si>
  <si>
    <t>3,3*0,3*0,2+0,5*0,5*1,0+0,3*0,8*3</t>
  </si>
  <si>
    <t>9</t>
  </si>
  <si>
    <t>174111101</t>
  </si>
  <si>
    <t>Zásyp sypaninou z jakékoliv horniny ručně s uložením výkopku ve vrstvách se zhutněním jam, šachet, rýh nebo kolem objektů v těchto vykopávkách</t>
  </si>
  <si>
    <t>-478409027</t>
  </si>
  <si>
    <t>1,168-0,3-0,48</t>
  </si>
  <si>
    <t>10</t>
  </si>
  <si>
    <t>M</t>
  </si>
  <si>
    <t>58344171</t>
  </si>
  <si>
    <t>štěrkodrť frakce 0/32</t>
  </si>
  <si>
    <t>t</t>
  </si>
  <si>
    <t>-902586774</t>
  </si>
  <si>
    <t>0,388*2,0</t>
  </si>
  <si>
    <t>11</t>
  </si>
  <si>
    <t>122251101</t>
  </si>
  <si>
    <t>Odkopávky a prokopávky nezapažené strojně v hornině třídy těžitelnosti I skupiny 3 do 20 m3</t>
  </si>
  <si>
    <t>-487169590</t>
  </si>
  <si>
    <t>chodník srovnání pláně</t>
  </si>
  <si>
    <t>(28,55+1,61+4,5)*0,1*1,1</t>
  </si>
  <si>
    <t>12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</si>
  <si>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</si>
  <si>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</si>
  <si>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1085508491</t>
  </si>
  <si>
    <t>1,168+3,813</t>
  </si>
  <si>
    <t>13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</si>
  <si>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</si>
  <si>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</si>
  <si>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-645195194</t>
  </si>
  <si>
    <t>4,981*2</t>
  </si>
  <si>
    <t>14</t>
  </si>
  <si>
    <t>167151101</t>
  </si>
  <si>
    <t>Nakládání, skládání a překládání neulehlého výkopku nebo sypaniny strojně nakládání, množství do 100 m3, z horniny třídy těžitelnosti I, skupiny 1 až 3</t>
  </si>
  <si>
    <t>540455353</t>
  </si>
  <si>
    <t>171201231</t>
  </si>
  <si>
    <t>Poplatek za uložení stavebního odpadu na recyklační skládce (skládkovné) zeminy a kamení zatříděného do Katalogu odpadů pod kódem 17 05 04</t>
  </si>
  <si>
    <t>-1306918402</t>
  </si>
  <si>
    <t>4,981*1,6</t>
  </si>
  <si>
    <t>16</t>
  </si>
  <si>
    <t>181951112</t>
  </si>
  <si>
    <t>Úprava pláně vyrovnáním výškových rozdílů strojně v hornině třídy těžitelnosti I, skupiny 1 až 3 se zhutněním</t>
  </si>
  <si>
    <t>-171555772</t>
  </si>
  <si>
    <t>4,5+5,0</t>
  </si>
  <si>
    <t>17</t>
  </si>
  <si>
    <t>181311103</t>
  </si>
  <si>
    <t>Rozprostření a urovnání ornice v rovině nebo ve svahu sklonu do 1:5 ručně při souvislé ploše, tl. vrstvy do 200 mm</t>
  </si>
  <si>
    <t>1403785513</t>
  </si>
  <si>
    <t>chodník</t>
  </si>
  <si>
    <t>(1+10*4+5,6+3,4+1,0+2,0+1,2+1,4+3,3)*0,5</t>
  </si>
  <si>
    <t>(9,5+0,9+1,5+13,3+2,5*2+6,6+1,0)*0,5</t>
  </si>
  <si>
    <t>18</t>
  </si>
  <si>
    <t>10364101</t>
  </si>
  <si>
    <t>zemina pro terénní úpravy - ornice</t>
  </si>
  <si>
    <t>1147040287</t>
  </si>
  <si>
    <t>zajištění ornice pro terénní úpravy včetně dopravy</t>
  </si>
  <si>
    <t>48,35*0,1*1,6</t>
  </si>
  <si>
    <t>19</t>
  </si>
  <si>
    <t>181411131</t>
  </si>
  <si>
    <t>Založení trávníku na půdě předem připravené plochy do 1000 m2 výsevem včetně utažení parkového v rovině nebo na svahu do 1:5</t>
  </si>
  <si>
    <t>-478487057</t>
  </si>
  <si>
    <t>20</t>
  </si>
  <si>
    <t>00572410</t>
  </si>
  <si>
    <t>osivo směs travní parková</t>
  </si>
  <si>
    <t>kg</t>
  </si>
  <si>
    <t>335267617</t>
  </si>
  <si>
    <t>48,35*0,03</t>
  </si>
  <si>
    <t>184818231</t>
  </si>
  <si>
    <t>Ochrana kmene bedněním před poškozením stavebním provozem zřízení včetně odstranění výšky bednění do 2 m průměru kmene do 300 mm</t>
  </si>
  <si>
    <t>kus</t>
  </si>
  <si>
    <t>443925275</t>
  </si>
  <si>
    <t>Zakládání</t>
  </si>
  <si>
    <t>22</t>
  </si>
  <si>
    <t>212532111</t>
  </si>
  <si>
    <t>Lože pro trativody z kameniva hrubého drceného</t>
  </si>
  <si>
    <t>-1771950503</t>
  </si>
  <si>
    <t>0,3*0,5*2,0</t>
  </si>
  <si>
    <t>23</t>
  </si>
  <si>
    <t>212755214</t>
  </si>
  <si>
    <t>Trativody bez lože z drenážních trubek plastových flexibilních D 100 mm</t>
  </si>
  <si>
    <t>877218072</t>
  </si>
  <si>
    <t>odvodnění žlabu</t>
  </si>
  <si>
    <t>24</t>
  </si>
  <si>
    <t>213141111</t>
  </si>
  <si>
    <t>Zřízení vrstvy z geotextilie filtrační, separační, odvodňovací, ochranné, výztužné nebo protierozní v rovině nebo ve sklonu do 1:5, šířky do 3 m</t>
  </si>
  <si>
    <t>-1374576364</t>
  </si>
  <si>
    <t>(4,76+28,55)*1,1</t>
  </si>
  <si>
    <t>25</t>
  </si>
  <si>
    <t>69311081</t>
  </si>
  <si>
    <t>geotextilie netkaná separační, ochranná, filtrační, drenážní PES 300g/m2</t>
  </si>
  <si>
    <t>-636355307</t>
  </si>
  <si>
    <t>36,641*1,15</t>
  </si>
  <si>
    <t>42,137*1,1845 'Přepočtené koeficientem množství</t>
  </si>
  <si>
    <t>Vodorovné konstrukce</t>
  </si>
  <si>
    <t>26</t>
  </si>
  <si>
    <t>451572111</t>
  </si>
  <si>
    <t>Lože pod potrubí, stoky a drobné objekty v otevřeném výkopu z kameniva drobného těženého 0 až 4 mm</t>
  </si>
  <si>
    <t>-157006921</t>
  </si>
  <si>
    <t>obsyp potrubí</t>
  </si>
  <si>
    <t>0,3*0,4*(2,0+2,0)</t>
  </si>
  <si>
    <t>Komunikace pozemní</t>
  </si>
  <si>
    <t>27</t>
  </si>
  <si>
    <t>564231011</t>
  </si>
  <si>
    <t>Podklad nebo podsyp ze štěrkopísku ŠP s rozprostřením, vlhčením a zhutněním plochy jednotlivě do 100 m2, po zhutnění tl. 100 mm</t>
  </si>
  <si>
    <t>-201446348</t>
  </si>
  <si>
    <t>4,5+5,0+28,55+1,61</t>
  </si>
  <si>
    <t>28</t>
  </si>
  <si>
    <t>564831011</t>
  </si>
  <si>
    <t>Podklad ze štěrkodrti ŠD s rozprostřením a zhutněním plochy jednotlivě do 100 m2, po zhutnění tl. 100 mm</t>
  </si>
  <si>
    <t>-840941465</t>
  </si>
  <si>
    <t>29</t>
  </si>
  <si>
    <t>564861011</t>
  </si>
  <si>
    <t>Podklad ze štěrkodrti ŠD s rozprostřením a zhutněním plochy jednotlivě do 100 m2, po zhutnění tl. 200 mm</t>
  </si>
  <si>
    <t>-2038304156</t>
  </si>
  <si>
    <t>39,66*1,1</t>
  </si>
  <si>
    <t>30</t>
  </si>
  <si>
    <t>566901134</t>
  </si>
  <si>
    <t>Vyspravení podkladu po překopech inženýrských sítí plochy do 15 m2 s rozprostřením a zhutněním štěrkodrtí tl. 250 mm</t>
  </si>
  <si>
    <t>-1909944845</t>
  </si>
  <si>
    <t>0,3*(4,5+3,0)</t>
  </si>
  <si>
    <t>31</t>
  </si>
  <si>
    <t>566901161</t>
  </si>
  <si>
    <t>Vyspravení podkladu po překopech inženýrských sítí plochy do 15 m2 s rozprostřením a zhutněním obalovaným kamenivem ACP (OK) tl. 100 mm</t>
  </si>
  <si>
    <t>811885967</t>
  </si>
  <si>
    <t>32</t>
  </si>
  <si>
    <t>573211112</t>
  </si>
  <si>
    <t>Postřik spojovací PS bez posypu kamenivem z asfaltu silničního, v množství 0,70 kg/m2</t>
  </si>
  <si>
    <t>-668554051</t>
  </si>
  <si>
    <t>33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</si>
  <si>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</si>
  <si>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</si>
  <si>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-848103031</t>
  </si>
  <si>
    <t>4,5+5,0+28,55+1,61-8,74</t>
  </si>
  <si>
    <t>34</t>
  </si>
  <si>
    <t>59245018</t>
  </si>
  <si>
    <t>dlažba tvar obdélník betonová 200x100x60mm přírodní</t>
  </si>
  <si>
    <t>-1749104118</t>
  </si>
  <si>
    <t>30,92*1,03</t>
  </si>
  <si>
    <t>35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</si>
  <si>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</si>
  <si>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</si>
  <si>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-1709345621</t>
  </si>
  <si>
    <t>8,74</t>
  </si>
  <si>
    <t>36</t>
  </si>
  <si>
    <t>59246004</t>
  </si>
  <si>
    <t>dlažba plošná betonová terasová hladká 600x400x50mm</t>
  </si>
  <si>
    <t>-386476760</t>
  </si>
  <si>
    <t>P</t>
  </si>
  <si>
    <t>Poznámka k položce:
Spotřeba: 2,78 kus/m2</t>
  </si>
  <si>
    <t>8,74*1,03 'Přepočtené koeficientem množství</t>
  </si>
  <si>
    <t>37</t>
  </si>
  <si>
    <t>599141111</t>
  </si>
  <si>
    <t>Vyplnění spár mezi silničními dílci jakékoliv tloušťky živičnou zálivkou</t>
  </si>
  <si>
    <t>-1190928109</t>
  </si>
  <si>
    <t>0,3*2*2+4,5+3,0</t>
  </si>
  <si>
    <t>38</t>
  </si>
  <si>
    <t>637121111</t>
  </si>
  <si>
    <t>Okapový chodník z kameniva s udusáním a urovnáním povrchu z kačírku tl. 100 mm</t>
  </si>
  <si>
    <t>-1527276996</t>
  </si>
  <si>
    <t>Úpravy povrchů, podlahy a osazování výplní</t>
  </si>
  <si>
    <t>39</t>
  </si>
  <si>
    <t>622131101</t>
  </si>
  <si>
    <t>Podkladní a spojovací vrstva vnějších omítaných ploch cementový postřik nanášený ručně celoplošně stěn</t>
  </si>
  <si>
    <t>554378579</t>
  </si>
  <si>
    <t>fasáda  - výměry dle PD</t>
  </si>
  <si>
    <t>věžička</t>
  </si>
  <si>
    <t>fasáda - neodečteny otvory - příplatek za ostění</t>
  </si>
  <si>
    <t>255</t>
  </si>
  <si>
    <t>40</t>
  </si>
  <si>
    <t>622142002</t>
  </si>
  <si>
    <t>Potažení vnějších ploch pletivem  v ploše nebo pruzích, na plném podkladu sklovláknitým provizorním přichycením stěn</t>
  </si>
  <si>
    <t>1625756737</t>
  </si>
  <si>
    <t>41</t>
  </si>
  <si>
    <t>622321141</t>
  </si>
  <si>
    <t>Omítka vápenocementová vnějších ploch nanášená ručně dvouvrstvá, tloušťky jádrové omítky do 15 mm a tloušťky štuku do 3 mm štuková stěn</t>
  </si>
  <si>
    <t>758796587</t>
  </si>
  <si>
    <t>287-98,36</t>
  </si>
  <si>
    <t>42</t>
  </si>
  <si>
    <t>622321191</t>
  </si>
  <si>
    <t>Omítka vápenocementová vnějších ploch nanášená ručně Příplatek k cenám za každých dalších i započatých 5 mm tloušťky omítky přes 15 mm stěn</t>
  </si>
  <si>
    <t>-527500585</t>
  </si>
  <si>
    <t>188,64*4</t>
  </si>
  <si>
    <t>43</t>
  </si>
  <si>
    <t>622821002</t>
  </si>
  <si>
    <t>Sanační omítka vnějších ploch  stěn pro vlhké zdivo, prováděná včetně sanačního postřiku tl. do 5 mm, tl. jádrové omítky do 20 mm ručně štuková</t>
  </si>
  <si>
    <t>-622997444</t>
  </si>
  <si>
    <t>Poznámka k položce:
včetně podhozu, jádra a štuku dle specifikace PD</t>
  </si>
  <si>
    <t>omítka s přísadou  Baurex N zajišťující jejich vysokou prodyšnost i dobrou přilnavost</t>
  </si>
  <si>
    <t>2,0*(9,36+1,0+5,77+3,15+2,45*2+5,7+3,17+5,77+1,0+9,36)</t>
  </si>
  <si>
    <t>44</t>
  </si>
  <si>
    <t>622326191</t>
  </si>
  <si>
    <t>Omítka sanační vnějších ploch jednovrstvá tloušťky do 20 mm Příplatek k cenám za každých dalších i započatých 5 mm tloušťky omítky přes 20 mm stěn</t>
  </si>
  <si>
    <t>23390991</t>
  </si>
  <si>
    <t>2 vrtvy a 5mm</t>
  </si>
  <si>
    <t>3*98,36</t>
  </si>
  <si>
    <t>45</t>
  </si>
  <si>
    <t>622822002</t>
  </si>
  <si>
    <t>Příplatek za plasticitu fasády v omítce</t>
  </si>
  <si>
    <t>1715612405</t>
  </si>
  <si>
    <t>Poznámka k položce:
70% plochy</t>
  </si>
  <si>
    <t>287*0,1</t>
  </si>
  <si>
    <t>46</t>
  </si>
  <si>
    <t>629991011</t>
  </si>
  <si>
    <t>Zakrytí vnějších ploch před znečištěním včetně pozdějšího odkrytí výplní otvorů a svislých ploch fólií přilepenou lepící páskou</t>
  </si>
  <si>
    <t>-1660394411</t>
  </si>
  <si>
    <t>1,04*2,08*4+1,57*2,334+0,95*2,02+pi*(0,4*0,4*2+0,35*0,35+0,8*0,8)</t>
  </si>
  <si>
    <t>47</t>
  </si>
  <si>
    <t>629995215</t>
  </si>
  <si>
    <t>Očištění vnějších ploch tryskáním křemičitým pískem nesušeným ( metodou torbo tryskání), povrchu kamenného přírodního měkkého</t>
  </si>
  <si>
    <t>-406627620</t>
  </si>
  <si>
    <t>výměry dle PD</t>
  </si>
  <si>
    <t>očištění hlavy západního schodiště</t>
  </si>
  <si>
    <t>5,0</t>
  </si>
  <si>
    <t>očištění západního schodiště</t>
  </si>
  <si>
    <t>3,5</t>
  </si>
  <si>
    <t xml:space="preserve">sokl </t>
  </si>
  <si>
    <t>25,5</t>
  </si>
  <si>
    <t>48</t>
  </si>
  <si>
    <t>629995219</t>
  </si>
  <si>
    <t>Očištění vnějších ploch tryskáním křemičitým pískem nesušeným ( metodou torbo tryskání), povrchu betonového</t>
  </si>
  <si>
    <t>746145871</t>
  </si>
  <si>
    <t>výměra dle PD</t>
  </si>
  <si>
    <t>očištění stávajícího betonu - záhon, kříž</t>
  </si>
  <si>
    <t>očištění hlavy východního schodiště</t>
  </si>
  <si>
    <t>2,0</t>
  </si>
  <si>
    <t>očištění východního schodiště a podesty</t>
  </si>
  <si>
    <t>2,5</t>
  </si>
  <si>
    <t>49</t>
  </si>
  <si>
    <t>985131311</t>
  </si>
  <si>
    <t>Ruční dočištění ploch stěn, rubu kleneb a podlah ocelových kartáči, vyškrabání spár</t>
  </si>
  <si>
    <t>-162038984</t>
  </si>
  <si>
    <t>34+9,5</t>
  </si>
  <si>
    <t>Trubní vedení</t>
  </si>
  <si>
    <t>50</t>
  </si>
  <si>
    <t>871265211</t>
  </si>
  <si>
    <t>Kanalizační potrubí z tvrdého PVC v otevřeném výkopu ve sklonu do 20 %, hladkého plnostěnného jednovrstvého, tuhost třídy SN 4 DN 110</t>
  </si>
  <si>
    <t>668603701</t>
  </si>
  <si>
    <t>odvodnění žlabu ke drenáži</t>
  </si>
  <si>
    <t>Ostatní konstrukce a práce, bourání</t>
  </si>
  <si>
    <t>51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</si>
  <si>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</si>
  <si>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</si>
  <si>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-349855940</t>
  </si>
  <si>
    <t>nájezd</t>
  </si>
  <si>
    <t>4,5+3,0</t>
  </si>
  <si>
    <t>52</t>
  </si>
  <si>
    <t>59217029</t>
  </si>
  <si>
    <t>obrubník betonový silniční nájezdový 1000x150x150mm</t>
  </si>
  <si>
    <t>-733593740</t>
  </si>
  <si>
    <t>7,5*1,01</t>
  </si>
  <si>
    <t>53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</si>
  <si>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</si>
  <si>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</si>
  <si>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1226064697</t>
  </si>
  <si>
    <t>54</t>
  </si>
  <si>
    <t>59217016</t>
  </si>
  <si>
    <t>obrubník betonový chodníkový 1000x80x250mm</t>
  </si>
  <si>
    <t>-1387343806</t>
  </si>
  <si>
    <t>58,9*1,01</t>
  </si>
  <si>
    <t>59,489*1,02 'Přepočtené koeficientem množství</t>
  </si>
  <si>
    <t>55</t>
  </si>
  <si>
    <t>59217002</t>
  </si>
  <si>
    <t>obrubník betonový zahradní šedý 1000x50x200mm</t>
  </si>
  <si>
    <t>1206448392</t>
  </si>
  <si>
    <t>37,8*1,01</t>
  </si>
  <si>
    <t>56</t>
  </si>
  <si>
    <t>919731122</t>
  </si>
  <si>
    <t>Zarovnání styčné plochy podkladu nebo krytu podél vybourané části komunikace nebo zpevněné plochy živičné tl. přes 50 do 100 mm</t>
  </si>
  <si>
    <t>627801535</t>
  </si>
  <si>
    <t>4,5+3,0+0,3*4</t>
  </si>
  <si>
    <t>57</t>
  </si>
  <si>
    <t>919735112</t>
  </si>
  <si>
    <t>Řezání stávajícího živičného krytu nebo podkladu hloubky přes 50 do 100 mm</t>
  </si>
  <si>
    <t>-1013220323</t>
  </si>
  <si>
    <t>4,5+3,0+0,3*2*2</t>
  </si>
  <si>
    <t>58</t>
  </si>
  <si>
    <t>935113111</t>
  </si>
  <si>
    <t>Osazení odvodňovacího žlabu s krycím roštem polymerbetonového šířky do 200 mm</t>
  </si>
  <si>
    <t>406636435</t>
  </si>
  <si>
    <t>59</t>
  </si>
  <si>
    <t>56241406</t>
  </si>
  <si>
    <t>čelo plné na začátek a konec odvodňovacího žlabu PE/PP š 100 mm</t>
  </si>
  <si>
    <t>2029421499</t>
  </si>
  <si>
    <t>60</t>
  </si>
  <si>
    <t>59227210</t>
  </si>
  <si>
    <t>žlab odvodňovací z polymerbetonu bez spádu s můstkovým roštem Pz š 100mm a spodním odtokem DN 100</t>
  </si>
  <si>
    <t>1471821812</t>
  </si>
  <si>
    <t>61</t>
  </si>
  <si>
    <t>936124112</t>
  </si>
  <si>
    <t>Montáž informační tabule se zabetonováním noh</t>
  </si>
  <si>
    <t>-1008879999</t>
  </si>
  <si>
    <t>62</t>
  </si>
  <si>
    <t>74910111</t>
  </si>
  <si>
    <t>venkovní vitrína jednokřídlová</t>
  </si>
  <si>
    <t>-439958283</t>
  </si>
  <si>
    <t>63</t>
  </si>
  <si>
    <t>941111121</t>
  </si>
  <si>
    <t>Lešení řadové trubkové lehké pracovní s podlahami s provozním zatížením tř. 3 do 200 kg/m2 šířky tř. W09 od 0,9 do 1,2 m, výšky výšky do 10 m montáž</t>
  </si>
  <si>
    <t>-1213418811</t>
  </si>
  <si>
    <t xml:space="preserve">lešení pro věžičku ze střechy </t>
  </si>
  <si>
    <t>7,0*4,3*3</t>
  </si>
  <si>
    <t>64</t>
  </si>
  <si>
    <t>941111221</t>
  </si>
  <si>
    <t>Lešení řadové trubkové lehké pracovní s podlahami s provozním zatížením tř. 3 do 200 kg/m2 šířky tř. W09 od 0,9 do 1,2 m, výšky výšky do 10 m příplatek k ceně za každý den použití</t>
  </si>
  <si>
    <t>-104950650</t>
  </si>
  <si>
    <t>90,3*30*2</t>
  </si>
  <si>
    <t>65</t>
  </si>
  <si>
    <t>941111821</t>
  </si>
  <si>
    <t>Lešení řadové trubkové lehké pracovní s podlahami s provozním zatížením tř. 3 do 200 kg/m2 šířky tř. W09 od 0,9 do 1,2 m, výšky výšky do 10 m demontáž</t>
  </si>
  <si>
    <t>174393446</t>
  </si>
  <si>
    <t>66</t>
  </si>
  <si>
    <t>941211111</t>
  </si>
  <si>
    <t>Lešení řadové rámové lehké pracovní s podlahami s provozním zatížením tř. 3 do 200 kg/m2 šířky tř. SW06 od 0,6 do 0,9 m výšky do 10 m montáž</t>
  </si>
  <si>
    <t>1861079959</t>
  </si>
  <si>
    <t>8,0*(10*2-4,3+1,0*2+14)</t>
  </si>
  <si>
    <t>4,5*10*2</t>
  </si>
  <si>
    <t>67</t>
  </si>
  <si>
    <t>941211112</t>
  </si>
  <si>
    <t>Lešení řadové rámové lehké pracovní s podlahami s provozním zatížením tř. 3 do 200 kg/m2 šířky tř. SW06 od 0,6 do 0,9 m výšky přes 10 do 25 m montáž</t>
  </si>
  <si>
    <t>775226321</t>
  </si>
  <si>
    <t>prostor hlavního vstupu a věže - průčelí</t>
  </si>
  <si>
    <t>13*4,3</t>
  </si>
  <si>
    <t>68</t>
  </si>
  <si>
    <t>941211211</t>
  </si>
  <si>
    <t>Lešení řadové rámové lehké pracovní s podlahami s provozním zatížením tř. 3 do 200 kg/m2 šířky tř. SW06 od 0,6 do 0,9 m výšky do 10 m příplatek za každý den použití</t>
  </si>
  <si>
    <t>1146562241</t>
  </si>
  <si>
    <t>343,6*30*2</t>
  </si>
  <si>
    <t>69</t>
  </si>
  <si>
    <t>941211212</t>
  </si>
  <si>
    <t>Lešení řadové rámové lehké pracovní s podlahami s provozním zatížením tř. 3 do 200 kg/m2 šířky tř. SW06 od 0,6 do 0,9 m výšky přes 10 do 25 m příplatek za každý den použití</t>
  </si>
  <si>
    <t>1798127974</t>
  </si>
  <si>
    <t>55,9*30*2</t>
  </si>
  <si>
    <t>70</t>
  </si>
  <si>
    <t>941211811</t>
  </si>
  <si>
    <t>Lešení řadové rámové lehké pracovní s podlahami s provozním zatížením tř. 3 do 200 kg/m2 šířky tř. SW06 od 0,6 do 0,9 m výšky do 10 m demontáž</t>
  </si>
  <si>
    <t>-822635882</t>
  </si>
  <si>
    <t>71</t>
  </si>
  <si>
    <t>941211812</t>
  </si>
  <si>
    <t>Lešení řadové rámové lehké pracovní s podlahami s provozním zatížením tř. 3 do 200 kg/m2 šířky tř. SW06 od 0,6 do 0,9 m výšky přes 10 do 25 m demontáž</t>
  </si>
  <si>
    <t>-439971219</t>
  </si>
  <si>
    <t>72</t>
  </si>
  <si>
    <t>944511111</t>
  </si>
  <si>
    <t>Síť ochranná zavěšená na konstrukci lešení z textilie z umělých vláken montáž</t>
  </si>
  <si>
    <t>-1423845634</t>
  </si>
  <si>
    <t>90,3+343,6+55,9</t>
  </si>
  <si>
    <t>73</t>
  </si>
  <si>
    <t>944511211</t>
  </si>
  <si>
    <t>Síť ochranná zavěšená na konstrukci lešení z textilie z umělých vláken příplatek k ceně za každý den použití</t>
  </si>
  <si>
    <t>1578422591</t>
  </si>
  <si>
    <t>489,8*2*30</t>
  </si>
  <si>
    <t>74</t>
  </si>
  <si>
    <t>944511811</t>
  </si>
  <si>
    <t>Síť ochranná zavěšená na konstrukci lešení z textilie z umělých vláken demontáž</t>
  </si>
  <si>
    <t>-1193401202</t>
  </si>
  <si>
    <t>75</t>
  </si>
  <si>
    <t>965081353</t>
  </si>
  <si>
    <t>Bourání podlah z dlaždic bez podkladního lože nebo mazaniny, s jakoukoliv výplní spár betonových, teracových nebo čedičových tl. přes 40 mm, plochy přes 1 m2</t>
  </si>
  <si>
    <t>73820171</t>
  </si>
  <si>
    <t>podesta západní hlavní vstup</t>
  </si>
  <si>
    <t>1,5*3,3</t>
  </si>
  <si>
    <t>76</t>
  </si>
  <si>
    <t>968062745</t>
  </si>
  <si>
    <t>Vybourání dřevěných rámů oken s křídly, dveřních zárubní, vrat, stěn, ostění nebo obkladů stěn plných, zasklených nebo výkladních pevných nebo otevíratelných, plochy do 2 m2</t>
  </si>
  <si>
    <t>-388780273</t>
  </si>
  <si>
    <t>vybourání okenic věžičky</t>
  </si>
  <si>
    <t>4*0,8*2,0</t>
  </si>
  <si>
    <t>77</t>
  </si>
  <si>
    <t>971042261</t>
  </si>
  <si>
    <t>Vybourání otvorů v betonových příčkách a zdech základových nebo nadzákladových plochy do 0,0225 m2, tl. do 600 mm</t>
  </si>
  <si>
    <t>228634485</t>
  </si>
  <si>
    <t>vysekání pro napojení žlabu</t>
  </si>
  <si>
    <t>78</t>
  </si>
  <si>
    <t>974042567</t>
  </si>
  <si>
    <t>Vysekání rýh v betonové nebo jiné monolitické dlažbě s betonovým podkladem do hl. 150 mm a šířky do 300 mm</t>
  </si>
  <si>
    <t>1947612647</t>
  </si>
  <si>
    <t>pro žlab západní - hlavní vstup</t>
  </si>
  <si>
    <t>3,3</t>
  </si>
  <si>
    <t>79</t>
  </si>
  <si>
    <t>977311113</t>
  </si>
  <si>
    <t>Řezání stávajících betonových mazanin bez vyztužení hloubky přes 100 do 150 mm</t>
  </si>
  <si>
    <t>598701402</t>
  </si>
  <si>
    <t>80</t>
  </si>
  <si>
    <t>978015391</t>
  </si>
  <si>
    <t>Otlučení vápenných nebo vápenocementových omítek vnějších ploch s vyškrabáním spar a s očištěním zdiva stupně členitosti 1 a 2, v rozsahu přes 80 do 100 %</t>
  </si>
  <si>
    <t>-2129584503</t>
  </si>
  <si>
    <t xml:space="preserve">výměra dle PD </t>
  </si>
  <si>
    <t>81</t>
  </si>
  <si>
    <t>985311311</t>
  </si>
  <si>
    <t>Reprofilace betonu sanačními maltami na cementové bázi ručně rubu kleneb a podlah, tloušťky do 10 mm</t>
  </si>
  <si>
    <t>58859582</t>
  </si>
  <si>
    <t xml:space="preserve">reprofilace </t>
  </si>
  <si>
    <t>82</t>
  </si>
  <si>
    <t>993111111</t>
  </si>
  <si>
    <t>Dovoz a odvoz lešení včetně naložení a složení řadového, na vzdálenost do 10 km</t>
  </si>
  <si>
    <t>-562458199</t>
  </si>
  <si>
    <t>83</t>
  </si>
  <si>
    <t>993111119</t>
  </si>
  <si>
    <t>Dovoz a odvoz lešení včetně naložení a složení řadového, na vzdálenost Příplatek k ceně za každých dalších i započatých 10 km přes 10 km</t>
  </si>
  <si>
    <t>-1983597638</t>
  </si>
  <si>
    <t>489,8*5</t>
  </si>
  <si>
    <t>84</t>
  </si>
  <si>
    <t>9952000</t>
  </si>
  <si>
    <t>Opatření pro stavbu lešení na střeše  - pro věžičku - ochrana střechy</t>
  </si>
  <si>
    <t>soubor</t>
  </si>
  <si>
    <t>-441767976</t>
  </si>
  <si>
    <t>85</t>
  </si>
  <si>
    <t>9952001</t>
  </si>
  <si>
    <t>Ochrana laviček</t>
  </si>
  <si>
    <t>-1214142900</t>
  </si>
  <si>
    <t>997</t>
  </si>
  <si>
    <t>Přesun sutě</t>
  </si>
  <si>
    <t>86</t>
  </si>
  <si>
    <t>997013871</t>
  </si>
  <si>
    <t>Poplatek za uložení stavebního odpadu na recyklační skládce (skládkovné) směsného stavebního a demoličního zatříděného do Katalogu odpadů pod kódem 17 09 04</t>
  </si>
  <si>
    <t>570618391</t>
  </si>
  <si>
    <t>71,193</t>
  </si>
  <si>
    <t>-(30,232+21,494+0,99)</t>
  </si>
  <si>
    <t>87</t>
  </si>
  <si>
    <t>997221551</t>
  </si>
  <si>
    <t>Vodorovná doprava suti bez naložení, ale se složením a s hrubým urovnáním ze sypkých materiálů, na vzdálenost do 1 km</t>
  </si>
  <si>
    <t>-946738540</t>
  </si>
  <si>
    <t>88</t>
  </si>
  <si>
    <t>997221559</t>
  </si>
  <si>
    <t>Vodorovná doprava suti bez naložení, ale se složením a s hrubým urovnáním Příplatek k ceně za každý další i započatý 1 km přes 1 km</t>
  </si>
  <si>
    <t>-1658027780</t>
  </si>
  <si>
    <t>71,193*12 'Přepočtené koeficientem množství</t>
  </si>
  <si>
    <t>89</t>
  </si>
  <si>
    <t>997221611</t>
  </si>
  <si>
    <t>Nakládání na dopravní prostředky pro vodorovnou dopravu suti</t>
  </si>
  <si>
    <t>604867082</t>
  </si>
  <si>
    <t>90</t>
  </si>
  <si>
    <t>997221861</t>
  </si>
  <si>
    <t>Poplatek za uložení stavebního odpadu na recyklační skládce (skládkovné) z prostého betonu zatříděného do Katalogu odpadů pod kódem 17 01 01</t>
  </si>
  <si>
    <t>-793347588</t>
  </si>
  <si>
    <t>7,842+1,625+19,824+0,941</t>
  </si>
  <si>
    <t>91</t>
  </si>
  <si>
    <t>997221873</t>
  </si>
  <si>
    <t>1786290383</t>
  </si>
  <si>
    <t>11,501+9,993</t>
  </si>
  <si>
    <t>92</t>
  </si>
  <si>
    <t>997221875</t>
  </si>
  <si>
    <t>Poplatek za uložení stavebního odpadu na recyklační skládce (skládkovné) asfaltového bez obsahu dehtu zatříděného do Katalogu odpadů pod kódem 17 03 02</t>
  </si>
  <si>
    <t>-2056510158</t>
  </si>
  <si>
    <t>0,99</t>
  </si>
  <si>
    <t>998</t>
  </si>
  <si>
    <t>Přesun hmot</t>
  </si>
  <si>
    <t>93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</si>
  <si>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</si>
  <si>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</si>
  <si>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1675619352</t>
  </si>
  <si>
    <t>102,208-71,579</t>
  </si>
  <si>
    <t>94</t>
  </si>
  <si>
    <t>998223011</t>
  </si>
  <si>
    <t>Přesun hmot pro pozemní komunikace s krytem dlážděným dopravní vzdálenost do 200 m jakékoliv délky objektu</t>
  </si>
  <si>
    <t>1394563729</t>
  </si>
  <si>
    <t>53,779</t>
  </si>
  <si>
    <t>1,264+0,366+12,523+2,731+0,916</t>
  </si>
  <si>
    <t>PSV</t>
  </si>
  <si>
    <t>Práce a dodávky PSV</t>
  </si>
  <si>
    <t>741</t>
  </si>
  <si>
    <t>Elektroinstalace - silnoproud</t>
  </si>
  <si>
    <t>95</t>
  </si>
  <si>
    <t>741520000</t>
  </si>
  <si>
    <t>Úprava hromovodu , kotvení, přichycení, svorky, revize</t>
  </si>
  <si>
    <t>-1595600566</t>
  </si>
  <si>
    <t>96</t>
  </si>
  <si>
    <t>998741202</t>
  </si>
  <si>
    <t>Přesun hmot pro silnoproud stanovený procentní sazbou (%) z ceny vodorovná dopravní vzdálenost do 50 m v objektech výšky přes 6 do 12 m</t>
  </si>
  <si>
    <t>%</t>
  </si>
  <si>
    <t>1052745547</t>
  </si>
  <si>
    <t>764</t>
  </si>
  <si>
    <t>Konstrukce klempířské</t>
  </si>
  <si>
    <t>97</t>
  </si>
  <si>
    <t>764002821</t>
  </si>
  <si>
    <t>Demontáž klempířských konstrukcí střešního výlezu do suti</t>
  </si>
  <si>
    <t>-890322327</t>
  </si>
  <si>
    <t>98</t>
  </si>
  <si>
    <t>764002851</t>
  </si>
  <si>
    <t>Demontáž klempířských konstrukcí oplechování parapetů do suti</t>
  </si>
  <si>
    <t>254989459</t>
  </si>
  <si>
    <t>1,1*4+0,4*4</t>
  </si>
  <si>
    <t>99</t>
  </si>
  <si>
    <t>764002861</t>
  </si>
  <si>
    <t>Demontáž klempířských konstrukcí oplechování říms do suti</t>
  </si>
  <si>
    <t>2126653046</t>
  </si>
  <si>
    <t>100</t>
  </si>
  <si>
    <t>764004803</t>
  </si>
  <si>
    <t>Demontáž klempířských konstrukcí žlabu podokapního k dalšímu použití</t>
  </si>
  <si>
    <t>1205978234</t>
  </si>
  <si>
    <t>(9,36*2+1,0*2+3,15+2,45*2+3,17)</t>
  </si>
  <si>
    <t>101</t>
  </si>
  <si>
    <t>764004863</t>
  </si>
  <si>
    <t>Demontáž klempířských konstrukcí svodu k dalšímu použití</t>
  </si>
  <si>
    <t>-474157244</t>
  </si>
  <si>
    <t>5*2+6,5*2</t>
  </si>
  <si>
    <t>102</t>
  </si>
  <si>
    <t>764213652</t>
  </si>
  <si>
    <t>Oplechování střešních prvků z pozinkovaného plechu s povrchovou úpravou střešní výlez rozměru 600 x 600 mm, střechy s krytinou skládanou nebo plechovou</t>
  </si>
  <si>
    <t>2083849493</t>
  </si>
  <si>
    <t>103</t>
  </si>
  <si>
    <t>764216642</t>
  </si>
  <si>
    <t>Oplechování parapetů z pozinkovaného plechu s povrchovou úpravou rovných celoplošně lepené, bez rohů rš 200 mm</t>
  </si>
  <si>
    <t>1583612478</t>
  </si>
  <si>
    <t>věžička k okenicím</t>
  </si>
  <si>
    <t>0,4*4</t>
  </si>
  <si>
    <t>104</t>
  </si>
  <si>
    <t>764216644</t>
  </si>
  <si>
    <t>Oplechování parapetů z pozinkovaného plechu s povrchovou úpravou rovných celoplošně lepené, bez rohů rš 330 mm</t>
  </si>
  <si>
    <t>1252004575</t>
  </si>
  <si>
    <t>okna</t>
  </si>
  <si>
    <t>1,1*4</t>
  </si>
  <si>
    <t>105</t>
  </si>
  <si>
    <t>764218655</t>
  </si>
  <si>
    <t>Oplechování říms a ozdobných prvků z pozinkovaného plechu s povrchovou úpravou oblých ze segmentů, včetně rohů mechanicky kotvené rš 400 mm</t>
  </si>
  <si>
    <t>-2093571861</t>
  </si>
  <si>
    <t>106</t>
  </si>
  <si>
    <t>764501103</t>
  </si>
  <si>
    <t>Montáž žlabu podokapního půlkruhového žlabu</t>
  </si>
  <si>
    <t>602343028</t>
  </si>
  <si>
    <t>107</t>
  </si>
  <si>
    <t>764503903</t>
  </si>
  <si>
    <t>Montáž provizorního odvodnění upevněním náhradních svodů z flexibilních PVC trubek</t>
  </si>
  <si>
    <t>-5126898</t>
  </si>
  <si>
    <t>108</t>
  </si>
  <si>
    <t>28611293</t>
  </si>
  <si>
    <t>trubka drenážní flexibilní neperforovaná PVC-U SN 4 DN 100 pro meliorace, dočasné nebo odlehčovací drenáže</t>
  </si>
  <si>
    <t>1662521922</t>
  </si>
  <si>
    <t>23*1,05</t>
  </si>
  <si>
    <t>109</t>
  </si>
  <si>
    <t>764508131</t>
  </si>
  <si>
    <t>Montáž svodu kruhového, průměru svodu</t>
  </si>
  <si>
    <t>-873172316</t>
  </si>
  <si>
    <t>110</t>
  </si>
  <si>
    <t>764508132</t>
  </si>
  <si>
    <t>Montáž svodu kruhového, průměru objímek</t>
  </si>
  <si>
    <t>-734131695</t>
  </si>
  <si>
    <t>2*2+3*2</t>
  </si>
  <si>
    <t>111</t>
  </si>
  <si>
    <t>55344331</t>
  </si>
  <si>
    <t>objímka svodu Pz 100mm trn 200mm</t>
  </si>
  <si>
    <t>100860493</t>
  </si>
  <si>
    <t>112</t>
  </si>
  <si>
    <t>76452000</t>
  </si>
  <si>
    <t>Úprava krytiny a krovu</t>
  </si>
  <si>
    <t>1833403486</t>
  </si>
  <si>
    <t>113</t>
  </si>
  <si>
    <t>998764202</t>
  </si>
  <si>
    <t>Přesun hmot pro konstrukce klempířské stanovený procentní sazbou (%) z ceny vodorovná dopravní vzdálenost do 50 m v objektech výšky přes 6 do 12 m</t>
  </si>
  <si>
    <t>-87941000</t>
  </si>
  <si>
    <t>766</t>
  </si>
  <si>
    <t>Konstrukce truhlářské</t>
  </si>
  <si>
    <t>114</t>
  </si>
  <si>
    <t>766621012</t>
  </si>
  <si>
    <t>Montáž oken dřevěných včetně montáže rámu plochy přes 1 m2 pevných do zdiva, výšky přes 1,5 do 2,5 m</t>
  </si>
  <si>
    <t>672013451</t>
  </si>
  <si>
    <t>montáž okenic ve věžičce T4</t>
  </si>
  <si>
    <t>115</t>
  </si>
  <si>
    <t>61110010R</t>
  </si>
  <si>
    <t>okenice dřevěné  fixní  přes plochu 1m2 v 1,5-2,5m včetně povrchové úpravy</t>
  </si>
  <si>
    <t>-1348411816</t>
  </si>
  <si>
    <t>116</t>
  </si>
  <si>
    <t>766621210</t>
  </si>
  <si>
    <t>Demontáž dřevěných oken plochy pro repasi</t>
  </si>
  <si>
    <t>-152729077</t>
  </si>
  <si>
    <t>8,653+3,401+1,657</t>
  </si>
  <si>
    <t>117</t>
  </si>
  <si>
    <t>766621436</t>
  </si>
  <si>
    <t>Montáž oken dřevěných včetně montáže rámu plochy přes 1 m2 obloukových nebo kulatých do zdiva, výšky přes 1,5 do 2,5 m</t>
  </si>
  <si>
    <t>1303165378</t>
  </si>
  <si>
    <t>včetně manipulace s okenními křídly T1</t>
  </si>
  <si>
    <t>1,04*2,08*4</t>
  </si>
  <si>
    <t>118</t>
  </si>
  <si>
    <t>766621602</t>
  </si>
  <si>
    <t>Montáž oken dřevěných plochy do 1 m2 včetně montáže rámu jednoduchých pevných do zdiva</t>
  </si>
  <si>
    <t>2137216449</t>
  </si>
  <si>
    <t>nadsvětlíky</t>
  </si>
  <si>
    <t>1,57*0,664+0,95*0,647</t>
  </si>
  <si>
    <t>119</t>
  </si>
  <si>
    <t>766621646</t>
  </si>
  <si>
    <t>Montáž oken dřevěných plochy do 1 m2 včetně montáže rámu obloukových nebo kulatých do zdiva</t>
  </si>
  <si>
    <t>-503269194</t>
  </si>
  <si>
    <t>kulatá okna včetně manipulace</t>
  </si>
  <si>
    <t>pi*0,4*0,4*2+pi*0,35*0,35+pi*0,8*0,8</t>
  </si>
  <si>
    <t>120</t>
  </si>
  <si>
    <t>61110032R</t>
  </si>
  <si>
    <t>okno dřevěné špaletové otevíravé - repase včetně doplnění zasklení jednosklem na vnitřním i vnějším křídle včetně obnovení povrchové úpravy</t>
  </si>
  <si>
    <t>78766010</t>
  </si>
  <si>
    <t>121</t>
  </si>
  <si>
    <t>61140041R</t>
  </si>
  <si>
    <t>okno dřevěné  s fixním zasklením jednoduché sklo repase včetně obnovení povrchové úpravy - nadsvětlíky</t>
  </si>
  <si>
    <t>-740138684</t>
  </si>
  <si>
    <t>122</t>
  </si>
  <si>
    <t>61110030R</t>
  </si>
  <si>
    <t>okno dřevěné  kruhové - repase včetně doplnění zasklení jednosklem včetně obnovení povrchové úpravy</t>
  </si>
  <si>
    <t>833890757</t>
  </si>
  <si>
    <t>123</t>
  </si>
  <si>
    <t>766660120</t>
  </si>
  <si>
    <t>Demontáž dveřních křídel pro repasi</t>
  </si>
  <si>
    <t>-574111131</t>
  </si>
  <si>
    <t>124</t>
  </si>
  <si>
    <t>766660132</t>
  </si>
  <si>
    <t>Montáž dveřních křídel dřevěných nebo plastových otevíravých do dřevěné rámové zárubně z masivního dřeva jednokřídlových, šířky přes 800 mm</t>
  </si>
  <si>
    <t>119931114</t>
  </si>
  <si>
    <t>125</t>
  </si>
  <si>
    <t>61173205</t>
  </si>
  <si>
    <t>dveře dřevěné   repase včetně kování  a obnovení povrchové úpravy</t>
  </si>
  <si>
    <t>-1869507585</t>
  </si>
  <si>
    <t>Poznámka k položce:
rám/zárubeň, kování a zámek v ceně</t>
  </si>
  <si>
    <t>0,95*2,02</t>
  </si>
  <si>
    <t>126</t>
  </si>
  <si>
    <t>766660142</t>
  </si>
  <si>
    <t>Montáž dveřních křídel dřevěných nebo plastových otevíravých do dřevěné rámové zárubně z masivního dřeva dvoukřídlových, šířky přes 1450 mm</t>
  </si>
  <si>
    <t>331811402</t>
  </si>
  <si>
    <t>127</t>
  </si>
  <si>
    <t>-1006706113</t>
  </si>
  <si>
    <t>1,57*2,5</t>
  </si>
  <si>
    <t>128</t>
  </si>
  <si>
    <t>998766202</t>
  </si>
  <si>
    <t>Přesun hmot pro konstrukce truhlářské stanovený procentní sazbou (%) z ceny vodorovná dopravní vzdálenost do 50 m v objektech výšky přes 6 do 12 m</t>
  </si>
  <si>
    <t>966588211</t>
  </si>
  <si>
    <t>767</t>
  </si>
  <si>
    <t>Konstrukce zámečnické</t>
  </si>
  <si>
    <t>129</t>
  </si>
  <si>
    <t>767661811</t>
  </si>
  <si>
    <t>Demontáž mříží pevných nebo otevíravých</t>
  </si>
  <si>
    <t>1508757479</t>
  </si>
  <si>
    <t>demontáž pro nátěr</t>
  </si>
  <si>
    <t>mříž vstupních dveří</t>
  </si>
  <si>
    <t>2*(1,57*2,334+1,57*0,8)</t>
  </si>
  <si>
    <t>130</t>
  </si>
  <si>
    <t>767662210</t>
  </si>
  <si>
    <t>Montáž mříží otvíravých</t>
  </si>
  <si>
    <t>816656857</t>
  </si>
  <si>
    <t>zpětná montáž po nátěru</t>
  </si>
  <si>
    <t>9,841</t>
  </si>
  <si>
    <t>131</t>
  </si>
  <si>
    <t>998767201</t>
  </si>
  <si>
    <t>Přesun hmot pro zámečnické konstrukce stanovený procentní sazbou (%) z ceny vodorovná dopravní vzdálenost do 50 m v objektech výšky do 6 m</t>
  </si>
  <si>
    <t>-1967672822</t>
  </si>
  <si>
    <t>772</t>
  </si>
  <si>
    <t>Podlahy z kamene</t>
  </si>
  <si>
    <t>132</t>
  </si>
  <si>
    <t>772524943R</t>
  </si>
  <si>
    <t>Oprava  kamenné dlažby vysprávkovou hmotou - lokální vysprávky</t>
  </si>
  <si>
    <t>-160185151</t>
  </si>
  <si>
    <t>133</t>
  </si>
  <si>
    <t>998772201</t>
  </si>
  <si>
    <t>Přesun hmot pro kamenné dlažby, obklady schodišťových stupňů a soklů stanovený procentní sazbou (%) z ceny vodorovná dopravní vzdálenost do 50 m v objektech výšky do 6 m</t>
  </si>
  <si>
    <t>1488239843</t>
  </si>
  <si>
    <t>782</t>
  </si>
  <si>
    <t>Dokončovací práce - obklady z kamene</t>
  </si>
  <si>
    <t>134</t>
  </si>
  <si>
    <t>782611114</t>
  </si>
  <si>
    <t>Montáž obkladů parapetů z měkkých kamenů kladených do malty z nejvýše dvou rozdílných druhů pravoúhlých desek ve skladbě se pravidelně opakujících tl. přes 50 mm</t>
  </si>
  <si>
    <t>-435908882</t>
  </si>
  <si>
    <t>1,0*0,66</t>
  </si>
  <si>
    <t>135</t>
  </si>
  <si>
    <t>RMAT0002</t>
  </si>
  <si>
    <t>deska z měkkého kamene</t>
  </si>
  <si>
    <t>1363162972</t>
  </si>
  <si>
    <t>136</t>
  </si>
  <si>
    <t>782611811</t>
  </si>
  <si>
    <t>Demontáž obkladů parapetů z kamene do suti z měkkých kamenů kladených do malty</t>
  </si>
  <si>
    <t>-31807613</t>
  </si>
  <si>
    <t>pro výměnu části hlavy západního schodiště - pravá</t>
  </si>
  <si>
    <t>137</t>
  </si>
  <si>
    <t>782994922</t>
  </si>
  <si>
    <t>Obklady z kamene oprava - ostatní práce nátěr impregnační a zpevňující</t>
  </si>
  <si>
    <t>1106207177</t>
  </si>
  <si>
    <t>138</t>
  </si>
  <si>
    <t>998782201</t>
  </si>
  <si>
    <t>Přesun hmot pro obklady kamenné stanovený procentní sazbou (%) z ceny vodorovná dopravní vzdálenost do 50 m v objektech výšky do 6 m</t>
  </si>
  <si>
    <t>1584706080</t>
  </si>
  <si>
    <t>783</t>
  </si>
  <si>
    <t>Dokončovací práce - nátěry</t>
  </si>
  <si>
    <t>139</t>
  </si>
  <si>
    <t>783306801</t>
  </si>
  <si>
    <t>Odstranění nátěrů ze zámečnických konstrukcí obroušením</t>
  </si>
  <si>
    <t>1479232876</t>
  </si>
  <si>
    <t>140</t>
  </si>
  <si>
    <t>783314203</t>
  </si>
  <si>
    <t>Základní antikorozní nátěr zámečnických konstrukcí jednonásobný syntetický samozákladující</t>
  </si>
  <si>
    <t>1088186658</t>
  </si>
  <si>
    <t>141</t>
  </si>
  <si>
    <t>783315101</t>
  </si>
  <si>
    <t>Mezinátěr zámečnických konstrukcí jednonásobný syntetický standardní</t>
  </si>
  <si>
    <t>1393818327</t>
  </si>
  <si>
    <t>142</t>
  </si>
  <si>
    <t>783317101</t>
  </si>
  <si>
    <t>Krycí nátěr (email) zámečnických konstrukcí jednonásobný syntetický standardní</t>
  </si>
  <si>
    <t>244550127</t>
  </si>
  <si>
    <t>143</t>
  </si>
  <si>
    <t>783501233</t>
  </si>
  <si>
    <t>Příprava podkladu krytiny před provedením nátěru sklonu přes 60° okartáčováním</t>
  </si>
  <si>
    <t>-1640467692</t>
  </si>
  <si>
    <t xml:space="preserve">věžička </t>
  </si>
  <si>
    <t>144</t>
  </si>
  <si>
    <t>783501331</t>
  </si>
  <si>
    <t>Příprava podkladu krytiny před provedením nátěru sklonu přes 60° odrezivěním</t>
  </si>
  <si>
    <t>-1437958519</t>
  </si>
  <si>
    <t>145</t>
  </si>
  <si>
    <t>783513003</t>
  </si>
  <si>
    <t>Základní (napouštěcí ) nátěr krytiny krytiny plechové sklonu střechy do 10° jednonásobný syntetický samozákladující</t>
  </si>
  <si>
    <t>-1605443861</t>
  </si>
  <si>
    <t>146</t>
  </si>
  <si>
    <t>783517001</t>
  </si>
  <si>
    <t>Krycí nátěr (email) krytiny krytiny plechové sklonu střechy do 10° jednonásobný syntetický standardní</t>
  </si>
  <si>
    <t>-1169168937</t>
  </si>
  <si>
    <t>147</t>
  </si>
  <si>
    <t>783517111</t>
  </si>
  <si>
    <t>Krycí nátěr (email) krytiny krytiny vláknocementové Příplatek k ceně krycího nátěru vláknocementové krytiny za každou další vrstvu krycího nátěru syntetického</t>
  </si>
  <si>
    <t>-1680845011</t>
  </si>
  <si>
    <t>148</t>
  </si>
  <si>
    <t>783591115</t>
  </si>
  <si>
    <t>Příplatek k ceně nátěru krytiny dvojnásobného, za provedení ve sklonu střechy přes 60°</t>
  </si>
  <si>
    <t>-2051914807</t>
  </si>
  <si>
    <t>149</t>
  </si>
  <si>
    <t>783823133</t>
  </si>
  <si>
    <t>Penetrační nátěr omítek hladkých omítek hladkých, zrnitých tenkovrstvých nebo štukových stupně členitosti 1 a 2 silikátový</t>
  </si>
  <si>
    <t>1822277546</t>
  </si>
  <si>
    <t>150</t>
  </si>
  <si>
    <t>783827423</t>
  </si>
  <si>
    <t>Krycí (ochranný ) nátěr omítek dvojnásobný hladkých omítek hladkých, zrnitých tenkovrstvých nebo štukových stupně členitosti 1 a 2 silikátový</t>
  </si>
  <si>
    <t>1821834132</t>
  </si>
  <si>
    <t>VRN</t>
  </si>
  <si>
    <t>Vedlejší rozpočtové náklady</t>
  </si>
  <si>
    <t>151</t>
  </si>
  <si>
    <t>013254000</t>
  </si>
  <si>
    <t>Dokumentace skutečného provedení stavby</t>
  </si>
  <si>
    <t>komplt.</t>
  </si>
  <si>
    <t>-1275493926</t>
  </si>
  <si>
    <t>Poznámka k položce:
Poznámka k položce: vyhotovení a její předání objednateli v požadované formě a požadovaném počtu včetně závěrečné zprávy.</t>
  </si>
  <si>
    <t>152</t>
  </si>
  <si>
    <t>030001000</t>
  </si>
  <si>
    <t>Zařízení staveniště</t>
  </si>
  <si>
    <t>-800275130</t>
  </si>
  <si>
    <t>Poznámka k položce:
Poznámka k položce: vybudování zařízení staveniště včetně mobilního WC, provoz zařízení staveniště, odstranění zařízení staveniště.</t>
  </si>
  <si>
    <t>153</t>
  </si>
  <si>
    <t>034002000</t>
  </si>
  <si>
    <t>Zabezpečení staveniště</t>
  </si>
  <si>
    <t>-1362764827</t>
  </si>
  <si>
    <t>Poznámka k položce:
Poznámka k položce: náklady na ochranu staveniště před vstupem nepovolaných osob, včetně příslušného značení, náklady na  na  osvětlení, náklady na vypracování potřebné dokumentace pro provoz staveniště z hlediska požární ochrany (požární řád a poplachová směrnice) a z hlediska provozu staveniště (provozně dopravní řád),</t>
  </si>
  <si>
    <t>154</t>
  </si>
  <si>
    <t>034303000</t>
  </si>
  <si>
    <t>Dopravní značení na staveništi</t>
  </si>
  <si>
    <t>komplet</t>
  </si>
  <si>
    <t>1024</t>
  </si>
  <si>
    <t>1656133957</t>
  </si>
  <si>
    <t>155</t>
  </si>
  <si>
    <t>045002000</t>
  </si>
  <si>
    <t xml:space="preserve">Kompletační a koordinační činnost, BOZ </t>
  </si>
  <si>
    <t>…komplet</t>
  </si>
  <si>
    <t>-780217479</t>
  </si>
  <si>
    <t>156</t>
  </si>
  <si>
    <t>052002000</t>
  </si>
  <si>
    <t>Finanční rezerva na nepředvídané práce na stavbě, drobné nepřesnosti výkazu výměr, doporučeno do 5% z ceny zakázky</t>
  </si>
  <si>
    <t>-1346800916</t>
  </si>
  <si>
    <t>157</t>
  </si>
  <si>
    <t>071103000</t>
  </si>
  <si>
    <t>Provoz investora</t>
  </si>
  <si>
    <t>1236578580</t>
  </si>
  <si>
    <t>158</t>
  </si>
  <si>
    <t>091003000</t>
  </si>
  <si>
    <t xml:space="preserve">Čištění komunikací  v průběhu  stavby, opatření proti prašnosti  platné po celou dobu výstavby </t>
  </si>
  <si>
    <t>-1976282333</t>
  </si>
  <si>
    <t>159</t>
  </si>
  <si>
    <t>11002</t>
  </si>
  <si>
    <t>průzkum, sondy</t>
  </si>
  <si>
    <t>-1698679379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</si>
</sst>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4" t="s">
        <v>14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2"/>
      <c r="AQ5" s="22"/>
      <c r="AR5" s="20"/>
      <c r="BE5" s="25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6" t="s">
        <v>17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2"/>
      <c r="AQ6" s="22"/>
      <c r="AR6" s="20"/>
      <c r="BE6" s="25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2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52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5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2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52"/>
      <c r="BS13" s="17" t="s">
        <v>6</v>
      </c>
    </row>
    <row r="14" spans="2:71" ht="12.75">
      <c r="B14" s="21"/>
      <c r="C14" s="22"/>
      <c r="D14" s="22"/>
      <c r="E14" s="257" t="s">
        <v>29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5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2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52"/>
      <c r="BS16" s="17" t="s">
        <v>4</v>
      </c>
    </row>
    <row r="17" spans="2:71" s="1" customFormat="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52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2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52"/>
      <c r="BS19" s="17" t="s">
        <v>6</v>
      </c>
    </row>
    <row r="20" spans="2:71" s="1" customFormat="1" ht="18.4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52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2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2"/>
    </row>
    <row r="23" spans="2:57" s="1" customFormat="1" ht="16.5" customHeight="1">
      <c r="B23" s="21"/>
      <c r="C23" s="22"/>
      <c r="D23" s="22"/>
      <c r="E23" s="259" t="s">
        <v>1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2"/>
      <c r="AP23" s="22"/>
      <c r="AQ23" s="22"/>
      <c r="AR23" s="20"/>
      <c r="BE23" s="25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2"/>
    </row>
    <row r="26" spans="1:57" s="2" customFormat="1" ht="25.9" customHeight="1">
      <c r="A26" s="34"/>
      <c r="B26" s="35"/>
      <c r="C26" s="36"/>
      <c r="D26" s="37" t="s">
        <v>34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0">
        <f>ROUND(AG94,2)</f>
        <v>0</v>
      </c>
      <c r="AL26" s="261"/>
      <c r="AM26" s="261"/>
      <c r="AN26" s="261"/>
      <c r="AO26" s="261"/>
      <c r="AP26" s="36"/>
      <c r="AQ26" s="36"/>
      <c r="AR26" s="39"/>
      <c r="BE26" s="25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2" t="s">
        <v>35</v>
      </c>
      <c r="M28" s="262"/>
      <c r="N28" s="262"/>
      <c r="O28" s="262"/>
      <c r="P28" s="262"/>
      <c r="Q28" s="36"/>
      <c r="R28" s="36"/>
      <c r="S28" s="36"/>
      <c r="T28" s="36"/>
      <c r="U28" s="36"/>
      <c r="V28" s="36"/>
      <c r="W28" s="262" t="s">
        <v>36</v>
      </c>
      <c r="X28" s="262"/>
      <c r="Y28" s="262"/>
      <c r="Z28" s="262"/>
      <c r="AA28" s="262"/>
      <c r="AB28" s="262"/>
      <c r="AC28" s="262"/>
      <c r="AD28" s="262"/>
      <c r="AE28" s="262"/>
      <c r="AF28" s="36"/>
      <c r="AG28" s="36"/>
      <c r="AH28" s="36"/>
      <c r="AI28" s="36"/>
      <c r="AJ28" s="36"/>
      <c r="AK28" s="262" t="s">
        <v>37</v>
      </c>
      <c r="AL28" s="262"/>
      <c r="AM28" s="262"/>
      <c r="AN28" s="262"/>
      <c r="AO28" s="262"/>
      <c r="AP28" s="36"/>
      <c r="AQ28" s="36"/>
      <c r="AR28" s="39"/>
      <c r="BE28" s="252"/>
    </row>
    <row r="29" spans="2:57" s="3" customFormat="1" ht="14.45" customHeight="1">
      <c r="B29" s="40"/>
      <c r="C29" s="41"/>
      <c r="D29" s="29" t="s">
        <v>38</v>
      </c>
      <c r="E29" s="41"/>
      <c r="F29" s="29" t="s">
        <v>39</v>
      </c>
      <c r="G29" s="41"/>
      <c r="H29" s="41"/>
      <c r="I29" s="41"/>
      <c r="J29" s="41"/>
      <c r="K29" s="41"/>
      <c r="L29" s="265">
        <v>0.21</v>
      </c>
      <c r="M29" s="264"/>
      <c r="N29" s="264"/>
      <c r="O29" s="264"/>
      <c r="P29" s="264"/>
      <c r="Q29" s="41"/>
      <c r="R29" s="41"/>
      <c r="S29" s="41"/>
      <c r="T29" s="41"/>
      <c r="U29" s="41"/>
      <c r="V29" s="41"/>
      <c r="W29" s="263">
        <f>ROUND(AZ94,2)</f>
        <v>0</v>
      </c>
      <c r="X29" s="264"/>
      <c r="Y29" s="264"/>
      <c r="Z29" s="264"/>
      <c r="AA29" s="264"/>
      <c r="AB29" s="264"/>
      <c r="AC29" s="264"/>
      <c r="AD29" s="264"/>
      <c r="AE29" s="264"/>
      <c r="AF29" s="41"/>
      <c r="AG29" s="41"/>
      <c r="AH29" s="41"/>
      <c r="AI29" s="41"/>
      <c r="AJ29" s="41"/>
      <c r="AK29" s="263">
        <f>ROUND(AV94,2)</f>
        <v>0</v>
      </c>
      <c r="AL29" s="264"/>
      <c r="AM29" s="264"/>
      <c r="AN29" s="264"/>
      <c r="AO29" s="264"/>
      <c r="AP29" s="41"/>
      <c r="AQ29" s="41"/>
      <c r="AR29" s="42"/>
      <c r="BE29" s="253"/>
    </row>
    <row r="30" spans="2:57" s="3" customFormat="1" ht="14.45" customHeight="1">
      <c r="B30" s="40"/>
      <c r="C30" s="41"/>
      <c r="D30" s="41"/>
      <c r="E30" s="41"/>
      <c r="F30" s="29" t="s">
        <v>40</v>
      </c>
      <c r="G30" s="41"/>
      <c r="H30" s="41"/>
      <c r="I30" s="41"/>
      <c r="J30" s="41"/>
      <c r="K30" s="41"/>
      <c r="L30" s="265">
        <v>0.15</v>
      </c>
      <c r="M30" s="264"/>
      <c r="N30" s="264"/>
      <c r="O30" s="264"/>
      <c r="P30" s="264"/>
      <c r="Q30" s="41"/>
      <c r="R30" s="41"/>
      <c r="S30" s="41"/>
      <c r="T30" s="41"/>
      <c r="U30" s="41"/>
      <c r="V30" s="41"/>
      <c r="W30" s="263">
        <f>ROUND(BA94,2)</f>
        <v>0</v>
      </c>
      <c r="X30" s="264"/>
      <c r="Y30" s="264"/>
      <c r="Z30" s="264"/>
      <c r="AA30" s="264"/>
      <c r="AB30" s="264"/>
      <c r="AC30" s="264"/>
      <c r="AD30" s="264"/>
      <c r="AE30" s="264"/>
      <c r="AF30" s="41"/>
      <c r="AG30" s="41"/>
      <c r="AH30" s="41"/>
      <c r="AI30" s="41"/>
      <c r="AJ30" s="41"/>
      <c r="AK30" s="263">
        <f>ROUND(AW94,2)</f>
        <v>0</v>
      </c>
      <c r="AL30" s="264"/>
      <c r="AM30" s="264"/>
      <c r="AN30" s="264"/>
      <c r="AO30" s="264"/>
      <c r="AP30" s="41"/>
      <c r="AQ30" s="41"/>
      <c r="AR30" s="42"/>
      <c r="BE30" s="253"/>
    </row>
    <row r="31" spans="2:57" s="3" customFormat="1" ht="14.45" customHeight="1" hidden="1">
      <c r="B31" s="40"/>
      <c r="C31" s="41"/>
      <c r="D31" s="41"/>
      <c r="E31" s="41"/>
      <c r="F31" s="29" t="s">
        <v>41</v>
      </c>
      <c r="G31" s="41"/>
      <c r="H31" s="41"/>
      <c r="I31" s="41"/>
      <c r="J31" s="41"/>
      <c r="K31" s="41"/>
      <c r="L31" s="265">
        <v>0.21</v>
      </c>
      <c r="M31" s="264"/>
      <c r="N31" s="264"/>
      <c r="O31" s="264"/>
      <c r="P31" s="264"/>
      <c r="Q31" s="41"/>
      <c r="R31" s="41"/>
      <c r="S31" s="41"/>
      <c r="T31" s="41"/>
      <c r="U31" s="41"/>
      <c r="V31" s="41"/>
      <c r="W31" s="263">
        <f>ROUND(BB94,2)</f>
        <v>0</v>
      </c>
      <c r="X31" s="264"/>
      <c r="Y31" s="264"/>
      <c r="Z31" s="264"/>
      <c r="AA31" s="264"/>
      <c r="AB31" s="264"/>
      <c r="AC31" s="264"/>
      <c r="AD31" s="264"/>
      <c r="AE31" s="264"/>
      <c r="AF31" s="41"/>
      <c r="AG31" s="41"/>
      <c r="AH31" s="41"/>
      <c r="AI31" s="41"/>
      <c r="AJ31" s="41"/>
      <c r="AK31" s="263">
        <v>0</v>
      </c>
      <c r="AL31" s="264"/>
      <c r="AM31" s="264"/>
      <c r="AN31" s="264"/>
      <c r="AO31" s="264"/>
      <c r="AP31" s="41"/>
      <c r="AQ31" s="41"/>
      <c r="AR31" s="42"/>
      <c r="BE31" s="253"/>
    </row>
    <row r="32" spans="2:57" s="3" customFormat="1" ht="14.45" customHeight="1" hidden="1">
      <c r="B32" s="40"/>
      <c r="C32" s="41"/>
      <c r="D32" s="41"/>
      <c r="E32" s="41"/>
      <c r="F32" s="29" t="s">
        <v>42</v>
      </c>
      <c r="G32" s="41"/>
      <c r="H32" s="41"/>
      <c r="I32" s="41"/>
      <c r="J32" s="41"/>
      <c r="K32" s="41"/>
      <c r="L32" s="265">
        <v>0.15</v>
      </c>
      <c r="M32" s="264"/>
      <c r="N32" s="264"/>
      <c r="O32" s="264"/>
      <c r="P32" s="264"/>
      <c r="Q32" s="41"/>
      <c r="R32" s="41"/>
      <c r="S32" s="41"/>
      <c r="T32" s="41"/>
      <c r="U32" s="41"/>
      <c r="V32" s="41"/>
      <c r="W32" s="263">
        <f>ROUND(BC94,2)</f>
        <v>0</v>
      </c>
      <c r="X32" s="264"/>
      <c r="Y32" s="264"/>
      <c r="Z32" s="264"/>
      <c r="AA32" s="264"/>
      <c r="AB32" s="264"/>
      <c r="AC32" s="264"/>
      <c r="AD32" s="264"/>
      <c r="AE32" s="264"/>
      <c r="AF32" s="41"/>
      <c r="AG32" s="41"/>
      <c r="AH32" s="41"/>
      <c r="AI32" s="41"/>
      <c r="AJ32" s="41"/>
      <c r="AK32" s="263">
        <v>0</v>
      </c>
      <c r="AL32" s="264"/>
      <c r="AM32" s="264"/>
      <c r="AN32" s="264"/>
      <c r="AO32" s="264"/>
      <c r="AP32" s="41"/>
      <c r="AQ32" s="41"/>
      <c r="AR32" s="42"/>
      <c r="BE32" s="253"/>
    </row>
    <row r="33" spans="2:57" s="3" customFormat="1" ht="14.45" customHeight="1" hidden="1">
      <c r="B33" s="40"/>
      <c r="C33" s="41"/>
      <c r="D33" s="41"/>
      <c r="E33" s="41"/>
      <c r="F33" s="29" t="s">
        <v>43</v>
      </c>
      <c r="G33" s="41"/>
      <c r="H33" s="41"/>
      <c r="I33" s="41"/>
      <c r="J33" s="41"/>
      <c r="K33" s="41"/>
      <c r="L33" s="265">
        <v>0</v>
      </c>
      <c r="M33" s="264"/>
      <c r="N33" s="264"/>
      <c r="O33" s="264"/>
      <c r="P33" s="264"/>
      <c r="Q33" s="41"/>
      <c r="R33" s="41"/>
      <c r="S33" s="41"/>
      <c r="T33" s="41"/>
      <c r="U33" s="41"/>
      <c r="V33" s="41"/>
      <c r="W33" s="263">
        <f>ROUND(BD94,2)</f>
        <v>0</v>
      </c>
      <c r="X33" s="264"/>
      <c r="Y33" s="264"/>
      <c r="Z33" s="264"/>
      <c r="AA33" s="264"/>
      <c r="AB33" s="264"/>
      <c r="AC33" s="264"/>
      <c r="AD33" s="264"/>
      <c r="AE33" s="264"/>
      <c r="AF33" s="41"/>
      <c r="AG33" s="41"/>
      <c r="AH33" s="41"/>
      <c r="AI33" s="41"/>
      <c r="AJ33" s="41"/>
      <c r="AK33" s="263">
        <v>0</v>
      </c>
      <c r="AL33" s="264"/>
      <c r="AM33" s="264"/>
      <c r="AN33" s="264"/>
      <c r="AO33" s="264"/>
      <c r="AP33" s="41"/>
      <c r="AQ33" s="41"/>
      <c r="AR33" s="42"/>
      <c r="BE33" s="25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2"/>
    </row>
    <row r="35" spans="1:57" s="2" customFormat="1" ht="25.9" customHeight="1">
      <c r="A35" s="34"/>
      <c r="B35" s="35"/>
      <c r="C35" s="43"/>
      <c r="D35" s="44" t="s">
        <v>44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45</v>
      </c>
      <c r="U35" s="45"/>
      <c r="V35" s="45"/>
      <c r="W35" s="45"/>
      <c r="X35" s="266" t="s">
        <v>46</v>
      </c>
      <c r="Y35" s="267"/>
      <c r="Z35" s="267"/>
      <c r="AA35" s="267"/>
      <c r="AB35" s="267"/>
      <c r="AC35" s="45"/>
      <c r="AD35" s="45"/>
      <c r="AE35" s="45"/>
      <c r="AF35" s="45"/>
      <c r="AG35" s="45"/>
      <c r="AH35" s="45"/>
      <c r="AI35" s="45"/>
      <c r="AJ35" s="45"/>
      <c r="AK35" s="268">
        <f>SUM(AK26:AK33)</f>
        <v>0</v>
      </c>
      <c r="AL35" s="267"/>
      <c r="AM35" s="267"/>
      <c r="AN35" s="267"/>
      <c r="AO35" s="269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48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50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49</v>
      </c>
      <c r="AI60" s="38"/>
      <c r="AJ60" s="38"/>
      <c r="AK60" s="38"/>
      <c r="AL60" s="38"/>
      <c r="AM60" s="52" t="s">
        <v>50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51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52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50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49</v>
      </c>
      <c r="AI75" s="38"/>
      <c r="AJ75" s="38"/>
      <c r="AK75" s="38"/>
      <c r="AL75" s="38"/>
      <c r="AM75" s="52" t="s">
        <v>50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2023-164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0" t="str">
        <f>K6</f>
        <v>Stavební úpravy kaple sv.Michala, č.p. Bludovice u Nového Jičína</v>
      </c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p.č. 434/1 a 435/1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2" t="str">
        <f>IF(AN8="","",AN8)</f>
        <v>7. 12. 2023</v>
      </c>
      <c r="AN87" s="272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73" t="str">
        <f>IF(E17="","",E17)</f>
        <v xml:space="preserve"> </v>
      </c>
      <c r="AN89" s="274"/>
      <c r="AO89" s="274"/>
      <c r="AP89" s="274"/>
      <c r="AQ89" s="36"/>
      <c r="AR89" s="39"/>
      <c r="AS89" s="275" t="s">
        <v>54</v>
      </c>
      <c r="AT89" s="27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73" t="str">
        <f>IF(E20="","",E20)</f>
        <v xml:space="preserve"> </v>
      </c>
      <c r="AN90" s="274"/>
      <c r="AO90" s="274"/>
      <c r="AP90" s="274"/>
      <c r="AQ90" s="36"/>
      <c r="AR90" s="39"/>
      <c r="AS90" s="277"/>
      <c r="AT90" s="27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9"/>
      <c r="AT91" s="28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1" t="s">
        <v>55</v>
      </c>
      <c r="D92" s="282"/>
      <c r="E92" s="282"/>
      <c r="F92" s="282"/>
      <c r="G92" s="282"/>
      <c r="H92" s="73"/>
      <c r="I92" s="283" t="s">
        <v>56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4" t="s">
        <v>57</v>
      </c>
      <c r="AH92" s="282"/>
      <c r="AI92" s="282"/>
      <c r="AJ92" s="282"/>
      <c r="AK92" s="282"/>
      <c r="AL92" s="282"/>
      <c r="AM92" s="282"/>
      <c r="AN92" s="283" t="s">
        <v>58</v>
      </c>
      <c r="AO92" s="282"/>
      <c r="AP92" s="285"/>
      <c r="AQ92" s="74" t="s">
        <v>59</v>
      </c>
      <c r="AR92" s="39"/>
      <c r="AS92" s="75" t="s">
        <v>60</v>
      </c>
      <c r="AT92" s="76" t="s">
        <v>61</v>
      </c>
      <c r="AU92" s="76" t="s">
        <v>62</v>
      </c>
      <c r="AV92" s="76" t="s">
        <v>63</v>
      </c>
      <c r="AW92" s="76" t="s">
        <v>64</v>
      </c>
      <c r="AX92" s="76" t="s">
        <v>65</v>
      </c>
      <c r="AY92" s="76" t="s">
        <v>66</v>
      </c>
      <c r="AZ92" s="76" t="s">
        <v>67</v>
      </c>
      <c r="BA92" s="76" t="s">
        <v>68</v>
      </c>
      <c r="BB92" s="76" t="s">
        <v>69</v>
      </c>
      <c r="BC92" s="76" t="s">
        <v>70</v>
      </c>
      <c r="BD92" s="77" t="s">
        <v>71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72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9">
        <f>ROUND(AG95,2)</f>
        <v>0</v>
      </c>
      <c r="AH94" s="289"/>
      <c r="AI94" s="289"/>
      <c r="AJ94" s="289"/>
      <c r="AK94" s="289"/>
      <c r="AL94" s="289"/>
      <c r="AM94" s="289"/>
      <c r="AN94" s="290">
        <f>SUM(AG94,AT94)</f>
        <v>0</v>
      </c>
      <c r="AO94" s="290"/>
      <c r="AP94" s="290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73</v>
      </c>
      <c r="BT94" s="91" t="s">
        <v>74</v>
      </c>
      <c r="BU94" s="92" t="s">
        <v>75</v>
      </c>
      <c r="BV94" s="91" t="s">
        <v>76</v>
      </c>
      <c r="BW94" s="91" t="s">
        <v>5</v>
      </c>
      <c r="BX94" s="91" t="s">
        <v>77</v>
      </c>
      <c r="CL94" s="91" t="s">
        <v>1</v>
      </c>
    </row>
    <row r="95" spans="1:91" s="7" customFormat="1" ht="16.5" customHeight="1">
      <c r="A95" s="93" t="s">
        <v>78</v>
      </c>
      <c r="B95" s="94"/>
      <c r="C95" s="95"/>
      <c r="D95" s="288" t="s">
        <v>79</v>
      </c>
      <c r="E95" s="288"/>
      <c r="F95" s="288"/>
      <c r="G95" s="288"/>
      <c r="H95" s="288"/>
      <c r="I95" s="96"/>
      <c r="J95" s="288" t="s">
        <v>80</v>
      </c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6">
        <f>'01 - Stavební práce'!J30</f>
        <v>0</v>
      </c>
      <c r="AH95" s="287"/>
      <c r="AI95" s="287"/>
      <c r="AJ95" s="287"/>
      <c r="AK95" s="287"/>
      <c r="AL95" s="287"/>
      <c r="AM95" s="287"/>
      <c r="AN95" s="286">
        <f>SUM(AG95,AT95)</f>
        <v>0</v>
      </c>
      <c r="AO95" s="287"/>
      <c r="AP95" s="287"/>
      <c r="AQ95" s="97" t="s">
        <v>81</v>
      </c>
      <c r="AR95" s="98"/>
      <c r="AS95" s="99">
        <v>0</v>
      </c>
      <c r="AT95" s="100">
        <f>ROUND(SUM(AV95:AW95),2)</f>
        <v>0</v>
      </c>
      <c r="AU95" s="101">
        <f>'01 - Stavební práce'!P135</f>
        <v>0</v>
      </c>
      <c r="AV95" s="100">
        <f>'01 - Stavební práce'!J33</f>
        <v>0</v>
      </c>
      <c r="AW95" s="100">
        <f>'01 - Stavební práce'!J34</f>
        <v>0</v>
      </c>
      <c r="AX95" s="100">
        <f>'01 - Stavební práce'!J35</f>
        <v>0</v>
      </c>
      <c r="AY95" s="100">
        <f>'01 - Stavební práce'!J36</f>
        <v>0</v>
      </c>
      <c r="AZ95" s="100">
        <f>'01 - Stavební práce'!F33</f>
        <v>0</v>
      </c>
      <c r="BA95" s="100">
        <f>'01 - Stavební práce'!F34</f>
        <v>0</v>
      </c>
      <c r="BB95" s="100">
        <f>'01 - Stavební práce'!F35</f>
        <v>0</v>
      </c>
      <c r="BC95" s="100">
        <f>'01 - Stavební práce'!F36</f>
        <v>0</v>
      </c>
      <c r="BD95" s="102">
        <f>'01 - Stavební práce'!F37</f>
        <v>0</v>
      </c>
      <c r="BT95" s="103" t="s">
        <v>82</v>
      </c>
      <c r="BV95" s="103" t="s">
        <v>76</v>
      </c>
      <c r="BW95" s="103" t="s">
        <v>83</v>
      </c>
      <c r="BX95" s="103" t="s">
        <v>5</v>
      </c>
      <c r="CL95" s="103" t="s">
        <v>1</v>
      </c>
      <c r="CM95" s="103" t="s">
        <v>84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XcJJ7P39aRUUL5ErV4nATmBkAlrzM2F+lL73Bn3QC2INEyO+IRxfp8cQCO+UGZIB11XC0VZakZG1m8trG2nWSA==" saltValue="vXXRX3PJ7H9YMGlqPmyZY9IitWQ1Vl7mCurU9ps9raXLskaGdT4TATTf5fF1FgHk7d80CMZ2hWQxz9WrQfPls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Stavební prá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83</v>
      </c>
    </row>
    <row r="3" spans="2:46" s="1" customFormat="1" ht="6.95" customHeight="1" hidden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84</v>
      </c>
    </row>
    <row r="4" spans="2:46" s="1" customFormat="1" ht="24.95" customHeight="1" hidden="1">
      <c r="B4" s="20"/>
      <c r="D4" s="106" t="s">
        <v>85</v>
      </c>
      <c r="L4" s="20"/>
      <c r="M4" s="107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8" t="s">
        <v>16</v>
      </c>
      <c r="L6" s="20"/>
    </row>
    <row r="7" spans="2:12" s="1" customFormat="1" ht="16.5" customHeight="1" hidden="1">
      <c r="B7" s="20"/>
      <c r="E7" s="292" t="str">
        <f>'Rekapitulace stavby'!K6</f>
        <v>Stavební úpravy kaple sv.Michala, č.p. Bludovice u Nového Jičína</v>
      </c>
      <c r="F7" s="293"/>
      <c r="G7" s="293"/>
      <c r="H7" s="293"/>
      <c r="L7" s="20"/>
    </row>
    <row r="8" spans="1:31" s="2" customFormat="1" ht="12" customHeight="1" hidden="1">
      <c r="A8" s="34"/>
      <c r="B8" s="39"/>
      <c r="C8" s="34"/>
      <c r="D8" s="108" t="s">
        <v>86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94" t="s">
        <v>87</v>
      </c>
      <c r="F9" s="295"/>
      <c r="G9" s="295"/>
      <c r="H9" s="29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 t="str">
        <f>'Rekapitulace stavby'!AN8</f>
        <v>7. 12. 2023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9" t="str">
        <f>IF('Rekapitulace stavby'!E11="","",'Rekapitulace stavby'!E11)</f>
        <v xml:space="preserve"> </v>
      </c>
      <c r="F15" s="34"/>
      <c r="G15" s="34"/>
      <c r="H15" s="34"/>
      <c r="I15" s="108" t="s">
        <v>27</v>
      </c>
      <c r="J15" s="109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8" t="s">
        <v>28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96" t="str">
        <f>'Rekapitulace stavby'!E14</f>
        <v>Vyplň údaj</v>
      </c>
      <c r="F18" s="297"/>
      <c r="G18" s="297"/>
      <c r="H18" s="297"/>
      <c r="I18" s="108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8" t="s">
        <v>30</v>
      </c>
      <c r="E20" s="34"/>
      <c r="F20" s="34"/>
      <c r="G20" s="34"/>
      <c r="H20" s="34"/>
      <c r="I20" s="108" t="s">
        <v>25</v>
      </c>
      <c r="J20" s="109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9" t="str">
        <f>IF('Rekapitulace stavby'!E17="","",'Rekapitulace stavby'!E17)</f>
        <v xml:space="preserve"> </v>
      </c>
      <c r="F21" s="34"/>
      <c r="G21" s="34"/>
      <c r="H21" s="34"/>
      <c r="I21" s="108" t="s">
        <v>27</v>
      </c>
      <c r="J21" s="109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8" t="s">
        <v>32</v>
      </c>
      <c r="E23" s="34"/>
      <c r="F23" s="34"/>
      <c r="G23" s="34"/>
      <c r="H23" s="34"/>
      <c r="I23" s="108" t="s">
        <v>25</v>
      </c>
      <c r="J23" s="109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9" t="str">
        <f>IF('Rekapitulace stavby'!E20="","",'Rekapitulace stavby'!E20)</f>
        <v xml:space="preserve"> </v>
      </c>
      <c r="F24" s="34"/>
      <c r="G24" s="34"/>
      <c r="H24" s="34"/>
      <c r="I24" s="108" t="s">
        <v>27</v>
      </c>
      <c r="J24" s="109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8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1"/>
      <c r="B27" s="112"/>
      <c r="C27" s="111"/>
      <c r="D27" s="111"/>
      <c r="E27" s="298" t="s">
        <v>1</v>
      </c>
      <c r="F27" s="298"/>
      <c r="G27" s="298"/>
      <c r="H27" s="29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5" t="s">
        <v>34</v>
      </c>
      <c r="E30" s="34"/>
      <c r="F30" s="34"/>
      <c r="G30" s="34"/>
      <c r="H30" s="34"/>
      <c r="I30" s="34"/>
      <c r="J30" s="116">
        <f>ROUND(J135,2)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7" t="s">
        <v>36</v>
      </c>
      <c r="G32" s="34"/>
      <c r="H32" s="34"/>
      <c r="I32" s="117" t="s">
        <v>35</v>
      </c>
      <c r="J32" s="11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8" t="s">
        <v>38</v>
      </c>
      <c r="E33" s="108" t="s">
        <v>39</v>
      </c>
      <c r="F33" s="119">
        <f>ROUND((SUM(BE135:BE525)),2)</f>
        <v>0</v>
      </c>
      <c r="G33" s="34"/>
      <c r="H33" s="34"/>
      <c r="I33" s="120">
        <v>0.21</v>
      </c>
      <c r="J33" s="119">
        <f>ROUND(((SUM(BE135:BE525))*I33),2)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8" t="s">
        <v>40</v>
      </c>
      <c r="F34" s="119">
        <f>ROUND((SUM(BF135:BF525)),2)</f>
        <v>0</v>
      </c>
      <c r="G34" s="34"/>
      <c r="H34" s="34"/>
      <c r="I34" s="120">
        <v>0.15</v>
      </c>
      <c r="J34" s="119">
        <f>ROUND(((SUM(BF135:BF525))*I34),2)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8" t="s">
        <v>41</v>
      </c>
      <c r="F35" s="119">
        <f>ROUND((SUM(BG135:BG525)),2)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8" t="s">
        <v>42</v>
      </c>
      <c r="F36" s="119">
        <f>ROUND((SUM(BH135:BH525)),2)</f>
        <v>0</v>
      </c>
      <c r="G36" s="34"/>
      <c r="H36" s="34"/>
      <c r="I36" s="120">
        <v>0.15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8" t="s">
        <v>43</v>
      </c>
      <c r="F37" s="119">
        <f>ROUND((SUM(BI135:BI525)),2)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1"/>
      <c r="D39" s="122" t="s">
        <v>44</v>
      </c>
      <c r="E39" s="123"/>
      <c r="F39" s="123"/>
      <c r="G39" s="124" t="s">
        <v>45</v>
      </c>
      <c r="H39" s="125" t="s">
        <v>46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28" t="s">
        <v>47</v>
      </c>
      <c r="E50" s="129"/>
      <c r="F50" s="129"/>
      <c r="G50" s="128" t="s">
        <v>48</v>
      </c>
      <c r="H50" s="129"/>
      <c r="I50" s="129"/>
      <c r="J50" s="129"/>
      <c r="K50" s="129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30" t="s">
        <v>49</v>
      </c>
      <c r="E61" s="131"/>
      <c r="F61" s="132" t="s">
        <v>50</v>
      </c>
      <c r="G61" s="130" t="s">
        <v>49</v>
      </c>
      <c r="H61" s="131"/>
      <c r="I61" s="131"/>
      <c r="J61" s="133" t="s">
        <v>50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28" t="s">
        <v>51</v>
      </c>
      <c r="E65" s="134"/>
      <c r="F65" s="134"/>
      <c r="G65" s="128" t="s">
        <v>52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30" t="s">
        <v>49</v>
      </c>
      <c r="E76" s="131"/>
      <c r="F76" s="132" t="s">
        <v>50</v>
      </c>
      <c r="G76" s="130" t="s">
        <v>49</v>
      </c>
      <c r="H76" s="131"/>
      <c r="I76" s="131"/>
      <c r="J76" s="133" t="s">
        <v>50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9" t="str">
        <f>E7</f>
        <v>Stavební úpravy kaple sv.Michala, č.p. Bludovice u Nového Jičína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01 - Stavební práce</v>
      </c>
      <c r="F87" s="301"/>
      <c r="G87" s="301"/>
      <c r="H87" s="30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p.č. 434/1 a 435/1</v>
      </c>
      <c r="G89" s="36"/>
      <c r="H89" s="36"/>
      <c r="I89" s="29" t="s">
        <v>22</v>
      </c>
      <c r="J89" s="66" t="str">
        <f>IF(J12="","",J12)</f>
        <v>7. 12. 2023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9" t="s">
        <v>89</v>
      </c>
      <c r="D94" s="140"/>
      <c r="E94" s="140"/>
      <c r="F94" s="140"/>
      <c r="G94" s="140"/>
      <c r="H94" s="140"/>
      <c r="I94" s="140"/>
      <c r="J94" s="141" t="s">
        <v>90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2" t="s">
        <v>91</v>
      </c>
      <c r="D96" s="36"/>
      <c r="E96" s="36"/>
      <c r="F96" s="36"/>
      <c r="G96" s="36"/>
      <c r="H96" s="36"/>
      <c r="I96" s="36"/>
      <c r="J96" s="84">
        <f>J135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92</v>
      </c>
    </row>
    <row r="97" spans="2:12" s="9" customFormat="1" ht="24.95" customHeight="1">
      <c r="B97" s="143"/>
      <c r="C97" s="144"/>
      <c r="D97" s="145" t="s">
        <v>93</v>
      </c>
      <c r="E97" s="146"/>
      <c r="F97" s="146"/>
      <c r="G97" s="146"/>
      <c r="H97" s="146"/>
      <c r="I97" s="146"/>
      <c r="J97" s="147">
        <f>J136</f>
        <v>0</v>
      </c>
      <c r="K97" s="144"/>
      <c r="L97" s="148"/>
    </row>
    <row r="98" spans="2:12" s="10" customFormat="1" ht="19.9" customHeight="1">
      <c r="B98" s="149"/>
      <c r="C98" s="150"/>
      <c r="D98" s="151" t="s">
        <v>94</v>
      </c>
      <c r="E98" s="152"/>
      <c r="F98" s="152"/>
      <c r="G98" s="152"/>
      <c r="H98" s="152"/>
      <c r="I98" s="152"/>
      <c r="J98" s="153">
        <f>J137</f>
        <v>0</v>
      </c>
      <c r="K98" s="150"/>
      <c r="L98" s="154"/>
    </row>
    <row r="99" spans="2:12" s="10" customFormat="1" ht="19.9" customHeight="1">
      <c r="B99" s="149"/>
      <c r="C99" s="150"/>
      <c r="D99" s="151" t="s">
        <v>95</v>
      </c>
      <c r="E99" s="152"/>
      <c r="F99" s="152"/>
      <c r="G99" s="152"/>
      <c r="H99" s="152"/>
      <c r="I99" s="152"/>
      <c r="J99" s="153">
        <f>J192</f>
        <v>0</v>
      </c>
      <c r="K99" s="150"/>
      <c r="L99" s="154"/>
    </row>
    <row r="100" spans="2:12" s="10" customFormat="1" ht="19.9" customHeight="1">
      <c r="B100" s="149"/>
      <c r="C100" s="150"/>
      <c r="D100" s="151" t="s">
        <v>96</v>
      </c>
      <c r="E100" s="152"/>
      <c r="F100" s="152"/>
      <c r="G100" s="152"/>
      <c r="H100" s="152"/>
      <c r="I100" s="152"/>
      <c r="J100" s="153">
        <f>J204</f>
        <v>0</v>
      </c>
      <c r="K100" s="150"/>
      <c r="L100" s="154"/>
    </row>
    <row r="101" spans="2:12" s="10" customFormat="1" ht="19.9" customHeight="1">
      <c r="B101" s="149"/>
      <c r="C101" s="150"/>
      <c r="D101" s="151" t="s">
        <v>97</v>
      </c>
      <c r="E101" s="152"/>
      <c r="F101" s="152"/>
      <c r="G101" s="152"/>
      <c r="H101" s="152"/>
      <c r="I101" s="152"/>
      <c r="J101" s="153">
        <f>J208</f>
        <v>0</v>
      </c>
      <c r="K101" s="150"/>
      <c r="L101" s="154"/>
    </row>
    <row r="102" spans="2:12" s="10" customFormat="1" ht="19.9" customHeight="1">
      <c r="B102" s="149"/>
      <c r="C102" s="150"/>
      <c r="D102" s="151" t="s">
        <v>98</v>
      </c>
      <c r="E102" s="152"/>
      <c r="F102" s="152"/>
      <c r="G102" s="152"/>
      <c r="H102" s="152"/>
      <c r="I102" s="152"/>
      <c r="J102" s="153">
        <f>J235</f>
        <v>0</v>
      </c>
      <c r="K102" s="150"/>
      <c r="L102" s="154"/>
    </row>
    <row r="103" spans="2:12" s="10" customFormat="1" ht="19.9" customHeight="1">
      <c r="B103" s="149"/>
      <c r="C103" s="150"/>
      <c r="D103" s="151" t="s">
        <v>99</v>
      </c>
      <c r="E103" s="152"/>
      <c r="F103" s="152"/>
      <c r="G103" s="152"/>
      <c r="H103" s="152"/>
      <c r="I103" s="152"/>
      <c r="J103" s="153">
        <f>J287</f>
        <v>0</v>
      </c>
      <c r="K103" s="150"/>
      <c r="L103" s="154"/>
    </row>
    <row r="104" spans="2:12" s="10" customFormat="1" ht="19.9" customHeight="1">
      <c r="B104" s="149"/>
      <c r="C104" s="150"/>
      <c r="D104" s="151" t="s">
        <v>100</v>
      </c>
      <c r="E104" s="152"/>
      <c r="F104" s="152"/>
      <c r="G104" s="152"/>
      <c r="H104" s="152"/>
      <c r="I104" s="152"/>
      <c r="J104" s="153">
        <f>J291</f>
        <v>0</v>
      </c>
      <c r="K104" s="150"/>
      <c r="L104" s="154"/>
    </row>
    <row r="105" spans="2:12" s="10" customFormat="1" ht="19.9" customHeight="1">
      <c r="B105" s="149"/>
      <c r="C105" s="150"/>
      <c r="D105" s="151" t="s">
        <v>101</v>
      </c>
      <c r="E105" s="152"/>
      <c r="F105" s="152"/>
      <c r="G105" s="152"/>
      <c r="H105" s="152"/>
      <c r="I105" s="152"/>
      <c r="J105" s="153">
        <f>J375</f>
        <v>0</v>
      </c>
      <c r="K105" s="150"/>
      <c r="L105" s="154"/>
    </row>
    <row r="106" spans="2:12" s="10" customFormat="1" ht="19.9" customHeight="1">
      <c r="B106" s="149"/>
      <c r="C106" s="150"/>
      <c r="D106" s="151" t="s">
        <v>102</v>
      </c>
      <c r="E106" s="152"/>
      <c r="F106" s="152"/>
      <c r="G106" s="152"/>
      <c r="H106" s="152"/>
      <c r="I106" s="152"/>
      <c r="J106" s="153">
        <f>J390</f>
        <v>0</v>
      </c>
      <c r="K106" s="150"/>
      <c r="L106" s="154"/>
    </row>
    <row r="107" spans="2:12" s="9" customFormat="1" ht="24.95" customHeight="1">
      <c r="B107" s="143"/>
      <c r="C107" s="144"/>
      <c r="D107" s="145" t="s">
        <v>103</v>
      </c>
      <c r="E107" s="146"/>
      <c r="F107" s="146"/>
      <c r="G107" s="146"/>
      <c r="H107" s="146"/>
      <c r="I107" s="146"/>
      <c r="J107" s="147">
        <f>J397</f>
        <v>0</v>
      </c>
      <c r="K107" s="144"/>
      <c r="L107" s="148"/>
    </row>
    <row r="108" spans="2:12" s="10" customFormat="1" ht="19.9" customHeight="1">
      <c r="B108" s="149"/>
      <c r="C108" s="150"/>
      <c r="D108" s="151" t="s">
        <v>104</v>
      </c>
      <c r="E108" s="152"/>
      <c r="F108" s="152"/>
      <c r="G108" s="152"/>
      <c r="H108" s="152"/>
      <c r="I108" s="152"/>
      <c r="J108" s="153">
        <f>J398</f>
        <v>0</v>
      </c>
      <c r="K108" s="150"/>
      <c r="L108" s="154"/>
    </row>
    <row r="109" spans="2:12" s="10" customFormat="1" ht="19.9" customHeight="1">
      <c r="B109" s="149"/>
      <c r="C109" s="150"/>
      <c r="D109" s="151" t="s">
        <v>105</v>
      </c>
      <c r="E109" s="152"/>
      <c r="F109" s="152"/>
      <c r="G109" s="152"/>
      <c r="H109" s="152"/>
      <c r="I109" s="152"/>
      <c r="J109" s="153">
        <f>J401</f>
        <v>0</v>
      </c>
      <c r="K109" s="150"/>
      <c r="L109" s="154"/>
    </row>
    <row r="110" spans="2:12" s="10" customFormat="1" ht="19.9" customHeight="1">
      <c r="B110" s="149"/>
      <c r="C110" s="150"/>
      <c r="D110" s="151" t="s">
        <v>106</v>
      </c>
      <c r="E110" s="152"/>
      <c r="F110" s="152"/>
      <c r="G110" s="152"/>
      <c r="H110" s="152"/>
      <c r="I110" s="152"/>
      <c r="J110" s="153">
        <f>J428</f>
        <v>0</v>
      </c>
      <c r="K110" s="150"/>
      <c r="L110" s="154"/>
    </row>
    <row r="111" spans="2:12" s="10" customFormat="1" ht="19.9" customHeight="1">
      <c r="B111" s="149"/>
      <c r="C111" s="150"/>
      <c r="D111" s="151" t="s">
        <v>107</v>
      </c>
      <c r="E111" s="152"/>
      <c r="F111" s="152"/>
      <c r="G111" s="152"/>
      <c r="H111" s="152"/>
      <c r="I111" s="152"/>
      <c r="J111" s="153">
        <f>J460</f>
        <v>0</v>
      </c>
      <c r="K111" s="150"/>
      <c r="L111" s="154"/>
    </row>
    <row r="112" spans="2:12" s="10" customFormat="1" ht="19.9" customHeight="1">
      <c r="B112" s="149"/>
      <c r="C112" s="150"/>
      <c r="D112" s="151" t="s">
        <v>108</v>
      </c>
      <c r="E112" s="152"/>
      <c r="F112" s="152"/>
      <c r="G112" s="152"/>
      <c r="H112" s="152"/>
      <c r="I112" s="152"/>
      <c r="J112" s="153">
        <f>J469</f>
        <v>0</v>
      </c>
      <c r="K112" s="150"/>
      <c r="L112" s="154"/>
    </row>
    <row r="113" spans="2:12" s="10" customFormat="1" ht="19.9" customHeight="1">
      <c r="B113" s="149"/>
      <c r="C113" s="150"/>
      <c r="D113" s="151" t="s">
        <v>109</v>
      </c>
      <c r="E113" s="152"/>
      <c r="F113" s="152"/>
      <c r="G113" s="152"/>
      <c r="H113" s="152"/>
      <c r="I113" s="152"/>
      <c r="J113" s="153">
        <f>J478</f>
        <v>0</v>
      </c>
      <c r="K113" s="150"/>
      <c r="L113" s="154"/>
    </row>
    <row r="114" spans="2:12" s="10" customFormat="1" ht="19.9" customHeight="1">
      <c r="B114" s="149"/>
      <c r="C114" s="150"/>
      <c r="D114" s="151" t="s">
        <v>110</v>
      </c>
      <c r="E114" s="152"/>
      <c r="F114" s="152"/>
      <c r="G114" s="152"/>
      <c r="H114" s="152"/>
      <c r="I114" s="152"/>
      <c r="J114" s="153">
        <f>J489</f>
        <v>0</v>
      </c>
      <c r="K114" s="150"/>
      <c r="L114" s="154"/>
    </row>
    <row r="115" spans="2:12" s="9" customFormat="1" ht="24.95" customHeight="1">
      <c r="B115" s="143"/>
      <c r="C115" s="144"/>
      <c r="D115" s="145" t="s">
        <v>111</v>
      </c>
      <c r="E115" s="146"/>
      <c r="F115" s="146"/>
      <c r="G115" s="146"/>
      <c r="H115" s="146"/>
      <c r="I115" s="146"/>
      <c r="J115" s="147">
        <f>J513</f>
        <v>0</v>
      </c>
      <c r="K115" s="144"/>
      <c r="L115" s="148"/>
    </row>
    <row r="116" spans="1:31" s="2" customFormat="1" ht="21.7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31" s="2" customFormat="1" ht="6.95" customHeight="1">
      <c r="A121" s="34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4.95" customHeight="1">
      <c r="A122" s="34"/>
      <c r="B122" s="35"/>
      <c r="C122" s="23" t="s">
        <v>112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299" t="str">
        <f>E7</f>
        <v>Stavební úpravy kaple sv.Michala, č.p. Bludovice u Nového Jičína</v>
      </c>
      <c r="F125" s="300"/>
      <c r="G125" s="300"/>
      <c r="H125" s="300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86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70" t="str">
        <f>E9</f>
        <v>01 - Stavební práce</v>
      </c>
      <c r="F127" s="301"/>
      <c r="G127" s="301"/>
      <c r="H127" s="301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20</v>
      </c>
      <c r="D129" s="36"/>
      <c r="E129" s="36"/>
      <c r="F129" s="27" t="str">
        <f>F12</f>
        <v>p.č. 434/1 a 435/1</v>
      </c>
      <c r="G129" s="36"/>
      <c r="H129" s="36"/>
      <c r="I129" s="29" t="s">
        <v>22</v>
      </c>
      <c r="J129" s="66" t="str">
        <f>IF(J12="","",J12)</f>
        <v>7. 12. 2023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5.2" customHeight="1">
      <c r="A131" s="34"/>
      <c r="B131" s="35"/>
      <c r="C131" s="29" t="s">
        <v>24</v>
      </c>
      <c r="D131" s="36"/>
      <c r="E131" s="36"/>
      <c r="F131" s="27" t="str">
        <f>E15</f>
        <v xml:space="preserve"> </v>
      </c>
      <c r="G131" s="36"/>
      <c r="H131" s="36"/>
      <c r="I131" s="29" t="s">
        <v>30</v>
      </c>
      <c r="J131" s="32" t="str">
        <f>E21</f>
        <v xml:space="preserve"> 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2" customHeight="1">
      <c r="A132" s="34"/>
      <c r="B132" s="35"/>
      <c r="C132" s="29" t="s">
        <v>28</v>
      </c>
      <c r="D132" s="36"/>
      <c r="E132" s="36"/>
      <c r="F132" s="27" t="str">
        <f>IF(E18="","",E18)</f>
        <v>Vyplň údaj</v>
      </c>
      <c r="G132" s="36"/>
      <c r="H132" s="36"/>
      <c r="I132" s="29" t="s">
        <v>32</v>
      </c>
      <c r="J132" s="32" t="str">
        <f>E24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55"/>
      <c r="B134" s="156"/>
      <c r="C134" s="157" t="s">
        <v>113</v>
      </c>
      <c r="D134" s="158" t="s">
        <v>59</v>
      </c>
      <c r="E134" s="158" t="s">
        <v>55</v>
      </c>
      <c r="F134" s="158" t="s">
        <v>56</v>
      </c>
      <c r="G134" s="158" t="s">
        <v>114</v>
      </c>
      <c r="H134" s="158" t="s">
        <v>115</v>
      </c>
      <c r="I134" s="158" t="s">
        <v>116</v>
      </c>
      <c r="J134" s="159" t="s">
        <v>90</v>
      </c>
      <c r="K134" s="160" t="s">
        <v>117</v>
      </c>
      <c r="L134" s="161"/>
      <c r="M134" s="75" t="s">
        <v>1</v>
      </c>
      <c r="N134" s="76" t="s">
        <v>38</v>
      </c>
      <c r="O134" s="76" t="s">
        <v>118</v>
      </c>
      <c r="P134" s="76" t="s">
        <v>119</v>
      </c>
      <c r="Q134" s="76" t="s">
        <v>120</v>
      </c>
      <c r="R134" s="76" t="s">
        <v>121</v>
      </c>
      <c r="S134" s="76" t="s">
        <v>122</v>
      </c>
      <c r="T134" s="77" t="s">
        <v>123</v>
      </c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</row>
    <row r="135" spans="1:63" s="2" customFormat="1" ht="22.9" customHeight="1">
      <c r="A135" s="34"/>
      <c r="B135" s="35"/>
      <c r="C135" s="82" t="s">
        <v>124</v>
      </c>
      <c r="D135" s="36"/>
      <c r="E135" s="36"/>
      <c r="F135" s="36"/>
      <c r="G135" s="36"/>
      <c r="H135" s="36"/>
      <c r="I135" s="36"/>
      <c r="J135" s="162">
        <f>BK135</f>
        <v>0</v>
      </c>
      <c r="K135" s="36"/>
      <c r="L135" s="39"/>
      <c r="M135" s="78"/>
      <c r="N135" s="163"/>
      <c r="O135" s="79"/>
      <c r="P135" s="164">
        <f>P136+P397+P513</f>
        <v>0</v>
      </c>
      <c r="Q135" s="79"/>
      <c r="R135" s="164">
        <f>R136+R397+R513</f>
        <v>103.96327619</v>
      </c>
      <c r="S135" s="79"/>
      <c r="T135" s="165">
        <f>T136+T397+T513</f>
        <v>71.193194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73</v>
      </c>
      <c r="AU135" s="17" t="s">
        <v>92</v>
      </c>
      <c r="BK135" s="166">
        <f>BK136+BK397+BK513</f>
        <v>0</v>
      </c>
    </row>
    <row r="136" spans="2:63" s="12" customFormat="1" ht="25.9" customHeight="1">
      <c r="B136" s="167"/>
      <c r="C136" s="168"/>
      <c r="D136" s="169" t="s">
        <v>73</v>
      </c>
      <c r="E136" s="170" t="s">
        <v>125</v>
      </c>
      <c r="F136" s="170" t="s">
        <v>126</v>
      </c>
      <c r="G136" s="168"/>
      <c r="H136" s="168"/>
      <c r="I136" s="171"/>
      <c r="J136" s="172">
        <f>BK136</f>
        <v>0</v>
      </c>
      <c r="K136" s="168"/>
      <c r="L136" s="173"/>
      <c r="M136" s="174"/>
      <c r="N136" s="175"/>
      <c r="O136" s="175"/>
      <c r="P136" s="176">
        <f>P137+P192+P204+P208+P235+P287+P291+P375+P390</f>
        <v>0</v>
      </c>
      <c r="Q136" s="175"/>
      <c r="R136" s="176">
        <f>R137+R192+R204+R208+R235+R287+R291+R375+R390</f>
        <v>102.30134414</v>
      </c>
      <c r="S136" s="175"/>
      <c r="T136" s="177">
        <f>T137+T192+T204+T208+T235+T287+T291+T375+T390</f>
        <v>70.4398</v>
      </c>
      <c r="AR136" s="178" t="s">
        <v>82</v>
      </c>
      <c r="AT136" s="179" t="s">
        <v>73</v>
      </c>
      <c r="AU136" s="179" t="s">
        <v>74</v>
      </c>
      <c r="AY136" s="178" t="s">
        <v>127</v>
      </c>
      <c r="BK136" s="180">
        <f>BK137+BK192+BK204+BK208+BK235+BK287+BK291+BK375+BK390</f>
        <v>0</v>
      </c>
    </row>
    <row r="137" spans="2:63" s="12" customFormat="1" ht="22.9" customHeight="1">
      <c r="B137" s="167"/>
      <c r="C137" s="168"/>
      <c r="D137" s="169" t="s">
        <v>73</v>
      </c>
      <c r="E137" s="181" t="s">
        <v>82</v>
      </c>
      <c r="F137" s="181" t="s">
        <v>128</v>
      </c>
      <c r="G137" s="168"/>
      <c r="H137" s="168"/>
      <c r="I137" s="171"/>
      <c r="J137" s="182">
        <f>BK137</f>
        <v>0</v>
      </c>
      <c r="K137" s="168"/>
      <c r="L137" s="173"/>
      <c r="M137" s="174"/>
      <c r="N137" s="175"/>
      <c r="O137" s="175"/>
      <c r="P137" s="176">
        <f>SUM(P138:P191)</f>
        <v>0</v>
      </c>
      <c r="Q137" s="175"/>
      <c r="R137" s="176">
        <f>SUM(R138:R191)</f>
        <v>8.526261</v>
      </c>
      <c r="S137" s="175"/>
      <c r="T137" s="177">
        <f>SUM(T138:T191)</f>
        <v>51.7745</v>
      </c>
      <c r="AR137" s="178" t="s">
        <v>82</v>
      </c>
      <c r="AT137" s="179" t="s">
        <v>73</v>
      </c>
      <c r="AU137" s="179" t="s">
        <v>82</v>
      </c>
      <c r="AY137" s="178" t="s">
        <v>127</v>
      </c>
      <c r="BK137" s="180">
        <f>SUM(BK138:BK191)</f>
        <v>0</v>
      </c>
    </row>
    <row r="138" spans="1:65" s="2" customFormat="1" ht="44.25" customHeight="1">
      <c r="A138" s="34"/>
      <c r="B138" s="35"/>
      <c r="C138" s="183" t="s">
        <v>82</v>
      </c>
      <c r="D138" s="183" t="s">
        <v>129</v>
      </c>
      <c r="E138" s="184" t="s">
        <v>130</v>
      </c>
      <c r="F138" s="185" t="s">
        <v>131</v>
      </c>
      <c r="G138" s="186" t="s">
        <v>132</v>
      </c>
      <c r="H138" s="187">
        <v>6</v>
      </c>
      <c r="I138" s="188"/>
      <c r="J138" s="189">
        <f>ROUND(I138*H138,2)</f>
        <v>0</v>
      </c>
      <c r="K138" s="190"/>
      <c r="L138" s="39"/>
      <c r="M138" s="191" t="s">
        <v>1</v>
      </c>
      <c r="N138" s="192" t="s">
        <v>39</v>
      </c>
      <c r="O138" s="71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5" t="s">
        <v>133</v>
      </c>
      <c r="AT138" s="195" t="s">
        <v>129</v>
      </c>
      <c r="AU138" s="195" t="s">
        <v>84</v>
      </c>
      <c r="AY138" s="17" t="s">
        <v>127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7" t="s">
        <v>82</v>
      </c>
      <c r="BK138" s="196">
        <f>ROUND(I138*H138,2)</f>
        <v>0</v>
      </c>
      <c r="BL138" s="17" t="s">
        <v>133</v>
      </c>
      <c r="BM138" s="195" t="s">
        <v>134</v>
      </c>
    </row>
    <row r="139" spans="2:51" s="13" customFormat="1" ht="11.25">
      <c r="B139" s="197"/>
      <c r="C139" s="198"/>
      <c r="D139" s="199" t="s">
        <v>135</v>
      </c>
      <c r="E139" s="200" t="s">
        <v>1</v>
      </c>
      <c r="F139" s="201" t="s">
        <v>136</v>
      </c>
      <c r="G139" s="198"/>
      <c r="H139" s="200" t="s">
        <v>1</v>
      </c>
      <c r="I139" s="202"/>
      <c r="J139" s="198"/>
      <c r="K139" s="198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135</v>
      </c>
      <c r="AU139" s="207" t="s">
        <v>84</v>
      </c>
      <c r="AV139" s="13" t="s">
        <v>82</v>
      </c>
      <c r="AW139" s="13" t="s">
        <v>31</v>
      </c>
      <c r="AX139" s="13" t="s">
        <v>74</v>
      </c>
      <c r="AY139" s="207" t="s">
        <v>127</v>
      </c>
    </row>
    <row r="140" spans="2:51" s="14" customFormat="1" ht="11.25">
      <c r="B140" s="208"/>
      <c r="C140" s="209"/>
      <c r="D140" s="199" t="s">
        <v>135</v>
      </c>
      <c r="E140" s="210" t="s">
        <v>1</v>
      </c>
      <c r="F140" s="211" t="s">
        <v>137</v>
      </c>
      <c r="G140" s="209"/>
      <c r="H140" s="212">
        <v>6</v>
      </c>
      <c r="I140" s="213"/>
      <c r="J140" s="209"/>
      <c r="K140" s="209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135</v>
      </c>
      <c r="AU140" s="218" t="s">
        <v>84</v>
      </c>
      <c r="AV140" s="14" t="s">
        <v>84</v>
      </c>
      <c r="AW140" s="14" t="s">
        <v>31</v>
      </c>
      <c r="AX140" s="14" t="s">
        <v>82</v>
      </c>
      <c r="AY140" s="218" t="s">
        <v>127</v>
      </c>
    </row>
    <row r="141" spans="1:65" s="2" customFormat="1" ht="62.65" customHeight="1">
      <c r="A141" s="34"/>
      <c r="B141" s="35"/>
      <c r="C141" s="183" t="s">
        <v>84</v>
      </c>
      <c r="D141" s="183" t="s">
        <v>129</v>
      </c>
      <c r="E141" s="184" t="s">
        <v>138</v>
      </c>
      <c r="F141" s="185" t="s">
        <v>139</v>
      </c>
      <c r="G141" s="186" t="s">
        <v>132</v>
      </c>
      <c r="H141" s="187">
        <v>30.16</v>
      </c>
      <c r="I141" s="188"/>
      <c r="J141" s="189">
        <f>ROUND(I141*H141,2)</f>
        <v>0</v>
      </c>
      <c r="K141" s="190"/>
      <c r="L141" s="39"/>
      <c r="M141" s="191" t="s">
        <v>1</v>
      </c>
      <c r="N141" s="192" t="s">
        <v>39</v>
      </c>
      <c r="O141" s="71"/>
      <c r="P141" s="193">
        <f>O141*H141</f>
        <v>0</v>
      </c>
      <c r="Q141" s="193">
        <v>0</v>
      </c>
      <c r="R141" s="193">
        <f>Q141*H141</f>
        <v>0</v>
      </c>
      <c r="S141" s="193">
        <v>0.26</v>
      </c>
      <c r="T141" s="194">
        <f>S141*H141</f>
        <v>7.841600000000001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5" t="s">
        <v>133</v>
      </c>
      <c r="AT141" s="195" t="s">
        <v>129</v>
      </c>
      <c r="AU141" s="195" t="s">
        <v>84</v>
      </c>
      <c r="AY141" s="17" t="s">
        <v>127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7" t="s">
        <v>82</v>
      </c>
      <c r="BK141" s="196">
        <f>ROUND(I141*H141,2)</f>
        <v>0</v>
      </c>
      <c r="BL141" s="17" t="s">
        <v>133</v>
      </c>
      <c r="BM141" s="195" t="s">
        <v>140</v>
      </c>
    </row>
    <row r="142" spans="2:51" s="14" customFormat="1" ht="11.25">
      <c r="B142" s="208"/>
      <c r="C142" s="209"/>
      <c r="D142" s="199" t="s">
        <v>135</v>
      </c>
      <c r="E142" s="210" t="s">
        <v>1</v>
      </c>
      <c r="F142" s="211" t="s">
        <v>141</v>
      </c>
      <c r="G142" s="209"/>
      <c r="H142" s="212">
        <v>30.16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135</v>
      </c>
      <c r="AU142" s="218" t="s">
        <v>84</v>
      </c>
      <c r="AV142" s="14" t="s">
        <v>84</v>
      </c>
      <c r="AW142" s="14" t="s">
        <v>31</v>
      </c>
      <c r="AX142" s="14" t="s">
        <v>82</v>
      </c>
      <c r="AY142" s="218" t="s">
        <v>127</v>
      </c>
    </row>
    <row r="143" spans="1:65" s="2" customFormat="1" ht="55.5" customHeight="1">
      <c r="A143" s="34"/>
      <c r="B143" s="35"/>
      <c r="C143" s="183" t="s">
        <v>142</v>
      </c>
      <c r="D143" s="183" t="s">
        <v>129</v>
      </c>
      <c r="E143" s="184" t="s">
        <v>143</v>
      </c>
      <c r="F143" s="185" t="s">
        <v>144</v>
      </c>
      <c r="G143" s="186" t="s">
        <v>132</v>
      </c>
      <c r="H143" s="187">
        <v>5</v>
      </c>
      <c r="I143" s="188"/>
      <c r="J143" s="189">
        <f>ROUND(I143*H143,2)</f>
        <v>0</v>
      </c>
      <c r="K143" s="190"/>
      <c r="L143" s="39"/>
      <c r="M143" s="191" t="s">
        <v>1</v>
      </c>
      <c r="N143" s="192" t="s">
        <v>39</v>
      </c>
      <c r="O143" s="71"/>
      <c r="P143" s="193">
        <f>O143*H143</f>
        <v>0</v>
      </c>
      <c r="Q143" s="193">
        <v>0</v>
      </c>
      <c r="R143" s="193">
        <f>Q143*H143</f>
        <v>0</v>
      </c>
      <c r="S143" s="193">
        <v>0.325</v>
      </c>
      <c r="T143" s="194">
        <f>S143*H143</f>
        <v>1.625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5" t="s">
        <v>133</v>
      </c>
      <c r="AT143" s="195" t="s">
        <v>129</v>
      </c>
      <c r="AU143" s="195" t="s">
        <v>84</v>
      </c>
      <c r="AY143" s="17" t="s">
        <v>127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17" t="s">
        <v>82</v>
      </c>
      <c r="BK143" s="196">
        <f>ROUND(I143*H143,2)</f>
        <v>0</v>
      </c>
      <c r="BL143" s="17" t="s">
        <v>133</v>
      </c>
      <c r="BM143" s="195" t="s">
        <v>145</v>
      </c>
    </row>
    <row r="144" spans="2:51" s="14" customFormat="1" ht="11.25">
      <c r="B144" s="208"/>
      <c r="C144" s="209"/>
      <c r="D144" s="199" t="s">
        <v>135</v>
      </c>
      <c r="E144" s="210" t="s">
        <v>1</v>
      </c>
      <c r="F144" s="211" t="s">
        <v>146</v>
      </c>
      <c r="G144" s="209"/>
      <c r="H144" s="212">
        <v>5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135</v>
      </c>
      <c r="AU144" s="218" t="s">
        <v>84</v>
      </c>
      <c r="AV144" s="14" t="s">
        <v>84</v>
      </c>
      <c r="AW144" s="14" t="s">
        <v>31</v>
      </c>
      <c r="AX144" s="14" t="s">
        <v>82</v>
      </c>
      <c r="AY144" s="218" t="s">
        <v>127</v>
      </c>
    </row>
    <row r="145" spans="1:65" s="2" customFormat="1" ht="49.15" customHeight="1">
      <c r="A145" s="34"/>
      <c r="B145" s="35"/>
      <c r="C145" s="183" t="s">
        <v>133</v>
      </c>
      <c r="D145" s="183" t="s">
        <v>129</v>
      </c>
      <c r="E145" s="184" t="s">
        <v>147</v>
      </c>
      <c r="F145" s="185" t="s">
        <v>148</v>
      </c>
      <c r="G145" s="186" t="s">
        <v>132</v>
      </c>
      <c r="H145" s="187">
        <v>4.5</v>
      </c>
      <c r="I145" s="188"/>
      <c r="J145" s="189">
        <f>ROUND(I145*H145,2)</f>
        <v>0</v>
      </c>
      <c r="K145" s="190"/>
      <c r="L145" s="39"/>
      <c r="M145" s="191" t="s">
        <v>1</v>
      </c>
      <c r="N145" s="192" t="s">
        <v>39</v>
      </c>
      <c r="O145" s="71"/>
      <c r="P145" s="193">
        <f>O145*H145</f>
        <v>0</v>
      </c>
      <c r="Q145" s="193">
        <v>0</v>
      </c>
      <c r="R145" s="193">
        <f>Q145*H145</f>
        <v>0</v>
      </c>
      <c r="S145" s="193">
        <v>0.22</v>
      </c>
      <c r="T145" s="194">
        <f>S145*H145</f>
        <v>0.99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5" t="s">
        <v>133</v>
      </c>
      <c r="AT145" s="195" t="s">
        <v>129</v>
      </c>
      <c r="AU145" s="195" t="s">
        <v>84</v>
      </c>
      <c r="AY145" s="17" t="s">
        <v>127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7" t="s">
        <v>82</v>
      </c>
      <c r="BK145" s="196">
        <f>ROUND(I145*H145,2)</f>
        <v>0</v>
      </c>
      <c r="BL145" s="17" t="s">
        <v>133</v>
      </c>
      <c r="BM145" s="195" t="s">
        <v>149</v>
      </c>
    </row>
    <row r="146" spans="2:51" s="14" customFormat="1" ht="11.25">
      <c r="B146" s="208"/>
      <c r="C146" s="209"/>
      <c r="D146" s="199" t="s">
        <v>135</v>
      </c>
      <c r="E146" s="210" t="s">
        <v>1</v>
      </c>
      <c r="F146" s="211" t="s">
        <v>150</v>
      </c>
      <c r="G146" s="209"/>
      <c r="H146" s="212">
        <v>4.5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135</v>
      </c>
      <c r="AU146" s="218" t="s">
        <v>84</v>
      </c>
      <c r="AV146" s="14" t="s">
        <v>84</v>
      </c>
      <c r="AW146" s="14" t="s">
        <v>31</v>
      </c>
      <c r="AX146" s="14" t="s">
        <v>82</v>
      </c>
      <c r="AY146" s="218" t="s">
        <v>127</v>
      </c>
    </row>
    <row r="147" spans="1:65" s="2" customFormat="1" ht="66.75" customHeight="1">
      <c r="A147" s="34"/>
      <c r="B147" s="35"/>
      <c r="C147" s="183" t="s">
        <v>146</v>
      </c>
      <c r="D147" s="183" t="s">
        <v>129</v>
      </c>
      <c r="E147" s="184" t="s">
        <v>151</v>
      </c>
      <c r="F147" s="185" t="s">
        <v>152</v>
      </c>
      <c r="G147" s="186" t="s">
        <v>132</v>
      </c>
      <c r="H147" s="187">
        <v>39.66</v>
      </c>
      <c r="I147" s="188"/>
      <c r="J147" s="189">
        <f>ROUND(I147*H147,2)</f>
        <v>0</v>
      </c>
      <c r="K147" s="190"/>
      <c r="L147" s="39"/>
      <c r="M147" s="191" t="s">
        <v>1</v>
      </c>
      <c r="N147" s="192" t="s">
        <v>39</v>
      </c>
      <c r="O147" s="71"/>
      <c r="P147" s="193">
        <f>O147*H147</f>
        <v>0</v>
      </c>
      <c r="Q147" s="193">
        <v>0</v>
      </c>
      <c r="R147" s="193">
        <f>Q147*H147</f>
        <v>0</v>
      </c>
      <c r="S147" s="193">
        <v>0.29</v>
      </c>
      <c r="T147" s="194">
        <f>S147*H147</f>
        <v>11.501399999999999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5" t="s">
        <v>133</v>
      </c>
      <c r="AT147" s="195" t="s">
        <v>129</v>
      </c>
      <c r="AU147" s="195" t="s">
        <v>84</v>
      </c>
      <c r="AY147" s="17" t="s">
        <v>127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7" t="s">
        <v>82</v>
      </c>
      <c r="BK147" s="196">
        <f>ROUND(I147*H147,2)</f>
        <v>0</v>
      </c>
      <c r="BL147" s="17" t="s">
        <v>133</v>
      </c>
      <c r="BM147" s="195" t="s">
        <v>153</v>
      </c>
    </row>
    <row r="148" spans="2:51" s="14" customFormat="1" ht="11.25">
      <c r="B148" s="208"/>
      <c r="C148" s="209"/>
      <c r="D148" s="199" t="s">
        <v>135</v>
      </c>
      <c r="E148" s="210" t="s">
        <v>1</v>
      </c>
      <c r="F148" s="211" t="s">
        <v>154</v>
      </c>
      <c r="G148" s="209"/>
      <c r="H148" s="212">
        <v>39.66</v>
      </c>
      <c r="I148" s="213"/>
      <c r="J148" s="209"/>
      <c r="K148" s="2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135</v>
      </c>
      <c r="AU148" s="218" t="s">
        <v>84</v>
      </c>
      <c r="AV148" s="14" t="s">
        <v>84</v>
      </c>
      <c r="AW148" s="14" t="s">
        <v>31</v>
      </c>
      <c r="AX148" s="14" t="s">
        <v>82</v>
      </c>
      <c r="AY148" s="218" t="s">
        <v>127</v>
      </c>
    </row>
    <row r="149" spans="1:65" s="2" customFormat="1" ht="66.75" customHeight="1">
      <c r="A149" s="34"/>
      <c r="B149" s="35"/>
      <c r="C149" s="183" t="s">
        <v>155</v>
      </c>
      <c r="D149" s="183" t="s">
        <v>129</v>
      </c>
      <c r="E149" s="184" t="s">
        <v>156</v>
      </c>
      <c r="F149" s="185" t="s">
        <v>157</v>
      </c>
      <c r="G149" s="186" t="s">
        <v>132</v>
      </c>
      <c r="H149" s="187">
        <v>33.31</v>
      </c>
      <c r="I149" s="188"/>
      <c r="J149" s="189">
        <f>ROUND(I149*H149,2)</f>
        <v>0</v>
      </c>
      <c r="K149" s="190"/>
      <c r="L149" s="39"/>
      <c r="M149" s="191" t="s">
        <v>1</v>
      </c>
      <c r="N149" s="192" t="s">
        <v>39</v>
      </c>
      <c r="O149" s="71"/>
      <c r="P149" s="193">
        <f>O149*H149</f>
        <v>0</v>
      </c>
      <c r="Q149" s="193">
        <v>0</v>
      </c>
      <c r="R149" s="193">
        <f>Q149*H149</f>
        <v>0</v>
      </c>
      <c r="S149" s="193">
        <v>0.3</v>
      </c>
      <c r="T149" s="194">
        <f>S149*H149</f>
        <v>9.993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5" t="s">
        <v>133</v>
      </c>
      <c r="AT149" s="195" t="s">
        <v>129</v>
      </c>
      <c r="AU149" s="195" t="s">
        <v>84</v>
      </c>
      <c r="AY149" s="17" t="s">
        <v>127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17" t="s">
        <v>82</v>
      </c>
      <c r="BK149" s="196">
        <f>ROUND(I149*H149,2)</f>
        <v>0</v>
      </c>
      <c r="BL149" s="17" t="s">
        <v>133</v>
      </c>
      <c r="BM149" s="195" t="s">
        <v>158</v>
      </c>
    </row>
    <row r="150" spans="2:51" s="13" customFormat="1" ht="11.25">
      <c r="B150" s="197"/>
      <c r="C150" s="198"/>
      <c r="D150" s="199" t="s">
        <v>135</v>
      </c>
      <c r="E150" s="200" t="s">
        <v>1</v>
      </c>
      <c r="F150" s="201" t="s">
        <v>159</v>
      </c>
      <c r="G150" s="198"/>
      <c r="H150" s="200" t="s">
        <v>1</v>
      </c>
      <c r="I150" s="202"/>
      <c r="J150" s="198"/>
      <c r="K150" s="198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135</v>
      </c>
      <c r="AU150" s="207" t="s">
        <v>84</v>
      </c>
      <c r="AV150" s="13" t="s">
        <v>82</v>
      </c>
      <c r="AW150" s="13" t="s">
        <v>31</v>
      </c>
      <c r="AX150" s="13" t="s">
        <v>74</v>
      </c>
      <c r="AY150" s="207" t="s">
        <v>127</v>
      </c>
    </row>
    <row r="151" spans="2:51" s="14" customFormat="1" ht="11.25">
      <c r="B151" s="208"/>
      <c r="C151" s="209"/>
      <c r="D151" s="199" t="s">
        <v>135</v>
      </c>
      <c r="E151" s="210" t="s">
        <v>1</v>
      </c>
      <c r="F151" s="211" t="s">
        <v>160</v>
      </c>
      <c r="G151" s="209"/>
      <c r="H151" s="212">
        <v>33.31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135</v>
      </c>
      <c r="AU151" s="218" t="s">
        <v>84</v>
      </c>
      <c r="AV151" s="14" t="s">
        <v>84</v>
      </c>
      <c r="AW151" s="14" t="s">
        <v>31</v>
      </c>
      <c r="AX151" s="14" t="s">
        <v>82</v>
      </c>
      <c r="AY151" s="218" t="s">
        <v>127</v>
      </c>
    </row>
    <row r="152" spans="1:65" s="2" customFormat="1" ht="49.15" customHeight="1">
      <c r="A152" s="34"/>
      <c r="B152" s="35"/>
      <c r="C152" s="183" t="s">
        <v>161</v>
      </c>
      <c r="D152" s="183" t="s">
        <v>129</v>
      </c>
      <c r="E152" s="184" t="s">
        <v>162</v>
      </c>
      <c r="F152" s="185" t="s">
        <v>163</v>
      </c>
      <c r="G152" s="186" t="s">
        <v>164</v>
      </c>
      <c r="H152" s="187">
        <v>96.7</v>
      </c>
      <c r="I152" s="188"/>
      <c r="J152" s="189">
        <f>ROUND(I152*H152,2)</f>
        <v>0</v>
      </c>
      <c r="K152" s="190"/>
      <c r="L152" s="39"/>
      <c r="M152" s="191" t="s">
        <v>1</v>
      </c>
      <c r="N152" s="192" t="s">
        <v>39</v>
      </c>
      <c r="O152" s="71"/>
      <c r="P152" s="193">
        <f>O152*H152</f>
        <v>0</v>
      </c>
      <c r="Q152" s="193">
        <v>0</v>
      </c>
      <c r="R152" s="193">
        <f>Q152*H152</f>
        <v>0</v>
      </c>
      <c r="S152" s="193">
        <v>0.205</v>
      </c>
      <c r="T152" s="194">
        <f>S152*H152</f>
        <v>19.8235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5" t="s">
        <v>133</v>
      </c>
      <c r="AT152" s="195" t="s">
        <v>129</v>
      </c>
      <c r="AU152" s="195" t="s">
        <v>84</v>
      </c>
      <c r="AY152" s="17" t="s">
        <v>127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17" t="s">
        <v>82</v>
      </c>
      <c r="BK152" s="196">
        <f>ROUND(I152*H152,2)</f>
        <v>0</v>
      </c>
      <c r="BL152" s="17" t="s">
        <v>133</v>
      </c>
      <c r="BM152" s="195" t="s">
        <v>165</v>
      </c>
    </row>
    <row r="153" spans="2:51" s="13" customFormat="1" ht="11.25">
      <c r="B153" s="197"/>
      <c r="C153" s="198"/>
      <c r="D153" s="199" t="s">
        <v>135</v>
      </c>
      <c r="E153" s="200" t="s">
        <v>1</v>
      </c>
      <c r="F153" s="201" t="s">
        <v>166</v>
      </c>
      <c r="G153" s="198"/>
      <c r="H153" s="200" t="s">
        <v>1</v>
      </c>
      <c r="I153" s="202"/>
      <c r="J153" s="198"/>
      <c r="K153" s="198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135</v>
      </c>
      <c r="AU153" s="207" t="s">
        <v>84</v>
      </c>
      <c r="AV153" s="13" t="s">
        <v>82</v>
      </c>
      <c r="AW153" s="13" t="s">
        <v>31</v>
      </c>
      <c r="AX153" s="13" t="s">
        <v>74</v>
      </c>
      <c r="AY153" s="207" t="s">
        <v>127</v>
      </c>
    </row>
    <row r="154" spans="2:51" s="14" customFormat="1" ht="11.25">
      <c r="B154" s="208"/>
      <c r="C154" s="209"/>
      <c r="D154" s="199" t="s">
        <v>135</v>
      </c>
      <c r="E154" s="210" t="s">
        <v>1</v>
      </c>
      <c r="F154" s="211" t="s">
        <v>167</v>
      </c>
      <c r="G154" s="209"/>
      <c r="H154" s="212">
        <v>58.9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135</v>
      </c>
      <c r="AU154" s="218" t="s">
        <v>84</v>
      </c>
      <c r="AV154" s="14" t="s">
        <v>84</v>
      </c>
      <c r="AW154" s="14" t="s">
        <v>31</v>
      </c>
      <c r="AX154" s="14" t="s">
        <v>74</v>
      </c>
      <c r="AY154" s="218" t="s">
        <v>127</v>
      </c>
    </row>
    <row r="155" spans="2:51" s="13" customFormat="1" ht="11.25">
      <c r="B155" s="197"/>
      <c r="C155" s="198"/>
      <c r="D155" s="199" t="s">
        <v>135</v>
      </c>
      <c r="E155" s="200" t="s">
        <v>1</v>
      </c>
      <c r="F155" s="201" t="s">
        <v>168</v>
      </c>
      <c r="G155" s="198"/>
      <c r="H155" s="200" t="s">
        <v>1</v>
      </c>
      <c r="I155" s="202"/>
      <c r="J155" s="198"/>
      <c r="K155" s="198"/>
      <c r="L155" s="203"/>
      <c r="M155" s="204"/>
      <c r="N155" s="205"/>
      <c r="O155" s="205"/>
      <c r="P155" s="205"/>
      <c r="Q155" s="205"/>
      <c r="R155" s="205"/>
      <c r="S155" s="205"/>
      <c r="T155" s="206"/>
      <c r="AT155" s="207" t="s">
        <v>135</v>
      </c>
      <c r="AU155" s="207" t="s">
        <v>84</v>
      </c>
      <c r="AV155" s="13" t="s">
        <v>82</v>
      </c>
      <c r="AW155" s="13" t="s">
        <v>31</v>
      </c>
      <c r="AX155" s="13" t="s">
        <v>74</v>
      </c>
      <c r="AY155" s="207" t="s">
        <v>127</v>
      </c>
    </row>
    <row r="156" spans="2:51" s="14" customFormat="1" ht="11.25">
      <c r="B156" s="208"/>
      <c r="C156" s="209"/>
      <c r="D156" s="199" t="s">
        <v>135</v>
      </c>
      <c r="E156" s="210" t="s">
        <v>1</v>
      </c>
      <c r="F156" s="211" t="s">
        <v>169</v>
      </c>
      <c r="G156" s="209"/>
      <c r="H156" s="212">
        <v>37.8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135</v>
      </c>
      <c r="AU156" s="218" t="s">
        <v>84</v>
      </c>
      <c r="AV156" s="14" t="s">
        <v>84</v>
      </c>
      <c r="AW156" s="14" t="s">
        <v>31</v>
      </c>
      <c r="AX156" s="14" t="s">
        <v>74</v>
      </c>
      <c r="AY156" s="218" t="s">
        <v>127</v>
      </c>
    </row>
    <row r="157" spans="2:51" s="15" customFormat="1" ht="11.25">
      <c r="B157" s="219"/>
      <c r="C157" s="220"/>
      <c r="D157" s="199" t="s">
        <v>135</v>
      </c>
      <c r="E157" s="221" t="s">
        <v>1</v>
      </c>
      <c r="F157" s="222" t="s">
        <v>170</v>
      </c>
      <c r="G157" s="220"/>
      <c r="H157" s="223">
        <v>96.7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135</v>
      </c>
      <c r="AU157" s="229" t="s">
        <v>84</v>
      </c>
      <c r="AV157" s="15" t="s">
        <v>133</v>
      </c>
      <c r="AW157" s="15" t="s">
        <v>31</v>
      </c>
      <c r="AX157" s="15" t="s">
        <v>82</v>
      </c>
      <c r="AY157" s="229" t="s">
        <v>127</v>
      </c>
    </row>
    <row r="158" spans="1:65" s="2" customFormat="1" ht="44.25" customHeight="1">
      <c r="A158" s="34"/>
      <c r="B158" s="35"/>
      <c r="C158" s="183" t="s">
        <v>171</v>
      </c>
      <c r="D158" s="183" t="s">
        <v>129</v>
      </c>
      <c r="E158" s="184" t="s">
        <v>172</v>
      </c>
      <c r="F158" s="185" t="s">
        <v>173</v>
      </c>
      <c r="G158" s="186" t="s">
        <v>174</v>
      </c>
      <c r="H158" s="187">
        <v>1.168</v>
      </c>
      <c r="I158" s="188"/>
      <c r="J158" s="189">
        <f>ROUND(I158*H158,2)</f>
        <v>0</v>
      </c>
      <c r="K158" s="190"/>
      <c r="L158" s="39"/>
      <c r="M158" s="191" t="s">
        <v>1</v>
      </c>
      <c r="N158" s="192" t="s">
        <v>39</v>
      </c>
      <c r="O158" s="71"/>
      <c r="P158" s="193">
        <f>O158*H158</f>
        <v>0</v>
      </c>
      <c r="Q158" s="193">
        <v>0</v>
      </c>
      <c r="R158" s="193">
        <f>Q158*H158</f>
        <v>0</v>
      </c>
      <c r="S158" s="193">
        <v>0</v>
      </c>
      <c r="T158" s="19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5" t="s">
        <v>133</v>
      </c>
      <c r="AT158" s="195" t="s">
        <v>129</v>
      </c>
      <c r="AU158" s="195" t="s">
        <v>84</v>
      </c>
      <c r="AY158" s="17" t="s">
        <v>127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17" t="s">
        <v>82</v>
      </c>
      <c r="BK158" s="196">
        <f>ROUND(I158*H158,2)</f>
        <v>0</v>
      </c>
      <c r="BL158" s="17" t="s">
        <v>133</v>
      </c>
      <c r="BM158" s="195" t="s">
        <v>175</v>
      </c>
    </row>
    <row r="159" spans="2:51" s="13" customFormat="1" ht="11.25">
      <c r="B159" s="197"/>
      <c r="C159" s="198"/>
      <c r="D159" s="199" t="s">
        <v>135</v>
      </c>
      <c r="E159" s="200" t="s">
        <v>1</v>
      </c>
      <c r="F159" s="201" t="s">
        <v>176</v>
      </c>
      <c r="G159" s="198"/>
      <c r="H159" s="200" t="s">
        <v>1</v>
      </c>
      <c r="I159" s="202"/>
      <c r="J159" s="198"/>
      <c r="K159" s="198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135</v>
      </c>
      <c r="AU159" s="207" t="s">
        <v>84</v>
      </c>
      <c r="AV159" s="13" t="s">
        <v>82</v>
      </c>
      <c r="AW159" s="13" t="s">
        <v>31</v>
      </c>
      <c r="AX159" s="13" t="s">
        <v>74</v>
      </c>
      <c r="AY159" s="207" t="s">
        <v>127</v>
      </c>
    </row>
    <row r="160" spans="2:51" s="14" customFormat="1" ht="11.25">
      <c r="B160" s="208"/>
      <c r="C160" s="209"/>
      <c r="D160" s="199" t="s">
        <v>135</v>
      </c>
      <c r="E160" s="210" t="s">
        <v>1</v>
      </c>
      <c r="F160" s="211" t="s">
        <v>177</v>
      </c>
      <c r="G160" s="209"/>
      <c r="H160" s="212">
        <v>1.168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135</v>
      </c>
      <c r="AU160" s="218" t="s">
        <v>84</v>
      </c>
      <c r="AV160" s="14" t="s">
        <v>84</v>
      </c>
      <c r="AW160" s="14" t="s">
        <v>31</v>
      </c>
      <c r="AX160" s="14" t="s">
        <v>82</v>
      </c>
      <c r="AY160" s="218" t="s">
        <v>127</v>
      </c>
    </row>
    <row r="161" spans="1:65" s="2" customFormat="1" ht="44.25" customHeight="1">
      <c r="A161" s="34"/>
      <c r="B161" s="35"/>
      <c r="C161" s="183" t="s">
        <v>178</v>
      </c>
      <c r="D161" s="183" t="s">
        <v>129</v>
      </c>
      <c r="E161" s="184" t="s">
        <v>179</v>
      </c>
      <c r="F161" s="185" t="s">
        <v>180</v>
      </c>
      <c r="G161" s="186" t="s">
        <v>174</v>
      </c>
      <c r="H161" s="187">
        <v>0.388</v>
      </c>
      <c r="I161" s="188"/>
      <c r="J161" s="189">
        <f>ROUND(I161*H161,2)</f>
        <v>0</v>
      </c>
      <c r="K161" s="190"/>
      <c r="L161" s="39"/>
      <c r="M161" s="191" t="s">
        <v>1</v>
      </c>
      <c r="N161" s="192" t="s">
        <v>39</v>
      </c>
      <c r="O161" s="71"/>
      <c r="P161" s="193">
        <f>O161*H161</f>
        <v>0</v>
      </c>
      <c r="Q161" s="193">
        <v>0</v>
      </c>
      <c r="R161" s="193">
        <f>Q161*H161</f>
        <v>0</v>
      </c>
      <c r="S161" s="193">
        <v>0</v>
      </c>
      <c r="T161" s="19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5" t="s">
        <v>133</v>
      </c>
      <c r="AT161" s="195" t="s">
        <v>129</v>
      </c>
      <c r="AU161" s="195" t="s">
        <v>84</v>
      </c>
      <c r="AY161" s="17" t="s">
        <v>127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17" t="s">
        <v>82</v>
      </c>
      <c r="BK161" s="196">
        <f>ROUND(I161*H161,2)</f>
        <v>0</v>
      </c>
      <c r="BL161" s="17" t="s">
        <v>133</v>
      </c>
      <c r="BM161" s="195" t="s">
        <v>181</v>
      </c>
    </row>
    <row r="162" spans="2:51" s="14" customFormat="1" ht="11.25">
      <c r="B162" s="208"/>
      <c r="C162" s="209"/>
      <c r="D162" s="199" t="s">
        <v>135</v>
      </c>
      <c r="E162" s="210" t="s">
        <v>1</v>
      </c>
      <c r="F162" s="211" t="s">
        <v>182</v>
      </c>
      <c r="G162" s="209"/>
      <c r="H162" s="212">
        <v>0.388</v>
      </c>
      <c r="I162" s="213"/>
      <c r="J162" s="209"/>
      <c r="K162" s="209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135</v>
      </c>
      <c r="AU162" s="218" t="s">
        <v>84</v>
      </c>
      <c r="AV162" s="14" t="s">
        <v>84</v>
      </c>
      <c r="AW162" s="14" t="s">
        <v>31</v>
      </c>
      <c r="AX162" s="14" t="s">
        <v>82</v>
      </c>
      <c r="AY162" s="218" t="s">
        <v>127</v>
      </c>
    </row>
    <row r="163" spans="1:65" s="2" customFormat="1" ht="16.5" customHeight="1">
      <c r="A163" s="34"/>
      <c r="B163" s="35"/>
      <c r="C163" s="230" t="s">
        <v>183</v>
      </c>
      <c r="D163" s="230" t="s">
        <v>184</v>
      </c>
      <c r="E163" s="231" t="s">
        <v>185</v>
      </c>
      <c r="F163" s="232" t="s">
        <v>186</v>
      </c>
      <c r="G163" s="233" t="s">
        <v>187</v>
      </c>
      <c r="H163" s="234">
        <v>0.776</v>
      </c>
      <c r="I163" s="235"/>
      <c r="J163" s="236">
        <f>ROUND(I163*H163,2)</f>
        <v>0</v>
      </c>
      <c r="K163" s="237"/>
      <c r="L163" s="238"/>
      <c r="M163" s="239" t="s">
        <v>1</v>
      </c>
      <c r="N163" s="240" t="s">
        <v>39</v>
      </c>
      <c r="O163" s="71"/>
      <c r="P163" s="193">
        <f>O163*H163</f>
        <v>0</v>
      </c>
      <c r="Q163" s="193">
        <v>1</v>
      </c>
      <c r="R163" s="193">
        <f>Q163*H163</f>
        <v>0.776</v>
      </c>
      <c r="S163" s="193">
        <v>0</v>
      </c>
      <c r="T163" s="19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5" t="s">
        <v>171</v>
      </c>
      <c r="AT163" s="195" t="s">
        <v>184</v>
      </c>
      <c r="AU163" s="195" t="s">
        <v>84</v>
      </c>
      <c r="AY163" s="17" t="s">
        <v>127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17" t="s">
        <v>82</v>
      </c>
      <c r="BK163" s="196">
        <f>ROUND(I163*H163,2)</f>
        <v>0</v>
      </c>
      <c r="BL163" s="17" t="s">
        <v>133</v>
      </c>
      <c r="BM163" s="195" t="s">
        <v>188</v>
      </c>
    </row>
    <row r="164" spans="2:51" s="14" customFormat="1" ht="11.25">
      <c r="B164" s="208"/>
      <c r="C164" s="209"/>
      <c r="D164" s="199" t="s">
        <v>135</v>
      </c>
      <c r="E164" s="210" t="s">
        <v>1</v>
      </c>
      <c r="F164" s="211" t="s">
        <v>189</v>
      </c>
      <c r="G164" s="209"/>
      <c r="H164" s="212">
        <v>0.776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135</v>
      </c>
      <c r="AU164" s="218" t="s">
        <v>84</v>
      </c>
      <c r="AV164" s="14" t="s">
        <v>84</v>
      </c>
      <c r="AW164" s="14" t="s">
        <v>31</v>
      </c>
      <c r="AX164" s="14" t="s">
        <v>82</v>
      </c>
      <c r="AY164" s="218" t="s">
        <v>127</v>
      </c>
    </row>
    <row r="165" spans="1:65" s="2" customFormat="1" ht="24.2" customHeight="1">
      <c r="A165" s="34"/>
      <c r="B165" s="35"/>
      <c r="C165" s="183" t="s">
        <v>190</v>
      </c>
      <c r="D165" s="183" t="s">
        <v>129</v>
      </c>
      <c r="E165" s="184" t="s">
        <v>191</v>
      </c>
      <c r="F165" s="185" t="s">
        <v>192</v>
      </c>
      <c r="G165" s="186" t="s">
        <v>174</v>
      </c>
      <c r="H165" s="187">
        <v>3.813</v>
      </c>
      <c r="I165" s="188"/>
      <c r="J165" s="189">
        <f>ROUND(I165*H165,2)</f>
        <v>0</v>
      </c>
      <c r="K165" s="190"/>
      <c r="L165" s="39"/>
      <c r="M165" s="191" t="s">
        <v>1</v>
      </c>
      <c r="N165" s="192" t="s">
        <v>39</v>
      </c>
      <c r="O165" s="71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5" t="s">
        <v>133</v>
      </c>
      <c r="AT165" s="195" t="s">
        <v>129</v>
      </c>
      <c r="AU165" s="195" t="s">
        <v>84</v>
      </c>
      <c r="AY165" s="17" t="s">
        <v>127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7" t="s">
        <v>82</v>
      </c>
      <c r="BK165" s="196">
        <f>ROUND(I165*H165,2)</f>
        <v>0</v>
      </c>
      <c r="BL165" s="17" t="s">
        <v>133</v>
      </c>
      <c r="BM165" s="195" t="s">
        <v>193</v>
      </c>
    </row>
    <row r="166" spans="2:51" s="13" customFormat="1" ht="11.25">
      <c r="B166" s="197"/>
      <c r="C166" s="198"/>
      <c r="D166" s="199" t="s">
        <v>135</v>
      </c>
      <c r="E166" s="200" t="s">
        <v>1</v>
      </c>
      <c r="F166" s="201" t="s">
        <v>194</v>
      </c>
      <c r="G166" s="198"/>
      <c r="H166" s="200" t="s">
        <v>1</v>
      </c>
      <c r="I166" s="202"/>
      <c r="J166" s="198"/>
      <c r="K166" s="198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135</v>
      </c>
      <c r="AU166" s="207" t="s">
        <v>84</v>
      </c>
      <c r="AV166" s="13" t="s">
        <v>82</v>
      </c>
      <c r="AW166" s="13" t="s">
        <v>31</v>
      </c>
      <c r="AX166" s="13" t="s">
        <v>74</v>
      </c>
      <c r="AY166" s="207" t="s">
        <v>127</v>
      </c>
    </row>
    <row r="167" spans="2:51" s="14" customFormat="1" ht="11.25">
      <c r="B167" s="208"/>
      <c r="C167" s="209"/>
      <c r="D167" s="199" t="s">
        <v>135</v>
      </c>
      <c r="E167" s="210" t="s">
        <v>1</v>
      </c>
      <c r="F167" s="211" t="s">
        <v>195</v>
      </c>
      <c r="G167" s="209"/>
      <c r="H167" s="212">
        <v>3.813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135</v>
      </c>
      <c r="AU167" s="218" t="s">
        <v>84</v>
      </c>
      <c r="AV167" s="14" t="s">
        <v>84</v>
      </c>
      <c r="AW167" s="14" t="s">
        <v>31</v>
      </c>
      <c r="AX167" s="14" t="s">
        <v>82</v>
      </c>
      <c r="AY167" s="218" t="s">
        <v>127</v>
      </c>
    </row>
    <row r="168" spans="1:65" s="2" customFormat="1" ht="62.65" customHeight="1">
      <c r="A168" s="34"/>
      <c r="B168" s="35"/>
      <c r="C168" s="183" t="s">
        <v>196</v>
      </c>
      <c r="D168" s="183" t="s">
        <v>129</v>
      </c>
      <c r="E168" s="184" t="s">
        <v>197</v>
      </c>
      <c r="F168" s="185" t="s">
        <v>198</v>
      </c>
      <c r="G168" s="186" t="s">
        <v>174</v>
      </c>
      <c r="H168" s="187">
        <v>4.981</v>
      </c>
      <c r="I168" s="188"/>
      <c r="J168" s="189">
        <f>ROUND(I168*H168,2)</f>
        <v>0</v>
      </c>
      <c r="K168" s="190"/>
      <c r="L168" s="39"/>
      <c r="M168" s="191" t="s">
        <v>1</v>
      </c>
      <c r="N168" s="192" t="s">
        <v>39</v>
      </c>
      <c r="O168" s="71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5" t="s">
        <v>133</v>
      </c>
      <c r="AT168" s="195" t="s">
        <v>129</v>
      </c>
      <c r="AU168" s="195" t="s">
        <v>84</v>
      </c>
      <c r="AY168" s="17" t="s">
        <v>127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17" t="s">
        <v>82</v>
      </c>
      <c r="BK168" s="196">
        <f>ROUND(I168*H168,2)</f>
        <v>0</v>
      </c>
      <c r="BL168" s="17" t="s">
        <v>133</v>
      </c>
      <c r="BM168" s="195" t="s">
        <v>199</v>
      </c>
    </row>
    <row r="169" spans="2:51" s="14" customFormat="1" ht="11.25">
      <c r="B169" s="208"/>
      <c r="C169" s="209"/>
      <c r="D169" s="199" t="s">
        <v>135</v>
      </c>
      <c r="E169" s="210" t="s">
        <v>1</v>
      </c>
      <c r="F169" s="211" t="s">
        <v>200</v>
      </c>
      <c r="G169" s="209"/>
      <c r="H169" s="212">
        <v>4.981</v>
      </c>
      <c r="I169" s="213"/>
      <c r="J169" s="209"/>
      <c r="K169" s="209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135</v>
      </c>
      <c r="AU169" s="218" t="s">
        <v>84</v>
      </c>
      <c r="AV169" s="14" t="s">
        <v>84</v>
      </c>
      <c r="AW169" s="14" t="s">
        <v>31</v>
      </c>
      <c r="AX169" s="14" t="s">
        <v>82</v>
      </c>
      <c r="AY169" s="218" t="s">
        <v>127</v>
      </c>
    </row>
    <row r="170" spans="1:65" s="2" customFormat="1" ht="66.75" customHeight="1">
      <c r="A170" s="34"/>
      <c r="B170" s="35"/>
      <c r="C170" s="183" t="s">
        <v>201</v>
      </c>
      <c r="D170" s="183" t="s">
        <v>129</v>
      </c>
      <c r="E170" s="184" t="s">
        <v>202</v>
      </c>
      <c r="F170" s="185" t="s">
        <v>203</v>
      </c>
      <c r="G170" s="186" t="s">
        <v>174</v>
      </c>
      <c r="H170" s="187">
        <v>9.962</v>
      </c>
      <c r="I170" s="188"/>
      <c r="J170" s="189">
        <f>ROUND(I170*H170,2)</f>
        <v>0</v>
      </c>
      <c r="K170" s="190"/>
      <c r="L170" s="39"/>
      <c r="M170" s="191" t="s">
        <v>1</v>
      </c>
      <c r="N170" s="192" t="s">
        <v>39</v>
      </c>
      <c r="O170" s="71"/>
      <c r="P170" s="193">
        <f>O170*H170</f>
        <v>0</v>
      </c>
      <c r="Q170" s="193">
        <v>0</v>
      </c>
      <c r="R170" s="193">
        <f>Q170*H170</f>
        <v>0</v>
      </c>
      <c r="S170" s="193">
        <v>0</v>
      </c>
      <c r="T170" s="19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5" t="s">
        <v>133</v>
      </c>
      <c r="AT170" s="195" t="s">
        <v>129</v>
      </c>
      <c r="AU170" s="195" t="s">
        <v>84</v>
      </c>
      <c r="AY170" s="17" t="s">
        <v>127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17" t="s">
        <v>82</v>
      </c>
      <c r="BK170" s="196">
        <f>ROUND(I170*H170,2)</f>
        <v>0</v>
      </c>
      <c r="BL170" s="17" t="s">
        <v>133</v>
      </c>
      <c r="BM170" s="195" t="s">
        <v>204</v>
      </c>
    </row>
    <row r="171" spans="2:51" s="14" customFormat="1" ht="11.25">
      <c r="B171" s="208"/>
      <c r="C171" s="209"/>
      <c r="D171" s="199" t="s">
        <v>135</v>
      </c>
      <c r="E171" s="210" t="s">
        <v>1</v>
      </c>
      <c r="F171" s="211" t="s">
        <v>205</v>
      </c>
      <c r="G171" s="209"/>
      <c r="H171" s="212">
        <v>9.962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135</v>
      </c>
      <c r="AU171" s="218" t="s">
        <v>84</v>
      </c>
      <c r="AV171" s="14" t="s">
        <v>84</v>
      </c>
      <c r="AW171" s="14" t="s">
        <v>31</v>
      </c>
      <c r="AX171" s="14" t="s">
        <v>82</v>
      </c>
      <c r="AY171" s="218" t="s">
        <v>127</v>
      </c>
    </row>
    <row r="172" spans="1:65" s="2" customFormat="1" ht="44.25" customHeight="1">
      <c r="A172" s="34"/>
      <c r="B172" s="35"/>
      <c r="C172" s="183" t="s">
        <v>206</v>
      </c>
      <c r="D172" s="183" t="s">
        <v>129</v>
      </c>
      <c r="E172" s="184" t="s">
        <v>207</v>
      </c>
      <c r="F172" s="185" t="s">
        <v>208</v>
      </c>
      <c r="G172" s="186" t="s">
        <v>174</v>
      </c>
      <c r="H172" s="187">
        <v>4.981</v>
      </c>
      <c r="I172" s="188"/>
      <c r="J172" s="189">
        <f>ROUND(I172*H172,2)</f>
        <v>0</v>
      </c>
      <c r="K172" s="190"/>
      <c r="L172" s="39"/>
      <c r="M172" s="191" t="s">
        <v>1</v>
      </c>
      <c r="N172" s="192" t="s">
        <v>39</v>
      </c>
      <c r="O172" s="71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5" t="s">
        <v>133</v>
      </c>
      <c r="AT172" s="195" t="s">
        <v>129</v>
      </c>
      <c r="AU172" s="195" t="s">
        <v>84</v>
      </c>
      <c r="AY172" s="17" t="s">
        <v>127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17" t="s">
        <v>82</v>
      </c>
      <c r="BK172" s="196">
        <f>ROUND(I172*H172,2)</f>
        <v>0</v>
      </c>
      <c r="BL172" s="17" t="s">
        <v>133</v>
      </c>
      <c r="BM172" s="195" t="s">
        <v>209</v>
      </c>
    </row>
    <row r="173" spans="1:65" s="2" customFormat="1" ht="44.25" customHeight="1">
      <c r="A173" s="34"/>
      <c r="B173" s="35"/>
      <c r="C173" s="183" t="s">
        <v>8</v>
      </c>
      <c r="D173" s="183" t="s">
        <v>129</v>
      </c>
      <c r="E173" s="184" t="s">
        <v>210</v>
      </c>
      <c r="F173" s="185" t="s">
        <v>211</v>
      </c>
      <c r="G173" s="186" t="s">
        <v>187</v>
      </c>
      <c r="H173" s="187">
        <v>7.97</v>
      </c>
      <c r="I173" s="188"/>
      <c r="J173" s="189">
        <f>ROUND(I173*H173,2)</f>
        <v>0</v>
      </c>
      <c r="K173" s="190"/>
      <c r="L173" s="39"/>
      <c r="M173" s="191" t="s">
        <v>1</v>
      </c>
      <c r="N173" s="192" t="s">
        <v>39</v>
      </c>
      <c r="O173" s="71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5" t="s">
        <v>133</v>
      </c>
      <c r="AT173" s="195" t="s">
        <v>129</v>
      </c>
      <c r="AU173" s="195" t="s">
        <v>84</v>
      </c>
      <c r="AY173" s="17" t="s">
        <v>127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17" t="s">
        <v>82</v>
      </c>
      <c r="BK173" s="196">
        <f>ROUND(I173*H173,2)</f>
        <v>0</v>
      </c>
      <c r="BL173" s="17" t="s">
        <v>133</v>
      </c>
      <c r="BM173" s="195" t="s">
        <v>212</v>
      </c>
    </row>
    <row r="174" spans="2:51" s="14" customFormat="1" ht="11.25">
      <c r="B174" s="208"/>
      <c r="C174" s="209"/>
      <c r="D174" s="199" t="s">
        <v>135</v>
      </c>
      <c r="E174" s="210" t="s">
        <v>1</v>
      </c>
      <c r="F174" s="211" t="s">
        <v>213</v>
      </c>
      <c r="G174" s="209"/>
      <c r="H174" s="212">
        <v>7.97</v>
      </c>
      <c r="I174" s="213"/>
      <c r="J174" s="209"/>
      <c r="K174" s="2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135</v>
      </c>
      <c r="AU174" s="218" t="s">
        <v>84</v>
      </c>
      <c r="AV174" s="14" t="s">
        <v>84</v>
      </c>
      <c r="AW174" s="14" t="s">
        <v>31</v>
      </c>
      <c r="AX174" s="14" t="s">
        <v>82</v>
      </c>
      <c r="AY174" s="218" t="s">
        <v>127</v>
      </c>
    </row>
    <row r="175" spans="1:65" s="2" customFormat="1" ht="33" customHeight="1">
      <c r="A175" s="34"/>
      <c r="B175" s="35"/>
      <c r="C175" s="183" t="s">
        <v>214</v>
      </c>
      <c r="D175" s="183" t="s">
        <v>129</v>
      </c>
      <c r="E175" s="184" t="s">
        <v>215</v>
      </c>
      <c r="F175" s="185" t="s">
        <v>216</v>
      </c>
      <c r="G175" s="186" t="s">
        <v>132</v>
      </c>
      <c r="H175" s="187">
        <v>39.66</v>
      </c>
      <c r="I175" s="188"/>
      <c r="J175" s="189">
        <f>ROUND(I175*H175,2)</f>
        <v>0</v>
      </c>
      <c r="K175" s="190"/>
      <c r="L175" s="39"/>
      <c r="M175" s="191" t="s">
        <v>1</v>
      </c>
      <c r="N175" s="192" t="s">
        <v>39</v>
      </c>
      <c r="O175" s="71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5" t="s">
        <v>133</v>
      </c>
      <c r="AT175" s="195" t="s">
        <v>129</v>
      </c>
      <c r="AU175" s="195" t="s">
        <v>84</v>
      </c>
      <c r="AY175" s="17" t="s">
        <v>127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17" t="s">
        <v>82</v>
      </c>
      <c r="BK175" s="196">
        <f>ROUND(I175*H175,2)</f>
        <v>0</v>
      </c>
      <c r="BL175" s="17" t="s">
        <v>133</v>
      </c>
      <c r="BM175" s="195" t="s">
        <v>217</v>
      </c>
    </row>
    <row r="176" spans="2:51" s="14" customFormat="1" ht="11.25">
      <c r="B176" s="208"/>
      <c r="C176" s="209"/>
      <c r="D176" s="199" t="s">
        <v>135</v>
      </c>
      <c r="E176" s="210" t="s">
        <v>1</v>
      </c>
      <c r="F176" s="211" t="s">
        <v>141</v>
      </c>
      <c r="G176" s="209"/>
      <c r="H176" s="212">
        <v>30.16</v>
      </c>
      <c r="I176" s="213"/>
      <c r="J176" s="209"/>
      <c r="K176" s="209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135</v>
      </c>
      <c r="AU176" s="218" t="s">
        <v>84</v>
      </c>
      <c r="AV176" s="14" t="s">
        <v>84</v>
      </c>
      <c r="AW176" s="14" t="s">
        <v>31</v>
      </c>
      <c r="AX176" s="14" t="s">
        <v>74</v>
      </c>
      <c r="AY176" s="218" t="s">
        <v>127</v>
      </c>
    </row>
    <row r="177" spans="2:51" s="14" customFormat="1" ht="11.25">
      <c r="B177" s="208"/>
      <c r="C177" s="209"/>
      <c r="D177" s="199" t="s">
        <v>135</v>
      </c>
      <c r="E177" s="210" t="s">
        <v>1</v>
      </c>
      <c r="F177" s="211" t="s">
        <v>218</v>
      </c>
      <c r="G177" s="209"/>
      <c r="H177" s="212">
        <v>9.5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135</v>
      </c>
      <c r="AU177" s="218" t="s">
        <v>84</v>
      </c>
      <c r="AV177" s="14" t="s">
        <v>84</v>
      </c>
      <c r="AW177" s="14" t="s">
        <v>31</v>
      </c>
      <c r="AX177" s="14" t="s">
        <v>74</v>
      </c>
      <c r="AY177" s="218" t="s">
        <v>127</v>
      </c>
    </row>
    <row r="178" spans="2:51" s="15" customFormat="1" ht="11.25">
      <c r="B178" s="219"/>
      <c r="C178" s="220"/>
      <c r="D178" s="199" t="s">
        <v>135</v>
      </c>
      <c r="E178" s="221" t="s">
        <v>1</v>
      </c>
      <c r="F178" s="222" t="s">
        <v>170</v>
      </c>
      <c r="G178" s="220"/>
      <c r="H178" s="223">
        <v>39.66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135</v>
      </c>
      <c r="AU178" s="229" t="s">
        <v>84</v>
      </c>
      <c r="AV178" s="15" t="s">
        <v>133</v>
      </c>
      <c r="AW178" s="15" t="s">
        <v>31</v>
      </c>
      <c r="AX178" s="15" t="s">
        <v>82</v>
      </c>
      <c r="AY178" s="229" t="s">
        <v>127</v>
      </c>
    </row>
    <row r="179" spans="1:65" s="2" customFormat="1" ht="37.9" customHeight="1">
      <c r="A179" s="34"/>
      <c r="B179" s="35"/>
      <c r="C179" s="183" t="s">
        <v>219</v>
      </c>
      <c r="D179" s="183" t="s">
        <v>129</v>
      </c>
      <c r="E179" s="184" t="s">
        <v>220</v>
      </c>
      <c r="F179" s="185" t="s">
        <v>221</v>
      </c>
      <c r="G179" s="186" t="s">
        <v>132</v>
      </c>
      <c r="H179" s="187">
        <v>48.35</v>
      </c>
      <c r="I179" s="188"/>
      <c r="J179" s="189">
        <f>ROUND(I179*H179,2)</f>
        <v>0</v>
      </c>
      <c r="K179" s="190"/>
      <c r="L179" s="39"/>
      <c r="M179" s="191" t="s">
        <v>1</v>
      </c>
      <c r="N179" s="192" t="s">
        <v>39</v>
      </c>
      <c r="O179" s="71"/>
      <c r="P179" s="193">
        <f>O179*H179</f>
        <v>0</v>
      </c>
      <c r="Q179" s="193">
        <v>0</v>
      </c>
      <c r="R179" s="193">
        <f>Q179*H179</f>
        <v>0</v>
      </c>
      <c r="S179" s="193">
        <v>0</v>
      </c>
      <c r="T179" s="19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5" t="s">
        <v>133</v>
      </c>
      <c r="AT179" s="195" t="s">
        <v>129</v>
      </c>
      <c r="AU179" s="195" t="s">
        <v>84</v>
      </c>
      <c r="AY179" s="17" t="s">
        <v>127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17" t="s">
        <v>82</v>
      </c>
      <c r="BK179" s="196">
        <f>ROUND(I179*H179,2)</f>
        <v>0</v>
      </c>
      <c r="BL179" s="17" t="s">
        <v>133</v>
      </c>
      <c r="BM179" s="195" t="s">
        <v>222</v>
      </c>
    </row>
    <row r="180" spans="2:51" s="13" customFormat="1" ht="11.25">
      <c r="B180" s="197"/>
      <c r="C180" s="198"/>
      <c r="D180" s="199" t="s">
        <v>135</v>
      </c>
      <c r="E180" s="200" t="s">
        <v>1</v>
      </c>
      <c r="F180" s="201" t="s">
        <v>223</v>
      </c>
      <c r="G180" s="198"/>
      <c r="H180" s="200" t="s">
        <v>1</v>
      </c>
      <c r="I180" s="202"/>
      <c r="J180" s="198"/>
      <c r="K180" s="198"/>
      <c r="L180" s="203"/>
      <c r="M180" s="204"/>
      <c r="N180" s="205"/>
      <c r="O180" s="205"/>
      <c r="P180" s="205"/>
      <c r="Q180" s="205"/>
      <c r="R180" s="205"/>
      <c r="S180" s="205"/>
      <c r="T180" s="206"/>
      <c r="AT180" s="207" t="s">
        <v>135</v>
      </c>
      <c r="AU180" s="207" t="s">
        <v>84</v>
      </c>
      <c r="AV180" s="13" t="s">
        <v>82</v>
      </c>
      <c r="AW180" s="13" t="s">
        <v>31</v>
      </c>
      <c r="AX180" s="13" t="s">
        <v>74</v>
      </c>
      <c r="AY180" s="207" t="s">
        <v>127</v>
      </c>
    </row>
    <row r="181" spans="2:51" s="14" customFormat="1" ht="11.25">
      <c r="B181" s="208"/>
      <c r="C181" s="209"/>
      <c r="D181" s="199" t="s">
        <v>135</v>
      </c>
      <c r="E181" s="210" t="s">
        <v>1</v>
      </c>
      <c r="F181" s="211" t="s">
        <v>224</v>
      </c>
      <c r="G181" s="209"/>
      <c r="H181" s="212">
        <v>29.45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135</v>
      </c>
      <c r="AU181" s="218" t="s">
        <v>84</v>
      </c>
      <c r="AV181" s="14" t="s">
        <v>84</v>
      </c>
      <c r="AW181" s="14" t="s">
        <v>31</v>
      </c>
      <c r="AX181" s="14" t="s">
        <v>74</v>
      </c>
      <c r="AY181" s="218" t="s">
        <v>127</v>
      </c>
    </row>
    <row r="182" spans="2:51" s="13" customFormat="1" ht="11.25">
      <c r="B182" s="197"/>
      <c r="C182" s="198"/>
      <c r="D182" s="199" t="s">
        <v>135</v>
      </c>
      <c r="E182" s="200" t="s">
        <v>1</v>
      </c>
      <c r="F182" s="201" t="s">
        <v>168</v>
      </c>
      <c r="G182" s="198"/>
      <c r="H182" s="200" t="s">
        <v>1</v>
      </c>
      <c r="I182" s="202"/>
      <c r="J182" s="198"/>
      <c r="K182" s="198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135</v>
      </c>
      <c r="AU182" s="207" t="s">
        <v>84</v>
      </c>
      <c r="AV182" s="13" t="s">
        <v>82</v>
      </c>
      <c r="AW182" s="13" t="s">
        <v>31</v>
      </c>
      <c r="AX182" s="13" t="s">
        <v>74</v>
      </c>
      <c r="AY182" s="207" t="s">
        <v>127</v>
      </c>
    </row>
    <row r="183" spans="2:51" s="14" customFormat="1" ht="11.25">
      <c r="B183" s="208"/>
      <c r="C183" s="209"/>
      <c r="D183" s="199" t="s">
        <v>135</v>
      </c>
      <c r="E183" s="210" t="s">
        <v>1</v>
      </c>
      <c r="F183" s="211" t="s">
        <v>225</v>
      </c>
      <c r="G183" s="209"/>
      <c r="H183" s="212">
        <v>18.9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135</v>
      </c>
      <c r="AU183" s="218" t="s">
        <v>84</v>
      </c>
      <c r="AV183" s="14" t="s">
        <v>84</v>
      </c>
      <c r="AW183" s="14" t="s">
        <v>31</v>
      </c>
      <c r="AX183" s="14" t="s">
        <v>74</v>
      </c>
      <c r="AY183" s="218" t="s">
        <v>127</v>
      </c>
    </row>
    <row r="184" spans="2:51" s="15" customFormat="1" ht="11.25">
      <c r="B184" s="219"/>
      <c r="C184" s="220"/>
      <c r="D184" s="199" t="s">
        <v>135</v>
      </c>
      <c r="E184" s="221" t="s">
        <v>1</v>
      </c>
      <c r="F184" s="222" t="s">
        <v>170</v>
      </c>
      <c r="G184" s="220"/>
      <c r="H184" s="223">
        <v>48.35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135</v>
      </c>
      <c r="AU184" s="229" t="s">
        <v>84</v>
      </c>
      <c r="AV184" s="15" t="s">
        <v>133</v>
      </c>
      <c r="AW184" s="15" t="s">
        <v>31</v>
      </c>
      <c r="AX184" s="15" t="s">
        <v>82</v>
      </c>
      <c r="AY184" s="229" t="s">
        <v>127</v>
      </c>
    </row>
    <row r="185" spans="1:65" s="2" customFormat="1" ht="16.5" customHeight="1">
      <c r="A185" s="34"/>
      <c r="B185" s="35"/>
      <c r="C185" s="230" t="s">
        <v>226</v>
      </c>
      <c r="D185" s="230" t="s">
        <v>184</v>
      </c>
      <c r="E185" s="231" t="s">
        <v>227</v>
      </c>
      <c r="F185" s="232" t="s">
        <v>228</v>
      </c>
      <c r="G185" s="233" t="s">
        <v>187</v>
      </c>
      <c r="H185" s="234">
        <v>7.736</v>
      </c>
      <c r="I185" s="235"/>
      <c r="J185" s="236">
        <f>ROUND(I185*H185,2)</f>
        <v>0</v>
      </c>
      <c r="K185" s="237"/>
      <c r="L185" s="238"/>
      <c r="M185" s="239" t="s">
        <v>1</v>
      </c>
      <c r="N185" s="240" t="s">
        <v>39</v>
      </c>
      <c r="O185" s="71"/>
      <c r="P185" s="193">
        <f>O185*H185</f>
        <v>0</v>
      </c>
      <c r="Q185" s="193">
        <v>1</v>
      </c>
      <c r="R185" s="193">
        <f>Q185*H185</f>
        <v>7.736</v>
      </c>
      <c r="S185" s="193">
        <v>0</v>
      </c>
      <c r="T185" s="19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5" t="s">
        <v>171</v>
      </c>
      <c r="AT185" s="195" t="s">
        <v>184</v>
      </c>
      <c r="AU185" s="195" t="s">
        <v>84</v>
      </c>
      <c r="AY185" s="17" t="s">
        <v>127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17" t="s">
        <v>82</v>
      </c>
      <c r="BK185" s="196">
        <f>ROUND(I185*H185,2)</f>
        <v>0</v>
      </c>
      <c r="BL185" s="17" t="s">
        <v>133</v>
      </c>
      <c r="BM185" s="195" t="s">
        <v>229</v>
      </c>
    </row>
    <row r="186" spans="2:51" s="13" customFormat="1" ht="11.25">
      <c r="B186" s="197"/>
      <c r="C186" s="198"/>
      <c r="D186" s="199" t="s">
        <v>135</v>
      </c>
      <c r="E186" s="200" t="s">
        <v>1</v>
      </c>
      <c r="F186" s="201" t="s">
        <v>230</v>
      </c>
      <c r="G186" s="198"/>
      <c r="H186" s="200" t="s">
        <v>1</v>
      </c>
      <c r="I186" s="202"/>
      <c r="J186" s="198"/>
      <c r="K186" s="198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135</v>
      </c>
      <c r="AU186" s="207" t="s">
        <v>84</v>
      </c>
      <c r="AV186" s="13" t="s">
        <v>82</v>
      </c>
      <c r="AW186" s="13" t="s">
        <v>31</v>
      </c>
      <c r="AX186" s="13" t="s">
        <v>74</v>
      </c>
      <c r="AY186" s="207" t="s">
        <v>127</v>
      </c>
    </row>
    <row r="187" spans="2:51" s="14" customFormat="1" ht="11.25">
      <c r="B187" s="208"/>
      <c r="C187" s="209"/>
      <c r="D187" s="199" t="s">
        <v>135</v>
      </c>
      <c r="E187" s="210" t="s">
        <v>1</v>
      </c>
      <c r="F187" s="211" t="s">
        <v>231</v>
      </c>
      <c r="G187" s="209"/>
      <c r="H187" s="212">
        <v>7.736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135</v>
      </c>
      <c r="AU187" s="218" t="s">
        <v>84</v>
      </c>
      <c r="AV187" s="14" t="s">
        <v>84</v>
      </c>
      <c r="AW187" s="14" t="s">
        <v>31</v>
      </c>
      <c r="AX187" s="14" t="s">
        <v>82</v>
      </c>
      <c r="AY187" s="218" t="s">
        <v>127</v>
      </c>
    </row>
    <row r="188" spans="1:65" s="2" customFormat="1" ht="37.9" customHeight="1">
      <c r="A188" s="34"/>
      <c r="B188" s="35"/>
      <c r="C188" s="183" t="s">
        <v>232</v>
      </c>
      <c r="D188" s="183" t="s">
        <v>129</v>
      </c>
      <c r="E188" s="184" t="s">
        <v>233</v>
      </c>
      <c r="F188" s="185" t="s">
        <v>234</v>
      </c>
      <c r="G188" s="186" t="s">
        <v>132</v>
      </c>
      <c r="H188" s="187">
        <v>48.35</v>
      </c>
      <c r="I188" s="188"/>
      <c r="J188" s="189">
        <f>ROUND(I188*H188,2)</f>
        <v>0</v>
      </c>
      <c r="K188" s="190"/>
      <c r="L188" s="39"/>
      <c r="M188" s="191" t="s">
        <v>1</v>
      </c>
      <c r="N188" s="192" t="s">
        <v>39</v>
      </c>
      <c r="O188" s="71"/>
      <c r="P188" s="193">
        <f>O188*H188</f>
        <v>0</v>
      </c>
      <c r="Q188" s="193">
        <v>0</v>
      </c>
      <c r="R188" s="193">
        <f>Q188*H188</f>
        <v>0</v>
      </c>
      <c r="S188" s="193">
        <v>0</v>
      </c>
      <c r="T188" s="19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5" t="s">
        <v>133</v>
      </c>
      <c r="AT188" s="195" t="s">
        <v>129</v>
      </c>
      <c r="AU188" s="195" t="s">
        <v>84</v>
      </c>
      <c r="AY188" s="17" t="s">
        <v>127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7" t="s">
        <v>82</v>
      </c>
      <c r="BK188" s="196">
        <f>ROUND(I188*H188,2)</f>
        <v>0</v>
      </c>
      <c r="BL188" s="17" t="s">
        <v>133</v>
      </c>
      <c r="BM188" s="195" t="s">
        <v>235</v>
      </c>
    </row>
    <row r="189" spans="1:65" s="2" customFormat="1" ht="16.5" customHeight="1">
      <c r="A189" s="34"/>
      <c r="B189" s="35"/>
      <c r="C189" s="230" t="s">
        <v>236</v>
      </c>
      <c r="D189" s="230" t="s">
        <v>184</v>
      </c>
      <c r="E189" s="231" t="s">
        <v>237</v>
      </c>
      <c r="F189" s="232" t="s">
        <v>238</v>
      </c>
      <c r="G189" s="233" t="s">
        <v>239</v>
      </c>
      <c r="H189" s="234">
        <v>1.451</v>
      </c>
      <c r="I189" s="235"/>
      <c r="J189" s="236">
        <f>ROUND(I189*H189,2)</f>
        <v>0</v>
      </c>
      <c r="K189" s="237"/>
      <c r="L189" s="238"/>
      <c r="M189" s="239" t="s">
        <v>1</v>
      </c>
      <c r="N189" s="240" t="s">
        <v>39</v>
      </c>
      <c r="O189" s="71"/>
      <c r="P189" s="193">
        <f>O189*H189</f>
        <v>0</v>
      </c>
      <c r="Q189" s="193">
        <v>0.001</v>
      </c>
      <c r="R189" s="193">
        <f>Q189*H189</f>
        <v>0.001451</v>
      </c>
      <c r="S189" s="193">
        <v>0</v>
      </c>
      <c r="T189" s="194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5" t="s">
        <v>171</v>
      </c>
      <c r="AT189" s="195" t="s">
        <v>184</v>
      </c>
      <c r="AU189" s="195" t="s">
        <v>84</v>
      </c>
      <c r="AY189" s="17" t="s">
        <v>127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17" t="s">
        <v>82</v>
      </c>
      <c r="BK189" s="196">
        <f>ROUND(I189*H189,2)</f>
        <v>0</v>
      </c>
      <c r="BL189" s="17" t="s">
        <v>133</v>
      </c>
      <c r="BM189" s="195" t="s">
        <v>240</v>
      </c>
    </row>
    <row r="190" spans="2:51" s="14" customFormat="1" ht="11.25">
      <c r="B190" s="208"/>
      <c r="C190" s="209"/>
      <c r="D190" s="199" t="s">
        <v>135</v>
      </c>
      <c r="E190" s="210" t="s">
        <v>1</v>
      </c>
      <c r="F190" s="211" t="s">
        <v>241</v>
      </c>
      <c r="G190" s="209"/>
      <c r="H190" s="212">
        <v>1.451</v>
      </c>
      <c r="I190" s="213"/>
      <c r="J190" s="209"/>
      <c r="K190" s="209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135</v>
      </c>
      <c r="AU190" s="218" t="s">
        <v>84</v>
      </c>
      <c r="AV190" s="14" t="s">
        <v>84</v>
      </c>
      <c r="AW190" s="14" t="s">
        <v>31</v>
      </c>
      <c r="AX190" s="14" t="s">
        <v>82</v>
      </c>
      <c r="AY190" s="218" t="s">
        <v>127</v>
      </c>
    </row>
    <row r="191" spans="1:65" s="2" customFormat="1" ht="44.25" customHeight="1">
      <c r="A191" s="34"/>
      <c r="B191" s="35"/>
      <c r="C191" s="183" t="s">
        <v>7</v>
      </c>
      <c r="D191" s="183" t="s">
        <v>129</v>
      </c>
      <c r="E191" s="184" t="s">
        <v>242</v>
      </c>
      <c r="F191" s="185" t="s">
        <v>243</v>
      </c>
      <c r="G191" s="186" t="s">
        <v>244</v>
      </c>
      <c r="H191" s="187">
        <v>1</v>
      </c>
      <c r="I191" s="188"/>
      <c r="J191" s="189">
        <f>ROUND(I191*H191,2)</f>
        <v>0</v>
      </c>
      <c r="K191" s="190"/>
      <c r="L191" s="39"/>
      <c r="M191" s="191" t="s">
        <v>1</v>
      </c>
      <c r="N191" s="192" t="s">
        <v>39</v>
      </c>
      <c r="O191" s="71"/>
      <c r="P191" s="193">
        <f>O191*H191</f>
        <v>0</v>
      </c>
      <c r="Q191" s="193">
        <v>0.01281</v>
      </c>
      <c r="R191" s="193">
        <f>Q191*H191</f>
        <v>0.01281</v>
      </c>
      <c r="S191" s="193">
        <v>0</v>
      </c>
      <c r="T191" s="19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5" t="s">
        <v>133</v>
      </c>
      <c r="AT191" s="195" t="s">
        <v>129</v>
      </c>
      <c r="AU191" s="195" t="s">
        <v>84</v>
      </c>
      <c r="AY191" s="17" t="s">
        <v>127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7" t="s">
        <v>82</v>
      </c>
      <c r="BK191" s="196">
        <f>ROUND(I191*H191,2)</f>
        <v>0</v>
      </c>
      <c r="BL191" s="17" t="s">
        <v>133</v>
      </c>
      <c r="BM191" s="195" t="s">
        <v>245</v>
      </c>
    </row>
    <row r="192" spans="2:63" s="12" customFormat="1" ht="22.9" customHeight="1">
      <c r="B192" s="167"/>
      <c r="C192" s="168"/>
      <c r="D192" s="169" t="s">
        <v>73</v>
      </c>
      <c r="E192" s="181" t="s">
        <v>84</v>
      </c>
      <c r="F192" s="181" t="s">
        <v>246</v>
      </c>
      <c r="G192" s="168"/>
      <c r="H192" s="168"/>
      <c r="I192" s="171"/>
      <c r="J192" s="182">
        <f>BK192</f>
        <v>0</v>
      </c>
      <c r="K192" s="168"/>
      <c r="L192" s="173"/>
      <c r="M192" s="174"/>
      <c r="N192" s="175"/>
      <c r="O192" s="175"/>
      <c r="P192" s="176">
        <f>SUM(P193:P203)</f>
        <v>0</v>
      </c>
      <c r="Q192" s="175"/>
      <c r="R192" s="176">
        <f>SUM(R193:R203)</f>
        <v>0.5086173999999999</v>
      </c>
      <c r="S192" s="175"/>
      <c r="T192" s="177">
        <f>SUM(T193:T203)</f>
        <v>0</v>
      </c>
      <c r="AR192" s="178" t="s">
        <v>82</v>
      </c>
      <c r="AT192" s="179" t="s">
        <v>73</v>
      </c>
      <c r="AU192" s="179" t="s">
        <v>82</v>
      </c>
      <c r="AY192" s="178" t="s">
        <v>127</v>
      </c>
      <c r="BK192" s="180">
        <f>SUM(BK193:BK203)</f>
        <v>0</v>
      </c>
    </row>
    <row r="193" spans="1:65" s="2" customFormat="1" ht="16.5" customHeight="1">
      <c r="A193" s="34"/>
      <c r="B193" s="35"/>
      <c r="C193" s="183" t="s">
        <v>247</v>
      </c>
      <c r="D193" s="183" t="s">
        <v>129</v>
      </c>
      <c r="E193" s="184" t="s">
        <v>248</v>
      </c>
      <c r="F193" s="185" t="s">
        <v>249</v>
      </c>
      <c r="G193" s="186" t="s">
        <v>174</v>
      </c>
      <c r="H193" s="187">
        <v>0.3</v>
      </c>
      <c r="I193" s="188"/>
      <c r="J193" s="189">
        <f>ROUND(I193*H193,2)</f>
        <v>0</v>
      </c>
      <c r="K193" s="190"/>
      <c r="L193" s="39"/>
      <c r="M193" s="191" t="s">
        <v>1</v>
      </c>
      <c r="N193" s="192" t="s">
        <v>39</v>
      </c>
      <c r="O193" s="71"/>
      <c r="P193" s="193">
        <f>O193*H193</f>
        <v>0</v>
      </c>
      <c r="Q193" s="193">
        <v>1.63</v>
      </c>
      <c r="R193" s="193">
        <f>Q193*H193</f>
        <v>0.48899999999999993</v>
      </c>
      <c r="S193" s="193">
        <v>0</v>
      </c>
      <c r="T193" s="19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5" t="s">
        <v>133</v>
      </c>
      <c r="AT193" s="195" t="s">
        <v>129</v>
      </c>
      <c r="AU193" s="195" t="s">
        <v>84</v>
      </c>
      <c r="AY193" s="17" t="s">
        <v>127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17" t="s">
        <v>82</v>
      </c>
      <c r="BK193" s="196">
        <f>ROUND(I193*H193,2)</f>
        <v>0</v>
      </c>
      <c r="BL193" s="17" t="s">
        <v>133</v>
      </c>
      <c r="BM193" s="195" t="s">
        <v>250</v>
      </c>
    </row>
    <row r="194" spans="2:51" s="14" customFormat="1" ht="11.25">
      <c r="B194" s="208"/>
      <c r="C194" s="209"/>
      <c r="D194" s="199" t="s">
        <v>135</v>
      </c>
      <c r="E194" s="210" t="s">
        <v>1</v>
      </c>
      <c r="F194" s="211" t="s">
        <v>251</v>
      </c>
      <c r="G194" s="209"/>
      <c r="H194" s="212">
        <v>0.3</v>
      </c>
      <c r="I194" s="213"/>
      <c r="J194" s="209"/>
      <c r="K194" s="209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135</v>
      </c>
      <c r="AU194" s="218" t="s">
        <v>84</v>
      </c>
      <c r="AV194" s="14" t="s">
        <v>84</v>
      </c>
      <c r="AW194" s="14" t="s">
        <v>31</v>
      </c>
      <c r="AX194" s="14" t="s">
        <v>82</v>
      </c>
      <c r="AY194" s="218" t="s">
        <v>127</v>
      </c>
    </row>
    <row r="195" spans="1:65" s="2" customFormat="1" ht="24.2" customHeight="1">
      <c r="A195" s="34"/>
      <c r="B195" s="35"/>
      <c r="C195" s="183" t="s">
        <v>252</v>
      </c>
      <c r="D195" s="183" t="s">
        <v>129</v>
      </c>
      <c r="E195" s="184" t="s">
        <v>253</v>
      </c>
      <c r="F195" s="185" t="s">
        <v>254</v>
      </c>
      <c r="G195" s="186" t="s">
        <v>164</v>
      </c>
      <c r="H195" s="187">
        <v>2</v>
      </c>
      <c r="I195" s="188"/>
      <c r="J195" s="189">
        <f>ROUND(I195*H195,2)</f>
        <v>0</v>
      </c>
      <c r="K195" s="190"/>
      <c r="L195" s="39"/>
      <c r="M195" s="191" t="s">
        <v>1</v>
      </c>
      <c r="N195" s="192" t="s">
        <v>39</v>
      </c>
      <c r="O195" s="71"/>
      <c r="P195" s="193">
        <f>O195*H195</f>
        <v>0</v>
      </c>
      <c r="Q195" s="193">
        <v>0.00049</v>
      </c>
      <c r="R195" s="193">
        <f>Q195*H195</f>
        <v>0.00098</v>
      </c>
      <c r="S195" s="193">
        <v>0</v>
      </c>
      <c r="T195" s="19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5" t="s">
        <v>133</v>
      </c>
      <c r="AT195" s="195" t="s">
        <v>129</v>
      </c>
      <c r="AU195" s="195" t="s">
        <v>84</v>
      </c>
      <c r="AY195" s="17" t="s">
        <v>127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17" t="s">
        <v>82</v>
      </c>
      <c r="BK195" s="196">
        <f>ROUND(I195*H195,2)</f>
        <v>0</v>
      </c>
      <c r="BL195" s="17" t="s">
        <v>133</v>
      </c>
      <c r="BM195" s="195" t="s">
        <v>255</v>
      </c>
    </row>
    <row r="196" spans="2:51" s="13" customFormat="1" ht="11.25">
      <c r="B196" s="197"/>
      <c r="C196" s="198"/>
      <c r="D196" s="199" t="s">
        <v>135</v>
      </c>
      <c r="E196" s="200" t="s">
        <v>1</v>
      </c>
      <c r="F196" s="201" t="s">
        <v>256</v>
      </c>
      <c r="G196" s="198"/>
      <c r="H196" s="200" t="s">
        <v>1</v>
      </c>
      <c r="I196" s="202"/>
      <c r="J196" s="198"/>
      <c r="K196" s="198"/>
      <c r="L196" s="203"/>
      <c r="M196" s="204"/>
      <c r="N196" s="205"/>
      <c r="O196" s="205"/>
      <c r="P196" s="205"/>
      <c r="Q196" s="205"/>
      <c r="R196" s="205"/>
      <c r="S196" s="205"/>
      <c r="T196" s="206"/>
      <c r="AT196" s="207" t="s">
        <v>135</v>
      </c>
      <c r="AU196" s="207" t="s">
        <v>84</v>
      </c>
      <c r="AV196" s="13" t="s">
        <v>82</v>
      </c>
      <c r="AW196" s="13" t="s">
        <v>31</v>
      </c>
      <c r="AX196" s="13" t="s">
        <v>74</v>
      </c>
      <c r="AY196" s="207" t="s">
        <v>127</v>
      </c>
    </row>
    <row r="197" spans="2:51" s="14" customFormat="1" ht="11.25">
      <c r="B197" s="208"/>
      <c r="C197" s="209"/>
      <c r="D197" s="199" t="s">
        <v>135</v>
      </c>
      <c r="E197" s="210" t="s">
        <v>1</v>
      </c>
      <c r="F197" s="211" t="s">
        <v>84</v>
      </c>
      <c r="G197" s="209"/>
      <c r="H197" s="212">
        <v>2</v>
      </c>
      <c r="I197" s="213"/>
      <c r="J197" s="209"/>
      <c r="K197" s="209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135</v>
      </c>
      <c r="AU197" s="218" t="s">
        <v>84</v>
      </c>
      <c r="AV197" s="14" t="s">
        <v>84</v>
      </c>
      <c r="AW197" s="14" t="s">
        <v>31</v>
      </c>
      <c r="AX197" s="14" t="s">
        <v>82</v>
      </c>
      <c r="AY197" s="218" t="s">
        <v>127</v>
      </c>
    </row>
    <row r="198" spans="1:65" s="2" customFormat="1" ht="37.9" customHeight="1">
      <c r="A198" s="34"/>
      <c r="B198" s="35"/>
      <c r="C198" s="183" t="s">
        <v>257</v>
      </c>
      <c r="D198" s="183" t="s">
        <v>129</v>
      </c>
      <c r="E198" s="184" t="s">
        <v>258</v>
      </c>
      <c r="F198" s="185" t="s">
        <v>259</v>
      </c>
      <c r="G198" s="186" t="s">
        <v>132</v>
      </c>
      <c r="H198" s="187">
        <v>36.641</v>
      </c>
      <c r="I198" s="188"/>
      <c r="J198" s="189">
        <f>ROUND(I198*H198,2)</f>
        <v>0</v>
      </c>
      <c r="K198" s="190"/>
      <c r="L198" s="39"/>
      <c r="M198" s="191" t="s">
        <v>1</v>
      </c>
      <c r="N198" s="192" t="s">
        <v>39</v>
      </c>
      <c r="O198" s="71"/>
      <c r="P198" s="193">
        <f>O198*H198</f>
        <v>0</v>
      </c>
      <c r="Q198" s="193">
        <v>0.0001</v>
      </c>
      <c r="R198" s="193">
        <f>Q198*H198</f>
        <v>0.0036641</v>
      </c>
      <c r="S198" s="193">
        <v>0</v>
      </c>
      <c r="T198" s="194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5" t="s">
        <v>133</v>
      </c>
      <c r="AT198" s="195" t="s">
        <v>129</v>
      </c>
      <c r="AU198" s="195" t="s">
        <v>84</v>
      </c>
      <c r="AY198" s="17" t="s">
        <v>127</v>
      </c>
      <c r="BE198" s="196">
        <f>IF(N198="základní",J198,0)</f>
        <v>0</v>
      </c>
      <c r="BF198" s="196">
        <f>IF(N198="snížená",J198,0)</f>
        <v>0</v>
      </c>
      <c r="BG198" s="196">
        <f>IF(N198="zákl. přenesená",J198,0)</f>
        <v>0</v>
      </c>
      <c r="BH198" s="196">
        <f>IF(N198="sníž. přenesená",J198,0)</f>
        <v>0</v>
      </c>
      <c r="BI198" s="196">
        <f>IF(N198="nulová",J198,0)</f>
        <v>0</v>
      </c>
      <c r="BJ198" s="17" t="s">
        <v>82</v>
      </c>
      <c r="BK198" s="196">
        <f>ROUND(I198*H198,2)</f>
        <v>0</v>
      </c>
      <c r="BL198" s="17" t="s">
        <v>133</v>
      </c>
      <c r="BM198" s="195" t="s">
        <v>260</v>
      </c>
    </row>
    <row r="199" spans="2:51" s="13" customFormat="1" ht="11.25">
      <c r="B199" s="197"/>
      <c r="C199" s="198"/>
      <c r="D199" s="199" t="s">
        <v>135</v>
      </c>
      <c r="E199" s="200" t="s">
        <v>1</v>
      </c>
      <c r="F199" s="201" t="s">
        <v>168</v>
      </c>
      <c r="G199" s="198"/>
      <c r="H199" s="200" t="s">
        <v>1</v>
      </c>
      <c r="I199" s="202"/>
      <c r="J199" s="198"/>
      <c r="K199" s="198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135</v>
      </c>
      <c r="AU199" s="207" t="s">
        <v>84</v>
      </c>
      <c r="AV199" s="13" t="s">
        <v>82</v>
      </c>
      <c r="AW199" s="13" t="s">
        <v>31</v>
      </c>
      <c r="AX199" s="13" t="s">
        <v>74</v>
      </c>
      <c r="AY199" s="207" t="s">
        <v>127</v>
      </c>
    </row>
    <row r="200" spans="2:51" s="14" customFormat="1" ht="11.25">
      <c r="B200" s="208"/>
      <c r="C200" s="209"/>
      <c r="D200" s="199" t="s">
        <v>135</v>
      </c>
      <c r="E200" s="210" t="s">
        <v>1</v>
      </c>
      <c r="F200" s="211" t="s">
        <v>261</v>
      </c>
      <c r="G200" s="209"/>
      <c r="H200" s="212">
        <v>36.641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135</v>
      </c>
      <c r="AU200" s="218" t="s">
        <v>84</v>
      </c>
      <c r="AV200" s="14" t="s">
        <v>84</v>
      </c>
      <c r="AW200" s="14" t="s">
        <v>31</v>
      </c>
      <c r="AX200" s="14" t="s">
        <v>82</v>
      </c>
      <c r="AY200" s="218" t="s">
        <v>127</v>
      </c>
    </row>
    <row r="201" spans="1:65" s="2" customFormat="1" ht="24.2" customHeight="1">
      <c r="A201" s="34"/>
      <c r="B201" s="35"/>
      <c r="C201" s="230" t="s">
        <v>262</v>
      </c>
      <c r="D201" s="230" t="s">
        <v>184</v>
      </c>
      <c r="E201" s="231" t="s">
        <v>263</v>
      </c>
      <c r="F201" s="232" t="s">
        <v>264</v>
      </c>
      <c r="G201" s="233" t="s">
        <v>132</v>
      </c>
      <c r="H201" s="234">
        <v>49.911</v>
      </c>
      <c r="I201" s="235"/>
      <c r="J201" s="236">
        <f>ROUND(I201*H201,2)</f>
        <v>0</v>
      </c>
      <c r="K201" s="237"/>
      <c r="L201" s="238"/>
      <c r="M201" s="239" t="s">
        <v>1</v>
      </c>
      <c r="N201" s="240" t="s">
        <v>39</v>
      </c>
      <c r="O201" s="71"/>
      <c r="P201" s="193">
        <f>O201*H201</f>
        <v>0</v>
      </c>
      <c r="Q201" s="193">
        <v>0.0003</v>
      </c>
      <c r="R201" s="193">
        <f>Q201*H201</f>
        <v>0.014973299999999998</v>
      </c>
      <c r="S201" s="193">
        <v>0</v>
      </c>
      <c r="T201" s="194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5" t="s">
        <v>171</v>
      </c>
      <c r="AT201" s="195" t="s">
        <v>184</v>
      </c>
      <c r="AU201" s="195" t="s">
        <v>84</v>
      </c>
      <c r="AY201" s="17" t="s">
        <v>127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17" t="s">
        <v>82</v>
      </c>
      <c r="BK201" s="196">
        <f>ROUND(I201*H201,2)</f>
        <v>0</v>
      </c>
      <c r="BL201" s="17" t="s">
        <v>133</v>
      </c>
      <c r="BM201" s="195" t="s">
        <v>265</v>
      </c>
    </row>
    <row r="202" spans="2:51" s="14" customFormat="1" ht="11.25">
      <c r="B202" s="208"/>
      <c r="C202" s="209"/>
      <c r="D202" s="199" t="s">
        <v>135</v>
      </c>
      <c r="E202" s="210" t="s">
        <v>1</v>
      </c>
      <c r="F202" s="211" t="s">
        <v>266</v>
      </c>
      <c r="G202" s="209"/>
      <c r="H202" s="212">
        <v>42.137</v>
      </c>
      <c r="I202" s="213"/>
      <c r="J202" s="209"/>
      <c r="K202" s="209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135</v>
      </c>
      <c r="AU202" s="218" t="s">
        <v>84</v>
      </c>
      <c r="AV202" s="14" t="s">
        <v>84</v>
      </c>
      <c r="AW202" s="14" t="s">
        <v>31</v>
      </c>
      <c r="AX202" s="14" t="s">
        <v>82</v>
      </c>
      <c r="AY202" s="218" t="s">
        <v>127</v>
      </c>
    </row>
    <row r="203" spans="2:51" s="14" customFormat="1" ht="11.25">
      <c r="B203" s="208"/>
      <c r="C203" s="209"/>
      <c r="D203" s="199" t="s">
        <v>135</v>
      </c>
      <c r="E203" s="209"/>
      <c r="F203" s="211" t="s">
        <v>267</v>
      </c>
      <c r="G203" s="209"/>
      <c r="H203" s="212">
        <v>49.911</v>
      </c>
      <c r="I203" s="213"/>
      <c r="J203" s="209"/>
      <c r="K203" s="209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135</v>
      </c>
      <c r="AU203" s="218" t="s">
        <v>84</v>
      </c>
      <c r="AV203" s="14" t="s">
        <v>84</v>
      </c>
      <c r="AW203" s="14" t="s">
        <v>4</v>
      </c>
      <c r="AX203" s="14" t="s">
        <v>82</v>
      </c>
      <c r="AY203" s="218" t="s">
        <v>127</v>
      </c>
    </row>
    <row r="204" spans="2:63" s="12" customFormat="1" ht="22.9" customHeight="1">
      <c r="B204" s="167"/>
      <c r="C204" s="168"/>
      <c r="D204" s="169" t="s">
        <v>73</v>
      </c>
      <c r="E204" s="181" t="s">
        <v>133</v>
      </c>
      <c r="F204" s="181" t="s">
        <v>268</v>
      </c>
      <c r="G204" s="168"/>
      <c r="H204" s="168"/>
      <c r="I204" s="171"/>
      <c r="J204" s="182">
        <f>BK204</f>
        <v>0</v>
      </c>
      <c r="K204" s="168"/>
      <c r="L204" s="173"/>
      <c r="M204" s="174"/>
      <c r="N204" s="175"/>
      <c r="O204" s="175"/>
      <c r="P204" s="176">
        <f>SUM(P205:P207)</f>
        <v>0</v>
      </c>
      <c r="Q204" s="175"/>
      <c r="R204" s="176">
        <f>SUM(R205:R207)</f>
        <v>0.9075696</v>
      </c>
      <c r="S204" s="175"/>
      <c r="T204" s="177">
        <f>SUM(T205:T207)</f>
        <v>0</v>
      </c>
      <c r="AR204" s="178" t="s">
        <v>82</v>
      </c>
      <c r="AT204" s="179" t="s">
        <v>73</v>
      </c>
      <c r="AU204" s="179" t="s">
        <v>82</v>
      </c>
      <c r="AY204" s="178" t="s">
        <v>127</v>
      </c>
      <c r="BK204" s="180">
        <f>SUM(BK205:BK207)</f>
        <v>0</v>
      </c>
    </row>
    <row r="205" spans="1:65" s="2" customFormat="1" ht="33" customHeight="1">
      <c r="A205" s="34"/>
      <c r="B205" s="35"/>
      <c r="C205" s="183" t="s">
        <v>269</v>
      </c>
      <c r="D205" s="183" t="s">
        <v>129</v>
      </c>
      <c r="E205" s="184" t="s">
        <v>270</v>
      </c>
      <c r="F205" s="185" t="s">
        <v>271</v>
      </c>
      <c r="G205" s="186" t="s">
        <v>174</v>
      </c>
      <c r="H205" s="187">
        <v>0.48</v>
      </c>
      <c r="I205" s="188"/>
      <c r="J205" s="189">
        <f>ROUND(I205*H205,2)</f>
        <v>0</v>
      </c>
      <c r="K205" s="190"/>
      <c r="L205" s="39"/>
      <c r="M205" s="191" t="s">
        <v>1</v>
      </c>
      <c r="N205" s="192" t="s">
        <v>39</v>
      </c>
      <c r="O205" s="71"/>
      <c r="P205" s="193">
        <f>O205*H205</f>
        <v>0</v>
      </c>
      <c r="Q205" s="193">
        <v>1.89077</v>
      </c>
      <c r="R205" s="193">
        <f>Q205*H205</f>
        <v>0.9075696</v>
      </c>
      <c r="S205" s="193">
        <v>0</v>
      </c>
      <c r="T205" s="19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5" t="s">
        <v>133</v>
      </c>
      <c r="AT205" s="195" t="s">
        <v>129</v>
      </c>
      <c r="AU205" s="195" t="s">
        <v>84</v>
      </c>
      <c r="AY205" s="17" t="s">
        <v>127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7" t="s">
        <v>82</v>
      </c>
      <c r="BK205" s="196">
        <f>ROUND(I205*H205,2)</f>
        <v>0</v>
      </c>
      <c r="BL205" s="17" t="s">
        <v>133</v>
      </c>
      <c r="BM205" s="195" t="s">
        <v>272</v>
      </c>
    </row>
    <row r="206" spans="2:51" s="13" customFormat="1" ht="11.25">
      <c r="B206" s="197"/>
      <c r="C206" s="198"/>
      <c r="D206" s="199" t="s">
        <v>135</v>
      </c>
      <c r="E206" s="200" t="s">
        <v>1</v>
      </c>
      <c r="F206" s="201" t="s">
        <v>273</v>
      </c>
      <c r="G206" s="198"/>
      <c r="H206" s="200" t="s">
        <v>1</v>
      </c>
      <c r="I206" s="202"/>
      <c r="J206" s="198"/>
      <c r="K206" s="198"/>
      <c r="L206" s="203"/>
      <c r="M206" s="204"/>
      <c r="N206" s="205"/>
      <c r="O206" s="205"/>
      <c r="P206" s="205"/>
      <c r="Q206" s="205"/>
      <c r="R206" s="205"/>
      <c r="S206" s="205"/>
      <c r="T206" s="206"/>
      <c r="AT206" s="207" t="s">
        <v>135</v>
      </c>
      <c r="AU206" s="207" t="s">
        <v>84</v>
      </c>
      <c r="AV206" s="13" t="s">
        <v>82</v>
      </c>
      <c r="AW206" s="13" t="s">
        <v>31</v>
      </c>
      <c r="AX206" s="13" t="s">
        <v>74</v>
      </c>
      <c r="AY206" s="207" t="s">
        <v>127</v>
      </c>
    </row>
    <row r="207" spans="2:51" s="14" customFormat="1" ht="11.25">
      <c r="B207" s="208"/>
      <c r="C207" s="209"/>
      <c r="D207" s="199" t="s">
        <v>135</v>
      </c>
      <c r="E207" s="210" t="s">
        <v>1</v>
      </c>
      <c r="F207" s="211" t="s">
        <v>274</v>
      </c>
      <c r="G207" s="209"/>
      <c r="H207" s="212">
        <v>0.48</v>
      </c>
      <c r="I207" s="213"/>
      <c r="J207" s="209"/>
      <c r="K207" s="209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135</v>
      </c>
      <c r="AU207" s="218" t="s">
        <v>84</v>
      </c>
      <c r="AV207" s="14" t="s">
        <v>84</v>
      </c>
      <c r="AW207" s="14" t="s">
        <v>31</v>
      </c>
      <c r="AX207" s="14" t="s">
        <v>82</v>
      </c>
      <c r="AY207" s="218" t="s">
        <v>127</v>
      </c>
    </row>
    <row r="208" spans="2:63" s="12" customFormat="1" ht="22.9" customHeight="1">
      <c r="B208" s="167"/>
      <c r="C208" s="168"/>
      <c r="D208" s="169" t="s">
        <v>73</v>
      </c>
      <c r="E208" s="181" t="s">
        <v>146</v>
      </c>
      <c r="F208" s="181" t="s">
        <v>275</v>
      </c>
      <c r="G208" s="168"/>
      <c r="H208" s="168"/>
      <c r="I208" s="171"/>
      <c r="J208" s="182">
        <f>BK208</f>
        <v>0</v>
      </c>
      <c r="K208" s="168"/>
      <c r="L208" s="173"/>
      <c r="M208" s="174"/>
      <c r="N208" s="175"/>
      <c r="O208" s="175"/>
      <c r="P208" s="176">
        <f>SUM(P209:P234)</f>
        <v>0</v>
      </c>
      <c r="Q208" s="175"/>
      <c r="R208" s="176">
        <f>SUM(R209:R234)</f>
        <v>53.87243024000001</v>
      </c>
      <c r="S208" s="175"/>
      <c r="T208" s="177">
        <f>SUM(T209:T234)</f>
        <v>0</v>
      </c>
      <c r="AR208" s="178" t="s">
        <v>82</v>
      </c>
      <c r="AT208" s="179" t="s">
        <v>73</v>
      </c>
      <c r="AU208" s="179" t="s">
        <v>82</v>
      </c>
      <c r="AY208" s="178" t="s">
        <v>127</v>
      </c>
      <c r="BK208" s="180">
        <f>SUM(BK209:BK234)</f>
        <v>0</v>
      </c>
    </row>
    <row r="209" spans="1:65" s="2" customFormat="1" ht="37.9" customHeight="1">
      <c r="A209" s="34"/>
      <c r="B209" s="35"/>
      <c r="C209" s="183" t="s">
        <v>276</v>
      </c>
      <c r="D209" s="183" t="s">
        <v>129</v>
      </c>
      <c r="E209" s="184" t="s">
        <v>277</v>
      </c>
      <c r="F209" s="185" t="s">
        <v>278</v>
      </c>
      <c r="G209" s="186" t="s">
        <v>132</v>
      </c>
      <c r="H209" s="187">
        <v>39.66</v>
      </c>
      <c r="I209" s="188"/>
      <c r="J209" s="189">
        <f>ROUND(I209*H209,2)</f>
        <v>0</v>
      </c>
      <c r="K209" s="190"/>
      <c r="L209" s="39"/>
      <c r="M209" s="191" t="s">
        <v>1</v>
      </c>
      <c r="N209" s="192" t="s">
        <v>39</v>
      </c>
      <c r="O209" s="71"/>
      <c r="P209" s="193">
        <f>O209*H209</f>
        <v>0</v>
      </c>
      <c r="Q209" s="193">
        <v>0.23</v>
      </c>
      <c r="R209" s="193">
        <f>Q209*H209</f>
        <v>9.1218</v>
      </c>
      <c r="S209" s="193">
        <v>0</v>
      </c>
      <c r="T209" s="194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5" t="s">
        <v>133</v>
      </c>
      <c r="AT209" s="195" t="s">
        <v>129</v>
      </c>
      <c r="AU209" s="195" t="s">
        <v>84</v>
      </c>
      <c r="AY209" s="17" t="s">
        <v>127</v>
      </c>
      <c r="BE209" s="196">
        <f>IF(N209="základní",J209,0)</f>
        <v>0</v>
      </c>
      <c r="BF209" s="196">
        <f>IF(N209="snížená",J209,0)</f>
        <v>0</v>
      </c>
      <c r="BG209" s="196">
        <f>IF(N209="zákl. přenesená",J209,0)</f>
        <v>0</v>
      </c>
      <c r="BH209" s="196">
        <f>IF(N209="sníž. přenesená",J209,0)</f>
        <v>0</v>
      </c>
      <c r="BI209" s="196">
        <f>IF(N209="nulová",J209,0)</f>
        <v>0</v>
      </c>
      <c r="BJ209" s="17" t="s">
        <v>82</v>
      </c>
      <c r="BK209" s="196">
        <f>ROUND(I209*H209,2)</f>
        <v>0</v>
      </c>
      <c r="BL209" s="17" t="s">
        <v>133</v>
      </c>
      <c r="BM209" s="195" t="s">
        <v>279</v>
      </c>
    </row>
    <row r="210" spans="2:51" s="14" customFormat="1" ht="11.25">
      <c r="B210" s="208"/>
      <c r="C210" s="209"/>
      <c r="D210" s="199" t="s">
        <v>135</v>
      </c>
      <c r="E210" s="210" t="s">
        <v>1</v>
      </c>
      <c r="F210" s="211" t="s">
        <v>280</v>
      </c>
      <c r="G210" s="209"/>
      <c r="H210" s="212">
        <v>39.66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135</v>
      </c>
      <c r="AU210" s="218" t="s">
        <v>84</v>
      </c>
      <c r="AV210" s="14" t="s">
        <v>84</v>
      </c>
      <c r="AW210" s="14" t="s">
        <v>31</v>
      </c>
      <c r="AX210" s="14" t="s">
        <v>82</v>
      </c>
      <c r="AY210" s="218" t="s">
        <v>127</v>
      </c>
    </row>
    <row r="211" spans="1:65" s="2" customFormat="1" ht="33" customHeight="1">
      <c r="A211" s="34"/>
      <c r="B211" s="35"/>
      <c r="C211" s="183" t="s">
        <v>281</v>
      </c>
      <c r="D211" s="183" t="s">
        <v>129</v>
      </c>
      <c r="E211" s="184" t="s">
        <v>282</v>
      </c>
      <c r="F211" s="185" t="s">
        <v>283</v>
      </c>
      <c r="G211" s="186" t="s">
        <v>132</v>
      </c>
      <c r="H211" s="187">
        <v>33.31</v>
      </c>
      <c r="I211" s="188"/>
      <c r="J211" s="189">
        <f>ROUND(I211*H211,2)</f>
        <v>0</v>
      </c>
      <c r="K211" s="190"/>
      <c r="L211" s="39"/>
      <c r="M211" s="191" t="s">
        <v>1</v>
      </c>
      <c r="N211" s="192" t="s">
        <v>39</v>
      </c>
      <c r="O211" s="71"/>
      <c r="P211" s="193">
        <f>O211*H211</f>
        <v>0</v>
      </c>
      <c r="Q211" s="193">
        <v>0.23</v>
      </c>
      <c r="R211" s="193">
        <f>Q211*H211</f>
        <v>7.661300000000001</v>
      </c>
      <c r="S211" s="193">
        <v>0</v>
      </c>
      <c r="T211" s="194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5" t="s">
        <v>133</v>
      </c>
      <c r="AT211" s="195" t="s">
        <v>129</v>
      </c>
      <c r="AU211" s="195" t="s">
        <v>84</v>
      </c>
      <c r="AY211" s="17" t="s">
        <v>127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17" t="s">
        <v>82</v>
      </c>
      <c r="BK211" s="196">
        <f>ROUND(I211*H211,2)</f>
        <v>0</v>
      </c>
      <c r="BL211" s="17" t="s">
        <v>133</v>
      </c>
      <c r="BM211" s="195" t="s">
        <v>284</v>
      </c>
    </row>
    <row r="212" spans="2:51" s="13" customFormat="1" ht="11.25">
      <c r="B212" s="197"/>
      <c r="C212" s="198"/>
      <c r="D212" s="199" t="s">
        <v>135</v>
      </c>
      <c r="E212" s="200" t="s">
        <v>1</v>
      </c>
      <c r="F212" s="201" t="s">
        <v>168</v>
      </c>
      <c r="G212" s="198"/>
      <c r="H212" s="200" t="s">
        <v>1</v>
      </c>
      <c r="I212" s="202"/>
      <c r="J212" s="198"/>
      <c r="K212" s="198"/>
      <c r="L212" s="203"/>
      <c r="M212" s="204"/>
      <c r="N212" s="205"/>
      <c r="O212" s="205"/>
      <c r="P212" s="205"/>
      <c r="Q212" s="205"/>
      <c r="R212" s="205"/>
      <c r="S212" s="205"/>
      <c r="T212" s="206"/>
      <c r="AT212" s="207" t="s">
        <v>135</v>
      </c>
      <c r="AU212" s="207" t="s">
        <v>84</v>
      </c>
      <c r="AV212" s="13" t="s">
        <v>82</v>
      </c>
      <c r="AW212" s="13" t="s">
        <v>31</v>
      </c>
      <c r="AX212" s="13" t="s">
        <v>74</v>
      </c>
      <c r="AY212" s="207" t="s">
        <v>127</v>
      </c>
    </row>
    <row r="213" spans="2:51" s="14" customFormat="1" ht="11.25">
      <c r="B213" s="208"/>
      <c r="C213" s="209"/>
      <c r="D213" s="199" t="s">
        <v>135</v>
      </c>
      <c r="E213" s="210" t="s">
        <v>1</v>
      </c>
      <c r="F213" s="211" t="s">
        <v>160</v>
      </c>
      <c r="G213" s="209"/>
      <c r="H213" s="212">
        <v>33.31</v>
      </c>
      <c r="I213" s="213"/>
      <c r="J213" s="209"/>
      <c r="K213" s="209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135</v>
      </c>
      <c r="AU213" s="218" t="s">
        <v>84</v>
      </c>
      <c r="AV213" s="14" t="s">
        <v>84</v>
      </c>
      <c r="AW213" s="14" t="s">
        <v>31</v>
      </c>
      <c r="AX213" s="14" t="s">
        <v>82</v>
      </c>
      <c r="AY213" s="218" t="s">
        <v>127</v>
      </c>
    </row>
    <row r="214" spans="1:65" s="2" customFormat="1" ht="33" customHeight="1">
      <c r="A214" s="34"/>
      <c r="B214" s="35"/>
      <c r="C214" s="183" t="s">
        <v>285</v>
      </c>
      <c r="D214" s="183" t="s">
        <v>129</v>
      </c>
      <c r="E214" s="184" t="s">
        <v>286</v>
      </c>
      <c r="F214" s="185" t="s">
        <v>287</v>
      </c>
      <c r="G214" s="186" t="s">
        <v>132</v>
      </c>
      <c r="H214" s="187">
        <v>43.626</v>
      </c>
      <c r="I214" s="188"/>
      <c r="J214" s="189">
        <f>ROUND(I214*H214,2)</f>
        <v>0</v>
      </c>
      <c r="K214" s="190"/>
      <c r="L214" s="39"/>
      <c r="M214" s="191" t="s">
        <v>1</v>
      </c>
      <c r="N214" s="192" t="s">
        <v>39</v>
      </c>
      <c r="O214" s="71"/>
      <c r="P214" s="193">
        <f>O214*H214</f>
        <v>0</v>
      </c>
      <c r="Q214" s="193">
        <v>0.46</v>
      </c>
      <c r="R214" s="193">
        <f>Q214*H214</f>
        <v>20.06796</v>
      </c>
      <c r="S214" s="193">
        <v>0</v>
      </c>
      <c r="T214" s="194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5" t="s">
        <v>133</v>
      </c>
      <c r="AT214" s="195" t="s">
        <v>129</v>
      </c>
      <c r="AU214" s="195" t="s">
        <v>84</v>
      </c>
      <c r="AY214" s="17" t="s">
        <v>127</v>
      </c>
      <c r="BE214" s="196">
        <f>IF(N214="základní",J214,0)</f>
        <v>0</v>
      </c>
      <c r="BF214" s="196">
        <f>IF(N214="snížená",J214,0)</f>
        <v>0</v>
      </c>
      <c r="BG214" s="196">
        <f>IF(N214="zákl. přenesená",J214,0)</f>
        <v>0</v>
      </c>
      <c r="BH214" s="196">
        <f>IF(N214="sníž. přenesená",J214,0)</f>
        <v>0</v>
      </c>
      <c r="BI214" s="196">
        <f>IF(N214="nulová",J214,0)</f>
        <v>0</v>
      </c>
      <c r="BJ214" s="17" t="s">
        <v>82</v>
      </c>
      <c r="BK214" s="196">
        <f>ROUND(I214*H214,2)</f>
        <v>0</v>
      </c>
      <c r="BL214" s="17" t="s">
        <v>133</v>
      </c>
      <c r="BM214" s="195" t="s">
        <v>288</v>
      </c>
    </row>
    <row r="215" spans="2:51" s="14" customFormat="1" ht="11.25">
      <c r="B215" s="208"/>
      <c r="C215" s="209"/>
      <c r="D215" s="199" t="s">
        <v>135</v>
      </c>
      <c r="E215" s="210" t="s">
        <v>1</v>
      </c>
      <c r="F215" s="211" t="s">
        <v>289</v>
      </c>
      <c r="G215" s="209"/>
      <c r="H215" s="212">
        <v>43.626</v>
      </c>
      <c r="I215" s="213"/>
      <c r="J215" s="209"/>
      <c r="K215" s="209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135</v>
      </c>
      <c r="AU215" s="218" t="s">
        <v>84</v>
      </c>
      <c r="AV215" s="14" t="s">
        <v>84</v>
      </c>
      <c r="AW215" s="14" t="s">
        <v>31</v>
      </c>
      <c r="AX215" s="14" t="s">
        <v>82</v>
      </c>
      <c r="AY215" s="218" t="s">
        <v>127</v>
      </c>
    </row>
    <row r="216" spans="1:65" s="2" customFormat="1" ht="37.9" customHeight="1">
      <c r="A216" s="34"/>
      <c r="B216" s="35"/>
      <c r="C216" s="183" t="s">
        <v>290</v>
      </c>
      <c r="D216" s="183" t="s">
        <v>129</v>
      </c>
      <c r="E216" s="184" t="s">
        <v>291</v>
      </c>
      <c r="F216" s="185" t="s">
        <v>292</v>
      </c>
      <c r="G216" s="186" t="s">
        <v>132</v>
      </c>
      <c r="H216" s="187">
        <v>2.25</v>
      </c>
      <c r="I216" s="188"/>
      <c r="J216" s="189">
        <f>ROUND(I216*H216,2)</f>
        <v>0</v>
      </c>
      <c r="K216" s="190"/>
      <c r="L216" s="39"/>
      <c r="M216" s="191" t="s">
        <v>1</v>
      </c>
      <c r="N216" s="192" t="s">
        <v>39</v>
      </c>
      <c r="O216" s="71"/>
      <c r="P216" s="193">
        <f>O216*H216</f>
        <v>0</v>
      </c>
      <c r="Q216" s="193">
        <v>0.575</v>
      </c>
      <c r="R216" s="193">
        <f>Q216*H216</f>
        <v>1.29375</v>
      </c>
      <c r="S216" s="193">
        <v>0</v>
      </c>
      <c r="T216" s="19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5" t="s">
        <v>133</v>
      </c>
      <c r="AT216" s="195" t="s">
        <v>129</v>
      </c>
      <c r="AU216" s="195" t="s">
        <v>84</v>
      </c>
      <c r="AY216" s="17" t="s">
        <v>127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17" t="s">
        <v>82</v>
      </c>
      <c r="BK216" s="196">
        <f>ROUND(I216*H216,2)</f>
        <v>0</v>
      </c>
      <c r="BL216" s="17" t="s">
        <v>133</v>
      </c>
      <c r="BM216" s="195" t="s">
        <v>293</v>
      </c>
    </row>
    <row r="217" spans="2:51" s="14" customFormat="1" ht="11.25">
      <c r="B217" s="208"/>
      <c r="C217" s="209"/>
      <c r="D217" s="199" t="s">
        <v>135</v>
      </c>
      <c r="E217" s="210" t="s">
        <v>1</v>
      </c>
      <c r="F217" s="211" t="s">
        <v>294</v>
      </c>
      <c r="G217" s="209"/>
      <c r="H217" s="212">
        <v>2.25</v>
      </c>
      <c r="I217" s="213"/>
      <c r="J217" s="209"/>
      <c r="K217" s="209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135</v>
      </c>
      <c r="AU217" s="218" t="s">
        <v>84</v>
      </c>
      <c r="AV217" s="14" t="s">
        <v>84</v>
      </c>
      <c r="AW217" s="14" t="s">
        <v>31</v>
      </c>
      <c r="AX217" s="14" t="s">
        <v>82</v>
      </c>
      <c r="AY217" s="218" t="s">
        <v>127</v>
      </c>
    </row>
    <row r="218" spans="1:65" s="2" customFormat="1" ht="44.25" customHeight="1">
      <c r="A218" s="34"/>
      <c r="B218" s="35"/>
      <c r="C218" s="183" t="s">
        <v>295</v>
      </c>
      <c r="D218" s="183" t="s">
        <v>129</v>
      </c>
      <c r="E218" s="184" t="s">
        <v>296</v>
      </c>
      <c r="F218" s="185" t="s">
        <v>297</v>
      </c>
      <c r="G218" s="186" t="s">
        <v>132</v>
      </c>
      <c r="H218" s="187">
        <v>2.25</v>
      </c>
      <c r="I218" s="188"/>
      <c r="J218" s="189">
        <f>ROUND(I218*H218,2)</f>
        <v>0</v>
      </c>
      <c r="K218" s="190"/>
      <c r="L218" s="39"/>
      <c r="M218" s="191" t="s">
        <v>1</v>
      </c>
      <c r="N218" s="192" t="s">
        <v>39</v>
      </c>
      <c r="O218" s="71"/>
      <c r="P218" s="193">
        <f>O218*H218</f>
        <v>0</v>
      </c>
      <c r="Q218" s="193">
        <v>0.26376</v>
      </c>
      <c r="R218" s="193">
        <f>Q218*H218</f>
        <v>0.59346</v>
      </c>
      <c r="S218" s="193">
        <v>0</v>
      </c>
      <c r="T218" s="194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5" t="s">
        <v>133</v>
      </c>
      <c r="AT218" s="195" t="s">
        <v>129</v>
      </c>
      <c r="AU218" s="195" t="s">
        <v>84</v>
      </c>
      <c r="AY218" s="17" t="s">
        <v>127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17" t="s">
        <v>82</v>
      </c>
      <c r="BK218" s="196">
        <f>ROUND(I218*H218,2)</f>
        <v>0</v>
      </c>
      <c r="BL218" s="17" t="s">
        <v>133</v>
      </c>
      <c r="BM218" s="195" t="s">
        <v>298</v>
      </c>
    </row>
    <row r="219" spans="1:65" s="2" customFormat="1" ht="24.2" customHeight="1">
      <c r="A219" s="34"/>
      <c r="B219" s="35"/>
      <c r="C219" s="183" t="s">
        <v>299</v>
      </c>
      <c r="D219" s="183" t="s">
        <v>129</v>
      </c>
      <c r="E219" s="184" t="s">
        <v>300</v>
      </c>
      <c r="F219" s="185" t="s">
        <v>301</v>
      </c>
      <c r="G219" s="186" t="s">
        <v>132</v>
      </c>
      <c r="H219" s="187">
        <v>2.25</v>
      </c>
      <c r="I219" s="188"/>
      <c r="J219" s="189">
        <f>ROUND(I219*H219,2)</f>
        <v>0</v>
      </c>
      <c r="K219" s="190"/>
      <c r="L219" s="39"/>
      <c r="M219" s="191" t="s">
        <v>1</v>
      </c>
      <c r="N219" s="192" t="s">
        <v>39</v>
      </c>
      <c r="O219" s="71"/>
      <c r="P219" s="193">
        <f>O219*H219</f>
        <v>0</v>
      </c>
      <c r="Q219" s="193">
        <v>0.00071</v>
      </c>
      <c r="R219" s="193">
        <f>Q219*H219</f>
        <v>0.0015975</v>
      </c>
      <c r="S219" s="193">
        <v>0</v>
      </c>
      <c r="T219" s="194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5" t="s">
        <v>133</v>
      </c>
      <c r="AT219" s="195" t="s">
        <v>129</v>
      </c>
      <c r="AU219" s="195" t="s">
        <v>84</v>
      </c>
      <c r="AY219" s="17" t="s">
        <v>127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17" t="s">
        <v>82</v>
      </c>
      <c r="BK219" s="196">
        <f>ROUND(I219*H219,2)</f>
        <v>0</v>
      </c>
      <c r="BL219" s="17" t="s">
        <v>133</v>
      </c>
      <c r="BM219" s="195" t="s">
        <v>302</v>
      </c>
    </row>
    <row r="220" spans="1:65" s="2" customFormat="1" ht="78" customHeight="1">
      <c r="A220" s="34"/>
      <c r="B220" s="35"/>
      <c r="C220" s="183" t="s">
        <v>303</v>
      </c>
      <c r="D220" s="183" t="s">
        <v>129</v>
      </c>
      <c r="E220" s="184" t="s">
        <v>304</v>
      </c>
      <c r="F220" s="185" t="s">
        <v>305</v>
      </c>
      <c r="G220" s="186" t="s">
        <v>132</v>
      </c>
      <c r="H220" s="187">
        <v>30.92</v>
      </c>
      <c r="I220" s="188"/>
      <c r="J220" s="189">
        <f>ROUND(I220*H220,2)</f>
        <v>0</v>
      </c>
      <c r="K220" s="190"/>
      <c r="L220" s="39"/>
      <c r="M220" s="191" t="s">
        <v>1</v>
      </c>
      <c r="N220" s="192" t="s">
        <v>39</v>
      </c>
      <c r="O220" s="71"/>
      <c r="P220" s="193">
        <f>O220*H220</f>
        <v>0</v>
      </c>
      <c r="Q220" s="193">
        <v>0.08922</v>
      </c>
      <c r="R220" s="193">
        <f>Q220*H220</f>
        <v>2.7586824</v>
      </c>
      <c r="S220" s="193">
        <v>0</v>
      </c>
      <c r="T220" s="194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5" t="s">
        <v>133</v>
      </c>
      <c r="AT220" s="195" t="s">
        <v>129</v>
      </c>
      <c r="AU220" s="195" t="s">
        <v>84</v>
      </c>
      <c r="AY220" s="17" t="s">
        <v>127</v>
      </c>
      <c r="BE220" s="196">
        <f>IF(N220="základní",J220,0)</f>
        <v>0</v>
      </c>
      <c r="BF220" s="196">
        <f>IF(N220="snížená",J220,0)</f>
        <v>0</v>
      </c>
      <c r="BG220" s="196">
        <f>IF(N220="zákl. přenesená",J220,0)</f>
        <v>0</v>
      </c>
      <c r="BH220" s="196">
        <f>IF(N220="sníž. přenesená",J220,0)</f>
        <v>0</v>
      </c>
      <c r="BI220" s="196">
        <f>IF(N220="nulová",J220,0)</f>
        <v>0</v>
      </c>
      <c r="BJ220" s="17" t="s">
        <v>82</v>
      </c>
      <c r="BK220" s="196">
        <f>ROUND(I220*H220,2)</f>
        <v>0</v>
      </c>
      <c r="BL220" s="17" t="s">
        <v>133</v>
      </c>
      <c r="BM220" s="195" t="s">
        <v>306</v>
      </c>
    </row>
    <row r="221" spans="2:51" s="14" customFormat="1" ht="11.25">
      <c r="B221" s="208"/>
      <c r="C221" s="209"/>
      <c r="D221" s="199" t="s">
        <v>135</v>
      </c>
      <c r="E221" s="210" t="s">
        <v>1</v>
      </c>
      <c r="F221" s="211" t="s">
        <v>307</v>
      </c>
      <c r="G221" s="209"/>
      <c r="H221" s="212">
        <v>30.92</v>
      </c>
      <c r="I221" s="213"/>
      <c r="J221" s="209"/>
      <c r="K221" s="209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135</v>
      </c>
      <c r="AU221" s="218" t="s">
        <v>84</v>
      </c>
      <c r="AV221" s="14" t="s">
        <v>84</v>
      </c>
      <c r="AW221" s="14" t="s">
        <v>31</v>
      </c>
      <c r="AX221" s="14" t="s">
        <v>82</v>
      </c>
      <c r="AY221" s="218" t="s">
        <v>127</v>
      </c>
    </row>
    <row r="222" spans="1:65" s="2" customFormat="1" ht="21.75" customHeight="1">
      <c r="A222" s="34"/>
      <c r="B222" s="35"/>
      <c r="C222" s="230" t="s">
        <v>308</v>
      </c>
      <c r="D222" s="230" t="s">
        <v>184</v>
      </c>
      <c r="E222" s="231" t="s">
        <v>309</v>
      </c>
      <c r="F222" s="232" t="s">
        <v>310</v>
      </c>
      <c r="G222" s="233" t="s">
        <v>132</v>
      </c>
      <c r="H222" s="234">
        <v>31.848</v>
      </c>
      <c r="I222" s="235"/>
      <c r="J222" s="236">
        <f>ROUND(I222*H222,2)</f>
        <v>0</v>
      </c>
      <c r="K222" s="237"/>
      <c r="L222" s="238"/>
      <c r="M222" s="239" t="s">
        <v>1</v>
      </c>
      <c r="N222" s="240" t="s">
        <v>39</v>
      </c>
      <c r="O222" s="71"/>
      <c r="P222" s="193">
        <f>O222*H222</f>
        <v>0</v>
      </c>
      <c r="Q222" s="193">
        <v>0.131</v>
      </c>
      <c r="R222" s="193">
        <f>Q222*H222</f>
        <v>4.1720880000000005</v>
      </c>
      <c r="S222" s="193">
        <v>0</v>
      </c>
      <c r="T222" s="194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5" t="s">
        <v>171</v>
      </c>
      <c r="AT222" s="195" t="s">
        <v>184</v>
      </c>
      <c r="AU222" s="195" t="s">
        <v>84</v>
      </c>
      <c r="AY222" s="17" t="s">
        <v>127</v>
      </c>
      <c r="BE222" s="196">
        <f>IF(N222="základní",J222,0)</f>
        <v>0</v>
      </c>
      <c r="BF222" s="196">
        <f>IF(N222="snížená",J222,0)</f>
        <v>0</v>
      </c>
      <c r="BG222" s="196">
        <f>IF(N222="zákl. přenesená",J222,0)</f>
        <v>0</v>
      </c>
      <c r="BH222" s="196">
        <f>IF(N222="sníž. přenesená",J222,0)</f>
        <v>0</v>
      </c>
      <c r="BI222" s="196">
        <f>IF(N222="nulová",J222,0)</f>
        <v>0</v>
      </c>
      <c r="BJ222" s="17" t="s">
        <v>82</v>
      </c>
      <c r="BK222" s="196">
        <f>ROUND(I222*H222,2)</f>
        <v>0</v>
      </c>
      <c r="BL222" s="17" t="s">
        <v>133</v>
      </c>
      <c r="BM222" s="195" t="s">
        <v>311</v>
      </c>
    </row>
    <row r="223" spans="2:51" s="14" customFormat="1" ht="11.25">
      <c r="B223" s="208"/>
      <c r="C223" s="209"/>
      <c r="D223" s="199" t="s">
        <v>135</v>
      </c>
      <c r="E223" s="210" t="s">
        <v>1</v>
      </c>
      <c r="F223" s="211" t="s">
        <v>312</v>
      </c>
      <c r="G223" s="209"/>
      <c r="H223" s="212">
        <v>31.848</v>
      </c>
      <c r="I223" s="213"/>
      <c r="J223" s="209"/>
      <c r="K223" s="209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135</v>
      </c>
      <c r="AU223" s="218" t="s">
        <v>84</v>
      </c>
      <c r="AV223" s="14" t="s">
        <v>84</v>
      </c>
      <c r="AW223" s="14" t="s">
        <v>31</v>
      </c>
      <c r="AX223" s="14" t="s">
        <v>82</v>
      </c>
      <c r="AY223" s="218" t="s">
        <v>127</v>
      </c>
    </row>
    <row r="224" spans="1:65" s="2" customFormat="1" ht="66.75" customHeight="1">
      <c r="A224" s="34"/>
      <c r="B224" s="35"/>
      <c r="C224" s="183" t="s">
        <v>313</v>
      </c>
      <c r="D224" s="183" t="s">
        <v>129</v>
      </c>
      <c r="E224" s="184" t="s">
        <v>314</v>
      </c>
      <c r="F224" s="185" t="s">
        <v>315</v>
      </c>
      <c r="G224" s="186" t="s">
        <v>132</v>
      </c>
      <c r="H224" s="187">
        <v>8.74</v>
      </c>
      <c r="I224" s="188"/>
      <c r="J224" s="189">
        <f>ROUND(I224*H224,2)</f>
        <v>0</v>
      </c>
      <c r="K224" s="190"/>
      <c r="L224" s="39"/>
      <c r="M224" s="191" t="s">
        <v>1</v>
      </c>
      <c r="N224" s="192" t="s">
        <v>39</v>
      </c>
      <c r="O224" s="71"/>
      <c r="P224" s="193">
        <f>O224*H224</f>
        <v>0</v>
      </c>
      <c r="Q224" s="193">
        <v>0.0888</v>
      </c>
      <c r="R224" s="193">
        <f>Q224*H224</f>
        <v>0.776112</v>
      </c>
      <c r="S224" s="193">
        <v>0</v>
      </c>
      <c r="T224" s="194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5" t="s">
        <v>133</v>
      </c>
      <c r="AT224" s="195" t="s">
        <v>129</v>
      </c>
      <c r="AU224" s="195" t="s">
        <v>84</v>
      </c>
      <c r="AY224" s="17" t="s">
        <v>127</v>
      </c>
      <c r="BE224" s="196">
        <f>IF(N224="základní",J224,0)</f>
        <v>0</v>
      </c>
      <c r="BF224" s="196">
        <f>IF(N224="snížená",J224,0)</f>
        <v>0</v>
      </c>
      <c r="BG224" s="196">
        <f>IF(N224="zákl. přenesená",J224,0)</f>
        <v>0</v>
      </c>
      <c r="BH224" s="196">
        <f>IF(N224="sníž. přenesená",J224,0)</f>
        <v>0</v>
      </c>
      <c r="BI224" s="196">
        <f>IF(N224="nulová",J224,0)</f>
        <v>0</v>
      </c>
      <c r="BJ224" s="17" t="s">
        <v>82</v>
      </c>
      <c r="BK224" s="196">
        <f>ROUND(I224*H224,2)</f>
        <v>0</v>
      </c>
      <c r="BL224" s="17" t="s">
        <v>133</v>
      </c>
      <c r="BM224" s="195" t="s">
        <v>316</v>
      </c>
    </row>
    <row r="225" spans="2:51" s="14" customFormat="1" ht="11.25">
      <c r="B225" s="208"/>
      <c r="C225" s="209"/>
      <c r="D225" s="199" t="s">
        <v>135</v>
      </c>
      <c r="E225" s="210" t="s">
        <v>1</v>
      </c>
      <c r="F225" s="211" t="s">
        <v>317</v>
      </c>
      <c r="G225" s="209"/>
      <c r="H225" s="212">
        <v>8.74</v>
      </c>
      <c r="I225" s="213"/>
      <c r="J225" s="209"/>
      <c r="K225" s="209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135</v>
      </c>
      <c r="AU225" s="218" t="s">
        <v>84</v>
      </c>
      <c r="AV225" s="14" t="s">
        <v>84</v>
      </c>
      <c r="AW225" s="14" t="s">
        <v>31</v>
      </c>
      <c r="AX225" s="14" t="s">
        <v>82</v>
      </c>
      <c r="AY225" s="218" t="s">
        <v>127</v>
      </c>
    </row>
    <row r="226" spans="1:65" s="2" customFormat="1" ht="24.2" customHeight="1">
      <c r="A226" s="34"/>
      <c r="B226" s="35"/>
      <c r="C226" s="230" t="s">
        <v>318</v>
      </c>
      <c r="D226" s="230" t="s">
        <v>184</v>
      </c>
      <c r="E226" s="231" t="s">
        <v>319</v>
      </c>
      <c r="F226" s="232" t="s">
        <v>320</v>
      </c>
      <c r="G226" s="233" t="s">
        <v>132</v>
      </c>
      <c r="H226" s="234">
        <v>9.002</v>
      </c>
      <c r="I226" s="235"/>
      <c r="J226" s="236">
        <f>ROUND(I226*H226,2)</f>
        <v>0</v>
      </c>
      <c r="K226" s="237"/>
      <c r="L226" s="238"/>
      <c r="M226" s="239" t="s">
        <v>1</v>
      </c>
      <c r="N226" s="240" t="s">
        <v>39</v>
      </c>
      <c r="O226" s="71"/>
      <c r="P226" s="193">
        <f>O226*H226</f>
        <v>0</v>
      </c>
      <c r="Q226" s="193">
        <v>0.14167</v>
      </c>
      <c r="R226" s="193">
        <f>Q226*H226</f>
        <v>1.27531334</v>
      </c>
      <c r="S226" s="193">
        <v>0</v>
      </c>
      <c r="T226" s="194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5" t="s">
        <v>171</v>
      </c>
      <c r="AT226" s="195" t="s">
        <v>184</v>
      </c>
      <c r="AU226" s="195" t="s">
        <v>84</v>
      </c>
      <c r="AY226" s="17" t="s">
        <v>127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17" t="s">
        <v>82</v>
      </c>
      <c r="BK226" s="196">
        <f>ROUND(I226*H226,2)</f>
        <v>0</v>
      </c>
      <c r="BL226" s="17" t="s">
        <v>133</v>
      </c>
      <c r="BM226" s="195" t="s">
        <v>321</v>
      </c>
    </row>
    <row r="227" spans="1:47" s="2" customFormat="1" ht="19.5">
      <c r="A227" s="34"/>
      <c r="B227" s="35"/>
      <c r="C227" s="36"/>
      <c r="D227" s="199" t="s">
        <v>322</v>
      </c>
      <c r="E227" s="36"/>
      <c r="F227" s="241" t="s">
        <v>323</v>
      </c>
      <c r="G227" s="36"/>
      <c r="H227" s="36"/>
      <c r="I227" s="242"/>
      <c r="J227" s="36"/>
      <c r="K227" s="36"/>
      <c r="L227" s="39"/>
      <c r="M227" s="243"/>
      <c r="N227" s="244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322</v>
      </c>
      <c r="AU227" s="17" t="s">
        <v>84</v>
      </c>
    </row>
    <row r="228" spans="2:51" s="14" customFormat="1" ht="11.25">
      <c r="B228" s="208"/>
      <c r="C228" s="209"/>
      <c r="D228" s="199" t="s">
        <v>135</v>
      </c>
      <c r="E228" s="210" t="s">
        <v>1</v>
      </c>
      <c r="F228" s="211" t="s">
        <v>317</v>
      </c>
      <c r="G228" s="209"/>
      <c r="H228" s="212">
        <v>8.74</v>
      </c>
      <c r="I228" s="213"/>
      <c r="J228" s="209"/>
      <c r="K228" s="209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135</v>
      </c>
      <c r="AU228" s="218" t="s">
        <v>84</v>
      </c>
      <c r="AV228" s="14" t="s">
        <v>84</v>
      </c>
      <c r="AW228" s="14" t="s">
        <v>31</v>
      </c>
      <c r="AX228" s="14" t="s">
        <v>82</v>
      </c>
      <c r="AY228" s="218" t="s">
        <v>127</v>
      </c>
    </row>
    <row r="229" spans="2:51" s="14" customFormat="1" ht="11.25">
      <c r="B229" s="208"/>
      <c r="C229" s="209"/>
      <c r="D229" s="199" t="s">
        <v>135</v>
      </c>
      <c r="E229" s="209"/>
      <c r="F229" s="211" t="s">
        <v>324</v>
      </c>
      <c r="G229" s="209"/>
      <c r="H229" s="212">
        <v>9.002</v>
      </c>
      <c r="I229" s="213"/>
      <c r="J229" s="209"/>
      <c r="K229" s="209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135</v>
      </c>
      <c r="AU229" s="218" t="s">
        <v>84</v>
      </c>
      <c r="AV229" s="14" t="s">
        <v>84</v>
      </c>
      <c r="AW229" s="14" t="s">
        <v>4</v>
      </c>
      <c r="AX229" s="14" t="s">
        <v>82</v>
      </c>
      <c r="AY229" s="218" t="s">
        <v>127</v>
      </c>
    </row>
    <row r="230" spans="1:65" s="2" customFormat="1" ht="24.2" customHeight="1">
      <c r="A230" s="34"/>
      <c r="B230" s="35"/>
      <c r="C230" s="183" t="s">
        <v>325</v>
      </c>
      <c r="D230" s="183" t="s">
        <v>129</v>
      </c>
      <c r="E230" s="184" t="s">
        <v>326</v>
      </c>
      <c r="F230" s="185" t="s">
        <v>327</v>
      </c>
      <c r="G230" s="186" t="s">
        <v>164</v>
      </c>
      <c r="H230" s="187">
        <v>8.7</v>
      </c>
      <c r="I230" s="188"/>
      <c r="J230" s="189">
        <f>ROUND(I230*H230,2)</f>
        <v>0</v>
      </c>
      <c r="K230" s="190"/>
      <c r="L230" s="39"/>
      <c r="M230" s="191" t="s">
        <v>1</v>
      </c>
      <c r="N230" s="192" t="s">
        <v>39</v>
      </c>
      <c r="O230" s="71"/>
      <c r="P230" s="193">
        <f>O230*H230</f>
        <v>0</v>
      </c>
      <c r="Q230" s="193">
        <v>0.0036</v>
      </c>
      <c r="R230" s="193">
        <f>Q230*H230</f>
        <v>0.031319999999999994</v>
      </c>
      <c r="S230" s="193">
        <v>0</v>
      </c>
      <c r="T230" s="194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5" t="s">
        <v>133</v>
      </c>
      <c r="AT230" s="195" t="s">
        <v>129</v>
      </c>
      <c r="AU230" s="195" t="s">
        <v>84</v>
      </c>
      <c r="AY230" s="17" t="s">
        <v>127</v>
      </c>
      <c r="BE230" s="196">
        <f>IF(N230="základní",J230,0)</f>
        <v>0</v>
      </c>
      <c r="BF230" s="196">
        <f>IF(N230="snížená",J230,0)</f>
        <v>0</v>
      </c>
      <c r="BG230" s="196">
        <f>IF(N230="zákl. přenesená",J230,0)</f>
        <v>0</v>
      </c>
      <c r="BH230" s="196">
        <f>IF(N230="sníž. přenesená",J230,0)</f>
        <v>0</v>
      </c>
      <c r="BI230" s="196">
        <f>IF(N230="nulová",J230,0)</f>
        <v>0</v>
      </c>
      <c r="BJ230" s="17" t="s">
        <v>82</v>
      </c>
      <c r="BK230" s="196">
        <f>ROUND(I230*H230,2)</f>
        <v>0</v>
      </c>
      <c r="BL230" s="17" t="s">
        <v>133</v>
      </c>
      <c r="BM230" s="195" t="s">
        <v>328</v>
      </c>
    </row>
    <row r="231" spans="2:51" s="14" customFormat="1" ht="11.25">
      <c r="B231" s="208"/>
      <c r="C231" s="209"/>
      <c r="D231" s="199" t="s">
        <v>135</v>
      </c>
      <c r="E231" s="210" t="s">
        <v>1</v>
      </c>
      <c r="F231" s="211" t="s">
        <v>329</v>
      </c>
      <c r="G231" s="209"/>
      <c r="H231" s="212">
        <v>8.7</v>
      </c>
      <c r="I231" s="213"/>
      <c r="J231" s="209"/>
      <c r="K231" s="209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135</v>
      </c>
      <c r="AU231" s="218" t="s">
        <v>84</v>
      </c>
      <c r="AV231" s="14" t="s">
        <v>84</v>
      </c>
      <c r="AW231" s="14" t="s">
        <v>31</v>
      </c>
      <c r="AX231" s="14" t="s">
        <v>82</v>
      </c>
      <c r="AY231" s="218" t="s">
        <v>127</v>
      </c>
    </row>
    <row r="232" spans="1:65" s="2" customFormat="1" ht="24.2" customHeight="1">
      <c r="A232" s="34"/>
      <c r="B232" s="35"/>
      <c r="C232" s="183" t="s">
        <v>330</v>
      </c>
      <c r="D232" s="183" t="s">
        <v>129</v>
      </c>
      <c r="E232" s="184" t="s">
        <v>331</v>
      </c>
      <c r="F232" s="185" t="s">
        <v>332</v>
      </c>
      <c r="G232" s="186" t="s">
        <v>132</v>
      </c>
      <c r="H232" s="187">
        <v>33.31</v>
      </c>
      <c r="I232" s="188"/>
      <c r="J232" s="189">
        <f>ROUND(I232*H232,2)</f>
        <v>0</v>
      </c>
      <c r="K232" s="190"/>
      <c r="L232" s="39"/>
      <c r="M232" s="191" t="s">
        <v>1</v>
      </c>
      <c r="N232" s="192" t="s">
        <v>39</v>
      </c>
      <c r="O232" s="71"/>
      <c r="P232" s="193">
        <f>O232*H232</f>
        <v>0</v>
      </c>
      <c r="Q232" s="193">
        <v>0.1837</v>
      </c>
      <c r="R232" s="193">
        <f>Q232*H232</f>
        <v>6.119047</v>
      </c>
      <c r="S232" s="193">
        <v>0</v>
      </c>
      <c r="T232" s="194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5" t="s">
        <v>133</v>
      </c>
      <c r="AT232" s="195" t="s">
        <v>129</v>
      </c>
      <c r="AU232" s="195" t="s">
        <v>84</v>
      </c>
      <c r="AY232" s="17" t="s">
        <v>127</v>
      </c>
      <c r="BE232" s="196">
        <f>IF(N232="základní",J232,0)</f>
        <v>0</v>
      </c>
      <c r="BF232" s="196">
        <f>IF(N232="snížená",J232,0)</f>
        <v>0</v>
      </c>
      <c r="BG232" s="196">
        <f>IF(N232="zákl. přenesená",J232,0)</f>
        <v>0</v>
      </c>
      <c r="BH232" s="196">
        <f>IF(N232="sníž. přenesená",J232,0)</f>
        <v>0</v>
      </c>
      <c r="BI232" s="196">
        <f>IF(N232="nulová",J232,0)</f>
        <v>0</v>
      </c>
      <c r="BJ232" s="17" t="s">
        <v>82</v>
      </c>
      <c r="BK232" s="196">
        <f>ROUND(I232*H232,2)</f>
        <v>0</v>
      </c>
      <c r="BL232" s="17" t="s">
        <v>133</v>
      </c>
      <c r="BM232" s="195" t="s">
        <v>333</v>
      </c>
    </row>
    <row r="233" spans="2:51" s="13" customFormat="1" ht="11.25">
      <c r="B233" s="197"/>
      <c r="C233" s="198"/>
      <c r="D233" s="199" t="s">
        <v>135</v>
      </c>
      <c r="E233" s="200" t="s">
        <v>1</v>
      </c>
      <c r="F233" s="201" t="s">
        <v>168</v>
      </c>
      <c r="G233" s="198"/>
      <c r="H233" s="200" t="s">
        <v>1</v>
      </c>
      <c r="I233" s="202"/>
      <c r="J233" s="198"/>
      <c r="K233" s="198"/>
      <c r="L233" s="203"/>
      <c r="M233" s="204"/>
      <c r="N233" s="205"/>
      <c r="O233" s="205"/>
      <c r="P233" s="205"/>
      <c r="Q233" s="205"/>
      <c r="R233" s="205"/>
      <c r="S233" s="205"/>
      <c r="T233" s="206"/>
      <c r="AT233" s="207" t="s">
        <v>135</v>
      </c>
      <c r="AU233" s="207" t="s">
        <v>84</v>
      </c>
      <c r="AV233" s="13" t="s">
        <v>82</v>
      </c>
      <c r="AW233" s="13" t="s">
        <v>31</v>
      </c>
      <c r="AX233" s="13" t="s">
        <v>74</v>
      </c>
      <c r="AY233" s="207" t="s">
        <v>127</v>
      </c>
    </row>
    <row r="234" spans="2:51" s="14" customFormat="1" ht="11.25">
      <c r="B234" s="208"/>
      <c r="C234" s="209"/>
      <c r="D234" s="199" t="s">
        <v>135</v>
      </c>
      <c r="E234" s="210" t="s">
        <v>1</v>
      </c>
      <c r="F234" s="211" t="s">
        <v>160</v>
      </c>
      <c r="G234" s="209"/>
      <c r="H234" s="212">
        <v>33.31</v>
      </c>
      <c r="I234" s="213"/>
      <c r="J234" s="209"/>
      <c r="K234" s="209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135</v>
      </c>
      <c r="AU234" s="218" t="s">
        <v>84</v>
      </c>
      <c r="AV234" s="14" t="s">
        <v>84</v>
      </c>
      <c r="AW234" s="14" t="s">
        <v>31</v>
      </c>
      <c r="AX234" s="14" t="s">
        <v>82</v>
      </c>
      <c r="AY234" s="218" t="s">
        <v>127</v>
      </c>
    </row>
    <row r="235" spans="2:63" s="12" customFormat="1" ht="22.9" customHeight="1">
      <c r="B235" s="167"/>
      <c r="C235" s="168"/>
      <c r="D235" s="169" t="s">
        <v>73</v>
      </c>
      <c r="E235" s="181" t="s">
        <v>155</v>
      </c>
      <c r="F235" s="181" t="s">
        <v>334</v>
      </c>
      <c r="G235" s="168"/>
      <c r="H235" s="168"/>
      <c r="I235" s="171"/>
      <c r="J235" s="182">
        <f>BK235</f>
        <v>0</v>
      </c>
      <c r="K235" s="168"/>
      <c r="L235" s="173"/>
      <c r="M235" s="174"/>
      <c r="N235" s="175"/>
      <c r="O235" s="175"/>
      <c r="P235" s="176">
        <f>SUM(P236:P286)</f>
        <v>0</v>
      </c>
      <c r="Q235" s="175"/>
      <c r="R235" s="176">
        <f>SUM(R236:R286)</f>
        <v>19.097104399999996</v>
      </c>
      <c r="S235" s="175"/>
      <c r="T235" s="177">
        <f>SUM(T236:T286)</f>
        <v>0.2515</v>
      </c>
      <c r="AR235" s="178" t="s">
        <v>82</v>
      </c>
      <c r="AT235" s="179" t="s">
        <v>73</v>
      </c>
      <c r="AU235" s="179" t="s">
        <v>82</v>
      </c>
      <c r="AY235" s="178" t="s">
        <v>127</v>
      </c>
      <c r="BK235" s="180">
        <f>SUM(BK236:BK286)</f>
        <v>0</v>
      </c>
    </row>
    <row r="236" spans="1:65" s="2" customFormat="1" ht="33" customHeight="1">
      <c r="A236" s="34"/>
      <c r="B236" s="35"/>
      <c r="C236" s="183" t="s">
        <v>335</v>
      </c>
      <c r="D236" s="183" t="s">
        <v>129</v>
      </c>
      <c r="E236" s="184" t="s">
        <v>336</v>
      </c>
      <c r="F236" s="185" t="s">
        <v>337</v>
      </c>
      <c r="G236" s="186" t="s">
        <v>132</v>
      </c>
      <c r="H236" s="187">
        <v>287</v>
      </c>
      <c r="I236" s="188"/>
      <c r="J236" s="189">
        <f>ROUND(I236*H236,2)</f>
        <v>0</v>
      </c>
      <c r="K236" s="190"/>
      <c r="L236" s="39"/>
      <c r="M236" s="191" t="s">
        <v>1</v>
      </c>
      <c r="N236" s="192" t="s">
        <v>39</v>
      </c>
      <c r="O236" s="71"/>
      <c r="P236" s="193">
        <f>O236*H236</f>
        <v>0</v>
      </c>
      <c r="Q236" s="193">
        <v>0.00735</v>
      </c>
      <c r="R236" s="193">
        <f>Q236*H236</f>
        <v>2.10945</v>
      </c>
      <c r="S236" s="193">
        <v>0</v>
      </c>
      <c r="T236" s="194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5" t="s">
        <v>133</v>
      </c>
      <c r="AT236" s="195" t="s">
        <v>129</v>
      </c>
      <c r="AU236" s="195" t="s">
        <v>84</v>
      </c>
      <c r="AY236" s="17" t="s">
        <v>127</v>
      </c>
      <c r="BE236" s="196">
        <f>IF(N236="základní",J236,0)</f>
        <v>0</v>
      </c>
      <c r="BF236" s="196">
        <f>IF(N236="snížená",J236,0)</f>
        <v>0</v>
      </c>
      <c r="BG236" s="196">
        <f>IF(N236="zákl. přenesená",J236,0)</f>
        <v>0</v>
      </c>
      <c r="BH236" s="196">
        <f>IF(N236="sníž. přenesená",J236,0)</f>
        <v>0</v>
      </c>
      <c r="BI236" s="196">
        <f>IF(N236="nulová",J236,0)</f>
        <v>0</v>
      </c>
      <c r="BJ236" s="17" t="s">
        <v>82</v>
      </c>
      <c r="BK236" s="196">
        <f>ROUND(I236*H236,2)</f>
        <v>0</v>
      </c>
      <c r="BL236" s="17" t="s">
        <v>133</v>
      </c>
      <c r="BM236" s="195" t="s">
        <v>338</v>
      </c>
    </row>
    <row r="237" spans="2:51" s="13" customFormat="1" ht="11.25">
      <c r="B237" s="197"/>
      <c r="C237" s="198"/>
      <c r="D237" s="199" t="s">
        <v>135</v>
      </c>
      <c r="E237" s="200" t="s">
        <v>1</v>
      </c>
      <c r="F237" s="201" t="s">
        <v>339</v>
      </c>
      <c r="G237" s="198"/>
      <c r="H237" s="200" t="s">
        <v>1</v>
      </c>
      <c r="I237" s="202"/>
      <c r="J237" s="198"/>
      <c r="K237" s="198"/>
      <c r="L237" s="203"/>
      <c r="M237" s="204"/>
      <c r="N237" s="205"/>
      <c r="O237" s="205"/>
      <c r="P237" s="205"/>
      <c r="Q237" s="205"/>
      <c r="R237" s="205"/>
      <c r="S237" s="205"/>
      <c r="T237" s="206"/>
      <c r="AT237" s="207" t="s">
        <v>135</v>
      </c>
      <c r="AU237" s="207" t="s">
        <v>84</v>
      </c>
      <c r="AV237" s="13" t="s">
        <v>82</v>
      </c>
      <c r="AW237" s="13" t="s">
        <v>31</v>
      </c>
      <c r="AX237" s="13" t="s">
        <v>74</v>
      </c>
      <c r="AY237" s="207" t="s">
        <v>127</v>
      </c>
    </row>
    <row r="238" spans="2:51" s="13" customFormat="1" ht="11.25">
      <c r="B238" s="197"/>
      <c r="C238" s="198"/>
      <c r="D238" s="199" t="s">
        <v>135</v>
      </c>
      <c r="E238" s="200" t="s">
        <v>1</v>
      </c>
      <c r="F238" s="201" t="s">
        <v>340</v>
      </c>
      <c r="G238" s="198"/>
      <c r="H238" s="200" t="s">
        <v>1</v>
      </c>
      <c r="I238" s="202"/>
      <c r="J238" s="198"/>
      <c r="K238" s="198"/>
      <c r="L238" s="203"/>
      <c r="M238" s="204"/>
      <c r="N238" s="205"/>
      <c r="O238" s="205"/>
      <c r="P238" s="205"/>
      <c r="Q238" s="205"/>
      <c r="R238" s="205"/>
      <c r="S238" s="205"/>
      <c r="T238" s="206"/>
      <c r="AT238" s="207" t="s">
        <v>135</v>
      </c>
      <c r="AU238" s="207" t="s">
        <v>84</v>
      </c>
      <c r="AV238" s="13" t="s">
        <v>82</v>
      </c>
      <c r="AW238" s="13" t="s">
        <v>31</v>
      </c>
      <c r="AX238" s="13" t="s">
        <v>74</v>
      </c>
      <c r="AY238" s="207" t="s">
        <v>127</v>
      </c>
    </row>
    <row r="239" spans="2:51" s="14" customFormat="1" ht="11.25">
      <c r="B239" s="208"/>
      <c r="C239" s="209"/>
      <c r="D239" s="199" t="s">
        <v>135</v>
      </c>
      <c r="E239" s="210" t="s">
        <v>1</v>
      </c>
      <c r="F239" s="211" t="s">
        <v>299</v>
      </c>
      <c r="G239" s="209"/>
      <c r="H239" s="212">
        <v>32</v>
      </c>
      <c r="I239" s="213"/>
      <c r="J239" s="209"/>
      <c r="K239" s="209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135</v>
      </c>
      <c r="AU239" s="218" t="s">
        <v>84</v>
      </c>
      <c r="AV239" s="14" t="s">
        <v>84</v>
      </c>
      <c r="AW239" s="14" t="s">
        <v>31</v>
      </c>
      <c r="AX239" s="14" t="s">
        <v>74</v>
      </c>
      <c r="AY239" s="218" t="s">
        <v>127</v>
      </c>
    </row>
    <row r="240" spans="2:51" s="13" customFormat="1" ht="11.25">
      <c r="B240" s="197"/>
      <c r="C240" s="198"/>
      <c r="D240" s="199" t="s">
        <v>135</v>
      </c>
      <c r="E240" s="200" t="s">
        <v>1</v>
      </c>
      <c r="F240" s="201" t="s">
        <v>341</v>
      </c>
      <c r="G240" s="198"/>
      <c r="H240" s="200" t="s">
        <v>1</v>
      </c>
      <c r="I240" s="202"/>
      <c r="J240" s="198"/>
      <c r="K240" s="198"/>
      <c r="L240" s="203"/>
      <c r="M240" s="204"/>
      <c r="N240" s="205"/>
      <c r="O240" s="205"/>
      <c r="P240" s="205"/>
      <c r="Q240" s="205"/>
      <c r="R240" s="205"/>
      <c r="S240" s="205"/>
      <c r="T240" s="206"/>
      <c r="AT240" s="207" t="s">
        <v>135</v>
      </c>
      <c r="AU240" s="207" t="s">
        <v>84</v>
      </c>
      <c r="AV240" s="13" t="s">
        <v>82</v>
      </c>
      <c r="AW240" s="13" t="s">
        <v>31</v>
      </c>
      <c r="AX240" s="13" t="s">
        <v>74</v>
      </c>
      <c r="AY240" s="207" t="s">
        <v>127</v>
      </c>
    </row>
    <row r="241" spans="2:51" s="14" customFormat="1" ht="11.25">
      <c r="B241" s="208"/>
      <c r="C241" s="209"/>
      <c r="D241" s="199" t="s">
        <v>135</v>
      </c>
      <c r="E241" s="210" t="s">
        <v>1</v>
      </c>
      <c r="F241" s="211" t="s">
        <v>342</v>
      </c>
      <c r="G241" s="209"/>
      <c r="H241" s="212">
        <v>255</v>
      </c>
      <c r="I241" s="213"/>
      <c r="J241" s="209"/>
      <c r="K241" s="209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135</v>
      </c>
      <c r="AU241" s="218" t="s">
        <v>84</v>
      </c>
      <c r="AV241" s="14" t="s">
        <v>84</v>
      </c>
      <c r="AW241" s="14" t="s">
        <v>31</v>
      </c>
      <c r="AX241" s="14" t="s">
        <v>74</v>
      </c>
      <c r="AY241" s="218" t="s">
        <v>127</v>
      </c>
    </row>
    <row r="242" spans="2:51" s="15" customFormat="1" ht="11.25">
      <c r="B242" s="219"/>
      <c r="C242" s="220"/>
      <c r="D242" s="199" t="s">
        <v>135</v>
      </c>
      <c r="E242" s="221" t="s">
        <v>1</v>
      </c>
      <c r="F242" s="222" t="s">
        <v>170</v>
      </c>
      <c r="G242" s="220"/>
      <c r="H242" s="223">
        <v>287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135</v>
      </c>
      <c r="AU242" s="229" t="s">
        <v>84</v>
      </c>
      <c r="AV242" s="15" t="s">
        <v>133</v>
      </c>
      <c r="AW242" s="15" t="s">
        <v>31</v>
      </c>
      <c r="AX242" s="15" t="s">
        <v>82</v>
      </c>
      <c r="AY242" s="229" t="s">
        <v>127</v>
      </c>
    </row>
    <row r="243" spans="1:65" s="2" customFormat="1" ht="37.9" customHeight="1">
      <c r="A243" s="34"/>
      <c r="B243" s="35"/>
      <c r="C243" s="183" t="s">
        <v>343</v>
      </c>
      <c r="D243" s="183" t="s">
        <v>129</v>
      </c>
      <c r="E243" s="184" t="s">
        <v>344</v>
      </c>
      <c r="F243" s="185" t="s">
        <v>345</v>
      </c>
      <c r="G243" s="186" t="s">
        <v>132</v>
      </c>
      <c r="H243" s="187">
        <v>287</v>
      </c>
      <c r="I243" s="188"/>
      <c r="J243" s="189">
        <f>ROUND(I243*H243,2)</f>
        <v>0</v>
      </c>
      <c r="K243" s="190"/>
      <c r="L243" s="39"/>
      <c r="M243" s="191" t="s">
        <v>1</v>
      </c>
      <c r="N243" s="192" t="s">
        <v>39</v>
      </c>
      <c r="O243" s="71"/>
      <c r="P243" s="193">
        <f>O243*H243</f>
        <v>0</v>
      </c>
      <c r="Q243" s="193">
        <v>0.00028</v>
      </c>
      <c r="R243" s="193">
        <f>Q243*H243</f>
        <v>0.08035999999999999</v>
      </c>
      <c r="S243" s="193">
        <v>0</v>
      </c>
      <c r="T243" s="194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5" t="s">
        <v>133</v>
      </c>
      <c r="AT243" s="195" t="s">
        <v>129</v>
      </c>
      <c r="AU243" s="195" t="s">
        <v>84</v>
      </c>
      <c r="AY243" s="17" t="s">
        <v>127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7" t="s">
        <v>82</v>
      </c>
      <c r="BK243" s="196">
        <f>ROUND(I243*H243,2)</f>
        <v>0</v>
      </c>
      <c r="BL243" s="17" t="s">
        <v>133</v>
      </c>
      <c r="BM243" s="195" t="s">
        <v>346</v>
      </c>
    </row>
    <row r="244" spans="2:51" s="13" customFormat="1" ht="11.25">
      <c r="B244" s="197"/>
      <c r="C244" s="198"/>
      <c r="D244" s="199" t="s">
        <v>135</v>
      </c>
      <c r="E244" s="200" t="s">
        <v>1</v>
      </c>
      <c r="F244" s="201" t="s">
        <v>339</v>
      </c>
      <c r="G244" s="198"/>
      <c r="H244" s="200" t="s">
        <v>1</v>
      </c>
      <c r="I244" s="202"/>
      <c r="J244" s="198"/>
      <c r="K244" s="198"/>
      <c r="L244" s="203"/>
      <c r="M244" s="204"/>
      <c r="N244" s="205"/>
      <c r="O244" s="205"/>
      <c r="P244" s="205"/>
      <c r="Q244" s="205"/>
      <c r="R244" s="205"/>
      <c r="S244" s="205"/>
      <c r="T244" s="206"/>
      <c r="AT244" s="207" t="s">
        <v>135</v>
      </c>
      <c r="AU244" s="207" t="s">
        <v>84</v>
      </c>
      <c r="AV244" s="13" t="s">
        <v>82</v>
      </c>
      <c r="AW244" s="13" t="s">
        <v>31</v>
      </c>
      <c r="AX244" s="13" t="s">
        <v>74</v>
      </c>
      <c r="AY244" s="207" t="s">
        <v>127</v>
      </c>
    </row>
    <row r="245" spans="2:51" s="13" customFormat="1" ht="11.25">
      <c r="B245" s="197"/>
      <c r="C245" s="198"/>
      <c r="D245" s="199" t="s">
        <v>135</v>
      </c>
      <c r="E245" s="200" t="s">
        <v>1</v>
      </c>
      <c r="F245" s="201" t="s">
        <v>340</v>
      </c>
      <c r="G245" s="198"/>
      <c r="H245" s="200" t="s">
        <v>1</v>
      </c>
      <c r="I245" s="202"/>
      <c r="J245" s="198"/>
      <c r="K245" s="198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135</v>
      </c>
      <c r="AU245" s="207" t="s">
        <v>84</v>
      </c>
      <c r="AV245" s="13" t="s">
        <v>82</v>
      </c>
      <c r="AW245" s="13" t="s">
        <v>31</v>
      </c>
      <c r="AX245" s="13" t="s">
        <v>74</v>
      </c>
      <c r="AY245" s="207" t="s">
        <v>127</v>
      </c>
    </row>
    <row r="246" spans="2:51" s="14" customFormat="1" ht="11.25">
      <c r="B246" s="208"/>
      <c r="C246" s="209"/>
      <c r="D246" s="199" t="s">
        <v>135</v>
      </c>
      <c r="E246" s="210" t="s">
        <v>1</v>
      </c>
      <c r="F246" s="211" t="s">
        <v>299</v>
      </c>
      <c r="G246" s="209"/>
      <c r="H246" s="212">
        <v>32</v>
      </c>
      <c r="I246" s="213"/>
      <c r="J246" s="209"/>
      <c r="K246" s="209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135</v>
      </c>
      <c r="AU246" s="218" t="s">
        <v>84</v>
      </c>
      <c r="AV246" s="14" t="s">
        <v>84</v>
      </c>
      <c r="AW246" s="14" t="s">
        <v>31</v>
      </c>
      <c r="AX246" s="14" t="s">
        <v>74</v>
      </c>
      <c r="AY246" s="218" t="s">
        <v>127</v>
      </c>
    </row>
    <row r="247" spans="2:51" s="13" customFormat="1" ht="11.25">
      <c r="B247" s="197"/>
      <c r="C247" s="198"/>
      <c r="D247" s="199" t="s">
        <v>135</v>
      </c>
      <c r="E247" s="200" t="s">
        <v>1</v>
      </c>
      <c r="F247" s="201" t="s">
        <v>341</v>
      </c>
      <c r="G247" s="198"/>
      <c r="H247" s="200" t="s">
        <v>1</v>
      </c>
      <c r="I247" s="202"/>
      <c r="J247" s="198"/>
      <c r="K247" s="198"/>
      <c r="L247" s="203"/>
      <c r="M247" s="204"/>
      <c r="N247" s="205"/>
      <c r="O247" s="205"/>
      <c r="P247" s="205"/>
      <c r="Q247" s="205"/>
      <c r="R247" s="205"/>
      <c r="S247" s="205"/>
      <c r="T247" s="206"/>
      <c r="AT247" s="207" t="s">
        <v>135</v>
      </c>
      <c r="AU247" s="207" t="s">
        <v>84</v>
      </c>
      <c r="AV247" s="13" t="s">
        <v>82</v>
      </c>
      <c r="AW247" s="13" t="s">
        <v>31</v>
      </c>
      <c r="AX247" s="13" t="s">
        <v>74</v>
      </c>
      <c r="AY247" s="207" t="s">
        <v>127</v>
      </c>
    </row>
    <row r="248" spans="2:51" s="14" customFormat="1" ht="11.25">
      <c r="B248" s="208"/>
      <c r="C248" s="209"/>
      <c r="D248" s="199" t="s">
        <v>135</v>
      </c>
      <c r="E248" s="210" t="s">
        <v>1</v>
      </c>
      <c r="F248" s="211" t="s">
        <v>342</v>
      </c>
      <c r="G248" s="209"/>
      <c r="H248" s="212">
        <v>255</v>
      </c>
      <c r="I248" s="213"/>
      <c r="J248" s="209"/>
      <c r="K248" s="209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135</v>
      </c>
      <c r="AU248" s="218" t="s">
        <v>84</v>
      </c>
      <c r="AV248" s="14" t="s">
        <v>84</v>
      </c>
      <c r="AW248" s="14" t="s">
        <v>31</v>
      </c>
      <c r="AX248" s="14" t="s">
        <v>74</v>
      </c>
      <c r="AY248" s="218" t="s">
        <v>127</v>
      </c>
    </row>
    <row r="249" spans="2:51" s="15" customFormat="1" ht="11.25">
      <c r="B249" s="219"/>
      <c r="C249" s="220"/>
      <c r="D249" s="199" t="s">
        <v>135</v>
      </c>
      <c r="E249" s="221" t="s">
        <v>1</v>
      </c>
      <c r="F249" s="222" t="s">
        <v>170</v>
      </c>
      <c r="G249" s="220"/>
      <c r="H249" s="223">
        <v>287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135</v>
      </c>
      <c r="AU249" s="229" t="s">
        <v>84</v>
      </c>
      <c r="AV249" s="15" t="s">
        <v>133</v>
      </c>
      <c r="AW249" s="15" t="s">
        <v>31</v>
      </c>
      <c r="AX249" s="15" t="s">
        <v>82</v>
      </c>
      <c r="AY249" s="229" t="s">
        <v>127</v>
      </c>
    </row>
    <row r="250" spans="1:65" s="2" customFormat="1" ht="44.25" customHeight="1">
      <c r="A250" s="34"/>
      <c r="B250" s="35"/>
      <c r="C250" s="183" t="s">
        <v>347</v>
      </c>
      <c r="D250" s="183" t="s">
        <v>129</v>
      </c>
      <c r="E250" s="184" t="s">
        <v>348</v>
      </c>
      <c r="F250" s="185" t="s">
        <v>349</v>
      </c>
      <c r="G250" s="186" t="s">
        <v>132</v>
      </c>
      <c r="H250" s="187">
        <v>188.64</v>
      </c>
      <c r="I250" s="188"/>
      <c r="J250" s="189">
        <f>ROUND(I250*H250,2)</f>
        <v>0</v>
      </c>
      <c r="K250" s="190"/>
      <c r="L250" s="39"/>
      <c r="M250" s="191" t="s">
        <v>1</v>
      </c>
      <c r="N250" s="192" t="s">
        <v>39</v>
      </c>
      <c r="O250" s="71"/>
      <c r="P250" s="193">
        <f>O250*H250</f>
        <v>0</v>
      </c>
      <c r="Q250" s="193">
        <v>0.02636</v>
      </c>
      <c r="R250" s="193">
        <f>Q250*H250</f>
        <v>4.9725504</v>
      </c>
      <c r="S250" s="193">
        <v>0</v>
      </c>
      <c r="T250" s="194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5" t="s">
        <v>133</v>
      </c>
      <c r="AT250" s="195" t="s">
        <v>129</v>
      </c>
      <c r="AU250" s="195" t="s">
        <v>84</v>
      </c>
      <c r="AY250" s="17" t="s">
        <v>127</v>
      </c>
      <c r="BE250" s="196">
        <f>IF(N250="základní",J250,0)</f>
        <v>0</v>
      </c>
      <c r="BF250" s="196">
        <f>IF(N250="snížená",J250,0)</f>
        <v>0</v>
      </c>
      <c r="BG250" s="196">
        <f>IF(N250="zákl. přenesená",J250,0)</f>
        <v>0</v>
      </c>
      <c r="BH250" s="196">
        <f>IF(N250="sníž. přenesená",J250,0)</f>
        <v>0</v>
      </c>
      <c r="BI250" s="196">
        <f>IF(N250="nulová",J250,0)</f>
        <v>0</v>
      </c>
      <c r="BJ250" s="17" t="s">
        <v>82</v>
      </c>
      <c r="BK250" s="196">
        <f>ROUND(I250*H250,2)</f>
        <v>0</v>
      </c>
      <c r="BL250" s="17" t="s">
        <v>133</v>
      </c>
      <c r="BM250" s="195" t="s">
        <v>350</v>
      </c>
    </row>
    <row r="251" spans="2:51" s="14" customFormat="1" ht="11.25">
      <c r="B251" s="208"/>
      <c r="C251" s="209"/>
      <c r="D251" s="199" t="s">
        <v>135</v>
      </c>
      <c r="E251" s="210" t="s">
        <v>1</v>
      </c>
      <c r="F251" s="211" t="s">
        <v>351</v>
      </c>
      <c r="G251" s="209"/>
      <c r="H251" s="212">
        <v>188.64</v>
      </c>
      <c r="I251" s="213"/>
      <c r="J251" s="209"/>
      <c r="K251" s="209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135</v>
      </c>
      <c r="AU251" s="218" t="s">
        <v>84</v>
      </c>
      <c r="AV251" s="14" t="s">
        <v>84</v>
      </c>
      <c r="AW251" s="14" t="s">
        <v>31</v>
      </c>
      <c r="AX251" s="14" t="s">
        <v>82</v>
      </c>
      <c r="AY251" s="218" t="s">
        <v>127</v>
      </c>
    </row>
    <row r="252" spans="1:65" s="2" customFormat="1" ht="44.25" customHeight="1">
      <c r="A252" s="34"/>
      <c r="B252" s="35"/>
      <c r="C252" s="183" t="s">
        <v>352</v>
      </c>
      <c r="D252" s="183" t="s">
        <v>129</v>
      </c>
      <c r="E252" s="184" t="s">
        <v>353</v>
      </c>
      <c r="F252" s="185" t="s">
        <v>354</v>
      </c>
      <c r="G252" s="186" t="s">
        <v>132</v>
      </c>
      <c r="H252" s="187">
        <v>754.56</v>
      </c>
      <c r="I252" s="188"/>
      <c r="J252" s="189">
        <f>ROUND(I252*H252,2)</f>
        <v>0</v>
      </c>
      <c r="K252" s="190"/>
      <c r="L252" s="39"/>
      <c r="M252" s="191" t="s">
        <v>1</v>
      </c>
      <c r="N252" s="192" t="s">
        <v>39</v>
      </c>
      <c r="O252" s="71"/>
      <c r="P252" s="193">
        <f>O252*H252</f>
        <v>0</v>
      </c>
      <c r="Q252" s="193">
        <v>0.0079</v>
      </c>
      <c r="R252" s="193">
        <f>Q252*H252</f>
        <v>5.961024</v>
      </c>
      <c r="S252" s="193">
        <v>0</v>
      </c>
      <c r="T252" s="194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5" t="s">
        <v>133</v>
      </c>
      <c r="AT252" s="195" t="s">
        <v>129</v>
      </c>
      <c r="AU252" s="195" t="s">
        <v>84</v>
      </c>
      <c r="AY252" s="17" t="s">
        <v>127</v>
      </c>
      <c r="BE252" s="196">
        <f>IF(N252="základní",J252,0)</f>
        <v>0</v>
      </c>
      <c r="BF252" s="196">
        <f>IF(N252="snížená",J252,0)</f>
        <v>0</v>
      </c>
      <c r="BG252" s="196">
        <f>IF(N252="zákl. přenesená",J252,0)</f>
        <v>0</v>
      </c>
      <c r="BH252" s="196">
        <f>IF(N252="sníž. přenesená",J252,0)</f>
        <v>0</v>
      </c>
      <c r="BI252" s="196">
        <f>IF(N252="nulová",J252,0)</f>
        <v>0</v>
      </c>
      <c r="BJ252" s="17" t="s">
        <v>82</v>
      </c>
      <c r="BK252" s="196">
        <f>ROUND(I252*H252,2)</f>
        <v>0</v>
      </c>
      <c r="BL252" s="17" t="s">
        <v>133</v>
      </c>
      <c r="BM252" s="195" t="s">
        <v>355</v>
      </c>
    </row>
    <row r="253" spans="2:51" s="14" customFormat="1" ht="11.25">
      <c r="B253" s="208"/>
      <c r="C253" s="209"/>
      <c r="D253" s="199" t="s">
        <v>135</v>
      </c>
      <c r="E253" s="210" t="s">
        <v>1</v>
      </c>
      <c r="F253" s="211" t="s">
        <v>356</v>
      </c>
      <c r="G253" s="209"/>
      <c r="H253" s="212">
        <v>754.56</v>
      </c>
      <c r="I253" s="213"/>
      <c r="J253" s="209"/>
      <c r="K253" s="209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135</v>
      </c>
      <c r="AU253" s="218" t="s">
        <v>84</v>
      </c>
      <c r="AV253" s="14" t="s">
        <v>84</v>
      </c>
      <c r="AW253" s="14" t="s">
        <v>31</v>
      </c>
      <c r="AX253" s="14" t="s">
        <v>82</v>
      </c>
      <c r="AY253" s="218" t="s">
        <v>127</v>
      </c>
    </row>
    <row r="254" spans="1:65" s="2" customFormat="1" ht="44.25" customHeight="1">
      <c r="A254" s="34"/>
      <c r="B254" s="35"/>
      <c r="C254" s="183" t="s">
        <v>357</v>
      </c>
      <c r="D254" s="183" t="s">
        <v>129</v>
      </c>
      <c r="E254" s="184" t="s">
        <v>358</v>
      </c>
      <c r="F254" s="185" t="s">
        <v>359</v>
      </c>
      <c r="G254" s="186" t="s">
        <v>132</v>
      </c>
      <c r="H254" s="187">
        <v>98.36</v>
      </c>
      <c r="I254" s="188"/>
      <c r="J254" s="189">
        <f>ROUND(I254*H254,2)</f>
        <v>0</v>
      </c>
      <c r="K254" s="190"/>
      <c r="L254" s="39"/>
      <c r="M254" s="191" t="s">
        <v>1</v>
      </c>
      <c r="N254" s="192" t="s">
        <v>39</v>
      </c>
      <c r="O254" s="71"/>
      <c r="P254" s="193">
        <f>O254*H254</f>
        <v>0</v>
      </c>
      <c r="Q254" s="193">
        <v>0.0425</v>
      </c>
      <c r="R254" s="193">
        <f>Q254*H254</f>
        <v>4.1803</v>
      </c>
      <c r="S254" s="193">
        <v>0</v>
      </c>
      <c r="T254" s="194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5" t="s">
        <v>133</v>
      </c>
      <c r="AT254" s="195" t="s">
        <v>129</v>
      </c>
      <c r="AU254" s="195" t="s">
        <v>84</v>
      </c>
      <c r="AY254" s="17" t="s">
        <v>127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17" t="s">
        <v>82</v>
      </c>
      <c r="BK254" s="196">
        <f>ROUND(I254*H254,2)</f>
        <v>0</v>
      </c>
      <c r="BL254" s="17" t="s">
        <v>133</v>
      </c>
      <c r="BM254" s="195" t="s">
        <v>360</v>
      </c>
    </row>
    <row r="255" spans="1:47" s="2" customFormat="1" ht="19.5">
      <c r="A255" s="34"/>
      <c r="B255" s="35"/>
      <c r="C255" s="36"/>
      <c r="D255" s="199" t="s">
        <v>322</v>
      </c>
      <c r="E255" s="36"/>
      <c r="F255" s="241" t="s">
        <v>361</v>
      </c>
      <c r="G255" s="36"/>
      <c r="H255" s="36"/>
      <c r="I255" s="242"/>
      <c r="J255" s="36"/>
      <c r="K255" s="36"/>
      <c r="L255" s="39"/>
      <c r="M255" s="243"/>
      <c r="N255" s="244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322</v>
      </c>
      <c r="AU255" s="17" t="s">
        <v>84</v>
      </c>
    </row>
    <row r="256" spans="2:51" s="13" customFormat="1" ht="22.5">
      <c r="B256" s="197"/>
      <c r="C256" s="198"/>
      <c r="D256" s="199" t="s">
        <v>135</v>
      </c>
      <c r="E256" s="200" t="s">
        <v>1</v>
      </c>
      <c r="F256" s="201" t="s">
        <v>362</v>
      </c>
      <c r="G256" s="198"/>
      <c r="H256" s="200" t="s">
        <v>1</v>
      </c>
      <c r="I256" s="202"/>
      <c r="J256" s="198"/>
      <c r="K256" s="198"/>
      <c r="L256" s="203"/>
      <c r="M256" s="204"/>
      <c r="N256" s="205"/>
      <c r="O256" s="205"/>
      <c r="P256" s="205"/>
      <c r="Q256" s="205"/>
      <c r="R256" s="205"/>
      <c r="S256" s="205"/>
      <c r="T256" s="206"/>
      <c r="AT256" s="207" t="s">
        <v>135</v>
      </c>
      <c r="AU256" s="207" t="s">
        <v>84</v>
      </c>
      <c r="AV256" s="13" t="s">
        <v>82</v>
      </c>
      <c r="AW256" s="13" t="s">
        <v>31</v>
      </c>
      <c r="AX256" s="13" t="s">
        <v>74</v>
      </c>
      <c r="AY256" s="207" t="s">
        <v>127</v>
      </c>
    </row>
    <row r="257" spans="2:51" s="14" customFormat="1" ht="11.25">
      <c r="B257" s="208"/>
      <c r="C257" s="209"/>
      <c r="D257" s="199" t="s">
        <v>135</v>
      </c>
      <c r="E257" s="210" t="s">
        <v>1</v>
      </c>
      <c r="F257" s="211" t="s">
        <v>363</v>
      </c>
      <c r="G257" s="209"/>
      <c r="H257" s="212">
        <v>98.36</v>
      </c>
      <c r="I257" s="213"/>
      <c r="J257" s="209"/>
      <c r="K257" s="209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135</v>
      </c>
      <c r="AU257" s="218" t="s">
        <v>84</v>
      </c>
      <c r="AV257" s="14" t="s">
        <v>84</v>
      </c>
      <c r="AW257" s="14" t="s">
        <v>31</v>
      </c>
      <c r="AX257" s="14" t="s">
        <v>82</v>
      </c>
      <c r="AY257" s="218" t="s">
        <v>127</v>
      </c>
    </row>
    <row r="258" spans="1:65" s="2" customFormat="1" ht="44.25" customHeight="1">
      <c r="A258" s="34"/>
      <c r="B258" s="35"/>
      <c r="C258" s="183" t="s">
        <v>364</v>
      </c>
      <c r="D258" s="183" t="s">
        <v>129</v>
      </c>
      <c r="E258" s="184" t="s">
        <v>365</v>
      </c>
      <c r="F258" s="185" t="s">
        <v>366</v>
      </c>
      <c r="G258" s="186" t="s">
        <v>132</v>
      </c>
      <c r="H258" s="187">
        <v>295.08</v>
      </c>
      <c r="I258" s="188"/>
      <c r="J258" s="189">
        <f>ROUND(I258*H258,2)</f>
        <v>0</v>
      </c>
      <c r="K258" s="190"/>
      <c r="L258" s="39"/>
      <c r="M258" s="191" t="s">
        <v>1</v>
      </c>
      <c r="N258" s="192" t="s">
        <v>39</v>
      </c>
      <c r="O258" s="71"/>
      <c r="P258" s="193">
        <f>O258*H258</f>
        <v>0</v>
      </c>
      <c r="Q258" s="193">
        <v>0.00525</v>
      </c>
      <c r="R258" s="193">
        <f>Q258*H258</f>
        <v>1.54917</v>
      </c>
      <c r="S258" s="193">
        <v>0</v>
      </c>
      <c r="T258" s="194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5" t="s">
        <v>133</v>
      </c>
      <c r="AT258" s="195" t="s">
        <v>129</v>
      </c>
      <c r="AU258" s="195" t="s">
        <v>84</v>
      </c>
      <c r="AY258" s="17" t="s">
        <v>127</v>
      </c>
      <c r="BE258" s="196">
        <f>IF(N258="základní",J258,0)</f>
        <v>0</v>
      </c>
      <c r="BF258" s="196">
        <f>IF(N258="snížená",J258,0)</f>
        <v>0</v>
      </c>
      <c r="BG258" s="196">
        <f>IF(N258="zákl. přenesená",J258,0)</f>
        <v>0</v>
      </c>
      <c r="BH258" s="196">
        <f>IF(N258="sníž. přenesená",J258,0)</f>
        <v>0</v>
      </c>
      <c r="BI258" s="196">
        <f>IF(N258="nulová",J258,0)</f>
        <v>0</v>
      </c>
      <c r="BJ258" s="17" t="s">
        <v>82</v>
      </c>
      <c r="BK258" s="196">
        <f>ROUND(I258*H258,2)</f>
        <v>0</v>
      </c>
      <c r="BL258" s="17" t="s">
        <v>133</v>
      </c>
      <c r="BM258" s="195" t="s">
        <v>367</v>
      </c>
    </row>
    <row r="259" spans="2:51" s="13" customFormat="1" ht="11.25">
      <c r="B259" s="197"/>
      <c r="C259" s="198"/>
      <c r="D259" s="199" t="s">
        <v>135</v>
      </c>
      <c r="E259" s="200" t="s">
        <v>1</v>
      </c>
      <c r="F259" s="201" t="s">
        <v>368</v>
      </c>
      <c r="G259" s="198"/>
      <c r="H259" s="200" t="s">
        <v>1</v>
      </c>
      <c r="I259" s="202"/>
      <c r="J259" s="198"/>
      <c r="K259" s="198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135</v>
      </c>
      <c r="AU259" s="207" t="s">
        <v>84</v>
      </c>
      <c r="AV259" s="13" t="s">
        <v>82</v>
      </c>
      <c r="AW259" s="13" t="s">
        <v>31</v>
      </c>
      <c r="AX259" s="13" t="s">
        <v>74</v>
      </c>
      <c r="AY259" s="207" t="s">
        <v>127</v>
      </c>
    </row>
    <row r="260" spans="2:51" s="14" customFormat="1" ht="11.25">
      <c r="B260" s="208"/>
      <c r="C260" s="209"/>
      <c r="D260" s="199" t="s">
        <v>135</v>
      </c>
      <c r="E260" s="210" t="s">
        <v>1</v>
      </c>
      <c r="F260" s="211" t="s">
        <v>369</v>
      </c>
      <c r="G260" s="209"/>
      <c r="H260" s="212">
        <v>295.08</v>
      </c>
      <c r="I260" s="213"/>
      <c r="J260" s="209"/>
      <c r="K260" s="209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135</v>
      </c>
      <c r="AU260" s="218" t="s">
        <v>84</v>
      </c>
      <c r="AV260" s="14" t="s">
        <v>84</v>
      </c>
      <c r="AW260" s="14" t="s">
        <v>31</v>
      </c>
      <c r="AX260" s="14" t="s">
        <v>82</v>
      </c>
      <c r="AY260" s="218" t="s">
        <v>127</v>
      </c>
    </row>
    <row r="261" spans="1:65" s="2" customFormat="1" ht="16.5" customHeight="1">
      <c r="A261" s="34"/>
      <c r="B261" s="35"/>
      <c r="C261" s="183" t="s">
        <v>370</v>
      </c>
      <c r="D261" s="183" t="s">
        <v>129</v>
      </c>
      <c r="E261" s="184" t="s">
        <v>371</v>
      </c>
      <c r="F261" s="185" t="s">
        <v>372</v>
      </c>
      <c r="G261" s="186" t="s">
        <v>132</v>
      </c>
      <c r="H261" s="187">
        <v>28.7</v>
      </c>
      <c r="I261" s="188"/>
      <c r="J261" s="189">
        <f>ROUND(I261*H261,2)</f>
        <v>0</v>
      </c>
      <c r="K261" s="190"/>
      <c r="L261" s="39"/>
      <c r="M261" s="191" t="s">
        <v>1</v>
      </c>
      <c r="N261" s="192" t="s">
        <v>39</v>
      </c>
      <c r="O261" s="71"/>
      <c r="P261" s="193">
        <f>O261*H261</f>
        <v>0</v>
      </c>
      <c r="Q261" s="193">
        <v>0</v>
      </c>
      <c r="R261" s="193">
        <f>Q261*H261</f>
        <v>0</v>
      </c>
      <c r="S261" s="193">
        <v>0</v>
      </c>
      <c r="T261" s="194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5" t="s">
        <v>133</v>
      </c>
      <c r="AT261" s="195" t="s">
        <v>129</v>
      </c>
      <c r="AU261" s="195" t="s">
        <v>84</v>
      </c>
      <c r="AY261" s="17" t="s">
        <v>127</v>
      </c>
      <c r="BE261" s="196">
        <f>IF(N261="základní",J261,0)</f>
        <v>0</v>
      </c>
      <c r="BF261" s="196">
        <f>IF(N261="snížená",J261,0)</f>
        <v>0</v>
      </c>
      <c r="BG261" s="196">
        <f>IF(N261="zákl. přenesená",J261,0)</f>
        <v>0</v>
      </c>
      <c r="BH261" s="196">
        <f>IF(N261="sníž. přenesená",J261,0)</f>
        <v>0</v>
      </c>
      <c r="BI261" s="196">
        <f>IF(N261="nulová",J261,0)</f>
        <v>0</v>
      </c>
      <c r="BJ261" s="17" t="s">
        <v>82</v>
      </c>
      <c r="BK261" s="196">
        <f>ROUND(I261*H261,2)</f>
        <v>0</v>
      </c>
      <c r="BL261" s="17" t="s">
        <v>133</v>
      </c>
      <c r="BM261" s="195" t="s">
        <v>373</v>
      </c>
    </row>
    <row r="262" spans="1:47" s="2" customFormat="1" ht="19.5">
      <c r="A262" s="34"/>
      <c r="B262" s="35"/>
      <c r="C262" s="36"/>
      <c r="D262" s="199" t="s">
        <v>322</v>
      </c>
      <c r="E262" s="36"/>
      <c r="F262" s="241" t="s">
        <v>374</v>
      </c>
      <c r="G262" s="36"/>
      <c r="H262" s="36"/>
      <c r="I262" s="242"/>
      <c r="J262" s="36"/>
      <c r="K262" s="36"/>
      <c r="L262" s="39"/>
      <c r="M262" s="243"/>
      <c r="N262" s="244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322</v>
      </c>
      <c r="AU262" s="17" t="s">
        <v>84</v>
      </c>
    </row>
    <row r="263" spans="2:51" s="14" customFormat="1" ht="11.25">
      <c r="B263" s="208"/>
      <c r="C263" s="209"/>
      <c r="D263" s="199" t="s">
        <v>135</v>
      </c>
      <c r="E263" s="210" t="s">
        <v>1</v>
      </c>
      <c r="F263" s="211" t="s">
        <v>375</v>
      </c>
      <c r="G263" s="209"/>
      <c r="H263" s="212">
        <v>28.7</v>
      </c>
      <c r="I263" s="213"/>
      <c r="J263" s="209"/>
      <c r="K263" s="209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135</v>
      </c>
      <c r="AU263" s="218" t="s">
        <v>84</v>
      </c>
      <c r="AV263" s="14" t="s">
        <v>84</v>
      </c>
      <c r="AW263" s="14" t="s">
        <v>31</v>
      </c>
      <c r="AX263" s="14" t="s">
        <v>74</v>
      </c>
      <c r="AY263" s="218" t="s">
        <v>127</v>
      </c>
    </row>
    <row r="264" spans="2:51" s="15" customFormat="1" ht="11.25">
      <c r="B264" s="219"/>
      <c r="C264" s="220"/>
      <c r="D264" s="199" t="s">
        <v>135</v>
      </c>
      <c r="E264" s="221" t="s">
        <v>1</v>
      </c>
      <c r="F264" s="222" t="s">
        <v>170</v>
      </c>
      <c r="G264" s="220"/>
      <c r="H264" s="223">
        <v>28.7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135</v>
      </c>
      <c r="AU264" s="229" t="s">
        <v>84</v>
      </c>
      <c r="AV264" s="15" t="s">
        <v>133</v>
      </c>
      <c r="AW264" s="15" t="s">
        <v>31</v>
      </c>
      <c r="AX264" s="15" t="s">
        <v>82</v>
      </c>
      <c r="AY264" s="229" t="s">
        <v>127</v>
      </c>
    </row>
    <row r="265" spans="1:65" s="2" customFormat="1" ht="37.9" customHeight="1">
      <c r="A265" s="34"/>
      <c r="B265" s="35"/>
      <c r="C265" s="183" t="s">
        <v>376</v>
      </c>
      <c r="D265" s="183" t="s">
        <v>129</v>
      </c>
      <c r="E265" s="184" t="s">
        <v>377</v>
      </c>
      <c r="F265" s="185" t="s">
        <v>378</v>
      </c>
      <c r="G265" s="186" t="s">
        <v>132</v>
      </c>
      <c r="H265" s="187">
        <v>17.637</v>
      </c>
      <c r="I265" s="188"/>
      <c r="J265" s="189">
        <f>ROUND(I265*H265,2)</f>
        <v>0</v>
      </c>
      <c r="K265" s="190"/>
      <c r="L265" s="39"/>
      <c r="M265" s="191" t="s">
        <v>1</v>
      </c>
      <c r="N265" s="192" t="s">
        <v>39</v>
      </c>
      <c r="O265" s="71"/>
      <c r="P265" s="193">
        <f>O265*H265</f>
        <v>0</v>
      </c>
      <c r="Q265" s="193">
        <v>0</v>
      </c>
      <c r="R265" s="193">
        <f>Q265*H265</f>
        <v>0</v>
      </c>
      <c r="S265" s="193">
        <v>0</v>
      </c>
      <c r="T265" s="194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5" t="s">
        <v>133</v>
      </c>
      <c r="AT265" s="195" t="s">
        <v>129</v>
      </c>
      <c r="AU265" s="195" t="s">
        <v>84</v>
      </c>
      <c r="AY265" s="17" t="s">
        <v>127</v>
      </c>
      <c r="BE265" s="196">
        <f>IF(N265="základní",J265,0)</f>
        <v>0</v>
      </c>
      <c r="BF265" s="196">
        <f>IF(N265="snížená",J265,0)</f>
        <v>0</v>
      </c>
      <c r="BG265" s="196">
        <f>IF(N265="zákl. přenesená",J265,0)</f>
        <v>0</v>
      </c>
      <c r="BH265" s="196">
        <f>IF(N265="sníž. přenesená",J265,0)</f>
        <v>0</v>
      </c>
      <c r="BI265" s="196">
        <f>IF(N265="nulová",J265,0)</f>
        <v>0</v>
      </c>
      <c r="BJ265" s="17" t="s">
        <v>82</v>
      </c>
      <c r="BK265" s="196">
        <f>ROUND(I265*H265,2)</f>
        <v>0</v>
      </c>
      <c r="BL265" s="17" t="s">
        <v>133</v>
      </c>
      <c r="BM265" s="195" t="s">
        <v>379</v>
      </c>
    </row>
    <row r="266" spans="2:51" s="14" customFormat="1" ht="22.5">
      <c r="B266" s="208"/>
      <c r="C266" s="209"/>
      <c r="D266" s="199" t="s">
        <v>135</v>
      </c>
      <c r="E266" s="210" t="s">
        <v>1</v>
      </c>
      <c r="F266" s="211" t="s">
        <v>380</v>
      </c>
      <c r="G266" s="209"/>
      <c r="H266" s="212">
        <v>17.637</v>
      </c>
      <c r="I266" s="213"/>
      <c r="J266" s="209"/>
      <c r="K266" s="209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135</v>
      </c>
      <c r="AU266" s="218" t="s">
        <v>84</v>
      </c>
      <c r="AV266" s="14" t="s">
        <v>84</v>
      </c>
      <c r="AW266" s="14" t="s">
        <v>31</v>
      </c>
      <c r="AX266" s="14" t="s">
        <v>82</v>
      </c>
      <c r="AY266" s="218" t="s">
        <v>127</v>
      </c>
    </row>
    <row r="267" spans="1:65" s="2" customFormat="1" ht="37.9" customHeight="1">
      <c r="A267" s="34"/>
      <c r="B267" s="35"/>
      <c r="C267" s="183" t="s">
        <v>381</v>
      </c>
      <c r="D267" s="183" t="s">
        <v>129</v>
      </c>
      <c r="E267" s="184" t="s">
        <v>382</v>
      </c>
      <c r="F267" s="185" t="s">
        <v>383</v>
      </c>
      <c r="G267" s="186" t="s">
        <v>132</v>
      </c>
      <c r="H267" s="187">
        <v>34</v>
      </c>
      <c r="I267" s="188"/>
      <c r="J267" s="189">
        <f>ROUND(I267*H267,2)</f>
        <v>0</v>
      </c>
      <c r="K267" s="190"/>
      <c r="L267" s="39"/>
      <c r="M267" s="191" t="s">
        <v>1</v>
      </c>
      <c r="N267" s="192" t="s">
        <v>39</v>
      </c>
      <c r="O267" s="71"/>
      <c r="P267" s="193">
        <f>O267*H267</f>
        <v>0</v>
      </c>
      <c r="Q267" s="193">
        <v>0.00577</v>
      </c>
      <c r="R267" s="193">
        <f>Q267*H267</f>
        <v>0.19618</v>
      </c>
      <c r="S267" s="193">
        <v>0.006</v>
      </c>
      <c r="T267" s="194">
        <f>S267*H267</f>
        <v>0.20400000000000001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5" t="s">
        <v>133</v>
      </c>
      <c r="AT267" s="195" t="s">
        <v>129</v>
      </c>
      <c r="AU267" s="195" t="s">
        <v>84</v>
      </c>
      <c r="AY267" s="17" t="s">
        <v>127</v>
      </c>
      <c r="BE267" s="196">
        <f>IF(N267="základní",J267,0)</f>
        <v>0</v>
      </c>
      <c r="BF267" s="196">
        <f>IF(N267="snížená",J267,0)</f>
        <v>0</v>
      </c>
      <c r="BG267" s="196">
        <f>IF(N267="zákl. přenesená",J267,0)</f>
        <v>0</v>
      </c>
      <c r="BH267" s="196">
        <f>IF(N267="sníž. přenesená",J267,0)</f>
        <v>0</v>
      </c>
      <c r="BI267" s="196">
        <f>IF(N267="nulová",J267,0)</f>
        <v>0</v>
      </c>
      <c r="BJ267" s="17" t="s">
        <v>82</v>
      </c>
      <c r="BK267" s="196">
        <f>ROUND(I267*H267,2)</f>
        <v>0</v>
      </c>
      <c r="BL267" s="17" t="s">
        <v>133</v>
      </c>
      <c r="BM267" s="195" t="s">
        <v>384</v>
      </c>
    </row>
    <row r="268" spans="2:51" s="13" customFormat="1" ht="11.25">
      <c r="B268" s="197"/>
      <c r="C268" s="198"/>
      <c r="D268" s="199" t="s">
        <v>135</v>
      </c>
      <c r="E268" s="200" t="s">
        <v>1</v>
      </c>
      <c r="F268" s="201" t="s">
        <v>385</v>
      </c>
      <c r="G268" s="198"/>
      <c r="H268" s="200" t="s">
        <v>1</v>
      </c>
      <c r="I268" s="202"/>
      <c r="J268" s="198"/>
      <c r="K268" s="198"/>
      <c r="L268" s="203"/>
      <c r="M268" s="204"/>
      <c r="N268" s="205"/>
      <c r="O268" s="205"/>
      <c r="P268" s="205"/>
      <c r="Q268" s="205"/>
      <c r="R268" s="205"/>
      <c r="S268" s="205"/>
      <c r="T268" s="206"/>
      <c r="AT268" s="207" t="s">
        <v>135</v>
      </c>
      <c r="AU268" s="207" t="s">
        <v>84</v>
      </c>
      <c r="AV268" s="13" t="s">
        <v>82</v>
      </c>
      <c r="AW268" s="13" t="s">
        <v>31</v>
      </c>
      <c r="AX268" s="13" t="s">
        <v>74</v>
      </c>
      <c r="AY268" s="207" t="s">
        <v>127</v>
      </c>
    </row>
    <row r="269" spans="2:51" s="13" customFormat="1" ht="11.25">
      <c r="B269" s="197"/>
      <c r="C269" s="198"/>
      <c r="D269" s="199" t="s">
        <v>135</v>
      </c>
      <c r="E269" s="200" t="s">
        <v>1</v>
      </c>
      <c r="F269" s="201" t="s">
        <v>386</v>
      </c>
      <c r="G269" s="198"/>
      <c r="H269" s="200" t="s">
        <v>1</v>
      </c>
      <c r="I269" s="202"/>
      <c r="J269" s="198"/>
      <c r="K269" s="198"/>
      <c r="L269" s="203"/>
      <c r="M269" s="204"/>
      <c r="N269" s="205"/>
      <c r="O269" s="205"/>
      <c r="P269" s="205"/>
      <c r="Q269" s="205"/>
      <c r="R269" s="205"/>
      <c r="S269" s="205"/>
      <c r="T269" s="206"/>
      <c r="AT269" s="207" t="s">
        <v>135</v>
      </c>
      <c r="AU269" s="207" t="s">
        <v>84</v>
      </c>
      <c r="AV269" s="13" t="s">
        <v>82</v>
      </c>
      <c r="AW269" s="13" t="s">
        <v>31</v>
      </c>
      <c r="AX269" s="13" t="s">
        <v>74</v>
      </c>
      <c r="AY269" s="207" t="s">
        <v>127</v>
      </c>
    </row>
    <row r="270" spans="2:51" s="14" customFormat="1" ht="11.25">
      <c r="B270" s="208"/>
      <c r="C270" s="209"/>
      <c r="D270" s="199" t="s">
        <v>135</v>
      </c>
      <c r="E270" s="210" t="s">
        <v>1</v>
      </c>
      <c r="F270" s="211" t="s">
        <v>387</v>
      </c>
      <c r="G270" s="209"/>
      <c r="H270" s="212">
        <v>5</v>
      </c>
      <c r="I270" s="213"/>
      <c r="J270" s="209"/>
      <c r="K270" s="209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135</v>
      </c>
      <c r="AU270" s="218" t="s">
        <v>84</v>
      </c>
      <c r="AV270" s="14" t="s">
        <v>84</v>
      </c>
      <c r="AW270" s="14" t="s">
        <v>31</v>
      </c>
      <c r="AX270" s="14" t="s">
        <v>74</v>
      </c>
      <c r="AY270" s="218" t="s">
        <v>127</v>
      </c>
    </row>
    <row r="271" spans="2:51" s="13" customFormat="1" ht="11.25">
      <c r="B271" s="197"/>
      <c r="C271" s="198"/>
      <c r="D271" s="199" t="s">
        <v>135</v>
      </c>
      <c r="E271" s="200" t="s">
        <v>1</v>
      </c>
      <c r="F271" s="201" t="s">
        <v>388</v>
      </c>
      <c r="G271" s="198"/>
      <c r="H271" s="200" t="s">
        <v>1</v>
      </c>
      <c r="I271" s="202"/>
      <c r="J271" s="198"/>
      <c r="K271" s="198"/>
      <c r="L271" s="203"/>
      <c r="M271" s="204"/>
      <c r="N271" s="205"/>
      <c r="O271" s="205"/>
      <c r="P271" s="205"/>
      <c r="Q271" s="205"/>
      <c r="R271" s="205"/>
      <c r="S271" s="205"/>
      <c r="T271" s="206"/>
      <c r="AT271" s="207" t="s">
        <v>135</v>
      </c>
      <c r="AU271" s="207" t="s">
        <v>84</v>
      </c>
      <c r="AV271" s="13" t="s">
        <v>82</v>
      </c>
      <c r="AW271" s="13" t="s">
        <v>31</v>
      </c>
      <c r="AX271" s="13" t="s">
        <v>74</v>
      </c>
      <c r="AY271" s="207" t="s">
        <v>127</v>
      </c>
    </row>
    <row r="272" spans="2:51" s="14" customFormat="1" ht="11.25">
      <c r="B272" s="208"/>
      <c r="C272" s="209"/>
      <c r="D272" s="199" t="s">
        <v>135</v>
      </c>
      <c r="E272" s="210" t="s">
        <v>1</v>
      </c>
      <c r="F272" s="211" t="s">
        <v>389</v>
      </c>
      <c r="G272" s="209"/>
      <c r="H272" s="212">
        <v>3.5</v>
      </c>
      <c r="I272" s="213"/>
      <c r="J272" s="209"/>
      <c r="K272" s="209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135</v>
      </c>
      <c r="AU272" s="218" t="s">
        <v>84</v>
      </c>
      <c r="AV272" s="14" t="s">
        <v>84</v>
      </c>
      <c r="AW272" s="14" t="s">
        <v>31</v>
      </c>
      <c r="AX272" s="14" t="s">
        <v>74</v>
      </c>
      <c r="AY272" s="218" t="s">
        <v>127</v>
      </c>
    </row>
    <row r="273" spans="2:51" s="13" customFormat="1" ht="11.25">
      <c r="B273" s="197"/>
      <c r="C273" s="198"/>
      <c r="D273" s="199" t="s">
        <v>135</v>
      </c>
      <c r="E273" s="200" t="s">
        <v>1</v>
      </c>
      <c r="F273" s="201" t="s">
        <v>390</v>
      </c>
      <c r="G273" s="198"/>
      <c r="H273" s="200" t="s">
        <v>1</v>
      </c>
      <c r="I273" s="202"/>
      <c r="J273" s="198"/>
      <c r="K273" s="198"/>
      <c r="L273" s="203"/>
      <c r="M273" s="204"/>
      <c r="N273" s="205"/>
      <c r="O273" s="205"/>
      <c r="P273" s="205"/>
      <c r="Q273" s="205"/>
      <c r="R273" s="205"/>
      <c r="S273" s="205"/>
      <c r="T273" s="206"/>
      <c r="AT273" s="207" t="s">
        <v>135</v>
      </c>
      <c r="AU273" s="207" t="s">
        <v>84</v>
      </c>
      <c r="AV273" s="13" t="s">
        <v>82</v>
      </c>
      <c r="AW273" s="13" t="s">
        <v>31</v>
      </c>
      <c r="AX273" s="13" t="s">
        <v>74</v>
      </c>
      <c r="AY273" s="207" t="s">
        <v>127</v>
      </c>
    </row>
    <row r="274" spans="2:51" s="14" customFormat="1" ht="11.25">
      <c r="B274" s="208"/>
      <c r="C274" s="209"/>
      <c r="D274" s="199" t="s">
        <v>135</v>
      </c>
      <c r="E274" s="210" t="s">
        <v>1</v>
      </c>
      <c r="F274" s="211" t="s">
        <v>391</v>
      </c>
      <c r="G274" s="209"/>
      <c r="H274" s="212">
        <v>25.5</v>
      </c>
      <c r="I274" s="213"/>
      <c r="J274" s="209"/>
      <c r="K274" s="209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135</v>
      </c>
      <c r="AU274" s="218" t="s">
        <v>84</v>
      </c>
      <c r="AV274" s="14" t="s">
        <v>84</v>
      </c>
      <c r="AW274" s="14" t="s">
        <v>31</v>
      </c>
      <c r="AX274" s="14" t="s">
        <v>74</v>
      </c>
      <c r="AY274" s="218" t="s">
        <v>127</v>
      </c>
    </row>
    <row r="275" spans="2:51" s="15" customFormat="1" ht="11.25">
      <c r="B275" s="219"/>
      <c r="C275" s="220"/>
      <c r="D275" s="199" t="s">
        <v>135</v>
      </c>
      <c r="E275" s="221" t="s">
        <v>1</v>
      </c>
      <c r="F275" s="222" t="s">
        <v>170</v>
      </c>
      <c r="G275" s="220"/>
      <c r="H275" s="223">
        <v>34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135</v>
      </c>
      <c r="AU275" s="229" t="s">
        <v>84</v>
      </c>
      <c r="AV275" s="15" t="s">
        <v>133</v>
      </c>
      <c r="AW275" s="15" t="s">
        <v>31</v>
      </c>
      <c r="AX275" s="15" t="s">
        <v>82</v>
      </c>
      <c r="AY275" s="229" t="s">
        <v>127</v>
      </c>
    </row>
    <row r="276" spans="1:65" s="2" customFormat="1" ht="37.9" customHeight="1">
      <c r="A276" s="34"/>
      <c r="B276" s="35"/>
      <c r="C276" s="183" t="s">
        <v>392</v>
      </c>
      <c r="D276" s="183" t="s">
        <v>129</v>
      </c>
      <c r="E276" s="184" t="s">
        <v>393</v>
      </c>
      <c r="F276" s="185" t="s">
        <v>394</v>
      </c>
      <c r="G276" s="186" t="s">
        <v>132</v>
      </c>
      <c r="H276" s="187">
        <v>9.5</v>
      </c>
      <c r="I276" s="188"/>
      <c r="J276" s="189">
        <f>ROUND(I276*H276,2)</f>
        <v>0</v>
      </c>
      <c r="K276" s="190"/>
      <c r="L276" s="39"/>
      <c r="M276" s="191" t="s">
        <v>1</v>
      </c>
      <c r="N276" s="192" t="s">
        <v>39</v>
      </c>
      <c r="O276" s="71"/>
      <c r="P276" s="193">
        <f>O276*H276</f>
        <v>0</v>
      </c>
      <c r="Q276" s="193">
        <v>0.00506</v>
      </c>
      <c r="R276" s="193">
        <f>Q276*H276</f>
        <v>0.04807</v>
      </c>
      <c r="S276" s="193">
        <v>0.005</v>
      </c>
      <c r="T276" s="194">
        <f>S276*H276</f>
        <v>0.0475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5" t="s">
        <v>133</v>
      </c>
      <c r="AT276" s="195" t="s">
        <v>129</v>
      </c>
      <c r="AU276" s="195" t="s">
        <v>84</v>
      </c>
      <c r="AY276" s="17" t="s">
        <v>127</v>
      </c>
      <c r="BE276" s="196">
        <f>IF(N276="základní",J276,0)</f>
        <v>0</v>
      </c>
      <c r="BF276" s="196">
        <f>IF(N276="snížená",J276,0)</f>
        <v>0</v>
      </c>
      <c r="BG276" s="196">
        <f>IF(N276="zákl. přenesená",J276,0)</f>
        <v>0</v>
      </c>
      <c r="BH276" s="196">
        <f>IF(N276="sníž. přenesená",J276,0)</f>
        <v>0</v>
      </c>
      <c r="BI276" s="196">
        <f>IF(N276="nulová",J276,0)</f>
        <v>0</v>
      </c>
      <c r="BJ276" s="17" t="s">
        <v>82</v>
      </c>
      <c r="BK276" s="196">
        <f>ROUND(I276*H276,2)</f>
        <v>0</v>
      </c>
      <c r="BL276" s="17" t="s">
        <v>133</v>
      </c>
      <c r="BM276" s="195" t="s">
        <v>395</v>
      </c>
    </row>
    <row r="277" spans="2:51" s="13" customFormat="1" ht="11.25">
      <c r="B277" s="197"/>
      <c r="C277" s="198"/>
      <c r="D277" s="199" t="s">
        <v>135</v>
      </c>
      <c r="E277" s="200" t="s">
        <v>1</v>
      </c>
      <c r="F277" s="201" t="s">
        <v>396</v>
      </c>
      <c r="G277" s="198"/>
      <c r="H277" s="200" t="s">
        <v>1</v>
      </c>
      <c r="I277" s="202"/>
      <c r="J277" s="198"/>
      <c r="K277" s="198"/>
      <c r="L277" s="203"/>
      <c r="M277" s="204"/>
      <c r="N277" s="205"/>
      <c r="O277" s="205"/>
      <c r="P277" s="205"/>
      <c r="Q277" s="205"/>
      <c r="R277" s="205"/>
      <c r="S277" s="205"/>
      <c r="T277" s="206"/>
      <c r="AT277" s="207" t="s">
        <v>135</v>
      </c>
      <c r="AU277" s="207" t="s">
        <v>84</v>
      </c>
      <c r="AV277" s="13" t="s">
        <v>82</v>
      </c>
      <c r="AW277" s="13" t="s">
        <v>31</v>
      </c>
      <c r="AX277" s="13" t="s">
        <v>74</v>
      </c>
      <c r="AY277" s="207" t="s">
        <v>127</v>
      </c>
    </row>
    <row r="278" spans="2:51" s="13" customFormat="1" ht="11.25">
      <c r="B278" s="197"/>
      <c r="C278" s="198"/>
      <c r="D278" s="199" t="s">
        <v>135</v>
      </c>
      <c r="E278" s="200" t="s">
        <v>1</v>
      </c>
      <c r="F278" s="201" t="s">
        <v>397</v>
      </c>
      <c r="G278" s="198"/>
      <c r="H278" s="200" t="s">
        <v>1</v>
      </c>
      <c r="I278" s="202"/>
      <c r="J278" s="198"/>
      <c r="K278" s="198"/>
      <c r="L278" s="203"/>
      <c r="M278" s="204"/>
      <c r="N278" s="205"/>
      <c r="O278" s="205"/>
      <c r="P278" s="205"/>
      <c r="Q278" s="205"/>
      <c r="R278" s="205"/>
      <c r="S278" s="205"/>
      <c r="T278" s="206"/>
      <c r="AT278" s="207" t="s">
        <v>135</v>
      </c>
      <c r="AU278" s="207" t="s">
        <v>84</v>
      </c>
      <c r="AV278" s="13" t="s">
        <v>82</v>
      </c>
      <c r="AW278" s="13" t="s">
        <v>31</v>
      </c>
      <c r="AX278" s="13" t="s">
        <v>74</v>
      </c>
      <c r="AY278" s="207" t="s">
        <v>127</v>
      </c>
    </row>
    <row r="279" spans="2:51" s="14" customFormat="1" ht="11.25">
      <c r="B279" s="208"/>
      <c r="C279" s="209"/>
      <c r="D279" s="199" t="s">
        <v>135</v>
      </c>
      <c r="E279" s="210" t="s">
        <v>1</v>
      </c>
      <c r="F279" s="211" t="s">
        <v>387</v>
      </c>
      <c r="G279" s="209"/>
      <c r="H279" s="212">
        <v>5</v>
      </c>
      <c r="I279" s="213"/>
      <c r="J279" s="209"/>
      <c r="K279" s="209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135</v>
      </c>
      <c r="AU279" s="218" t="s">
        <v>84</v>
      </c>
      <c r="AV279" s="14" t="s">
        <v>84</v>
      </c>
      <c r="AW279" s="14" t="s">
        <v>31</v>
      </c>
      <c r="AX279" s="14" t="s">
        <v>74</v>
      </c>
      <c r="AY279" s="218" t="s">
        <v>127</v>
      </c>
    </row>
    <row r="280" spans="2:51" s="13" customFormat="1" ht="11.25">
      <c r="B280" s="197"/>
      <c r="C280" s="198"/>
      <c r="D280" s="199" t="s">
        <v>135</v>
      </c>
      <c r="E280" s="200" t="s">
        <v>1</v>
      </c>
      <c r="F280" s="201" t="s">
        <v>398</v>
      </c>
      <c r="G280" s="198"/>
      <c r="H280" s="200" t="s">
        <v>1</v>
      </c>
      <c r="I280" s="202"/>
      <c r="J280" s="198"/>
      <c r="K280" s="198"/>
      <c r="L280" s="203"/>
      <c r="M280" s="204"/>
      <c r="N280" s="205"/>
      <c r="O280" s="205"/>
      <c r="P280" s="205"/>
      <c r="Q280" s="205"/>
      <c r="R280" s="205"/>
      <c r="S280" s="205"/>
      <c r="T280" s="206"/>
      <c r="AT280" s="207" t="s">
        <v>135</v>
      </c>
      <c r="AU280" s="207" t="s">
        <v>84</v>
      </c>
      <c r="AV280" s="13" t="s">
        <v>82</v>
      </c>
      <c r="AW280" s="13" t="s">
        <v>31</v>
      </c>
      <c r="AX280" s="13" t="s">
        <v>74</v>
      </c>
      <c r="AY280" s="207" t="s">
        <v>127</v>
      </c>
    </row>
    <row r="281" spans="2:51" s="14" customFormat="1" ht="11.25">
      <c r="B281" s="208"/>
      <c r="C281" s="209"/>
      <c r="D281" s="199" t="s">
        <v>135</v>
      </c>
      <c r="E281" s="210" t="s">
        <v>1</v>
      </c>
      <c r="F281" s="211" t="s">
        <v>399</v>
      </c>
      <c r="G281" s="209"/>
      <c r="H281" s="212">
        <v>2</v>
      </c>
      <c r="I281" s="213"/>
      <c r="J281" s="209"/>
      <c r="K281" s="209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135</v>
      </c>
      <c r="AU281" s="218" t="s">
        <v>84</v>
      </c>
      <c r="AV281" s="14" t="s">
        <v>84</v>
      </c>
      <c r="AW281" s="14" t="s">
        <v>31</v>
      </c>
      <c r="AX281" s="14" t="s">
        <v>74</v>
      </c>
      <c r="AY281" s="218" t="s">
        <v>127</v>
      </c>
    </row>
    <row r="282" spans="2:51" s="13" customFormat="1" ht="11.25">
      <c r="B282" s="197"/>
      <c r="C282" s="198"/>
      <c r="D282" s="199" t="s">
        <v>135</v>
      </c>
      <c r="E282" s="200" t="s">
        <v>1</v>
      </c>
      <c r="F282" s="201" t="s">
        <v>400</v>
      </c>
      <c r="G282" s="198"/>
      <c r="H282" s="200" t="s">
        <v>1</v>
      </c>
      <c r="I282" s="202"/>
      <c r="J282" s="198"/>
      <c r="K282" s="198"/>
      <c r="L282" s="203"/>
      <c r="M282" s="204"/>
      <c r="N282" s="205"/>
      <c r="O282" s="205"/>
      <c r="P282" s="205"/>
      <c r="Q282" s="205"/>
      <c r="R282" s="205"/>
      <c r="S282" s="205"/>
      <c r="T282" s="206"/>
      <c r="AT282" s="207" t="s">
        <v>135</v>
      </c>
      <c r="AU282" s="207" t="s">
        <v>84</v>
      </c>
      <c r="AV282" s="13" t="s">
        <v>82</v>
      </c>
      <c r="AW282" s="13" t="s">
        <v>31</v>
      </c>
      <c r="AX282" s="13" t="s">
        <v>74</v>
      </c>
      <c r="AY282" s="207" t="s">
        <v>127</v>
      </c>
    </row>
    <row r="283" spans="2:51" s="14" customFormat="1" ht="11.25">
      <c r="B283" s="208"/>
      <c r="C283" s="209"/>
      <c r="D283" s="199" t="s">
        <v>135</v>
      </c>
      <c r="E283" s="210" t="s">
        <v>1</v>
      </c>
      <c r="F283" s="211" t="s">
        <v>401</v>
      </c>
      <c r="G283" s="209"/>
      <c r="H283" s="212">
        <v>2.5</v>
      </c>
      <c r="I283" s="213"/>
      <c r="J283" s="209"/>
      <c r="K283" s="209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135</v>
      </c>
      <c r="AU283" s="218" t="s">
        <v>84</v>
      </c>
      <c r="AV283" s="14" t="s">
        <v>84</v>
      </c>
      <c r="AW283" s="14" t="s">
        <v>31</v>
      </c>
      <c r="AX283" s="14" t="s">
        <v>74</v>
      </c>
      <c r="AY283" s="218" t="s">
        <v>127</v>
      </c>
    </row>
    <row r="284" spans="2:51" s="15" customFormat="1" ht="11.25">
      <c r="B284" s="219"/>
      <c r="C284" s="220"/>
      <c r="D284" s="199" t="s">
        <v>135</v>
      </c>
      <c r="E284" s="221" t="s">
        <v>1</v>
      </c>
      <c r="F284" s="222" t="s">
        <v>170</v>
      </c>
      <c r="G284" s="220"/>
      <c r="H284" s="223">
        <v>9.5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135</v>
      </c>
      <c r="AU284" s="229" t="s">
        <v>84</v>
      </c>
      <c r="AV284" s="15" t="s">
        <v>133</v>
      </c>
      <c r="AW284" s="15" t="s">
        <v>31</v>
      </c>
      <c r="AX284" s="15" t="s">
        <v>82</v>
      </c>
      <c r="AY284" s="229" t="s">
        <v>127</v>
      </c>
    </row>
    <row r="285" spans="1:65" s="2" customFormat="1" ht="24.2" customHeight="1">
      <c r="A285" s="34"/>
      <c r="B285" s="35"/>
      <c r="C285" s="183" t="s">
        <v>402</v>
      </c>
      <c r="D285" s="183" t="s">
        <v>129</v>
      </c>
      <c r="E285" s="184" t="s">
        <v>403</v>
      </c>
      <c r="F285" s="185" t="s">
        <v>404</v>
      </c>
      <c r="G285" s="186" t="s">
        <v>132</v>
      </c>
      <c r="H285" s="187">
        <v>43.5</v>
      </c>
      <c r="I285" s="188"/>
      <c r="J285" s="189">
        <f>ROUND(I285*H285,2)</f>
        <v>0</v>
      </c>
      <c r="K285" s="190"/>
      <c r="L285" s="39"/>
      <c r="M285" s="191" t="s">
        <v>1</v>
      </c>
      <c r="N285" s="192" t="s">
        <v>39</v>
      </c>
      <c r="O285" s="71"/>
      <c r="P285" s="193">
        <f>O285*H285</f>
        <v>0</v>
      </c>
      <c r="Q285" s="193">
        <v>0</v>
      </c>
      <c r="R285" s="193">
        <f>Q285*H285</f>
        <v>0</v>
      </c>
      <c r="S285" s="193">
        <v>0</v>
      </c>
      <c r="T285" s="194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5" t="s">
        <v>133</v>
      </c>
      <c r="AT285" s="195" t="s">
        <v>129</v>
      </c>
      <c r="AU285" s="195" t="s">
        <v>84</v>
      </c>
      <c r="AY285" s="17" t="s">
        <v>127</v>
      </c>
      <c r="BE285" s="196">
        <f>IF(N285="základní",J285,0)</f>
        <v>0</v>
      </c>
      <c r="BF285" s="196">
        <f>IF(N285="snížená",J285,0)</f>
        <v>0</v>
      </c>
      <c r="BG285" s="196">
        <f>IF(N285="zákl. přenesená",J285,0)</f>
        <v>0</v>
      </c>
      <c r="BH285" s="196">
        <f>IF(N285="sníž. přenesená",J285,0)</f>
        <v>0</v>
      </c>
      <c r="BI285" s="196">
        <f>IF(N285="nulová",J285,0)</f>
        <v>0</v>
      </c>
      <c r="BJ285" s="17" t="s">
        <v>82</v>
      </c>
      <c r="BK285" s="196">
        <f>ROUND(I285*H285,2)</f>
        <v>0</v>
      </c>
      <c r="BL285" s="17" t="s">
        <v>133</v>
      </c>
      <c r="BM285" s="195" t="s">
        <v>405</v>
      </c>
    </row>
    <row r="286" spans="2:51" s="14" customFormat="1" ht="11.25">
      <c r="B286" s="208"/>
      <c r="C286" s="209"/>
      <c r="D286" s="199" t="s">
        <v>135</v>
      </c>
      <c r="E286" s="210" t="s">
        <v>1</v>
      </c>
      <c r="F286" s="211" t="s">
        <v>406</v>
      </c>
      <c r="G286" s="209"/>
      <c r="H286" s="212">
        <v>43.5</v>
      </c>
      <c r="I286" s="213"/>
      <c r="J286" s="209"/>
      <c r="K286" s="209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135</v>
      </c>
      <c r="AU286" s="218" t="s">
        <v>84</v>
      </c>
      <c r="AV286" s="14" t="s">
        <v>84</v>
      </c>
      <c r="AW286" s="14" t="s">
        <v>31</v>
      </c>
      <c r="AX286" s="14" t="s">
        <v>82</v>
      </c>
      <c r="AY286" s="218" t="s">
        <v>127</v>
      </c>
    </row>
    <row r="287" spans="2:63" s="12" customFormat="1" ht="22.9" customHeight="1">
      <c r="B287" s="167"/>
      <c r="C287" s="168"/>
      <c r="D287" s="169" t="s">
        <v>73</v>
      </c>
      <c r="E287" s="181" t="s">
        <v>171</v>
      </c>
      <c r="F287" s="181" t="s">
        <v>407</v>
      </c>
      <c r="G287" s="168"/>
      <c r="H287" s="168"/>
      <c r="I287" s="171"/>
      <c r="J287" s="182">
        <f>BK287</f>
        <v>0</v>
      </c>
      <c r="K287" s="168"/>
      <c r="L287" s="173"/>
      <c r="M287" s="174"/>
      <c r="N287" s="175"/>
      <c r="O287" s="175"/>
      <c r="P287" s="176">
        <f>SUM(P288:P290)</f>
        <v>0</v>
      </c>
      <c r="Q287" s="175"/>
      <c r="R287" s="176">
        <f>SUM(R288:R290)</f>
        <v>0.00262</v>
      </c>
      <c r="S287" s="175"/>
      <c r="T287" s="177">
        <f>SUM(T288:T290)</f>
        <v>0</v>
      </c>
      <c r="AR287" s="178" t="s">
        <v>82</v>
      </c>
      <c r="AT287" s="179" t="s">
        <v>73</v>
      </c>
      <c r="AU287" s="179" t="s">
        <v>82</v>
      </c>
      <c r="AY287" s="178" t="s">
        <v>127</v>
      </c>
      <c r="BK287" s="180">
        <f>SUM(BK288:BK290)</f>
        <v>0</v>
      </c>
    </row>
    <row r="288" spans="1:65" s="2" customFormat="1" ht="44.25" customHeight="1">
      <c r="A288" s="34"/>
      <c r="B288" s="35"/>
      <c r="C288" s="183" t="s">
        <v>408</v>
      </c>
      <c r="D288" s="183" t="s">
        <v>129</v>
      </c>
      <c r="E288" s="184" t="s">
        <v>409</v>
      </c>
      <c r="F288" s="185" t="s">
        <v>410</v>
      </c>
      <c r="G288" s="186" t="s">
        <v>164</v>
      </c>
      <c r="H288" s="187">
        <v>2</v>
      </c>
      <c r="I288" s="188"/>
      <c r="J288" s="189">
        <f>ROUND(I288*H288,2)</f>
        <v>0</v>
      </c>
      <c r="K288" s="190"/>
      <c r="L288" s="39"/>
      <c r="M288" s="191" t="s">
        <v>1</v>
      </c>
      <c r="N288" s="192" t="s">
        <v>39</v>
      </c>
      <c r="O288" s="71"/>
      <c r="P288" s="193">
        <f>O288*H288</f>
        <v>0</v>
      </c>
      <c r="Q288" s="193">
        <v>0.00131</v>
      </c>
      <c r="R288" s="193">
        <f>Q288*H288</f>
        <v>0.00262</v>
      </c>
      <c r="S288" s="193">
        <v>0</v>
      </c>
      <c r="T288" s="194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5" t="s">
        <v>133</v>
      </c>
      <c r="AT288" s="195" t="s">
        <v>129</v>
      </c>
      <c r="AU288" s="195" t="s">
        <v>84</v>
      </c>
      <c r="AY288" s="17" t="s">
        <v>127</v>
      </c>
      <c r="BE288" s="196">
        <f>IF(N288="základní",J288,0)</f>
        <v>0</v>
      </c>
      <c r="BF288" s="196">
        <f>IF(N288="snížená",J288,0)</f>
        <v>0</v>
      </c>
      <c r="BG288" s="196">
        <f>IF(N288="zákl. přenesená",J288,0)</f>
        <v>0</v>
      </c>
      <c r="BH288" s="196">
        <f>IF(N288="sníž. přenesená",J288,0)</f>
        <v>0</v>
      </c>
      <c r="BI288" s="196">
        <f>IF(N288="nulová",J288,0)</f>
        <v>0</v>
      </c>
      <c r="BJ288" s="17" t="s">
        <v>82</v>
      </c>
      <c r="BK288" s="196">
        <f>ROUND(I288*H288,2)</f>
        <v>0</v>
      </c>
      <c r="BL288" s="17" t="s">
        <v>133</v>
      </c>
      <c r="BM288" s="195" t="s">
        <v>411</v>
      </c>
    </row>
    <row r="289" spans="2:51" s="13" customFormat="1" ht="11.25">
      <c r="B289" s="197"/>
      <c r="C289" s="198"/>
      <c r="D289" s="199" t="s">
        <v>135</v>
      </c>
      <c r="E289" s="200" t="s">
        <v>1</v>
      </c>
      <c r="F289" s="201" t="s">
        <v>412</v>
      </c>
      <c r="G289" s="198"/>
      <c r="H289" s="200" t="s">
        <v>1</v>
      </c>
      <c r="I289" s="202"/>
      <c r="J289" s="198"/>
      <c r="K289" s="198"/>
      <c r="L289" s="203"/>
      <c r="M289" s="204"/>
      <c r="N289" s="205"/>
      <c r="O289" s="205"/>
      <c r="P289" s="205"/>
      <c r="Q289" s="205"/>
      <c r="R289" s="205"/>
      <c r="S289" s="205"/>
      <c r="T289" s="206"/>
      <c r="AT289" s="207" t="s">
        <v>135</v>
      </c>
      <c r="AU289" s="207" t="s">
        <v>84</v>
      </c>
      <c r="AV289" s="13" t="s">
        <v>82</v>
      </c>
      <c r="AW289" s="13" t="s">
        <v>31</v>
      </c>
      <c r="AX289" s="13" t="s">
        <v>74</v>
      </c>
      <c r="AY289" s="207" t="s">
        <v>127</v>
      </c>
    </row>
    <row r="290" spans="2:51" s="14" customFormat="1" ht="11.25">
      <c r="B290" s="208"/>
      <c r="C290" s="209"/>
      <c r="D290" s="199" t="s">
        <v>135</v>
      </c>
      <c r="E290" s="210" t="s">
        <v>1</v>
      </c>
      <c r="F290" s="211" t="s">
        <v>84</v>
      </c>
      <c r="G290" s="209"/>
      <c r="H290" s="212">
        <v>2</v>
      </c>
      <c r="I290" s="213"/>
      <c r="J290" s="209"/>
      <c r="K290" s="209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135</v>
      </c>
      <c r="AU290" s="218" t="s">
        <v>84</v>
      </c>
      <c r="AV290" s="14" t="s">
        <v>84</v>
      </c>
      <c r="AW290" s="14" t="s">
        <v>31</v>
      </c>
      <c r="AX290" s="14" t="s">
        <v>82</v>
      </c>
      <c r="AY290" s="218" t="s">
        <v>127</v>
      </c>
    </row>
    <row r="291" spans="2:63" s="12" customFormat="1" ht="22.9" customHeight="1">
      <c r="B291" s="167"/>
      <c r="C291" s="168"/>
      <c r="D291" s="169" t="s">
        <v>73</v>
      </c>
      <c r="E291" s="181" t="s">
        <v>178</v>
      </c>
      <c r="F291" s="181" t="s">
        <v>413</v>
      </c>
      <c r="G291" s="168"/>
      <c r="H291" s="168"/>
      <c r="I291" s="171"/>
      <c r="J291" s="182">
        <f>BK291</f>
        <v>0</v>
      </c>
      <c r="K291" s="168"/>
      <c r="L291" s="173"/>
      <c r="M291" s="174"/>
      <c r="N291" s="175"/>
      <c r="O291" s="175"/>
      <c r="P291" s="176">
        <f>SUM(P292:P374)</f>
        <v>0</v>
      </c>
      <c r="Q291" s="175"/>
      <c r="R291" s="176">
        <f>SUM(R292:R374)</f>
        <v>19.3867415</v>
      </c>
      <c r="S291" s="175"/>
      <c r="T291" s="177">
        <f>SUM(T292:T374)</f>
        <v>18.4138</v>
      </c>
      <c r="AR291" s="178" t="s">
        <v>82</v>
      </c>
      <c r="AT291" s="179" t="s">
        <v>73</v>
      </c>
      <c r="AU291" s="179" t="s">
        <v>82</v>
      </c>
      <c r="AY291" s="178" t="s">
        <v>127</v>
      </c>
      <c r="BK291" s="180">
        <f>SUM(BK292:BK374)</f>
        <v>0</v>
      </c>
    </row>
    <row r="292" spans="1:65" s="2" customFormat="1" ht="49.15" customHeight="1">
      <c r="A292" s="34"/>
      <c r="B292" s="35"/>
      <c r="C292" s="183" t="s">
        <v>414</v>
      </c>
      <c r="D292" s="183" t="s">
        <v>129</v>
      </c>
      <c r="E292" s="184" t="s">
        <v>415</v>
      </c>
      <c r="F292" s="185" t="s">
        <v>416</v>
      </c>
      <c r="G292" s="186" t="s">
        <v>164</v>
      </c>
      <c r="H292" s="187">
        <v>7.5</v>
      </c>
      <c r="I292" s="188"/>
      <c r="J292" s="189">
        <f>ROUND(I292*H292,2)</f>
        <v>0</v>
      </c>
      <c r="K292" s="190"/>
      <c r="L292" s="39"/>
      <c r="M292" s="191" t="s">
        <v>1</v>
      </c>
      <c r="N292" s="192" t="s">
        <v>39</v>
      </c>
      <c r="O292" s="71"/>
      <c r="P292" s="193">
        <f>O292*H292</f>
        <v>0</v>
      </c>
      <c r="Q292" s="193">
        <v>0.16849</v>
      </c>
      <c r="R292" s="193">
        <f>Q292*H292</f>
        <v>1.263675</v>
      </c>
      <c r="S292" s="193">
        <v>0</v>
      </c>
      <c r="T292" s="194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5" t="s">
        <v>133</v>
      </c>
      <c r="AT292" s="195" t="s">
        <v>129</v>
      </c>
      <c r="AU292" s="195" t="s">
        <v>84</v>
      </c>
      <c r="AY292" s="17" t="s">
        <v>127</v>
      </c>
      <c r="BE292" s="196">
        <f>IF(N292="základní",J292,0)</f>
        <v>0</v>
      </c>
      <c r="BF292" s="196">
        <f>IF(N292="snížená",J292,0)</f>
        <v>0</v>
      </c>
      <c r="BG292" s="196">
        <f>IF(N292="zákl. přenesená",J292,0)</f>
        <v>0</v>
      </c>
      <c r="BH292" s="196">
        <f>IF(N292="sníž. přenesená",J292,0)</f>
        <v>0</v>
      </c>
      <c r="BI292" s="196">
        <f>IF(N292="nulová",J292,0)</f>
        <v>0</v>
      </c>
      <c r="BJ292" s="17" t="s">
        <v>82</v>
      </c>
      <c r="BK292" s="196">
        <f>ROUND(I292*H292,2)</f>
        <v>0</v>
      </c>
      <c r="BL292" s="17" t="s">
        <v>133</v>
      </c>
      <c r="BM292" s="195" t="s">
        <v>417</v>
      </c>
    </row>
    <row r="293" spans="2:51" s="13" customFormat="1" ht="11.25">
      <c r="B293" s="197"/>
      <c r="C293" s="198"/>
      <c r="D293" s="199" t="s">
        <v>135</v>
      </c>
      <c r="E293" s="200" t="s">
        <v>1</v>
      </c>
      <c r="F293" s="201" t="s">
        <v>418</v>
      </c>
      <c r="G293" s="198"/>
      <c r="H293" s="200" t="s">
        <v>1</v>
      </c>
      <c r="I293" s="202"/>
      <c r="J293" s="198"/>
      <c r="K293" s="198"/>
      <c r="L293" s="203"/>
      <c r="M293" s="204"/>
      <c r="N293" s="205"/>
      <c r="O293" s="205"/>
      <c r="P293" s="205"/>
      <c r="Q293" s="205"/>
      <c r="R293" s="205"/>
      <c r="S293" s="205"/>
      <c r="T293" s="206"/>
      <c r="AT293" s="207" t="s">
        <v>135</v>
      </c>
      <c r="AU293" s="207" t="s">
        <v>84</v>
      </c>
      <c r="AV293" s="13" t="s">
        <v>82</v>
      </c>
      <c r="AW293" s="13" t="s">
        <v>31</v>
      </c>
      <c r="AX293" s="13" t="s">
        <v>74</v>
      </c>
      <c r="AY293" s="207" t="s">
        <v>127</v>
      </c>
    </row>
    <row r="294" spans="2:51" s="14" customFormat="1" ht="11.25">
      <c r="B294" s="208"/>
      <c r="C294" s="209"/>
      <c r="D294" s="199" t="s">
        <v>135</v>
      </c>
      <c r="E294" s="210" t="s">
        <v>1</v>
      </c>
      <c r="F294" s="211" t="s">
        <v>419</v>
      </c>
      <c r="G294" s="209"/>
      <c r="H294" s="212">
        <v>7.5</v>
      </c>
      <c r="I294" s="213"/>
      <c r="J294" s="209"/>
      <c r="K294" s="209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135</v>
      </c>
      <c r="AU294" s="218" t="s">
        <v>84</v>
      </c>
      <c r="AV294" s="14" t="s">
        <v>84</v>
      </c>
      <c r="AW294" s="14" t="s">
        <v>31</v>
      </c>
      <c r="AX294" s="14" t="s">
        <v>82</v>
      </c>
      <c r="AY294" s="218" t="s">
        <v>127</v>
      </c>
    </row>
    <row r="295" spans="1:65" s="2" customFormat="1" ht="24.2" customHeight="1">
      <c r="A295" s="34"/>
      <c r="B295" s="35"/>
      <c r="C295" s="230" t="s">
        <v>420</v>
      </c>
      <c r="D295" s="230" t="s">
        <v>184</v>
      </c>
      <c r="E295" s="231" t="s">
        <v>421</v>
      </c>
      <c r="F295" s="232" t="s">
        <v>422</v>
      </c>
      <c r="G295" s="233" t="s">
        <v>164</v>
      </c>
      <c r="H295" s="234">
        <v>7.575</v>
      </c>
      <c r="I295" s="235"/>
      <c r="J295" s="236">
        <f>ROUND(I295*H295,2)</f>
        <v>0</v>
      </c>
      <c r="K295" s="237"/>
      <c r="L295" s="238"/>
      <c r="M295" s="239" t="s">
        <v>1</v>
      </c>
      <c r="N295" s="240" t="s">
        <v>39</v>
      </c>
      <c r="O295" s="71"/>
      <c r="P295" s="193">
        <f>O295*H295</f>
        <v>0</v>
      </c>
      <c r="Q295" s="193">
        <v>0.0483</v>
      </c>
      <c r="R295" s="193">
        <f>Q295*H295</f>
        <v>0.36587250000000004</v>
      </c>
      <c r="S295" s="193">
        <v>0</v>
      </c>
      <c r="T295" s="194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5" t="s">
        <v>171</v>
      </c>
      <c r="AT295" s="195" t="s">
        <v>184</v>
      </c>
      <c r="AU295" s="195" t="s">
        <v>84</v>
      </c>
      <c r="AY295" s="17" t="s">
        <v>127</v>
      </c>
      <c r="BE295" s="196">
        <f>IF(N295="základní",J295,0)</f>
        <v>0</v>
      </c>
      <c r="BF295" s="196">
        <f>IF(N295="snížená",J295,0)</f>
        <v>0</v>
      </c>
      <c r="BG295" s="196">
        <f>IF(N295="zákl. přenesená",J295,0)</f>
        <v>0</v>
      </c>
      <c r="BH295" s="196">
        <f>IF(N295="sníž. přenesená",J295,0)</f>
        <v>0</v>
      </c>
      <c r="BI295" s="196">
        <f>IF(N295="nulová",J295,0)</f>
        <v>0</v>
      </c>
      <c r="BJ295" s="17" t="s">
        <v>82</v>
      </c>
      <c r="BK295" s="196">
        <f>ROUND(I295*H295,2)</f>
        <v>0</v>
      </c>
      <c r="BL295" s="17" t="s">
        <v>133</v>
      </c>
      <c r="BM295" s="195" t="s">
        <v>423</v>
      </c>
    </row>
    <row r="296" spans="2:51" s="14" customFormat="1" ht="11.25">
      <c r="B296" s="208"/>
      <c r="C296" s="209"/>
      <c r="D296" s="199" t="s">
        <v>135</v>
      </c>
      <c r="E296" s="210" t="s">
        <v>1</v>
      </c>
      <c r="F296" s="211" t="s">
        <v>424</v>
      </c>
      <c r="G296" s="209"/>
      <c r="H296" s="212">
        <v>7.575</v>
      </c>
      <c r="I296" s="213"/>
      <c r="J296" s="209"/>
      <c r="K296" s="209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135</v>
      </c>
      <c r="AU296" s="218" t="s">
        <v>84</v>
      </c>
      <c r="AV296" s="14" t="s">
        <v>84</v>
      </c>
      <c r="AW296" s="14" t="s">
        <v>31</v>
      </c>
      <c r="AX296" s="14" t="s">
        <v>82</v>
      </c>
      <c r="AY296" s="218" t="s">
        <v>127</v>
      </c>
    </row>
    <row r="297" spans="1:65" s="2" customFormat="1" ht="49.15" customHeight="1">
      <c r="A297" s="34"/>
      <c r="B297" s="35"/>
      <c r="C297" s="183" t="s">
        <v>425</v>
      </c>
      <c r="D297" s="183" t="s">
        <v>129</v>
      </c>
      <c r="E297" s="184" t="s">
        <v>426</v>
      </c>
      <c r="F297" s="185" t="s">
        <v>427</v>
      </c>
      <c r="G297" s="186" t="s">
        <v>164</v>
      </c>
      <c r="H297" s="187">
        <v>96.7</v>
      </c>
      <c r="I297" s="188"/>
      <c r="J297" s="189">
        <f>ROUND(I297*H297,2)</f>
        <v>0</v>
      </c>
      <c r="K297" s="190"/>
      <c r="L297" s="39"/>
      <c r="M297" s="191" t="s">
        <v>1</v>
      </c>
      <c r="N297" s="192" t="s">
        <v>39</v>
      </c>
      <c r="O297" s="71"/>
      <c r="P297" s="193">
        <f>O297*H297</f>
        <v>0</v>
      </c>
      <c r="Q297" s="193">
        <v>0.1295</v>
      </c>
      <c r="R297" s="193">
        <f>Q297*H297</f>
        <v>12.52265</v>
      </c>
      <c r="S297" s="193">
        <v>0</v>
      </c>
      <c r="T297" s="194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5" t="s">
        <v>133</v>
      </c>
      <c r="AT297" s="195" t="s">
        <v>129</v>
      </c>
      <c r="AU297" s="195" t="s">
        <v>84</v>
      </c>
      <c r="AY297" s="17" t="s">
        <v>127</v>
      </c>
      <c r="BE297" s="196">
        <f>IF(N297="základní",J297,0)</f>
        <v>0</v>
      </c>
      <c r="BF297" s="196">
        <f>IF(N297="snížená",J297,0)</f>
        <v>0</v>
      </c>
      <c r="BG297" s="196">
        <f>IF(N297="zákl. přenesená",J297,0)</f>
        <v>0</v>
      </c>
      <c r="BH297" s="196">
        <f>IF(N297="sníž. přenesená",J297,0)</f>
        <v>0</v>
      </c>
      <c r="BI297" s="196">
        <f>IF(N297="nulová",J297,0)</f>
        <v>0</v>
      </c>
      <c r="BJ297" s="17" t="s">
        <v>82</v>
      </c>
      <c r="BK297" s="196">
        <f>ROUND(I297*H297,2)</f>
        <v>0</v>
      </c>
      <c r="BL297" s="17" t="s">
        <v>133</v>
      </c>
      <c r="BM297" s="195" t="s">
        <v>428</v>
      </c>
    </row>
    <row r="298" spans="2:51" s="13" customFormat="1" ht="11.25">
      <c r="B298" s="197"/>
      <c r="C298" s="198"/>
      <c r="D298" s="199" t="s">
        <v>135</v>
      </c>
      <c r="E298" s="200" t="s">
        <v>1</v>
      </c>
      <c r="F298" s="201" t="s">
        <v>223</v>
      </c>
      <c r="G298" s="198"/>
      <c r="H298" s="200" t="s">
        <v>1</v>
      </c>
      <c r="I298" s="202"/>
      <c r="J298" s="198"/>
      <c r="K298" s="198"/>
      <c r="L298" s="203"/>
      <c r="M298" s="204"/>
      <c r="N298" s="205"/>
      <c r="O298" s="205"/>
      <c r="P298" s="205"/>
      <c r="Q298" s="205"/>
      <c r="R298" s="205"/>
      <c r="S298" s="205"/>
      <c r="T298" s="206"/>
      <c r="AT298" s="207" t="s">
        <v>135</v>
      </c>
      <c r="AU298" s="207" t="s">
        <v>84</v>
      </c>
      <c r="AV298" s="13" t="s">
        <v>82</v>
      </c>
      <c r="AW298" s="13" t="s">
        <v>31</v>
      </c>
      <c r="AX298" s="13" t="s">
        <v>74</v>
      </c>
      <c r="AY298" s="207" t="s">
        <v>127</v>
      </c>
    </row>
    <row r="299" spans="2:51" s="14" customFormat="1" ht="11.25">
      <c r="B299" s="208"/>
      <c r="C299" s="209"/>
      <c r="D299" s="199" t="s">
        <v>135</v>
      </c>
      <c r="E299" s="210" t="s">
        <v>1</v>
      </c>
      <c r="F299" s="211" t="s">
        <v>167</v>
      </c>
      <c r="G299" s="209"/>
      <c r="H299" s="212">
        <v>58.9</v>
      </c>
      <c r="I299" s="213"/>
      <c r="J299" s="209"/>
      <c r="K299" s="209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135</v>
      </c>
      <c r="AU299" s="218" t="s">
        <v>84</v>
      </c>
      <c r="AV299" s="14" t="s">
        <v>84</v>
      </c>
      <c r="AW299" s="14" t="s">
        <v>31</v>
      </c>
      <c r="AX299" s="14" t="s">
        <v>74</v>
      </c>
      <c r="AY299" s="218" t="s">
        <v>127</v>
      </c>
    </row>
    <row r="300" spans="2:51" s="13" customFormat="1" ht="11.25">
      <c r="B300" s="197"/>
      <c r="C300" s="198"/>
      <c r="D300" s="199" t="s">
        <v>135</v>
      </c>
      <c r="E300" s="200" t="s">
        <v>1</v>
      </c>
      <c r="F300" s="201" t="s">
        <v>168</v>
      </c>
      <c r="G300" s="198"/>
      <c r="H300" s="200" t="s">
        <v>1</v>
      </c>
      <c r="I300" s="202"/>
      <c r="J300" s="198"/>
      <c r="K300" s="198"/>
      <c r="L300" s="203"/>
      <c r="M300" s="204"/>
      <c r="N300" s="205"/>
      <c r="O300" s="205"/>
      <c r="P300" s="205"/>
      <c r="Q300" s="205"/>
      <c r="R300" s="205"/>
      <c r="S300" s="205"/>
      <c r="T300" s="206"/>
      <c r="AT300" s="207" t="s">
        <v>135</v>
      </c>
      <c r="AU300" s="207" t="s">
        <v>84</v>
      </c>
      <c r="AV300" s="13" t="s">
        <v>82</v>
      </c>
      <c r="AW300" s="13" t="s">
        <v>31</v>
      </c>
      <c r="AX300" s="13" t="s">
        <v>74</v>
      </c>
      <c r="AY300" s="207" t="s">
        <v>127</v>
      </c>
    </row>
    <row r="301" spans="2:51" s="14" customFormat="1" ht="11.25">
      <c r="B301" s="208"/>
      <c r="C301" s="209"/>
      <c r="D301" s="199" t="s">
        <v>135</v>
      </c>
      <c r="E301" s="210" t="s">
        <v>1</v>
      </c>
      <c r="F301" s="211" t="s">
        <v>169</v>
      </c>
      <c r="G301" s="209"/>
      <c r="H301" s="212">
        <v>37.8</v>
      </c>
      <c r="I301" s="213"/>
      <c r="J301" s="209"/>
      <c r="K301" s="209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135</v>
      </c>
      <c r="AU301" s="218" t="s">
        <v>84</v>
      </c>
      <c r="AV301" s="14" t="s">
        <v>84</v>
      </c>
      <c r="AW301" s="14" t="s">
        <v>31</v>
      </c>
      <c r="AX301" s="14" t="s">
        <v>74</v>
      </c>
      <c r="AY301" s="218" t="s">
        <v>127</v>
      </c>
    </row>
    <row r="302" spans="2:51" s="15" customFormat="1" ht="11.25">
      <c r="B302" s="219"/>
      <c r="C302" s="220"/>
      <c r="D302" s="199" t="s">
        <v>135</v>
      </c>
      <c r="E302" s="221" t="s">
        <v>1</v>
      </c>
      <c r="F302" s="222" t="s">
        <v>170</v>
      </c>
      <c r="G302" s="220"/>
      <c r="H302" s="223">
        <v>96.7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135</v>
      </c>
      <c r="AU302" s="229" t="s">
        <v>84</v>
      </c>
      <c r="AV302" s="15" t="s">
        <v>133</v>
      </c>
      <c r="AW302" s="15" t="s">
        <v>31</v>
      </c>
      <c r="AX302" s="15" t="s">
        <v>82</v>
      </c>
      <c r="AY302" s="229" t="s">
        <v>127</v>
      </c>
    </row>
    <row r="303" spans="1:65" s="2" customFormat="1" ht="16.5" customHeight="1">
      <c r="A303" s="34"/>
      <c r="B303" s="35"/>
      <c r="C303" s="230" t="s">
        <v>429</v>
      </c>
      <c r="D303" s="230" t="s">
        <v>184</v>
      </c>
      <c r="E303" s="231" t="s">
        <v>430</v>
      </c>
      <c r="F303" s="232" t="s">
        <v>431</v>
      </c>
      <c r="G303" s="233" t="s">
        <v>164</v>
      </c>
      <c r="H303" s="234">
        <v>60.679</v>
      </c>
      <c r="I303" s="235"/>
      <c r="J303" s="236">
        <f>ROUND(I303*H303,2)</f>
        <v>0</v>
      </c>
      <c r="K303" s="237"/>
      <c r="L303" s="238"/>
      <c r="M303" s="239" t="s">
        <v>1</v>
      </c>
      <c r="N303" s="240" t="s">
        <v>39</v>
      </c>
      <c r="O303" s="71"/>
      <c r="P303" s="193">
        <f>O303*H303</f>
        <v>0</v>
      </c>
      <c r="Q303" s="193">
        <v>0.045</v>
      </c>
      <c r="R303" s="193">
        <f>Q303*H303</f>
        <v>2.730555</v>
      </c>
      <c r="S303" s="193">
        <v>0</v>
      </c>
      <c r="T303" s="194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5" t="s">
        <v>171</v>
      </c>
      <c r="AT303" s="195" t="s">
        <v>184</v>
      </c>
      <c r="AU303" s="195" t="s">
        <v>84</v>
      </c>
      <c r="AY303" s="17" t="s">
        <v>127</v>
      </c>
      <c r="BE303" s="196">
        <f>IF(N303="základní",J303,0)</f>
        <v>0</v>
      </c>
      <c r="BF303" s="196">
        <f>IF(N303="snížená",J303,0)</f>
        <v>0</v>
      </c>
      <c r="BG303" s="196">
        <f>IF(N303="zákl. přenesená",J303,0)</f>
        <v>0</v>
      </c>
      <c r="BH303" s="196">
        <f>IF(N303="sníž. přenesená",J303,0)</f>
        <v>0</v>
      </c>
      <c r="BI303" s="196">
        <f>IF(N303="nulová",J303,0)</f>
        <v>0</v>
      </c>
      <c r="BJ303" s="17" t="s">
        <v>82</v>
      </c>
      <c r="BK303" s="196">
        <f>ROUND(I303*H303,2)</f>
        <v>0</v>
      </c>
      <c r="BL303" s="17" t="s">
        <v>133</v>
      </c>
      <c r="BM303" s="195" t="s">
        <v>432</v>
      </c>
    </row>
    <row r="304" spans="2:51" s="14" customFormat="1" ht="11.25">
      <c r="B304" s="208"/>
      <c r="C304" s="209"/>
      <c r="D304" s="199" t="s">
        <v>135</v>
      </c>
      <c r="E304" s="210" t="s">
        <v>1</v>
      </c>
      <c r="F304" s="211" t="s">
        <v>433</v>
      </c>
      <c r="G304" s="209"/>
      <c r="H304" s="212">
        <v>59.489</v>
      </c>
      <c r="I304" s="213"/>
      <c r="J304" s="209"/>
      <c r="K304" s="209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135</v>
      </c>
      <c r="AU304" s="218" t="s">
        <v>84</v>
      </c>
      <c r="AV304" s="14" t="s">
        <v>84</v>
      </c>
      <c r="AW304" s="14" t="s">
        <v>31</v>
      </c>
      <c r="AX304" s="14" t="s">
        <v>82</v>
      </c>
      <c r="AY304" s="218" t="s">
        <v>127</v>
      </c>
    </row>
    <row r="305" spans="2:51" s="14" customFormat="1" ht="11.25">
      <c r="B305" s="208"/>
      <c r="C305" s="209"/>
      <c r="D305" s="199" t="s">
        <v>135</v>
      </c>
      <c r="E305" s="209"/>
      <c r="F305" s="211" t="s">
        <v>434</v>
      </c>
      <c r="G305" s="209"/>
      <c r="H305" s="212">
        <v>60.679</v>
      </c>
      <c r="I305" s="213"/>
      <c r="J305" s="209"/>
      <c r="K305" s="209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135</v>
      </c>
      <c r="AU305" s="218" t="s">
        <v>84</v>
      </c>
      <c r="AV305" s="14" t="s">
        <v>84</v>
      </c>
      <c r="AW305" s="14" t="s">
        <v>4</v>
      </c>
      <c r="AX305" s="14" t="s">
        <v>82</v>
      </c>
      <c r="AY305" s="218" t="s">
        <v>127</v>
      </c>
    </row>
    <row r="306" spans="1:65" s="2" customFormat="1" ht="16.5" customHeight="1">
      <c r="A306" s="34"/>
      <c r="B306" s="35"/>
      <c r="C306" s="230" t="s">
        <v>435</v>
      </c>
      <c r="D306" s="230" t="s">
        <v>184</v>
      </c>
      <c r="E306" s="231" t="s">
        <v>436</v>
      </c>
      <c r="F306" s="232" t="s">
        <v>437</v>
      </c>
      <c r="G306" s="233" t="s">
        <v>164</v>
      </c>
      <c r="H306" s="234">
        <v>38.178</v>
      </c>
      <c r="I306" s="235"/>
      <c r="J306" s="236">
        <f>ROUND(I306*H306,2)</f>
        <v>0</v>
      </c>
      <c r="K306" s="237"/>
      <c r="L306" s="238"/>
      <c r="M306" s="239" t="s">
        <v>1</v>
      </c>
      <c r="N306" s="240" t="s">
        <v>39</v>
      </c>
      <c r="O306" s="71"/>
      <c r="P306" s="193">
        <f>O306*H306</f>
        <v>0</v>
      </c>
      <c r="Q306" s="193">
        <v>0.024</v>
      </c>
      <c r="R306" s="193">
        <f>Q306*H306</f>
        <v>0.916272</v>
      </c>
      <c r="S306" s="193">
        <v>0</v>
      </c>
      <c r="T306" s="194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5" t="s">
        <v>171</v>
      </c>
      <c r="AT306" s="195" t="s">
        <v>184</v>
      </c>
      <c r="AU306" s="195" t="s">
        <v>84</v>
      </c>
      <c r="AY306" s="17" t="s">
        <v>127</v>
      </c>
      <c r="BE306" s="196">
        <f>IF(N306="základní",J306,0)</f>
        <v>0</v>
      </c>
      <c r="BF306" s="196">
        <f>IF(N306="snížená",J306,0)</f>
        <v>0</v>
      </c>
      <c r="BG306" s="196">
        <f>IF(N306="zákl. přenesená",J306,0)</f>
        <v>0</v>
      </c>
      <c r="BH306" s="196">
        <f>IF(N306="sníž. přenesená",J306,0)</f>
        <v>0</v>
      </c>
      <c r="BI306" s="196">
        <f>IF(N306="nulová",J306,0)</f>
        <v>0</v>
      </c>
      <c r="BJ306" s="17" t="s">
        <v>82</v>
      </c>
      <c r="BK306" s="196">
        <f>ROUND(I306*H306,2)</f>
        <v>0</v>
      </c>
      <c r="BL306" s="17" t="s">
        <v>133</v>
      </c>
      <c r="BM306" s="195" t="s">
        <v>438</v>
      </c>
    </row>
    <row r="307" spans="2:51" s="14" customFormat="1" ht="11.25">
      <c r="B307" s="208"/>
      <c r="C307" s="209"/>
      <c r="D307" s="199" t="s">
        <v>135</v>
      </c>
      <c r="E307" s="210" t="s">
        <v>1</v>
      </c>
      <c r="F307" s="211" t="s">
        <v>439</v>
      </c>
      <c r="G307" s="209"/>
      <c r="H307" s="212">
        <v>38.178</v>
      </c>
      <c r="I307" s="213"/>
      <c r="J307" s="209"/>
      <c r="K307" s="209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135</v>
      </c>
      <c r="AU307" s="218" t="s">
        <v>84</v>
      </c>
      <c r="AV307" s="14" t="s">
        <v>84</v>
      </c>
      <c r="AW307" s="14" t="s">
        <v>31</v>
      </c>
      <c r="AX307" s="14" t="s">
        <v>82</v>
      </c>
      <c r="AY307" s="218" t="s">
        <v>127</v>
      </c>
    </row>
    <row r="308" spans="1:65" s="2" customFormat="1" ht="37.9" customHeight="1">
      <c r="A308" s="34"/>
      <c r="B308" s="35"/>
      <c r="C308" s="183" t="s">
        <v>440</v>
      </c>
      <c r="D308" s="183" t="s">
        <v>129</v>
      </c>
      <c r="E308" s="184" t="s">
        <v>441</v>
      </c>
      <c r="F308" s="185" t="s">
        <v>442</v>
      </c>
      <c r="G308" s="186" t="s">
        <v>164</v>
      </c>
      <c r="H308" s="187">
        <v>8.7</v>
      </c>
      <c r="I308" s="188"/>
      <c r="J308" s="189">
        <f>ROUND(I308*H308,2)</f>
        <v>0</v>
      </c>
      <c r="K308" s="190"/>
      <c r="L308" s="39"/>
      <c r="M308" s="191" t="s">
        <v>1</v>
      </c>
      <c r="N308" s="192" t="s">
        <v>39</v>
      </c>
      <c r="O308" s="71"/>
      <c r="P308" s="193">
        <f>O308*H308</f>
        <v>0</v>
      </c>
      <c r="Q308" s="193">
        <v>0</v>
      </c>
      <c r="R308" s="193">
        <f>Q308*H308</f>
        <v>0</v>
      </c>
      <c r="S308" s="193">
        <v>0</v>
      </c>
      <c r="T308" s="194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5" t="s">
        <v>133</v>
      </c>
      <c r="AT308" s="195" t="s">
        <v>129</v>
      </c>
      <c r="AU308" s="195" t="s">
        <v>84</v>
      </c>
      <c r="AY308" s="17" t="s">
        <v>127</v>
      </c>
      <c r="BE308" s="196">
        <f>IF(N308="základní",J308,0)</f>
        <v>0</v>
      </c>
      <c r="BF308" s="196">
        <f>IF(N308="snížená",J308,0)</f>
        <v>0</v>
      </c>
      <c r="BG308" s="196">
        <f>IF(N308="zákl. přenesená",J308,0)</f>
        <v>0</v>
      </c>
      <c r="BH308" s="196">
        <f>IF(N308="sníž. přenesená",J308,0)</f>
        <v>0</v>
      </c>
      <c r="BI308" s="196">
        <f>IF(N308="nulová",J308,0)</f>
        <v>0</v>
      </c>
      <c r="BJ308" s="17" t="s">
        <v>82</v>
      </c>
      <c r="BK308" s="196">
        <f>ROUND(I308*H308,2)</f>
        <v>0</v>
      </c>
      <c r="BL308" s="17" t="s">
        <v>133</v>
      </c>
      <c r="BM308" s="195" t="s">
        <v>443</v>
      </c>
    </row>
    <row r="309" spans="2:51" s="14" customFormat="1" ht="11.25">
      <c r="B309" s="208"/>
      <c r="C309" s="209"/>
      <c r="D309" s="199" t="s">
        <v>135</v>
      </c>
      <c r="E309" s="210" t="s">
        <v>1</v>
      </c>
      <c r="F309" s="211" t="s">
        <v>444</v>
      </c>
      <c r="G309" s="209"/>
      <c r="H309" s="212">
        <v>8.7</v>
      </c>
      <c r="I309" s="213"/>
      <c r="J309" s="209"/>
      <c r="K309" s="209"/>
      <c r="L309" s="214"/>
      <c r="M309" s="215"/>
      <c r="N309" s="216"/>
      <c r="O309" s="216"/>
      <c r="P309" s="216"/>
      <c r="Q309" s="216"/>
      <c r="R309" s="216"/>
      <c r="S309" s="216"/>
      <c r="T309" s="217"/>
      <c r="AT309" s="218" t="s">
        <v>135</v>
      </c>
      <c r="AU309" s="218" t="s">
        <v>84</v>
      </c>
      <c r="AV309" s="14" t="s">
        <v>84</v>
      </c>
      <c r="AW309" s="14" t="s">
        <v>31</v>
      </c>
      <c r="AX309" s="14" t="s">
        <v>82</v>
      </c>
      <c r="AY309" s="218" t="s">
        <v>127</v>
      </c>
    </row>
    <row r="310" spans="1:65" s="2" customFormat="1" ht="24.2" customHeight="1">
      <c r="A310" s="34"/>
      <c r="B310" s="35"/>
      <c r="C310" s="183" t="s">
        <v>445</v>
      </c>
      <c r="D310" s="183" t="s">
        <v>129</v>
      </c>
      <c r="E310" s="184" t="s">
        <v>446</v>
      </c>
      <c r="F310" s="185" t="s">
        <v>447</v>
      </c>
      <c r="G310" s="186" t="s">
        <v>164</v>
      </c>
      <c r="H310" s="187">
        <v>8.7</v>
      </c>
      <c r="I310" s="188"/>
      <c r="J310" s="189">
        <f>ROUND(I310*H310,2)</f>
        <v>0</v>
      </c>
      <c r="K310" s="190"/>
      <c r="L310" s="39"/>
      <c r="M310" s="191" t="s">
        <v>1</v>
      </c>
      <c r="N310" s="192" t="s">
        <v>39</v>
      </c>
      <c r="O310" s="71"/>
      <c r="P310" s="193">
        <f>O310*H310</f>
        <v>0</v>
      </c>
      <c r="Q310" s="193">
        <v>0</v>
      </c>
      <c r="R310" s="193">
        <f>Q310*H310</f>
        <v>0</v>
      </c>
      <c r="S310" s="193">
        <v>0</v>
      </c>
      <c r="T310" s="194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5" t="s">
        <v>133</v>
      </c>
      <c r="AT310" s="195" t="s">
        <v>129</v>
      </c>
      <c r="AU310" s="195" t="s">
        <v>84</v>
      </c>
      <c r="AY310" s="17" t="s">
        <v>127</v>
      </c>
      <c r="BE310" s="196">
        <f>IF(N310="základní",J310,0)</f>
        <v>0</v>
      </c>
      <c r="BF310" s="196">
        <f>IF(N310="snížená",J310,0)</f>
        <v>0</v>
      </c>
      <c r="BG310" s="196">
        <f>IF(N310="zákl. přenesená",J310,0)</f>
        <v>0</v>
      </c>
      <c r="BH310" s="196">
        <f>IF(N310="sníž. přenesená",J310,0)</f>
        <v>0</v>
      </c>
      <c r="BI310" s="196">
        <f>IF(N310="nulová",J310,0)</f>
        <v>0</v>
      </c>
      <c r="BJ310" s="17" t="s">
        <v>82</v>
      </c>
      <c r="BK310" s="196">
        <f>ROUND(I310*H310,2)</f>
        <v>0</v>
      </c>
      <c r="BL310" s="17" t="s">
        <v>133</v>
      </c>
      <c r="BM310" s="195" t="s">
        <v>448</v>
      </c>
    </row>
    <row r="311" spans="2:51" s="14" customFormat="1" ht="11.25">
      <c r="B311" s="208"/>
      <c r="C311" s="209"/>
      <c r="D311" s="199" t="s">
        <v>135</v>
      </c>
      <c r="E311" s="210" t="s">
        <v>1</v>
      </c>
      <c r="F311" s="211" t="s">
        <v>449</v>
      </c>
      <c r="G311" s="209"/>
      <c r="H311" s="212">
        <v>8.7</v>
      </c>
      <c r="I311" s="213"/>
      <c r="J311" s="209"/>
      <c r="K311" s="209"/>
      <c r="L311" s="214"/>
      <c r="M311" s="215"/>
      <c r="N311" s="216"/>
      <c r="O311" s="216"/>
      <c r="P311" s="216"/>
      <c r="Q311" s="216"/>
      <c r="R311" s="216"/>
      <c r="S311" s="216"/>
      <c r="T311" s="217"/>
      <c r="AT311" s="218" t="s">
        <v>135</v>
      </c>
      <c r="AU311" s="218" t="s">
        <v>84</v>
      </c>
      <c r="AV311" s="14" t="s">
        <v>84</v>
      </c>
      <c r="AW311" s="14" t="s">
        <v>31</v>
      </c>
      <c r="AX311" s="14" t="s">
        <v>82</v>
      </c>
      <c r="AY311" s="218" t="s">
        <v>127</v>
      </c>
    </row>
    <row r="312" spans="1:65" s="2" customFormat="1" ht="24.2" customHeight="1">
      <c r="A312" s="34"/>
      <c r="B312" s="35"/>
      <c r="C312" s="183" t="s">
        <v>450</v>
      </c>
      <c r="D312" s="183" t="s">
        <v>129</v>
      </c>
      <c r="E312" s="184" t="s">
        <v>451</v>
      </c>
      <c r="F312" s="185" t="s">
        <v>452</v>
      </c>
      <c r="G312" s="186" t="s">
        <v>164</v>
      </c>
      <c r="H312" s="187">
        <v>2.7</v>
      </c>
      <c r="I312" s="188"/>
      <c r="J312" s="189">
        <f aca="true" t="shared" si="0" ref="J312:J317">ROUND(I312*H312,2)</f>
        <v>0</v>
      </c>
      <c r="K312" s="190"/>
      <c r="L312" s="39"/>
      <c r="M312" s="191" t="s">
        <v>1</v>
      </c>
      <c r="N312" s="192" t="s">
        <v>39</v>
      </c>
      <c r="O312" s="71"/>
      <c r="P312" s="193">
        <f aca="true" t="shared" si="1" ref="P312:P317">O312*H312</f>
        <v>0</v>
      </c>
      <c r="Q312" s="193">
        <v>0.29221</v>
      </c>
      <c r="R312" s="193">
        <f aca="true" t="shared" si="2" ref="R312:R317">Q312*H312</f>
        <v>0.7889670000000001</v>
      </c>
      <c r="S312" s="193">
        <v>0</v>
      </c>
      <c r="T312" s="194">
        <f aca="true" t="shared" si="3" ref="T312:T317"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5" t="s">
        <v>133</v>
      </c>
      <c r="AT312" s="195" t="s">
        <v>129</v>
      </c>
      <c r="AU312" s="195" t="s">
        <v>84</v>
      </c>
      <c r="AY312" s="17" t="s">
        <v>127</v>
      </c>
      <c r="BE312" s="196">
        <f aca="true" t="shared" si="4" ref="BE312:BE317">IF(N312="základní",J312,0)</f>
        <v>0</v>
      </c>
      <c r="BF312" s="196">
        <f aca="true" t="shared" si="5" ref="BF312:BF317">IF(N312="snížená",J312,0)</f>
        <v>0</v>
      </c>
      <c r="BG312" s="196">
        <f aca="true" t="shared" si="6" ref="BG312:BG317">IF(N312="zákl. přenesená",J312,0)</f>
        <v>0</v>
      </c>
      <c r="BH312" s="196">
        <f aca="true" t="shared" si="7" ref="BH312:BH317">IF(N312="sníž. přenesená",J312,0)</f>
        <v>0</v>
      </c>
      <c r="BI312" s="196">
        <f aca="true" t="shared" si="8" ref="BI312:BI317">IF(N312="nulová",J312,0)</f>
        <v>0</v>
      </c>
      <c r="BJ312" s="17" t="s">
        <v>82</v>
      </c>
      <c r="BK312" s="196">
        <f aca="true" t="shared" si="9" ref="BK312:BK317">ROUND(I312*H312,2)</f>
        <v>0</v>
      </c>
      <c r="BL312" s="17" t="s">
        <v>133</v>
      </c>
      <c r="BM312" s="195" t="s">
        <v>453</v>
      </c>
    </row>
    <row r="313" spans="1:65" s="2" customFormat="1" ht="24.2" customHeight="1">
      <c r="A313" s="34"/>
      <c r="B313" s="35"/>
      <c r="C313" s="230" t="s">
        <v>454</v>
      </c>
      <c r="D313" s="230" t="s">
        <v>184</v>
      </c>
      <c r="E313" s="231" t="s">
        <v>455</v>
      </c>
      <c r="F313" s="232" t="s">
        <v>456</v>
      </c>
      <c r="G313" s="233" t="s">
        <v>244</v>
      </c>
      <c r="H313" s="234">
        <v>2</v>
      </c>
      <c r="I313" s="235"/>
      <c r="J313" s="236">
        <f t="shared" si="0"/>
        <v>0</v>
      </c>
      <c r="K313" s="237"/>
      <c r="L313" s="238"/>
      <c r="M313" s="239" t="s">
        <v>1</v>
      </c>
      <c r="N313" s="240" t="s">
        <v>39</v>
      </c>
      <c r="O313" s="71"/>
      <c r="P313" s="193">
        <f t="shared" si="1"/>
        <v>0</v>
      </c>
      <c r="Q313" s="193">
        <v>4E-05</v>
      </c>
      <c r="R313" s="193">
        <f t="shared" si="2"/>
        <v>8E-05</v>
      </c>
      <c r="S313" s="193">
        <v>0</v>
      </c>
      <c r="T313" s="194">
        <f t="shared" si="3"/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5" t="s">
        <v>171</v>
      </c>
      <c r="AT313" s="195" t="s">
        <v>184</v>
      </c>
      <c r="AU313" s="195" t="s">
        <v>84</v>
      </c>
      <c r="AY313" s="17" t="s">
        <v>127</v>
      </c>
      <c r="BE313" s="196">
        <f t="shared" si="4"/>
        <v>0</v>
      </c>
      <c r="BF313" s="196">
        <f t="shared" si="5"/>
        <v>0</v>
      </c>
      <c r="BG313" s="196">
        <f t="shared" si="6"/>
        <v>0</v>
      </c>
      <c r="BH313" s="196">
        <f t="shared" si="7"/>
        <v>0</v>
      </c>
      <c r="BI313" s="196">
        <f t="shared" si="8"/>
        <v>0</v>
      </c>
      <c r="BJ313" s="17" t="s">
        <v>82</v>
      </c>
      <c r="BK313" s="196">
        <f t="shared" si="9"/>
        <v>0</v>
      </c>
      <c r="BL313" s="17" t="s">
        <v>133</v>
      </c>
      <c r="BM313" s="195" t="s">
        <v>457</v>
      </c>
    </row>
    <row r="314" spans="1:65" s="2" customFormat="1" ht="37.9" customHeight="1">
      <c r="A314" s="34"/>
      <c r="B314" s="35"/>
      <c r="C314" s="230" t="s">
        <v>458</v>
      </c>
      <c r="D314" s="230" t="s">
        <v>184</v>
      </c>
      <c r="E314" s="231" t="s">
        <v>459</v>
      </c>
      <c r="F314" s="232" t="s">
        <v>460</v>
      </c>
      <c r="G314" s="233" t="s">
        <v>164</v>
      </c>
      <c r="H314" s="234">
        <v>3</v>
      </c>
      <c r="I314" s="235"/>
      <c r="J314" s="236">
        <f t="shared" si="0"/>
        <v>0</v>
      </c>
      <c r="K314" s="237"/>
      <c r="L314" s="238"/>
      <c r="M314" s="239" t="s">
        <v>1</v>
      </c>
      <c r="N314" s="240" t="s">
        <v>39</v>
      </c>
      <c r="O314" s="71"/>
      <c r="P314" s="193">
        <f t="shared" si="1"/>
        <v>0</v>
      </c>
      <c r="Q314" s="193">
        <v>0.0083</v>
      </c>
      <c r="R314" s="193">
        <f t="shared" si="2"/>
        <v>0.0249</v>
      </c>
      <c r="S314" s="193">
        <v>0</v>
      </c>
      <c r="T314" s="194">
        <f t="shared" si="3"/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5" t="s">
        <v>171</v>
      </c>
      <c r="AT314" s="195" t="s">
        <v>184</v>
      </c>
      <c r="AU314" s="195" t="s">
        <v>84</v>
      </c>
      <c r="AY314" s="17" t="s">
        <v>127</v>
      </c>
      <c r="BE314" s="196">
        <f t="shared" si="4"/>
        <v>0</v>
      </c>
      <c r="BF314" s="196">
        <f t="shared" si="5"/>
        <v>0</v>
      </c>
      <c r="BG314" s="196">
        <f t="shared" si="6"/>
        <v>0</v>
      </c>
      <c r="BH314" s="196">
        <f t="shared" si="7"/>
        <v>0</v>
      </c>
      <c r="BI314" s="196">
        <f t="shared" si="8"/>
        <v>0</v>
      </c>
      <c r="BJ314" s="17" t="s">
        <v>82</v>
      </c>
      <c r="BK314" s="196">
        <f t="shared" si="9"/>
        <v>0</v>
      </c>
      <c r="BL314" s="17" t="s">
        <v>133</v>
      </c>
      <c r="BM314" s="195" t="s">
        <v>461</v>
      </c>
    </row>
    <row r="315" spans="1:65" s="2" customFormat="1" ht="16.5" customHeight="1">
      <c r="A315" s="34"/>
      <c r="B315" s="35"/>
      <c r="C315" s="183" t="s">
        <v>462</v>
      </c>
      <c r="D315" s="183" t="s">
        <v>129</v>
      </c>
      <c r="E315" s="184" t="s">
        <v>463</v>
      </c>
      <c r="F315" s="185" t="s">
        <v>464</v>
      </c>
      <c r="G315" s="186" t="s">
        <v>244</v>
      </c>
      <c r="H315" s="187">
        <v>1</v>
      </c>
      <c r="I315" s="188"/>
      <c r="J315" s="189">
        <f t="shared" si="0"/>
        <v>0</v>
      </c>
      <c r="K315" s="190"/>
      <c r="L315" s="39"/>
      <c r="M315" s="191" t="s">
        <v>1</v>
      </c>
      <c r="N315" s="192" t="s">
        <v>39</v>
      </c>
      <c r="O315" s="71"/>
      <c r="P315" s="193">
        <f t="shared" si="1"/>
        <v>0</v>
      </c>
      <c r="Q315" s="193">
        <v>0.35744</v>
      </c>
      <c r="R315" s="193">
        <f t="shared" si="2"/>
        <v>0.35744</v>
      </c>
      <c r="S315" s="193">
        <v>0</v>
      </c>
      <c r="T315" s="194">
        <f t="shared" si="3"/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5" t="s">
        <v>133</v>
      </c>
      <c r="AT315" s="195" t="s">
        <v>129</v>
      </c>
      <c r="AU315" s="195" t="s">
        <v>84</v>
      </c>
      <c r="AY315" s="17" t="s">
        <v>127</v>
      </c>
      <c r="BE315" s="196">
        <f t="shared" si="4"/>
        <v>0</v>
      </c>
      <c r="BF315" s="196">
        <f t="shared" si="5"/>
        <v>0</v>
      </c>
      <c r="BG315" s="196">
        <f t="shared" si="6"/>
        <v>0</v>
      </c>
      <c r="BH315" s="196">
        <f t="shared" si="7"/>
        <v>0</v>
      </c>
      <c r="BI315" s="196">
        <f t="shared" si="8"/>
        <v>0</v>
      </c>
      <c r="BJ315" s="17" t="s">
        <v>82</v>
      </c>
      <c r="BK315" s="196">
        <f t="shared" si="9"/>
        <v>0</v>
      </c>
      <c r="BL315" s="17" t="s">
        <v>133</v>
      </c>
      <c r="BM315" s="195" t="s">
        <v>465</v>
      </c>
    </row>
    <row r="316" spans="1:65" s="2" customFormat="1" ht="16.5" customHeight="1">
      <c r="A316" s="34"/>
      <c r="B316" s="35"/>
      <c r="C316" s="230" t="s">
        <v>466</v>
      </c>
      <c r="D316" s="230" t="s">
        <v>184</v>
      </c>
      <c r="E316" s="231" t="s">
        <v>467</v>
      </c>
      <c r="F316" s="232" t="s">
        <v>468</v>
      </c>
      <c r="G316" s="233" t="s">
        <v>244</v>
      </c>
      <c r="H316" s="234">
        <v>1</v>
      </c>
      <c r="I316" s="235"/>
      <c r="J316" s="236">
        <f t="shared" si="0"/>
        <v>0</v>
      </c>
      <c r="K316" s="237"/>
      <c r="L316" s="238"/>
      <c r="M316" s="239" t="s">
        <v>1</v>
      </c>
      <c r="N316" s="240" t="s">
        <v>39</v>
      </c>
      <c r="O316" s="71"/>
      <c r="P316" s="193">
        <f t="shared" si="1"/>
        <v>0</v>
      </c>
      <c r="Q316" s="193">
        <v>0.225</v>
      </c>
      <c r="R316" s="193">
        <f t="shared" si="2"/>
        <v>0.225</v>
      </c>
      <c r="S316" s="193">
        <v>0</v>
      </c>
      <c r="T316" s="194">
        <f t="shared" si="3"/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5" t="s">
        <v>171</v>
      </c>
      <c r="AT316" s="195" t="s">
        <v>184</v>
      </c>
      <c r="AU316" s="195" t="s">
        <v>84</v>
      </c>
      <c r="AY316" s="17" t="s">
        <v>127</v>
      </c>
      <c r="BE316" s="196">
        <f t="shared" si="4"/>
        <v>0</v>
      </c>
      <c r="BF316" s="196">
        <f t="shared" si="5"/>
        <v>0</v>
      </c>
      <c r="BG316" s="196">
        <f t="shared" si="6"/>
        <v>0</v>
      </c>
      <c r="BH316" s="196">
        <f t="shared" si="7"/>
        <v>0</v>
      </c>
      <c r="BI316" s="196">
        <f t="shared" si="8"/>
        <v>0</v>
      </c>
      <c r="BJ316" s="17" t="s">
        <v>82</v>
      </c>
      <c r="BK316" s="196">
        <f t="shared" si="9"/>
        <v>0</v>
      </c>
      <c r="BL316" s="17" t="s">
        <v>133</v>
      </c>
      <c r="BM316" s="195" t="s">
        <v>469</v>
      </c>
    </row>
    <row r="317" spans="1:65" s="2" customFormat="1" ht="44.25" customHeight="1">
      <c r="A317" s="34"/>
      <c r="B317" s="35"/>
      <c r="C317" s="183" t="s">
        <v>470</v>
      </c>
      <c r="D317" s="183" t="s">
        <v>129</v>
      </c>
      <c r="E317" s="184" t="s">
        <v>471</v>
      </c>
      <c r="F317" s="185" t="s">
        <v>472</v>
      </c>
      <c r="G317" s="186" t="s">
        <v>132</v>
      </c>
      <c r="H317" s="187">
        <v>90.3</v>
      </c>
      <c r="I317" s="188"/>
      <c r="J317" s="189">
        <f t="shared" si="0"/>
        <v>0</v>
      </c>
      <c r="K317" s="190"/>
      <c r="L317" s="39"/>
      <c r="M317" s="191" t="s">
        <v>1</v>
      </c>
      <c r="N317" s="192" t="s">
        <v>39</v>
      </c>
      <c r="O317" s="71"/>
      <c r="P317" s="193">
        <f t="shared" si="1"/>
        <v>0</v>
      </c>
      <c r="Q317" s="193">
        <v>0</v>
      </c>
      <c r="R317" s="193">
        <f t="shared" si="2"/>
        <v>0</v>
      </c>
      <c r="S317" s="193">
        <v>0</v>
      </c>
      <c r="T317" s="194">
        <f t="shared" si="3"/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5" t="s">
        <v>133</v>
      </c>
      <c r="AT317" s="195" t="s">
        <v>129</v>
      </c>
      <c r="AU317" s="195" t="s">
        <v>84</v>
      </c>
      <c r="AY317" s="17" t="s">
        <v>127</v>
      </c>
      <c r="BE317" s="196">
        <f t="shared" si="4"/>
        <v>0</v>
      </c>
      <c r="BF317" s="196">
        <f t="shared" si="5"/>
        <v>0</v>
      </c>
      <c r="BG317" s="196">
        <f t="shared" si="6"/>
        <v>0</v>
      </c>
      <c r="BH317" s="196">
        <f t="shared" si="7"/>
        <v>0</v>
      </c>
      <c r="BI317" s="196">
        <f t="shared" si="8"/>
        <v>0</v>
      </c>
      <c r="BJ317" s="17" t="s">
        <v>82</v>
      </c>
      <c r="BK317" s="196">
        <f t="shared" si="9"/>
        <v>0</v>
      </c>
      <c r="BL317" s="17" t="s">
        <v>133</v>
      </c>
      <c r="BM317" s="195" t="s">
        <v>473</v>
      </c>
    </row>
    <row r="318" spans="2:51" s="13" customFormat="1" ht="11.25">
      <c r="B318" s="197"/>
      <c r="C318" s="198"/>
      <c r="D318" s="199" t="s">
        <v>135</v>
      </c>
      <c r="E318" s="200" t="s">
        <v>1</v>
      </c>
      <c r="F318" s="201" t="s">
        <v>474</v>
      </c>
      <c r="G318" s="198"/>
      <c r="H318" s="200" t="s">
        <v>1</v>
      </c>
      <c r="I318" s="202"/>
      <c r="J318" s="198"/>
      <c r="K318" s="198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135</v>
      </c>
      <c r="AU318" s="207" t="s">
        <v>84</v>
      </c>
      <c r="AV318" s="13" t="s">
        <v>82</v>
      </c>
      <c r="AW318" s="13" t="s">
        <v>31</v>
      </c>
      <c r="AX318" s="13" t="s">
        <v>74</v>
      </c>
      <c r="AY318" s="207" t="s">
        <v>127</v>
      </c>
    </row>
    <row r="319" spans="2:51" s="14" customFormat="1" ht="11.25">
      <c r="B319" s="208"/>
      <c r="C319" s="209"/>
      <c r="D319" s="199" t="s">
        <v>135</v>
      </c>
      <c r="E319" s="210" t="s">
        <v>1</v>
      </c>
      <c r="F319" s="211" t="s">
        <v>475</v>
      </c>
      <c r="G319" s="209"/>
      <c r="H319" s="212">
        <v>90.3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135</v>
      </c>
      <c r="AU319" s="218" t="s">
        <v>84</v>
      </c>
      <c r="AV319" s="14" t="s">
        <v>84</v>
      </c>
      <c r="AW319" s="14" t="s">
        <v>31</v>
      </c>
      <c r="AX319" s="14" t="s">
        <v>82</v>
      </c>
      <c r="AY319" s="218" t="s">
        <v>127</v>
      </c>
    </row>
    <row r="320" spans="1:65" s="2" customFormat="1" ht="55.5" customHeight="1">
      <c r="A320" s="34"/>
      <c r="B320" s="35"/>
      <c r="C320" s="183" t="s">
        <v>476</v>
      </c>
      <c r="D320" s="183" t="s">
        <v>129</v>
      </c>
      <c r="E320" s="184" t="s">
        <v>477</v>
      </c>
      <c r="F320" s="185" t="s">
        <v>478</v>
      </c>
      <c r="G320" s="186" t="s">
        <v>132</v>
      </c>
      <c r="H320" s="187">
        <v>5418</v>
      </c>
      <c r="I320" s="188"/>
      <c r="J320" s="189">
        <f>ROUND(I320*H320,2)</f>
        <v>0</v>
      </c>
      <c r="K320" s="190"/>
      <c r="L320" s="39"/>
      <c r="M320" s="191" t="s">
        <v>1</v>
      </c>
      <c r="N320" s="192" t="s">
        <v>39</v>
      </c>
      <c r="O320" s="71"/>
      <c r="P320" s="193">
        <f>O320*H320</f>
        <v>0</v>
      </c>
      <c r="Q320" s="193">
        <v>0</v>
      </c>
      <c r="R320" s="193">
        <f>Q320*H320</f>
        <v>0</v>
      </c>
      <c r="S320" s="193">
        <v>0</v>
      </c>
      <c r="T320" s="194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5" t="s">
        <v>133</v>
      </c>
      <c r="AT320" s="195" t="s">
        <v>129</v>
      </c>
      <c r="AU320" s="195" t="s">
        <v>84</v>
      </c>
      <c r="AY320" s="17" t="s">
        <v>127</v>
      </c>
      <c r="BE320" s="196">
        <f>IF(N320="základní",J320,0)</f>
        <v>0</v>
      </c>
      <c r="BF320" s="196">
        <f>IF(N320="snížená",J320,0)</f>
        <v>0</v>
      </c>
      <c r="BG320" s="196">
        <f>IF(N320="zákl. přenesená",J320,0)</f>
        <v>0</v>
      </c>
      <c r="BH320" s="196">
        <f>IF(N320="sníž. přenesená",J320,0)</f>
        <v>0</v>
      </c>
      <c r="BI320" s="196">
        <f>IF(N320="nulová",J320,0)</f>
        <v>0</v>
      </c>
      <c r="BJ320" s="17" t="s">
        <v>82</v>
      </c>
      <c r="BK320" s="196">
        <f>ROUND(I320*H320,2)</f>
        <v>0</v>
      </c>
      <c r="BL320" s="17" t="s">
        <v>133</v>
      </c>
      <c r="BM320" s="195" t="s">
        <v>479</v>
      </c>
    </row>
    <row r="321" spans="2:51" s="14" customFormat="1" ht="11.25">
      <c r="B321" s="208"/>
      <c r="C321" s="209"/>
      <c r="D321" s="199" t="s">
        <v>135</v>
      </c>
      <c r="E321" s="210" t="s">
        <v>1</v>
      </c>
      <c r="F321" s="211" t="s">
        <v>480</v>
      </c>
      <c r="G321" s="209"/>
      <c r="H321" s="212">
        <v>5418</v>
      </c>
      <c r="I321" s="213"/>
      <c r="J321" s="209"/>
      <c r="K321" s="209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135</v>
      </c>
      <c r="AU321" s="218" t="s">
        <v>84</v>
      </c>
      <c r="AV321" s="14" t="s">
        <v>84</v>
      </c>
      <c r="AW321" s="14" t="s">
        <v>31</v>
      </c>
      <c r="AX321" s="14" t="s">
        <v>82</v>
      </c>
      <c r="AY321" s="218" t="s">
        <v>127</v>
      </c>
    </row>
    <row r="322" spans="1:65" s="2" customFormat="1" ht="44.25" customHeight="1">
      <c r="A322" s="34"/>
      <c r="B322" s="35"/>
      <c r="C322" s="183" t="s">
        <v>481</v>
      </c>
      <c r="D322" s="183" t="s">
        <v>129</v>
      </c>
      <c r="E322" s="184" t="s">
        <v>482</v>
      </c>
      <c r="F322" s="185" t="s">
        <v>483</v>
      </c>
      <c r="G322" s="186" t="s">
        <v>132</v>
      </c>
      <c r="H322" s="187">
        <v>90.3</v>
      </c>
      <c r="I322" s="188"/>
      <c r="J322" s="189">
        <f>ROUND(I322*H322,2)</f>
        <v>0</v>
      </c>
      <c r="K322" s="190"/>
      <c r="L322" s="39"/>
      <c r="M322" s="191" t="s">
        <v>1</v>
      </c>
      <c r="N322" s="192" t="s">
        <v>39</v>
      </c>
      <c r="O322" s="71"/>
      <c r="P322" s="193">
        <f>O322*H322</f>
        <v>0</v>
      </c>
      <c r="Q322" s="193">
        <v>0</v>
      </c>
      <c r="R322" s="193">
        <f>Q322*H322</f>
        <v>0</v>
      </c>
      <c r="S322" s="193">
        <v>0</v>
      </c>
      <c r="T322" s="194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5" t="s">
        <v>133</v>
      </c>
      <c r="AT322" s="195" t="s">
        <v>129</v>
      </c>
      <c r="AU322" s="195" t="s">
        <v>84</v>
      </c>
      <c r="AY322" s="17" t="s">
        <v>127</v>
      </c>
      <c r="BE322" s="196">
        <f>IF(N322="základní",J322,0)</f>
        <v>0</v>
      </c>
      <c r="BF322" s="196">
        <f>IF(N322="snížená",J322,0)</f>
        <v>0</v>
      </c>
      <c r="BG322" s="196">
        <f>IF(N322="zákl. přenesená",J322,0)</f>
        <v>0</v>
      </c>
      <c r="BH322" s="196">
        <f>IF(N322="sníž. přenesená",J322,0)</f>
        <v>0</v>
      </c>
      <c r="BI322" s="196">
        <f>IF(N322="nulová",J322,0)</f>
        <v>0</v>
      </c>
      <c r="BJ322" s="17" t="s">
        <v>82</v>
      </c>
      <c r="BK322" s="196">
        <f>ROUND(I322*H322,2)</f>
        <v>0</v>
      </c>
      <c r="BL322" s="17" t="s">
        <v>133</v>
      </c>
      <c r="BM322" s="195" t="s">
        <v>484</v>
      </c>
    </row>
    <row r="323" spans="1:65" s="2" customFormat="1" ht="44.25" customHeight="1">
      <c r="A323" s="34"/>
      <c r="B323" s="35"/>
      <c r="C323" s="183" t="s">
        <v>485</v>
      </c>
      <c r="D323" s="183" t="s">
        <v>129</v>
      </c>
      <c r="E323" s="184" t="s">
        <v>486</v>
      </c>
      <c r="F323" s="185" t="s">
        <v>487</v>
      </c>
      <c r="G323" s="186" t="s">
        <v>132</v>
      </c>
      <c r="H323" s="187">
        <v>343.6</v>
      </c>
      <c r="I323" s="188"/>
      <c r="J323" s="189">
        <f>ROUND(I323*H323,2)</f>
        <v>0</v>
      </c>
      <c r="K323" s="190"/>
      <c r="L323" s="39"/>
      <c r="M323" s="191" t="s">
        <v>1</v>
      </c>
      <c r="N323" s="192" t="s">
        <v>39</v>
      </c>
      <c r="O323" s="71"/>
      <c r="P323" s="193">
        <f>O323*H323</f>
        <v>0</v>
      </c>
      <c r="Q323" s="193">
        <v>0</v>
      </c>
      <c r="R323" s="193">
        <f>Q323*H323</f>
        <v>0</v>
      </c>
      <c r="S323" s="193">
        <v>0</v>
      </c>
      <c r="T323" s="194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5" t="s">
        <v>133</v>
      </c>
      <c r="AT323" s="195" t="s">
        <v>129</v>
      </c>
      <c r="AU323" s="195" t="s">
        <v>84</v>
      </c>
      <c r="AY323" s="17" t="s">
        <v>127</v>
      </c>
      <c r="BE323" s="196">
        <f>IF(N323="základní",J323,0)</f>
        <v>0</v>
      </c>
      <c r="BF323" s="196">
        <f>IF(N323="snížená",J323,0)</f>
        <v>0</v>
      </c>
      <c r="BG323" s="196">
        <f>IF(N323="zákl. přenesená",J323,0)</f>
        <v>0</v>
      </c>
      <c r="BH323" s="196">
        <f>IF(N323="sníž. přenesená",J323,0)</f>
        <v>0</v>
      </c>
      <c r="BI323" s="196">
        <f>IF(N323="nulová",J323,0)</f>
        <v>0</v>
      </c>
      <c r="BJ323" s="17" t="s">
        <v>82</v>
      </c>
      <c r="BK323" s="196">
        <f>ROUND(I323*H323,2)</f>
        <v>0</v>
      </c>
      <c r="BL323" s="17" t="s">
        <v>133</v>
      </c>
      <c r="BM323" s="195" t="s">
        <v>488</v>
      </c>
    </row>
    <row r="324" spans="2:51" s="14" customFormat="1" ht="11.25">
      <c r="B324" s="208"/>
      <c r="C324" s="209"/>
      <c r="D324" s="199" t="s">
        <v>135</v>
      </c>
      <c r="E324" s="210" t="s">
        <v>1</v>
      </c>
      <c r="F324" s="211" t="s">
        <v>489</v>
      </c>
      <c r="G324" s="209"/>
      <c r="H324" s="212">
        <v>253.6</v>
      </c>
      <c r="I324" s="213"/>
      <c r="J324" s="209"/>
      <c r="K324" s="209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135</v>
      </c>
      <c r="AU324" s="218" t="s">
        <v>84</v>
      </c>
      <c r="AV324" s="14" t="s">
        <v>84</v>
      </c>
      <c r="AW324" s="14" t="s">
        <v>31</v>
      </c>
      <c r="AX324" s="14" t="s">
        <v>74</v>
      </c>
      <c r="AY324" s="218" t="s">
        <v>127</v>
      </c>
    </row>
    <row r="325" spans="2:51" s="14" customFormat="1" ht="11.25">
      <c r="B325" s="208"/>
      <c r="C325" s="209"/>
      <c r="D325" s="199" t="s">
        <v>135</v>
      </c>
      <c r="E325" s="210" t="s">
        <v>1</v>
      </c>
      <c r="F325" s="211" t="s">
        <v>490</v>
      </c>
      <c r="G325" s="209"/>
      <c r="H325" s="212">
        <v>90</v>
      </c>
      <c r="I325" s="213"/>
      <c r="J325" s="209"/>
      <c r="K325" s="209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135</v>
      </c>
      <c r="AU325" s="218" t="s">
        <v>84</v>
      </c>
      <c r="AV325" s="14" t="s">
        <v>84</v>
      </c>
      <c r="AW325" s="14" t="s">
        <v>31</v>
      </c>
      <c r="AX325" s="14" t="s">
        <v>74</v>
      </c>
      <c r="AY325" s="218" t="s">
        <v>127</v>
      </c>
    </row>
    <row r="326" spans="2:51" s="15" customFormat="1" ht="11.25">
      <c r="B326" s="219"/>
      <c r="C326" s="220"/>
      <c r="D326" s="199" t="s">
        <v>135</v>
      </c>
      <c r="E326" s="221" t="s">
        <v>1</v>
      </c>
      <c r="F326" s="222" t="s">
        <v>170</v>
      </c>
      <c r="G326" s="220"/>
      <c r="H326" s="223">
        <v>343.6</v>
      </c>
      <c r="I326" s="224"/>
      <c r="J326" s="220"/>
      <c r="K326" s="220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135</v>
      </c>
      <c r="AU326" s="229" t="s">
        <v>84</v>
      </c>
      <c r="AV326" s="15" t="s">
        <v>133</v>
      </c>
      <c r="AW326" s="15" t="s">
        <v>31</v>
      </c>
      <c r="AX326" s="15" t="s">
        <v>82</v>
      </c>
      <c r="AY326" s="229" t="s">
        <v>127</v>
      </c>
    </row>
    <row r="327" spans="1:65" s="2" customFormat="1" ht="44.25" customHeight="1">
      <c r="A327" s="34"/>
      <c r="B327" s="35"/>
      <c r="C327" s="183" t="s">
        <v>491</v>
      </c>
      <c r="D327" s="183" t="s">
        <v>129</v>
      </c>
      <c r="E327" s="184" t="s">
        <v>492</v>
      </c>
      <c r="F327" s="185" t="s">
        <v>493</v>
      </c>
      <c r="G327" s="186" t="s">
        <v>132</v>
      </c>
      <c r="H327" s="187">
        <v>55.9</v>
      </c>
      <c r="I327" s="188"/>
      <c r="J327" s="189">
        <f>ROUND(I327*H327,2)</f>
        <v>0</v>
      </c>
      <c r="K327" s="190"/>
      <c r="L327" s="39"/>
      <c r="M327" s="191" t="s">
        <v>1</v>
      </c>
      <c r="N327" s="192" t="s">
        <v>39</v>
      </c>
      <c r="O327" s="71"/>
      <c r="P327" s="193">
        <f>O327*H327</f>
        <v>0</v>
      </c>
      <c r="Q327" s="193">
        <v>0</v>
      </c>
      <c r="R327" s="193">
        <f>Q327*H327</f>
        <v>0</v>
      </c>
      <c r="S327" s="193">
        <v>0</v>
      </c>
      <c r="T327" s="194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5" t="s">
        <v>133</v>
      </c>
      <c r="AT327" s="195" t="s">
        <v>129</v>
      </c>
      <c r="AU327" s="195" t="s">
        <v>84</v>
      </c>
      <c r="AY327" s="17" t="s">
        <v>127</v>
      </c>
      <c r="BE327" s="196">
        <f>IF(N327="základní",J327,0)</f>
        <v>0</v>
      </c>
      <c r="BF327" s="196">
        <f>IF(N327="snížená",J327,0)</f>
        <v>0</v>
      </c>
      <c r="BG327" s="196">
        <f>IF(N327="zákl. přenesená",J327,0)</f>
        <v>0</v>
      </c>
      <c r="BH327" s="196">
        <f>IF(N327="sníž. přenesená",J327,0)</f>
        <v>0</v>
      </c>
      <c r="BI327" s="196">
        <f>IF(N327="nulová",J327,0)</f>
        <v>0</v>
      </c>
      <c r="BJ327" s="17" t="s">
        <v>82</v>
      </c>
      <c r="BK327" s="196">
        <f>ROUND(I327*H327,2)</f>
        <v>0</v>
      </c>
      <c r="BL327" s="17" t="s">
        <v>133</v>
      </c>
      <c r="BM327" s="195" t="s">
        <v>494</v>
      </c>
    </row>
    <row r="328" spans="2:51" s="13" customFormat="1" ht="11.25">
      <c r="B328" s="197"/>
      <c r="C328" s="198"/>
      <c r="D328" s="199" t="s">
        <v>135</v>
      </c>
      <c r="E328" s="200" t="s">
        <v>1</v>
      </c>
      <c r="F328" s="201" t="s">
        <v>495</v>
      </c>
      <c r="G328" s="198"/>
      <c r="H328" s="200" t="s">
        <v>1</v>
      </c>
      <c r="I328" s="202"/>
      <c r="J328" s="198"/>
      <c r="K328" s="198"/>
      <c r="L328" s="203"/>
      <c r="M328" s="204"/>
      <c r="N328" s="205"/>
      <c r="O328" s="205"/>
      <c r="P328" s="205"/>
      <c r="Q328" s="205"/>
      <c r="R328" s="205"/>
      <c r="S328" s="205"/>
      <c r="T328" s="206"/>
      <c r="AT328" s="207" t="s">
        <v>135</v>
      </c>
      <c r="AU328" s="207" t="s">
        <v>84</v>
      </c>
      <c r="AV328" s="13" t="s">
        <v>82</v>
      </c>
      <c r="AW328" s="13" t="s">
        <v>31</v>
      </c>
      <c r="AX328" s="13" t="s">
        <v>74</v>
      </c>
      <c r="AY328" s="207" t="s">
        <v>127</v>
      </c>
    </row>
    <row r="329" spans="2:51" s="14" customFormat="1" ht="11.25">
      <c r="B329" s="208"/>
      <c r="C329" s="209"/>
      <c r="D329" s="199" t="s">
        <v>135</v>
      </c>
      <c r="E329" s="210" t="s">
        <v>1</v>
      </c>
      <c r="F329" s="211" t="s">
        <v>496</v>
      </c>
      <c r="G329" s="209"/>
      <c r="H329" s="212">
        <v>55.9</v>
      </c>
      <c r="I329" s="213"/>
      <c r="J329" s="209"/>
      <c r="K329" s="209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135</v>
      </c>
      <c r="AU329" s="218" t="s">
        <v>84</v>
      </c>
      <c r="AV329" s="14" t="s">
        <v>84</v>
      </c>
      <c r="AW329" s="14" t="s">
        <v>31</v>
      </c>
      <c r="AX329" s="14" t="s">
        <v>82</v>
      </c>
      <c r="AY329" s="218" t="s">
        <v>127</v>
      </c>
    </row>
    <row r="330" spans="1:65" s="2" customFormat="1" ht="49.15" customHeight="1">
      <c r="A330" s="34"/>
      <c r="B330" s="35"/>
      <c r="C330" s="183" t="s">
        <v>497</v>
      </c>
      <c r="D330" s="183" t="s">
        <v>129</v>
      </c>
      <c r="E330" s="184" t="s">
        <v>498</v>
      </c>
      <c r="F330" s="185" t="s">
        <v>499</v>
      </c>
      <c r="G330" s="186" t="s">
        <v>132</v>
      </c>
      <c r="H330" s="187">
        <v>20616</v>
      </c>
      <c r="I330" s="188"/>
      <c r="J330" s="189">
        <f>ROUND(I330*H330,2)</f>
        <v>0</v>
      </c>
      <c r="K330" s="190"/>
      <c r="L330" s="39"/>
      <c r="M330" s="191" t="s">
        <v>1</v>
      </c>
      <c r="N330" s="192" t="s">
        <v>39</v>
      </c>
      <c r="O330" s="71"/>
      <c r="P330" s="193">
        <f>O330*H330</f>
        <v>0</v>
      </c>
      <c r="Q330" s="193">
        <v>0</v>
      </c>
      <c r="R330" s="193">
        <f>Q330*H330</f>
        <v>0</v>
      </c>
      <c r="S330" s="193">
        <v>0</v>
      </c>
      <c r="T330" s="194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5" t="s">
        <v>133</v>
      </c>
      <c r="AT330" s="195" t="s">
        <v>129</v>
      </c>
      <c r="AU330" s="195" t="s">
        <v>84</v>
      </c>
      <c r="AY330" s="17" t="s">
        <v>127</v>
      </c>
      <c r="BE330" s="196">
        <f>IF(N330="základní",J330,0)</f>
        <v>0</v>
      </c>
      <c r="BF330" s="196">
        <f>IF(N330="snížená",J330,0)</f>
        <v>0</v>
      </c>
      <c r="BG330" s="196">
        <f>IF(N330="zákl. přenesená",J330,0)</f>
        <v>0</v>
      </c>
      <c r="BH330" s="196">
        <f>IF(N330="sníž. přenesená",J330,0)</f>
        <v>0</v>
      </c>
      <c r="BI330" s="196">
        <f>IF(N330="nulová",J330,0)</f>
        <v>0</v>
      </c>
      <c r="BJ330" s="17" t="s">
        <v>82</v>
      </c>
      <c r="BK330" s="196">
        <f>ROUND(I330*H330,2)</f>
        <v>0</v>
      </c>
      <c r="BL330" s="17" t="s">
        <v>133</v>
      </c>
      <c r="BM330" s="195" t="s">
        <v>500</v>
      </c>
    </row>
    <row r="331" spans="2:51" s="14" customFormat="1" ht="11.25">
      <c r="B331" s="208"/>
      <c r="C331" s="209"/>
      <c r="D331" s="199" t="s">
        <v>135</v>
      </c>
      <c r="E331" s="210" t="s">
        <v>1</v>
      </c>
      <c r="F331" s="211" t="s">
        <v>501</v>
      </c>
      <c r="G331" s="209"/>
      <c r="H331" s="212">
        <v>20616</v>
      </c>
      <c r="I331" s="213"/>
      <c r="J331" s="209"/>
      <c r="K331" s="209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135</v>
      </c>
      <c r="AU331" s="218" t="s">
        <v>84</v>
      </c>
      <c r="AV331" s="14" t="s">
        <v>84</v>
      </c>
      <c r="AW331" s="14" t="s">
        <v>31</v>
      </c>
      <c r="AX331" s="14" t="s">
        <v>82</v>
      </c>
      <c r="AY331" s="218" t="s">
        <v>127</v>
      </c>
    </row>
    <row r="332" spans="1:65" s="2" customFormat="1" ht="55.5" customHeight="1">
      <c r="A332" s="34"/>
      <c r="B332" s="35"/>
      <c r="C332" s="183" t="s">
        <v>502</v>
      </c>
      <c r="D332" s="183" t="s">
        <v>129</v>
      </c>
      <c r="E332" s="184" t="s">
        <v>503</v>
      </c>
      <c r="F332" s="185" t="s">
        <v>504</v>
      </c>
      <c r="G332" s="186" t="s">
        <v>132</v>
      </c>
      <c r="H332" s="187">
        <v>3354</v>
      </c>
      <c r="I332" s="188"/>
      <c r="J332" s="189">
        <f>ROUND(I332*H332,2)</f>
        <v>0</v>
      </c>
      <c r="K332" s="190"/>
      <c r="L332" s="39"/>
      <c r="M332" s="191" t="s">
        <v>1</v>
      </c>
      <c r="N332" s="192" t="s">
        <v>39</v>
      </c>
      <c r="O332" s="71"/>
      <c r="P332" s="193">
        <f>O332*H332</f>
        <v>0</v>
      </c>
      <c r="Q332" s="193">
        <v>0</v>
      </c>
      <c r="R332" s="193">
        <f>Q332*H332</f>
        <v>0</v>
      </c>
      <c r="S332" s="193">
        <v>0</v>
      </c>
      <c r="T332" s="194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5" t="s">
        <v>133</v>
      </c>
      <c r="AT332" s="195" t="s">
        <v>129</v>
      </c>
      <c r="AU332" s="195" t="s">
        <v>84</v>
      </c>
      <c r="AY332" s="17" t="s">
        <v>127</v>
      </c>
      <c r="BE332" s="196">
        <f>IF(N332="základní",J332,0)</f>
        <v>0</v>
      </c>
      <c r="BF332" s="196">
        <f>IF(N332="snížená",J332,0)</f>
        <v>0</v>
      </c>
      <c r="BG332" s="196">
        <f>IF(N332="zákl. přenesená",J332,0)</f>
        <v>0</v>
      </c>
      <c r="BH332" s="196">
        <f>IF(N332="sníž. přenesená",J332,0)</f>
        <v>0</v>
      </c>
      <c r="BI332" s="196">
        <f>IF(N332="nulová",J332,0)</f>
        <v>0</v>
      </c>
      <c r="BJ332" s="17" t="s">
        <v>82</v>
      </c>
      <c r="BK332" s="196">
        <f>ROUND(I332*H332,2)</f>
        <v>0</v>
      </c>
      <c r="BL332" s="17" t="s">
        <v>133</v>
      </c>
      <c r="BM332" s="195" t="s">
        <v>505</v>
      </c>
    </row>
    <row r="333" spans="2:51" s="14" customFormat="1" ht="11.25">
      <c r="B333" s="208"/>
      <c r="C333" s="209"/>
      <c r="D333" s="199" t="s">
        <v>135</v>
      </c>
      <c r="E333" s="210" t="s">
        <v>1</v>
      </c>
      <c r="F333" s="211" t="s">
        <v>506</v>
      </c>
      <c r="G333" s="209"/>
      <c r="H333" s="212">
        <v>3354</v>
      </c>
      <c r="I333" s="213"/>
      <c r="J333" s="209"/>
      <c r="K333" s="209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135</v>
      </c>
      <c r="AU333" s="218" t="s">
        <v>84</v>
      </c>
      <c r="AV333" s="14" t="s">
        <v>84</v>
      </c>
      <c r="AW333" s="14" t="s">
        <v>31</v>
      </c>
      <c r="AX333" s="14" t="s">
        <v>82</v>
      </c>
      <c r="AY333" s="218" t="s">
        <v>127</v>
      </c>
    </row>
    <row r="334" spans="1:65" s="2" customFormat="1" ht="44.25" customHeight="1">
      <c r="A334" s="34"/>
      <c r="B334" s="35"/>
      <c r="C334" s="183" t="s">
        <v>507</v>
      </c>
      <c r="D334" s="183" t="s">
        <v>129</v>
      </c>
      <c r="E334" s="184" t="s">
        <v>508</v>
      </c>
      <c r="F334" s="185" t="s">
        <v>509</v>
      </c>
      <c r="G334" s="186" t="s">
        <v>132</v>
      </c>
      <c r="H334" s="187">
        <v>343.6</v>
      </c>
      <c r="I334" s="188"/>
      <c r="J334" s="189">
        <f>ROUND(I334*H334,2)</f>
        <v>0</v>
      </c>
      <c r="K334" s="190"/>
      <c r="L334" s="39"/>
      <c r="M334" s="191" t="s">
        <v>1</v>
      </c>
      <c r="N334" s="192" t="s">
        <v>39</v>
      </c>
      <c r="O334" s="71"/>
      <c r="P334" s="193">
        <f>O334*H334</f>
        <v>0</v>
      </c>
      <c r="Q334" s="193">
        <v>0</v>
      </c>
      <c r="R334" s="193">
        <f>Q334*H334</f>
        <v>0</v>
      </c>
      <c r="S334" s="193">
        <v>0</v>
      </c>
      <c r="T334" s="194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5" t="s">
        <v>133</v>
      </c>
      <c r="AT334" s="195" t="s">
        <v>129</v>
      </c>
      <c r="AU334" s="195" t="s">
        <v>84</v>
      </c>
      <c r="AY334" s="17" t="s">
        <v>127</v>
      </c>
      <c r="BE334" s="196">
        <f>IF(N334="základní",J334,0)</f>
        <v>0</v>
      </c>
      <c r="BF334" s="196">
        <f>IF(N334="snížená",J334,0)</f>
        <v>0</v>
      </c>
      <c r="BG334" s="196">
        <f>IF(N334="zákl. přenesená",J334,0)</f>
        <v>0</v>
      </c>
      <c r="BH334" s="196">
        <f>IF(N334="sníž. přenesená",J334,0)</f>
        <v>0</v>
      </c>
      <c r="BI334" s="196">
        <f>IF(N334="nulová",J334,0)</f>
        <v>0</v>
      </c>
      <c r="BJ334" s="17" t="s">
        <v>82</v>
      </c>
      <c r="BK334" s="196">
        <f>ROUND(I334*H334,2)</f>
        <v>0</v>
      </c>
      <c r="BL334" s="17" t="s">
        <v>133</v>
      </c>
      <c r="BM334" s="195" t="s">
        <v>510</v>
      </c>
    </row>
    <row r="335" spans="1:65" s="2" customFormat="1" ht="44.25" customHeight="1">
      <c r="A335" s="34"/>
      <c r="B335" s="35"/>
      <c r="C335" s="183" t="s">
        <v>511</v>
      </c>
      <c r="D335" s="183" t="s">
        <v>129</v>
      </c>
      <c r="E335" s="184" t="s">
        <v>512</v>
      </c>
      <c r="F335" s="185" t="s">
        <v>513</v>
      </c>
      <c r="G335" s="186" t="s">
        <v>132</v>
      </c>
      <c r="H335" s="187">
        <v>55.9</v>
      </c>
      <c r="I335" s="188"/>
      <c r="J335" s="189">
        <f>ROUND(I335*H335,2)</f>
        <v>0</v>
      </c>
      <c r="K335" s="190"/>
      <c r="L335" s="39"/>
      <c r="M335" s="191" t="s">
        <v>1</v>
      </c>
      <c r="N335" s="192" t="s">
        <v>39</v>
      </c>
      <c r="O335" s="71"/>
      <c r="P335" s="193">
        <f>O335*H335</f>
        <v>0</v>
      </c>
      <c r="Q335" s="193">
        <v>0</v>
      </c>
      <c r="R335" s="193">
        <f>Q335*H335</f>
        <v>0</v>
      </c>
      <c r="S335" s="193">
        <v>0</v>
      </c>
      <c r="T335" s="194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5" t="s">
        <v>133</v>
      </c>
      <c r="AT335" s="195" t="s">
        <v>129</v>
      </c>
      <c r="AU335" s="195" t="s">
        <v>84</v>
      </c>
      <c r="AY335" s="17" t="s">
        <v>127</v>
      </c>
      <c r="BE335" s="196">
        <f>IF(N335="základní",J335,0)</f>
        <v>0</v>
      </c>
      <c r="BF335" s="196">
        <f>IF(N335="snížená",J335,0)</f>
        <v>0</v>
      </c>
      <c r="BG335" s="196">
        <f>IF(N335="zákl. přenesená",J335,0)</f>
        <v>0</v>
      </c>
      <c r="BH335" s="196">
        <f>IF(N335="sníž. přenesená",J335,0)</f>
        <v>0</v>
      </c>
      <c r="BI335" s="196">
        <f>IF(N335="nulová",J335,0)</f>
        <v>0</v>
      </c>
      <c r="BJ335" s="17" t="s">
        <v>82</v>
      </c>
      <c r="BK335" s="196">
        <f>ROUND(I335*H335,2)</f>
        <v>0</v>
      </c>
      <c r="BL335" s="17" t="s">
        <v>133</v>
      </c>
      <c r="BM335" s="195" t="s">
        <v>514</v>
      </c>
    </row>
    <row r="336" spans="1:65" s="2" customFormat="1" ht="24.2" customHeight="1">
      <c r="A336" s="34"/>
      <c r="B336" s="35"/>
      <c r="C336" s="183" t="s">
        <v>515</v>
      </c>
      <c r="D336" s="183" t="s">
        <v>129</v>
      </c>
      <c r="E336" s="184" t="s">
        <v>516</v>
      </c>
      <c r="F336" s="185" t="s">
        <v>517</v>
      </c>
      <c r="G336" s="186" t="s">
        <v>132</v>
      </c>
      <c r="H336" s="187">
        <v>489.8</v>
      </c>
      <c r="I336" s="188"/>
      <c r="J336" s="189">
        <f>ROUND(I336*H336,2)</f>
        <v>0</v>
      </c>
      <c r="K336" s="190"/>
      <c r="L336" s="39"/>
      <c r="M336" s="191" t="s">
        <v>1</v>
      </c>
      <c r="N336" s="192" t="s">
        <v>39</v>
      </c>
      <c r="O336" s="71"/>
      <c r="P336" s="193">
        <f>O336*H336</f>
        <v>0</v>
      </c>
      <c r="Q336" s="193">
        <v>0</v>
      </c>
      <c r="R336" s="193">
        <f>Q336*H336</f>
        <v>0</v>
      </c>
      <c r="S336" s="193">
        <v>0</v>
      </c>
      <c r="T336" s="194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5" t="s">
        <v>133</v>
      </c>
      <c r="AT336" s="195" t="s">
        <v>129</v>
      </c>
      <c r="AU336" s="195" t="s">
        <v>84</v>
      </c>
      <c r="AY336" s="17" t="s">
        <v>127</v>
      </c>
      <c r="BE336" s="196">
        <f>IF(N336="základní",J336,0)</f>
        <v>0</v>
      </c>
      <c r="BF336" s="196">
        <f>IF(N336="snížená",J336,0)</f>
        <v>0</v>
      </c>
      <c r="BG336" s="196">
        <f>IF(N336="zákl. přenesená",J336,0)</f>
        <v>0</v>
      </c>
      <c r="BH336" s="196">
        <f>IF(N336="sníž. přenesená",J336,0)</f>
        <v>0</v>
      </c>
      <c r="BI336" s="196">
        <f>IF(N336="nulová",J336,0)</f>
        <v>0</v>
      </c>
      <c r="BJ336" s="17" t="s">
        <v>82</v>
      </c>
      <c r="BK336" s="196">
        <f>ROUND(I336*H336,2)</f>
        <v>0</v>
      </c>
      <c r="BL336" s="17" t="s">
        <v>133</v>
      </c>
      <c r="BM336" s="195" t="s">
        <v>518</v>
      </c>
    </row>
    <row r="337" spans="2:51" s="14" customFormat="1" ht="11.25">
      <c r="B337" s="208"/>
      <c r="C337" s="209"/>
      <c r="D337" s="199" t="s">
        <v>135</v>
      </c>
      <c r="E337" s="210" t="s">
        <v>1</v>
      </c>
      <c r="F337" s="211" t="s">
        <v>519</v>
      </c>
      <c r="G337" s="209"/>
      <c r="H337" s="212">
        <v>489.8</v>
      </c>
      <c r="I337" s="213"/>
      <c r="J337" s="209"/>
      <c r="K337" s="209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135</v>
      </c>
      <c r="AU337" s="218" t="s">
        <v>84</v>
      </c>
      <c r="AV337" s="14" t="s">
        <v>84</v>
      </c>
      <c r="AW337" s="14" t="s">
        <v>31</v>
      </c>
      <c r="AX337" s="14" t="s">
        <v>82</v>
      </c>
      <c r="AY337" s="218" t="s">
        <v>127</v>
      </c>
    </row>
    <row r="338" spans="1:65" s="2" customFormat="1" ht="33" customHeight="1">
      <c r="A338" s="34"/>
      <c r="B338" s="35"/>
      <c r="C338" s="183" t="s">
        <v>520</v>
      </c>
      <c r="D338" s="183" t="s">
        <v>129</v>
      </c>
      <c r="E338" s="184" t="s">
        <v>521</v>
      </c>
      <c r="F338" s="185" t="s">
        <v>522</v>
      </c>
      <c r="G338" s="186" t="s">
        <v>132</v>
      </c>
      <c r="H338" s="187">
        <v>29388</v>
      </c>
      <c r="I338" s="188"/>
      <c r="J338" s="189">
        <f>ROUND(I338*H338,2)</f>
        <v>0</v>
      </c>
      <c r="K338" s="190"/>
      <c r="L338" s="39"/>
      <c r="M338" s="191" t="s">
        <v>1</v>
      </c>
      <c r="N338" s="192" t="s">
        <v>39</v>
      </c>
      <c r="O338" s="71"/>
      <c r="P338" s="193">
        <f>O338*H338</f>
        <v>0</v>
      </c>
      <c r="Q338" s="193">
        <v>0</v>
      </c>
      <c r="R338" s="193">
        <f>Q338*H338</f>
        <v>0</v>
      </c>
      <c r="S338" s="193">
        <v>0</v>
      </c>
      <c r="T338" s="194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5" t="s">
        <v>133</v>
      </c>
      <c r="AT338" s="195" t="s">
        <v>129</v>
      </c>
      <c r="AU338" s="195" t="s">
        <v>84</v>
      </c>
      <c r="AY338" s="17" t="s">
        <v>127</v>
      </c>
      <c r="BE338" s="196">
        <f>IF(N338="základní",J338,0)</f>
        <v>0</v>
      </c>
      <c r="BF338" s="196">
        <f>IF(N338="snížená",J338,0)</f>
        <v>0</v>
      </c>
      <c r="BG338" s="196">
        <f>IF(N338="zákl. přenesená",J338,0)</f>
        <v>0</v>
      </c>
      <c r="BH338" s="196">
        <f>IF(N338="sníž. přenesená",J338,0)</f>
        <v>0</v>
      </c>
      <c r="BI338" s="196">
        <f>IF(N338="nulová",J338,0)</f>
        <v>0</v>
      </c>
      <c r="BJ338" s="17" t="s">
        <v>82</v>
      </c>
      <c r="BK338" s="196">
        <f>ROUND(I338*H338,2)</f>
        <v>0</v>
      </c>
      <c r="BL338" s="17" t="s">
        <v>133</v>
      </c>
      <c r="BM338" s="195" t="s">
        <v>523</v>
      </c>
    </row>
    <row r="339" spans="2:51" s="14" customFormat="1" ht="11.25">
      <c r="B339" s="208"/>
      <c r="C339" s="209"/>
      <c r="D339" s="199" t="s">
        <v>135</v>
      </c>
      <c r="E339" s="210" t="s">
        <v>1</v>
      </c>
      <c r="F339" s="211" t="s">
        <v>524</v>
      </c>
      <c r="G339" s="209"/>
      <c r="H339" s="212">
        <v>29388</v>
      </c>
      <c r="I339" s="213"/>
      <c r="J339" s="209"/>
      <c r="K339" s="209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135</v>
      </c>
      <c r="AU339" s="218" t="s">
        <v>84</v>
      </c>
      <c r="AV339" s="14" t="s">
        <v>84</v>
      </c>
      <c r="AW339" s="14" t="s">
        <v>31</v>
      </c>
      <c r="AX339" s="14" t="s">
        <v>82</v>
      </c>
      <c r="AY339" s="218" t="s">
        <v>127</v>
      </c>
    </row>
    <row r="340" spans="1:65" s="2" customFormat="1" ht="24.2" customHeight="1">
      <c r="A340" s="34"/>
      <c r="B340" s="35"/>
      <c r="C340" s="183" t="s">
        <v>525</v>
      </c>
      <c r="D340" s="183" t="s">
        <v>129</v>
      </c>
      <c r="E340" s="184" t="s">
        <v>526</v>
      </c>
      <c r="F340" s="185" t="s">
        <v>527</v>
      </c>
      <c r="G340" s="186" t="s">
        <v>132</v>
      </c>
      <c r="H340" s="187">
        <v>489.8</v>
      </c>
      <c r="I340" s="188"/>
      <c r="J340" s="189">
        <f>ROUND(I340*H340,2)</f>
        <v>0</v>
      </c>
      <c r="K340" s="190"/>
      <c r="L340" s="39"/>
      <c r="M340" s="191" t="s">
        <v>1</v>
      </c>
      <c r="N340" s="192" t="s">
        <v>39</v>
      </c>
      <c r="O340" s="71"/>
      <c r="P340" s="193">
        <f>O340*H340</f>
        <v>0</v>
      </c>
      <c r="Q340" s="193">
        <v>0</v>
      </c>
      <c r="R340" s="193">
        <f>Q340*H340</f>
        <v>0</v>
      </c>
      <c r="S340" s="193">
        <v>0</v>
      </c>
      <c r="T340" s="194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5" t="s">
        <v>133</v>
      </c>
      <c r="AT340" s="195" t="s">
        <v>129</v>
      </c>
      <c r="AU340" s="195" t="s">
        <v>84</v>
      </c>
      <c r="AY340" s="17" t="s">
        <v>127</v>
      </c>
      <c r="BE340" s="196">
        <f>IF(N340="základní",J340,0)</f>
        <v>0</v>
      </c>
      <c r="BF340" s="196">
        <f>IF(N340="snížená",J340,0)</f>
        <v>0</v>
      </c>
      <c r="BG340" s="196">
        <f>IF(N340="zákl. přenesená",J340,0)</f>
        <v>0</v>
      </c>
      <c r="BH340" s="196">
        <f>IF(N340="sníž. přenesená",J340,0)</f>
        <v>0</v>
      </c>
      <c r="BI340" s="196">
        <f>IF(N340="nulová",J340,0)</f>
        <v>0</v>
      </c>
      <c r="BJ340" s="17" t="s">
        <v>82</v>
      </c>
      <c r="BK340" s="196">
        <f>ROUND(I340*H340,2)</f>
        <v>0</v>
      </c>
      <c r="BL340" s="17" t="s">
        <v>133</v>
      </c>
      <c r="BM340" s="195" t="s">
        <v>528</v>
      </c>
    </row>
    <row r="341" spans="1:65" s="2" customFormat="1" ht="49.15" customHeight="1">
      <c r="A341" s="34"/>
      <c r="B341" s="35"/>
      <c r="C341" s="183" t="s">
        <v>529</v>
      </c>
      <c r="D341" s="183" t="s">
        <v>129</v>
      </c>
      <c r="E341" s="184" t="s">
        <v>530</v>
      </c>
      <c r="F341" s="185" t="s">
        <v>531</v>
      </c>
      <c r="G341" s="186" t="s">
        <v>132</v>
      </c>
      <c r="H341" s="187">
        <v>4.95</v>
      </c>
      <c r="I341" s="188"/>
      <c r="J341" s="189">
        <f>ROUND(I341*H341,2)</f>
        <v>0</v>
      </c>
      <c r="K341" s="190"/>
      <c r="L341" s="39"/>
      <c r="M341" s="191" t="s">
        <v>1</v>
      </c>
      <c r="N341" s="192" t="s">
        <v>39</v>
      </c>
      <c r="O341" s="71"/>
      <c r="P341" s="193">
        <f>O341*H341</f>
        <v>0</v>
      </c>
      <c r="Q341" s="193">
        <v>0</v>
      </c>
      <c r="R341" s="193">
        <f>Q341*H341</f>
        <v>0</v>
      </c>
      <c r="S341" s="193">
        <v>0.19</v>
      </c>
      <c r="T341" s="194">
        <f>S341*H341</f>
        <v>0.9405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5" t="s">
        <v>133</v>
      </c>
      <c r="AT341" s="195" t="s">
        <v>129</v>
      </c>
      <c r="AU341" s="195" t="s">
        <v>84</v>
      </c>
      <c r="AY341" s="17" t="s">
        <v>127</v>
      </c>
      <c r="BE341" s="196">
        <f>IF(N341="základní",J341,0)</f>
        <v>0</v>
      </c>
      <c r="BF341" s="196">
        <f>IF(N341="snížená",J341,0)</f>
        <v>0</v>
      </c>
      <c r="BG341" s="196">
        <f>IF(N341="zákl. přenesená",J341,0)</f>
        <v>0</v>
      </c>
      <c r="BH341" s="196">
        <f>IF(N341="sníž. přenesená",J341,0)</f>
        <v>0</v>
      </c>
      <c r="BI341" s="196">
        <f>IF(N341="nulová",J341,0)</f>
        <v>0</v>
      </c>
      <c r="BJ341" s="17" t="s">
        <v>82</v>
      </c>
      <c r="BK341" s="196">
        <f>ROUND(I341*H341,2)</f>
        <v>0</v>
      </c>
      <c r="BL341" s="17" t="s">
        <v>133</v>
      </c>
      <c r="BM341" s="195" t="s">
        <v>532</v>
      </c>
    </row>
    <row r="342" spans="2:51" s="13" customFormat="1" ht="11.25">
      <c r="B342" s="197"/>
      <c r="C342" s="198"/>
      <c r="D342" s="199" t="s">
        <v>135</v>
      </c>
      <c r="E342" s="200" t="s">
        <v>1</v>
      </c>
      <c r="F342" s="201" t="s">
        <v>533</v>
      </c>
      <c r="G342" s="198"/>
      <c r="H342" s="200" t="s">
        <v>1</v>
      </c>
      <c r="I342" s="202"/>
      <c r="J342" s="198"/>
      <c r="K342" s="198"/>
      <c r="L342" s="203"/>
      <c r="M342" s="204"/>
      <c r="N342" s="205"/>
      <c r="O342" s="205"/>
      <c r="P342" s="205"/>
      <c r="Q342" s="205"/>
      <c r="R342" s="205"/>
      <c r="S342" s="205"/>
      <c r="T342" s="206"/>
      <c r="AT342" s="207" t="s">
        <v>135</v>
      </c>
      <c r="AU342" s="207" t="s">
        <v>84</v>
      </c>
      <c r="AV342" s="13" t="s">
        <v>82</v>
      </c>
      <c r="AW342" s="13" t="s">
        <v>31</v>
      </c>
      <c r="AX342" s="13" t="s">
        <v>74</v>
      </c>
      <c r="AY342" s="207" t="s">
        <v>127</v>
      </c>
    </row>
    <row r="343" spans="2:51" s="14" customFormat="1" ht="11.25">
      <c r="B343" s="208"/>
      <c r="C343" s="209"/>
      <c r="D343" s="199" t="s">
        <v>135</v>
      </c>
      <c r="E343" s="210" t="s">
        <v>1</v>
      </c>
      <c r="F343" s="211" t="s">
        <v>534</v>
      </c>
      <c r="G343" s="209"/>
      <c r="H343" s="212">
        <v>4.95</v>
      </c>
      <c r="I343" s="213"/>
      <c r="J343" s="209"/>
      <c r="K343" s="209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135</v>
      </c>
      <c r="AU343" s="218" t="s">
        <v>84</v>
      </c>
      <c r="AV343" s="14" t="s">
        <v>84</v>
      </c>
      <c r="AW343" s="14" t="s">
        <v>31</v>
      </c>
      <c r="AX343" s="14" t="s">
        <v>82</v>
      </c>
      <c r="AY343" s="218" t="s">
        <v>127</v>
      </c>
    </row>
    <row r="344" spans="1:65" s="2" customFormat="1" ht="49.15" customHeight="1">
      <c r="A344" s="34"/>
      <c r="B344" s="35"/>
      <c r="C344" s="183" t="s">
        <v>535</v>
      </c>
      <c r="D344" s="183" t="s">
        <v>129</v>
      </c>
      <c r="E344" s="184" t="s">
        <v>536</v>
      </c>
      <c r="F344" s="185" t="s">
        <v>537</v>
      </c>
      <c r="G344" s="186" t="s">
        <v>132</v>
      </c>
      <c r="H344" s="187">
        <v>6.4</v>
      </c>
      <c r="I344" s="188"/>
      <c r="J344" s="189">
        <f>ROUND(I344*H344,2)</f>
        <v>0</v>
      </c>
      <c r="K344" s="190"/>
      <c r="L344" s="39"/>
      <c r="M344" s="191" t="s">
        <v>1</v>
      </c>
      <c r="N344" s="192" t="s">
        <v>39</v>
      </c>
      <c r="O344" s="71"/>
      <c r="P344" s="193">
        <f>O344*H344</f>
        <v>0</v>
      </c>
      <c r="Q344" s="193">
        <v>0</v>
      </c>
      <c r="R344" s="193">
        <f>Q344*H344</f>
        <v>0</v>
      </c>
      <c r="S344" s="193">
        <v>0.024</v>
      </c>
      <c r="T344" s="194">
        <f>S344*H344</f>
        <v>0.15360000000000001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5" t="s">
        <v>133</v>
      </c>
      <c r="AT344" s="195" t="s">
        <v>129</v>
      </c>
      <c r="AU344" s="195" t="s">
        <v>84</v>
      </c>
      <c r="AY344" s="17" t="s">
        <v>127</v>
      </c>
      <c r="BE344" s="196">
        <f>IF(N344="základní",J344,0)</f>
        <v>0</v>
      </c>
      <c r="BF344" s="196">
        <f>IF(N344="snížená",J344,0)</f>
        <v>0</v>
      </c>
      <c r="BG344" s="196">
        <f>IF(N344="zákl. přenesená",J344,0)</f>
        <v>0</v>
      </c>
      <c r="BH344" s="196">
        <f>IF(N344="sníž. přenesená",J344,0)</f>
        <v>0</v>
      </c>
      <c r="BI344" s="196">
        <f>IF(N344="nulová",J344,0)</f>
        <v>0</v>
      </c>
      <c r="BJ344" s="17" t="s">
        <v>82</v>
      </c>
      <c r="BK344" s="196">
        <f>ROUND(I344*H344,2)</f>
        <v>0</v>
      </c>
      <c r="BL344" s="17" t="s">
        <v>133</v>
      </c>
      <c r="BM344" s="195" t="s">
        <v>538</v>
      </c>
    </row>
    <row r="345" spans="2:51" s="13" customFormat="1" ht="11.25">
      <c r="B345" s="197"/>
      <c r="C345" s="198"/>
      <c r="D345" s="199" t="s">
        <v>135</v>
      </c>
      <c r="E345" s="200" t="s">
        <v>1</v>
      </c>
      <c r="F345" s="201" t="s">
        <v>539</v>
      </c>
      <c r="G345" s="198"/>
      <c r="H345" s="200" t="s">
        <v>1</v>
      </c>
      <c r="I345" s="202"/>
      <c r="J345" s="198"/>
      <c r="K345" s="198"/>
      <c r="L345" s="203"/>
      <c r="M345" s="204"/>
      <c r="N345" s="205"/>
      <c r="O345" s="205"/>
      <c r="P345" s="205"/>
      <c r="Q345" s="205"/>
      <c r="R345" s="205"/>
      <c r="S345" s="205"/>
      <c r="T345" s="206"/>
      <c r="AT345" s="207" t="s">
        <v>135</v>
      </c>
      <c r="AU345" s="207" t="s">
        <v>84</v>
      </c>
      <c r="AV345" s="13" t="s">
        <v>82</v>
      </c>
      <c r="AW345" s="13" t="s">
        <v>31</v>
      </c>
      <c r="AX345" s="13" t="s">
        <v>74</v>
      </c>
      <c r="AY345" s="207" t="s">
        <v>127</v>
      </c>
    </row>
    <row r="346" spans="2:51" s="14" customFormat="1" ht="11.25">
      <c r="B346" s="208"/>
      <c r="C346" s="209"/>
      <c r="D346" s="199" t="s">
        <v>135</v>
      </c>
      <c r="E346" s="210" t="s">
        <v>1</v>
      </c>
      <c r="F346" s="211" t="s">
        <v>540</v>
      </c>
      <c r="G346" s="209"/>
      <c r="H346" s="212">
        <v>6.4</v>
      </c>
      <c r="I346" s="213"/>
      <c r="J346" s="209"/>
      <c r="K346" s="209"/>
      <c r="L346" s="214"/>
      <c r="M346" s="215"/>
      <c r="N346" s="216"/>
      <c r="O346" s="216"/>
      <c r="P346" s="216"/>
      <c r="Q346" s="216"/>
      <c r="R346" s="216"/>
      <c r="S346" s="216"/>
      <c r="T346" s="217"/>
      <c r="AT346" s="218" t="s">
        <v>135</v>
      </c>
      <c r="AU346" s="218" t="s">
        <v>84</v>
      </c>
      <c r="AV346" s="14" t="s">
        <v>84</v>
      </c>
      <c r="AW346" s="14" t="s">
        <v>31</v>
      </c>
      <c r="AX346" s="14" t="s">
        <v>82</v>
      </c>
      <c r="AY346" s="218" t="s">
        <v>127</v>
      </c>
    </row>
    <row r="347" spans="1:65" s="2" customFormat="1" ht="37.9" customHeight="1">
      <c r="A347" s="34"/>
      <c r="B347" s="35"/>
      <c r="C347" s="183" t="s">
        <v>541</v>
      </c>
      <c r="D347" s="183" t="s">
        <v>129</v>
      </c>
      <c r="E347" s="184" t="s">
        <v>542</v>
      </c>
      <c r="F347" s="185" t="s">
        <v>543</v>
      </c>
      <c r="G347" s="186" t="s">
        <v>244</v>
      </c>
      <c r="H347" s="187">
        <v>1</v>
      </c>
      <c r="I347" s="188"/>
      <c r="J347" s="189">
        <f>ROUND(I347*H347,2)</f>
        <v>0</v>
      </c>
      <c r="K347" s="190"/>
      <c r="L347" s="39"/>
      <c r="M347" s="191" t="s">
        <v>1</v>
      </c>
      <c r="N347" s="192" t="s">
        <v>39</v>
      </c>
      <c r="O347" s="71"/>
      <c r="P347" s="193">
        <f>O347*H347</f>
        <v>0</v>
      </c>
      <c r="Q347" s="193">
        <v>0</v>
      </c>
      <c r="R347" s="193">
        <f>Q347*H347</f>
        <v>0</v>
      </c>
      <c r="S347" s="193">
        <v>0.06</v>
      </c>
      <c r="T347" s="194">
        <f>S347*H347</f>
        <v>0.06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5" t="s">
        <v>133</v>
      </c>
      <c r="AT347" s="195" t="s">
        <v>129</v>
      </c>
      <c r="AU347" s="195" t="s">
        <v>84</v>
      </c>
      <c r="AY347" s="17" t="s">
        <v>127</v>
      </c>
      <c r="BE347" s="196">
        <f>IF(N347="základní",J347,0)</f>
        <v>0</v>
      </c>
      <c r="BF347" s="196">
        <f>IF(N347="snížená",J347,0)</f>
        <v>0</v>
      </c>
      <c r="BG347" s="196">
        <f>IF(N347="zákl. přenesená",J347,0)</f>
        <v>0</v>
      </c>
      <c r="BH347" s="196">
        <f>IF(N347="sníž. přenesená",J347,0)</f>
        <v>0</v>
      </c>
      <c r="BI347" s="196">
        <f>IF(N347="nulová",J347,0)</f>
        <v>0</v>
      </c>
      <c r="BJ347" s="17" t="s">
        <v>82</v>
      </c>
      <c r="BK347" s="196">
        <f>ROUND(I347*H347,2)</f>
        <v>0</v>
      </c>
      <c r="BL347" s="17" t="s">
        <v>133</v>
      </c>
      <c r="BM347" s="195" t="s">
        <v>544</v>
      </c>
    </row>
    <row r="348" spans="2:51" s="13" customFormat="1" ht="11.25">
      <c r="B348" s="197"/>
      <c r="C348" s="198"/>
      <c r="D348" s="199" t="s">
        <v>135</v>
      </c>
      <c r="E348" s="200" t="s">
        <v>1</v>
      </c>
      <c r="F348" s="201" t="s">
        <v>545</v>
      </c>
      <c r="G348" s="198"/>
      <c r="H348" s="200" t="s">
        <v>1</v>
      </c>
      <c r="I348" s="202"/>
      <c r="J348" s="198"/>
      <c r="K348" s="198"/>
      <c r="L348" s="203"/>
      <c r="M348" s="204"/>
      <c r="N348" s="205"/>
      <c r="O348" s="205"/>
      <c r="P348" s="205"/>
      <c r="Q348" s="205"/>
      <c r="R348" s="205"/>
      <c r="S348" s="205"/>
      <c r="T348" s="206"/>
      <c r="AT348" s="207" t="s">
        <v>135</v>
      </c>
      <c r="AU348" s="207" t="s">
        <v>84</v>
      </c>
      <c r="AV348" s="13" t="s">
        <v>82</v>
      </c>
      <c r="AW348" s="13" t="s">
        <v>31</v>
      </c>
      <c r="AX348" s="13" t="s">
        <v>74</v>
      </c>
      <c r="AY348" s="207" t="s">
        <v>127</v>
      </c>
    </row>
    <row r="349" spans="2:51" s="14" customFormat="1" ht="11.25">
      <c r="B349" s="208"/>
      <c r="C349" s="209"/>
      <c r="D349" s="199" t="s">
        <v>135</v>
      </c>
      <c r="E349" s="210" t="s">
        <v>1</v>
      </c>
      <c r="F349" s="211" t="s">
        <v>82</v>
      </c>
      <c r="G349" s="209"/>
      <c r="H349" s="212">
        <v>1</v>
      </c>
      <c r="I349" s="213"/>
      <c r="J349" s="209"/>
      <c r="K349" s="209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135</v>
      </c>
      <c r="AU349" s="218" t="s">
        <v>84</v>
      </c>
      <c r="AV349" s="14" t="s">
        <v>84</v>
      </c>
      <c r="AW349" s="14" t="s">
        <v>31</v>
      </c>
      <c r="AX349" s="14" t="s">
        <v>82</v>
      </c>
      <c r="AY349" s="218" t="s">
        <v>127</v>
      </c>
    </row>
    <row r="350" spans="1:65" s="2" customFormat="1" ht="37.9" customHeight="1">
      <c r="A350" s="34"/>
      <c r="B350" s="35"/>
      <c r="C350" s="183" t="s">
        <v>546</v>
      </c>
      <c r="D350" s="183" t="s">
        <v>129</v>
      </c>
      <c r="E350" s="184" t="s">
        <v>547</v>
      </c>
      <c r="F350" s="185" t="s">
        <v>548</v>
      </c>
      <c r="G350" s="186" t="s">
        <v>164</v>
      </c>
      <c r="H350" s="187">
        <v>3.3</v>
      </c>
      <c r="I350" s="188"/>
      <c r="J350" s="189">
        <f>ROUND(I350*H350,2)</f>
        <v>0</v>
      </c>
      <c r="K350" s="190"/>
      <c r="L350" s="39"/>
      <c r="M350" s="191" t="s">
        <v>1</v>
      </c>
      <c r="N350" s="192" t="s">
        <v>39</v>
      </c>
      <c r="O350" s="71"/>
      <c r="P350" s="193">
        <f>O350*H350</f>
        <v>0</v>
      </c>
      <c r="Q350" s="193">
        <v>0</v>
      </c>
      <c r="R350" s="193">
        <f>Q350*H350</f>
        <v>0</v>
      </c>
      <c r="S350" s="193">
        <v>0.099</v>
      </c>
      <c r="T350" s="194">
        <f>S350*H350</f>
        <v>0.3267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5" t="s">
        <v>133</v>
      </c>
      <c r="AT350" s="195" t="s">
        <v>129</v>
      </c>
      <c r="AU350" s="195" t="s">
        <v>84</v>
      </c>
      <c r="AY350" s="17" t="s">
        <v>127</v>
      </c>
      <c r="BE350" s="196">
        <f>IF(N350="základní",J350,0)</f>
        <v>0</v>
      </c>
      <c r="BF350" s="196">
        <f>IF(N350="snížená",J350,0)</f>
        <v>0</v>
      </c>
      <c r="BG350" s="196">
        <f>IF(N350="zákl. přenesená",J350,0)</f>
        <v>0</v>
      </c>
      <c r="BH350" s="196">
        <f>IF(N350="sníž. přenesená",J350,0)</f>
        <v>0</v>
      </c>
      <c r="BI350" s="196">
        <f>IF(N350="nulová",J350,0)</f>
        <v>0</v>
      </c>
      <c r="BJ350" s="17" t="s">
        <v>82</v>
      </c>
      <c r="BK350" s="196">
        <f>ROUND(I350*H350,2)</f>
        <v>0</v>
      </c>
      <c r="BL350" s="17" t="s">
        <v>133</v>
      </c>
      <c r="BM350" s="195" t="s">
        <v>549</v>
      </c>
    </row>
    <row r="351" spans="2:51" s="13" customFormat="1" ht="11.25">
      <c r="B351" s="197"/>
      <c r="C351" s="198"/>
      <c r="D351" s="199" t="s">
        <v>135</v>
      </c>
      <c r="E351" s="200" t="s">
        <v>1</v>
      </c>
      <c r="F351" s="201" t="s">
        <v>550</v>
      </c>
      <c r="G351" s="198"/>
      <c r="H351" s="200" t="s">
        <v>1</v>
      </c>
      <c r="I351" s="202"/>
      <c r="J351" s="198"/>
      <c r="K351" s="198"/>
      <c r="L351" s="203"/>
      <c r="M351" s="204"/>
      <c r="N351" s="205"/>
      <c r="O351" s="205"/>
      <c r="P351" s="205"/>
      <c r="Q351" s="205"/>
      <c r="R351" s="205"/>
      <c r="S351" s="205"/>
      <c r="T351" s="206"/>
      <c r="AT351" s="207" t="s">
        <v>135</v>
      </c>
      <c r="AU351" s="207" t="s">
        <v>84</v>
      </c>
      <c r="AV351" s="13" t="s">
        <v>82</v>
      </c>
      <c r="AW351" s="13" t="s">
        <v>31</v>
      </c>
      <c r="AX351" s="13" t="s">
        <v>74</v>
      </c>
      <c r="AY351" s="207" t="s">
        <v>127</v>
      </c>
    </row>
    <row r="352" spans="2:51" s="14" customFormat="1" ht="11.25">
      <c r="B352" s="208"/>
      <c r="C352" s="209"/>
      <c r="D352" s="199" t="s">
        <v>135</v>
      </c>
      <c r="E352" s="210" t="s">
        <v>1</v>
      </c>
      <c r="F352" s="211" t="s">
        <v>551</v>
      </c>
      <c r="G352" s="209"/>
      <c r="H352" s="212">
        <v>3.3</v>
      </c>
      <c r="I352" s="213"/>
      <c r="J352" s="209"/>
      <c r="K352" s="209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135</v>
      </c>
      <c r="AU352" s="218" t="s">
        <v>84</v>
      </c>
      <c r="AV352" s="14" t="s">
        <v>84</v>
      </c>
      <c r="AW352" s="14" t="s">
        <v>31</v>
      </c>
      <c r="AX352" s="14" t="s">
        <v>82</v>
      </c>
      <c r="AY352" s="218" t="s">
        <v>127</v>
      </c>
    </row>
    <row r="353" spans="1:65" s="2" customFormat="1" ht="24.2" customHeight="1">
      <c r="A353" s="34"/>
      <c r="B353" s="35"/>
      <c r="C353" s="183" t="s">
        <v>552</v>
      </c>
      <c r="D353" s="183" t="s">
        <v>129</v>
      </c>
      <c r="E353" s="184" t="s">
        <v>553</v>
      </c>
      <c r="F353" s="185" t="s">
        <v>554</v>
      </c>
      <c r="G353" s="186" t="s">
        <v>164</v>
      </c>
      <c r="H353" s="187">
        <v>3.3</v>
      </c>
      <c r="I353" s="188"/>
      <c r="J353" s="189">
        <f>ROUND(I353*H353,2)</f>
        <v>0</v>
      </c>
      <c r="K353" s="190"/>
      <c r="L353" s="39"/>
      <c r="M353" s="191" t="s">
        <v>1</v>
      </c>
      <c r="N353" s="192" t="s">
        <v>39</v>
      </c>
      <c r="O353" s="71"/>
      <c r="P353" s="193">
        <f>O353*H353</f>
        <v>0</v>
      </c>
      <c r="Q353" s="193">
        <v>0</v>
      </c>
      <c r="R353" s="193">
        <f>Q353*H353</f>
        <v>0</v>
      </c>
      <c r="S353" s="193">
        <v>0</v>
      </c>
      <c r="T353" s="194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5" t="s">
        <v>133</v>
      </c>
      <c r="AT353" s="195" t="s">
        <v>129</v>
      </c>
      <c r="AU353" s="195" t="s">
        <v>84</v>
      </c>
      <c r="AY353" s="17" t="s">
        <v>127</v>
      </c>
      <c r="BE353" s="196">
        <f>IF(N353="základní",J353,0)</f>
        <v>0</v>
      </c>
      <c r="BF353" s="196">
        <f>IF(N353="snížená",J353,0)</f>
        <v>0</v>
      </c>
      <c r="BG353" s="196">
        <f>IF(N353="zákl. přenesená",J353,0)</f>
        <v>0</v>
      </c>
      <c r="BH353" s="196">
        <f>IF(N353="sníž. přenesená",J353,0)</f>
        <v>0</v>
      </c>
      <c r="BI353" s="196">
        <f>IF(N353="nulová",J353,0)</f>
        <v>0</v>
      </c>
      <c r="BJ353" s="17" t="s">
        <v>82</v>
      </c>
      <c r="BK353" s="196">
        <f>ROUND(I353*H353,2)</f>
        <v>0</v>
      </c>
      <c r="BL353" s="17" t="s">
        <v>133</v>
      </c>
      <c r="BM353" s="195" t="s">
        <v>555</v>
      </c>
    </row>
    <row r="354" spans="1:65" s="2" customFormat="1" ht="44.25" customHeight="1">
      <c r="A354" s="34"/>
      <c r="B354" s="35"/>
      <c r="C354" s="183" t="s">
        <v>556</v>
      </c>
      <c r="D354" s="183" t="s">
        <v>129</v>
      </c>
      <c r="E354" s="184" t="s">
        <v>557</v>
      </c>
      <c r="F354" s="185" t="s">
        <v>558</v>
      </c>
      <c r="G354" s="186" t="s">
        <v>132</v>
      </c>
      <c r="H354" s="187">
        <v>287</v>
      </c>
      <c r="I354" s="188"/>
      <c r="J354" s="189">
        <f>ROUND(I354*H354,2)</f>
        <v>0</v>
      </c>
      <c r="K354" s="190"/>
      <c r="L354" s="39"/>
      <c r="M354" s="191" t="s">
        <v>1</v>
      </c>
      <c r="N354" s="192" t="s">
        <v>39</v>
      </c>
      <c r="O354" s="71"/>
      <c r="P354" s="193">
        <f>O354*H354</f>
        <v>0</v>
      </c>
      <c r="Q354" s="193">
        <v>0</v>
      </c>
      <c r="R354" s="193">
        <f>Q354*H354</f>
        <v>0</v>
      </c>
      <c r="S354" s="193">
        <v>0.059</v>
      </c>
      <c r="T354" s="194">
        <f>S354*H354</f>
        <v>16.933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5" t="s">
        <v>133</v>
      </c>
      <c r="AT354" s="195" t="s">
        <v>129</v>
      </c>
      <c r="AU354" s="195" t="s">
        <v>84</v>
      </c>
      <c r="AY354" s="17" t="s">
        <v>127</v>
      </c>
      <c r="BE354" s="196">
        <f>IF(N354="základní",J354,0)</f>
        <v>0</v>
      </c>
      <c r="BF354" s="196">
        <f>IF(N354="snížená",J354,0)</f>
        <v>0</v>
      </c>
      <c r="BG354" s="196">
        <f>IF(N354="zákl. přenesená",J354,0)</f>
        <v>0</v>
      </c>
      <c r="BH354" s="196">
        <f>IF(N354="sníž. přenesená",J354,0)</f>
        <v>0</v>
      </c>
      <c r="BI354" s="196">
        <f>IF(N354="nulová",J354,0)</f>
        <v>0</v>
      </c>
      <c r="BJ354" s="17" t="s">
        <v>82</v>
      </c>
      <c r="BK354" s="196">
        <f>ROUND(I354*H354,2)</f>
        <v>0</v>
      </c>
      <c r="BL354" s="17" t="s">
        <v>133</v>
      </c>
      <c r="BM354" s="195" t="s">
        <v>559</v>
      </c>
    </row>
    <row r="355" spans="2:51" s="13" customFormat="1" ht="11.25">
      <c r="B355" s="197"/>
      <c r="C355" s="198"/>
      <c r="D355" s="199" t="s">
        <v>135</v>
      </c>
      <c r="E355" s="200" t="s">
        <v>1</v>
      </c>
      <c r="F355" s="201" t="s">
        <v>560</v>
      </c>
      <c r="G355" s="198"/>
      <c r="H355" s="200" t="s">
        <v>1</v>
      </c>
      <c r="I355" s="202"/>
      <c r="J355" s="198"/>
      <c r="K355" s="198"/>
      <c r="L355" s="203"/>
      <c r="M355" s="204"/>
      <c r="N355" s="205"/>
      <c r="O355" s="205"/>
      <c r="P355" s="205"/>
      <c r="Q355" s="205"/>
      <c r="R355" s="205"/>
      <c r="S355" s="205"/>
      <c r="T355" s="206"/>
      <c r="AT355" s="207" t="s">
        <v>135</v>
      </c>
      <c r="AU355" s="207" t="s">
        <v>84</v>
      </c>
      <c r="AV355" s="13" t="s">
        <v>82</v>
      </c>
      <c r="AW355" s="13" t="s">
        <v>31</v>
      </c>
      <c r="AX355" s="13" t="s">
        <v>74</v>
      </c>
      <c r="AY355" s="207" t="s">
        <v>127</v>
      </c>
    </row>
    <row r="356" spans="2:51" s="13" customFormat="1" ht="11.25">
      <c r="B356" s="197"/>
      <c r="C356" s="198"/>
      <c r="D356" s="199" t="s">
        <v>135</v>
      </c>
      <c r="E356" s="200" t="s">
        <v>1</v>
      </c>
      <c r="F356" s="201" t="s">
        <v>340</v>
      </c>
      <c r="G356" s="198"/>
      <c r="H356" s="200" t="s">
        <v>1</v>
      </c>
      <c r="I356" s="202"/>
      <c r="J356" s="198"/>
      <c r="K356" s="198"/>
      <c r="L356" s="203"/>
      <c r="M356" s="204"/>
      <c r="N356" s="205"/>
      <c r="O356" s="205"/>
      <c r="P356" s="205"/>
      <c r="Q356" s="205"/>
      <c r="R356" s="205"/>
      <c r="S356" s="205"/>
      <c r="T356" s="206"/>
      <c r="AT356" s="207" t="s">
        <v>135</v>
      </c>
      <c r="AU356" s="207" t="s">
        <v>84</v>
      </c>
      <c r="AV356" s="13" t="s">
        <v>82</v>
      </c>
      <c r="AW356" s="13" t="s">
        <v>31</v>
      </c>
      <c r="AX356" s="13" t="s">
        <v>74</v>
      </c>
      <c r="AY356" s="207" t="s">
        <v>127</v>
      </c>
    </row>
    <row r="357" spans="2:51" s="14" customFormat="1" ht="11.25">
      <c r="B357" s="208"/>
      <c r="C357" s="209"/>
      <c r="D357" s="199" t="s">
        <v>135</v>
      </c>
      <c r="E357" s="210" t="s">
        <v>1</v>
      </c>
      <c r="F357" s="211" t="s">
        <v>299</v>
      </c>
      <c r="G357" s="209"/>
      <c r="H357" s="212">
        <v>32</v>
      </c>
      <c r="I357" s="213"/>
      <c r="J357" s="209"/>
      <c r="K357" s="209"/>
      <c r="L357" s="214"/>
      <c r="M357" s="215"/>
      <c r="N357" s="216"/>
      <c r="O357" s="216"/>
      <c r="P357" s="216"/>
      <c r="Q357" s="216"/>
      <c r="R357" s="216"/>
      <c r="S357" s="216"/>
      <c r="T357" s="217"/>
      <c r="AT357" s="218" t="s">
        <v>135</v>
      </c>
      <c r="AU357" s="218" t="s">
        <v>84</v>
      </c>
      <c r="AV357" s="14" t="s">
        <v>84</v>
      </c>
      <c r="AW357" s="14" t="s">
        <v>31</v>
      </c>
      <c r="AX357" s="14" t="s">
        <v>74</v>
      </c>
      <c r="AY357" s="218" t="s">
        <v>127</v>
      </c>
    </row>
    <row r="358" spans="2:51" s="13" customFormat="1" ht="11.25">
      <c r="B358" s="197"/>
      <c r="C358" s="198"/>
      <c r="D358" s="199" t="s">
        <v>135</v>
      </c>
      <c r="E358" s="200" t="s">
        <v>1</v>
      </c>
      <c r="F358" s="201" t="s">
        <v>341</v>
      </c>
      <c r="G358" s="198"/>
      <c r="H358" s="200" t="s">
        <v>1</v>
      </c>
      <c r="I358" s="202"/>
      <c r="J358" s="198"/>
      <c r="K358" s="198"/>
      <c r="L358" s="203"/>
      <c r="M358" s="204"/>
      <c r="N358" s="205"/>
      <c r="O358" s="205"/>
      <c r="P358" s="205"/>
      <c r="Q358" s="205"/>
      <c r="R358" s="205"/>
      <c r="S358" s="205"/>
      <c r="T358" s="206"/>
      <c r="AT358" s="207" t="s">
        <v>135</v>
      </c>
      <c r="AU358" s="207" t="s">
        <v>84</v>
      </c>
      <c r="AV358" s="13" t="s">
        <v>82</v>
      </c>
      <c r="AW358" s="13" t="s">
        <v>31</v>
      </c>
      <c r="AX358" s="13" t="s">
        <v>74</v>
      </c>
      <c r="AY358" s="207" t="s">
        <v>127</v>
      </c>
    </row>
    <row r="359" spans="2:51" s="14" customFormat="1" ht="11.25">
      <c r="B359" s="208"/>
      <c r="C359" s="209"/>
      <c r="D359" s="199" t="s">
        <v>135</v>
      </c>
      <c r="E359" s="210" t="s">
        <v>1</v>
      </c>
      <c r="F359" s="211" t="s">
        <v>342</v>
      </c>
      <c r="G359" s="209"/>
      <c r="H359" s="212">
        <v>255</v>
      </c>
      <c r="I359" s="213"/>
      <c r="J359" s="209"/>
      <c r="K359" s="209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135</v>
      </c>
      <c r="AU359" s="218" t="s">
        <v>84</v>
      </c>
      <c r="AV359" s="14" t="s">
        <v>84</v>
      </c>
      <c r="AW359" s="14" t="s">
        <v>31</v>
      </c>
      <c r="AX359" s="14" t="s">
        <v>74</v>
      </c>
      <c r="AY359" s="218" t="s">
        <v>127</v>
      </c>
    </row>
    <row r="360" spans="2:51" s="15" customFormat="1" ht="11.25">
      <c r="B360" s="219"/>
      <c r="C360" s="220"/>
      <c r="D360" s="199" t="s">
        <v>135</v>
      </c>
      <c r="E360" s="221" t="s">
        <v>1</v>
      </c>
      <c r="F360" s="222" t="s">
        <v>170</v>
      </c>
      <c r="G360" s="220"/>
      <c r="H360" s="223">
        <v>287</v>
      </c>
      <c r="I360" s="224"/>
      <c r="J360" s="220"/>
      <c r="K360" s="220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135</v>
      </c>
      <c r="AU360" s="229" t="s">
        <v>84</v>
      </c>
      <c r="AV360" s="15" t="s">
        <v>133</v>
      </c>
      <c r="AW360" s="15" t="s">
        <v>31</v>
      </c>
      <c r="AX360" s="15" t="s">
        <v>82</v>
      </c>
      <c r="AY360" s="229" t="s">
        <v>127</v>
      </c>
    </row>
    <row r="361" spans="1:65" s="2" customFormat="1" ht="33" customHeight="1">
      <c r="A361" s="34"/>
      <c r="B361" s="35"/>
      <c r="C361" s="183" t="s">
        <v>561</v>
      </c>
      <c r="D361" s="183" t="s">
        <v>129</v>
      </c>
      <c r="E361" s="184" t="s">
        <v>562</v>
      </c>
      <c r="F361" s="185" t="s">
        <v>563</v>
      </c>
      <c r="G361" s="186" t="s">
        <v>132</v>
      </c>
      <c r="H361" s="187">
        <v>9.5</v>
      </c>
      <c r="I361" s="188"/>
      <c r="J361" s="189">
        <f>ROUND(I361*H361,2)</f>
        <v>0</v>
      </c>
      <c r="K361" s="190"/>
      <c r="L361" s="39"/>
      <c r="M361" s="191" t="s">
        <v>1</v>
      </c>
      <c r="N361" s="192" t="s">
        <v>39</v>
      </c>
      <c r="O361" s="71"/>
      <c r="P361" s="193">
        <f>O361*H361</f>
        <v>0</v>
      </c>
      <c r="Q361" s="193">
        <v>0.02014</v>
      </c>
      <c r="R361" s="193">
        <f>Q361*H361</f>
        <v>0.19133000000000003</v>
      </c>
      <c r="S361" s="193">
        <v>0</v>
      </c>
      <c r="T361" s="194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5" t="s">
        <v>133</v>
      </c>
      <c r="AT361" s="195" t="s">
        <v>129</v>
      </c>
      <c r="AU361" s="195" t="s">
        <v>84</v>
      </c>
      <c r="AY361" s="17" t="s">
        <v>127</v>
      </c>
      <c r="BE361" s="196">
        <f>IF(N361="základní",J361,0)</f>
        <v>0</v>
      </c>
      <c r="BF361" s="196">
        <f>IF(N361="snížená",J361,0)</f>
        <v>0</v>
      </c>
      <c r="BG361" s="196">
        <f>IF(N361="zákl. přenesená",J361,0)</f>
        <v>0</v>
      </c>
      <c r="BH361" s="196">
        <f>IF(N361="sníž. přenesená",J361,0)</f>
        <v>0</v>
      </c>
      <c r="BI361" s="196">
        <f>IF(N361="nulová",J361,0)</f>
        <v>0</v>
      </c>
      <c r="BJ361" s="17" t="s">
        <v>82</v>
      </c>
      <c r="BK361" s="196">
        <f>ROUND(I361*H361,2)</f>
        <v>0</v>
      </c>
      <c r="BL361" s="17" t="s">
        <v>133</v>
      </c>
      <c r="BM361" s="195" t="s">
        <v>564</v>
      </c>
    </row>
    <row r="362" spans="2:51" s="13" customFormat="1" ht="11.25">
      <c r="B362" s="197"/>
      <c r="C362" s="198"/>
      <c r="D362" s="199" t="s">
        <v>135</v>
      </c>
      <c r="E362" s="200" t="s">
        <v>1</v>
      </c>
      <c r="F362" s="201" t="s">
        <v>565</v>
      </c>
      <c r="G362" s="198"/>
      <c r="H362" s="200" t="s">
        <v>1</v>
      </c>
      <c r="I362" s="202"/>
      <c r="J362" s="198"/>
      <c r="K362" s="198"/>
      <c r="L362" s="203"/>
      <c r="M362" s="204"/>
      <c r="N362" s="205"/>
      <c r="O362" s="205"/>
      <c r="P362" s="205"/>
      <c r="Q362" s="205"/>
      <c r="R362" s="205"/>
      <c r="S362" s="205"/>
      <c r="T362" s="206"/>
      <c r="AT362" s="207" t="s">
        <v>135</v>
      </c>
      <c r="AU362" s="207" t="s">
        <v>84</v>
      </c>
      <c r="AV362" s="13" t="s">
        <v>82</v>
      </c>
      <c r="AW362" s="13" t="s">
        <v>31</v>
      </c>
      <c r="AX362" s="13" t="s">
        <v>74</v>
      </c>
      <c r="AY362" s="207" t="s">
        <v>127</v>
      </c>
    </row>
    <row r="363" spans="2:51" s="13" customFormat="1" ht="11.25">
      <c r="B363" s="197"/>
      <c r="C363" s="198"/>
      <c r="D363" s="199" t="s">
        <v>135</v>
      </c>
      <c r="E363" s="200" t="s">
        <v>1</v>
      </c>
      <c r="F363" s="201" t="s">
        <v>397</v>
      </c>
      <c r="G363" s="198"/>
      <c r="H363" s="200" t="s">
        <v>1</v>
      </c>
      <c r="I363" s="202"/>
      <c r="J363" s="198"/>
      <c r="K363" s="198"/>
      <c r="L363" s="203"/>
      <c r="M363" s="204"/>
      <c r="N363" s="205"/>
      <c r="O363" s="205"/>
      <c r="P363" s="205"/>
      <c r="Q363" s="205"/>
      <c r="R363" s="205"/>
      <c r="S363" s="205"/>
      <c r="T363" s="206"/>
      <c r="AT363" s="207" t="s">
        <v>135</v>
      </c>
      <c r="AU363" s="207" t="s">
        <v>84</v>
      </c>
      <c r="AV363" s="13" t="s">
        <v>82</v>
      </c>
      <c r="AW363" s="13" t="s">
        <v>31</v>
      </c>
      <c r="AX363" s="13" t="s">
        <v>74</v>
      </c>
      <c r="AY363" s="207" t="s">
        <v>127</v>
      </c>
    </row>
    <row r="364" spans="2:51" s="14" customFormat="1" ht="11.25">
      <c r="B364" s="208"/>
      <c r="C364" s="209"/>
      <c r="D364" s="199" t="s">
        <v>135</v>
      </c>
      <c r="E364" s="210" t="s">
        <v>1</v>
      </c>
      <c r="F364" s="211" t="s">
        <v>387</v>
      </c>
      <c r="G364" s="209"/>
      <c r="H364" s="212">
        <v>5</v>
      </c>
      <c r="I364" s="213"/>
      <c r="J364" s="209"/>
      <c r="K364" s="209"/>
      <c r="L364" s="214"/>
      <c r="M364" s="215"/>
      <c r="N364" s="216"/>
      <c r="O364" s="216"/>
      <c r="P364" s="216"/>
      <c r="Q364" s="216"/>
      <c r="R364" s="216"/>
      <c r="S364" s="216"/>
      <c r="T364" s="217"/>
      <c r="AT364" s="218" t="s">
        <v>135</v>
      </c>
      <c r="AU364" s="218" t="s">
        <v>84</v>
      </c>
      <c r="AV364" s="14" t="s">
        <v>84</v>
      </c>
      <c r="AW364" s="14" t="s">
        <v>31</v>
      </c>
      <c r="AX364" s="14" t="s">
        <v>74</v>
      </c>
      <c r="AY364" s="218" t="s">
        <v>127</v>
      </c>
    </row>
    <row r="365" spans="2:51" s="13" customFormat="1" ht="11.25">
      <c r="B365" s="197"/>
      <c r="C365" s="198"/>
      <c r="D365" s="199" t="s">
        <v>135</v>
      </c>
      <c r="E365" s="200" t="s">
        <v>1</v>
      </c>
      <c r="F365" s="201" t="s">
        <v>398</v>
      </c>
      <c r="G365" s="198"/>
      <c r="H365" s="200" t="s">
        <v>1</v>
      </c>
      <c r="I365" s="202"/>
      <c r="J365" s="198"/>
      <c r="K365" s="198"/>
      <c r="L365" s="203"/>
      <c r="M365" s="204"/>
      <c r="N365" s="205"/>
      <c r="O365" s="205"/>
      <c r="P365" s="205"/>
      <c r="Q365" s="205"/>
      <c r="R365" s="205"/>
      <c r="S365" s="205"/>
      <c r="T365" s="206"/>
      <c r="AT365" s="207" t="s">
        <v>135</v>
      </c>
      <c r="AU365" s="207" t="s">
        <v>84</v>
      </c>
      <c r="AV365" s="13" t="s">
        <v>82</v>
      </c>
      <c r="AW365" s="13" t="s">
        <v>31</v>
      </c>
      <c r="AX365" s="13" t="s">
        <v>74</v>
      </c>
      <c r="AY365" s="207" t="s">
        <v>127</v>
      </c>
    </row>
    <row r="366" spans="2:51" s="14" customFormat="1" ht="11.25">
      <c r="B366" s="208"/>
      <c r="C366" s="209"/>
      <c r="D366" s="199" t="s">
        <v>135</v>
      </c>
      <c r="E366" s="210" t="s">
        <v>1</v>
      </c>
      <c r="F366" s="211" t="s">
        <v>399</v>
      </c>
      <c r="G366" s="209"/>
      <c r="H366" s="212">
        <v>2</v>
      </c>
      <c r="I366" s="213"/>
      <c r="J366" s="209"/>
      <c r="K366" s="209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135</v>
      </c>
      <c r="AU366" s="218" t="s">
        <v>84</v>
      </c>
      <c r="AV366" s="14" t="s">
        <v>84</v>
      </c>
      <c r="AW366" s="14" t="s">
        <v>31</v>
      </c>
      <c r="AX366" s="14" t="s">
        <v>74</v>
      </c>
      <c r="AY366" s="218" t="s">
        <v>127</v>
      </c>
    </row>
    <row r="367" spans="2:51" s="13" customFormat="1" ht="11.25">
      <c r="B367" s="197"/>
      <c r="C367" s="198"/>
      <c r="D367" s="199" t="s">
        <v>135</v>
      </c>
      <c r="E367" s="200" t="s">
        <v>1</v>
      </c>
      <c r="F367" s="201" t="s">
        <v>400</v>
      </c>
      <c r="G367" s="198"/>
      <c r="H367" s="200" t="s">
        <v>1</v>
      </c>
      <c r="I367" s="202"/>
      <c r="J367" s="198"/>
      <c r="K367" s="198"/>
      <c r="L367" s="203"/>
      <c r="M367" s="204"/>
      <c r="N367" s="205"/>
      <c r="O367" s="205"/>
      <c r="P367" s="205"/>
      <c r="Q367" s="205"/>
      <c r="R367" s="205"/>
      <c r="S367" s="205"/>
      <c r="T367" s="206"/>
      <c r="AT367" s="207" t="s">
        <v>135</v>
      </c>
      <c r="AU367" s="207" t="s">
        <v>84</v>
      </c>
      <c r="AV367" s="13" t="s">
        <v>82</v>
      </c>
      <c r="AW367" s="13" t="s">
        <v>31</v>
      </c>
      <c r="AX367" s="13" t="s">
        <v>74</v>
      </c>
      <c r="AY367" s="207" t="s">
        <v>127</v>
      </c>
    </row>
    <row r="368" spans="2:51" s="14" customFormat="1" ht="11.25">
      <c r="B368" s="208"/>
      <c r="C368" s="209"/>
      <c r="D368" s="199" t="s">
        <v>135</v>
      </c>
      <c r="E368" s="210" t="s">
        <v>1</v>
      </c>
      <c r="F368" s="211" t="s">
        <v>401</v>
      </c>
      <c r="G368" s="209"/>
      <c r="H368" s="212">
        <v>2.5</v>
      </c>
      <c r="I368" s="213"/>
      <c r="J368" s="209"/>
      <c r="K368" s="209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135</v>
      </c>
      <c r="AU368" s="218" t="s">
        <v>84</v>
      </c>
      <c r="AV368" s="14" t="s">
        <v>84</v>
      </c>
      <c r="AW368" s="14" t="s">
        <v>31</v>
      </c>
      <c r="AX368" s="14" t="s">
        <v>74</v>
      </c>
      <c r="AY368" s="218" t="s">
        <v>127</v>
      </c>
    </row>
    <row r="369" spans="2:51" s="15" customFormat="1" ht="11.25">
      <c r="B369" s="219"/>
      <c r="C369" s="220"/>
      <c r="D369" s="199" t="s">
        <v>135</v>
      </c>
      <c r="E369" s="221" t="s">
        <v>1</v>
      </c>
      <c r="F369" s="222" t="s">
        <v>170</v>
      </c>
      <c r="G369" s="220"/>
      <c r="H369" s="223">
        <v>9.5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AT369" s="229" t="s">
        <v>135</v>
      </c>
      <c r="AU369" s="229" t="s">
        <v>84</v>
      </c>
      <c r="AV369" s="15" t="s">
        <v>133</v>
      </c>
      <c r="AW369" s="15" t="s">
        <v>31</v>
      </c>
      <c r="AX369" s="15" t="s">
        <v>82</v>
      </c>
      <c r="AY369" s="229" t="s">
        <v>127</v>
      </c>
    </row>
    <row r="370" spans="1:65" s="2" customFormat="1" ht="24.2" customHeight="1">
      <c r="A370" s="34"/>
      <c r="B370" s="35"/>
      <c r="C370" s="183" t="s">
        <v>566</v>
      </c>
      <c r="D370" s="183" t="s">
        <v>129</v>
      </c>
      <c r="E370" s="184" t="s">
        <v>567</v>
      </c>
      <c r="F370" s="185" t="s">
        <v>568</v>
      </c>
      <c r="G370" s="186" t="s">
        <v>132</v>
      </c>
      <c r="H370" s="187">
        <v>489.8</v>
      </c>
      <c r="I370" s="188"/>
      <c r="J370" s="189">
        <f>ROUND(I370*H370,2)</f>
        <v>0</v>
      </c>
      <c r="K370" s="190"/>
      <c r="L370" s="39"/>
      <c r="M370" s="191" t="s">
        <v>1</v>
      </c>
      <c r="N370" s="192" t="s">
        <v>39</v>
      </c>
      <c r="O370" s="71"/>
      <c r="P370" s="193">
        <f>O370*H370</f>
        <v>0</v>
      </c>
      <c r="Q370" s="193">
        <v>0</v>
      </c>
      <c r="R370" s="193">
        <f>Q370*H370</f>
        <v>0</v>
      </c>
      <c r="S370" s="193">
        <v>0</v>
      </c>
      <c r="T370" s="194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5" t="s">
        <v>133</v>
      </c>
      <c r="AT370" s="195" t="s">
        <v>129</v>
      </c>
      <c r="AU370" s="195" t="s">
        <v>84</v>
      </c>
      <c r="AY370" s="17" t="s">
        <v>127</v>
      </c>
      <c r="BE370" s="196">
        <f>IF(N370="základní",J370,0)</f>
        <v>0</v>
      </c>
      <c r="BF370" s="196">
        <f>IF(N370="snížená",J370,0)</f>
        <v>0</v>
      </c>
      <c r="BG370" s="196">
        <f>IF(N370="zákl. přenesená",J370,0)</f>
        <v>0</v>
      </c>
      <c r="BH370" s="196">
        <f>IF(N370="sníž. přenesená",J370,0)</f>
        <v>0</v>
      </c>
      <c r="BI370" s="196">
        <f>IF(N370="nulová",J370,0)</f>
        <v>0</v>
      </c>
      <c r="BJ370" s="17" t="s">
        <v>82</v>
      </c>
      <c r="BK370" s="196">
        <f>ROUND(I370*H370,2)</f>
        <v>0</v>
      </c>
      <c r="BL370" s="17" t="s">
        <v>133</v>
      </c>
      <c r="BM370" s="195" t="s">
        <v>569</v>
      </c>
    </row>
    <row r="371" spans="1:65" s="2" customFormat="1" ht="44.25" customHeight="1">
      <c r="A371" s="34"/>
      <c r="B371" s="35"/>
      <c r="C371" s="183" t="s">
        <v>570</v>
      </c>
      <c r="D371" s="183" t="s">
        <v>129</v>
      </c>
      <c r="E371" s="184" t="s">
        <v>571</v>
      </c>
      <c r="F371" s="185" t="s">
        <v>572</v>
      </c>
      <c r="G371" s="186" t="s">
        <v>132</v>
      </c>
      <c r="H371" s="187">
        <v>2449</v>
      </c>
      <c r="I371" s="188"/>
      <c r="J371" s="189">
        <f>ROUND(I371*H371,2)</f>
        <v>0</v>
      </c>
      <c r="K371" s="190"/>
      <c r="L371" s="39"/>
      <c r="M371" s="191" t="s">
        <v>1</v>
      </c>
      <c r="N371" s="192" t="s">
        <v>39</v>
      </c>
      <c r="O371" s="71"/>
      <c r="P371" s="193">
        <f>O371*H371</f>
        <v>0</v>
      </c>
      <c r="Q371" s="193">
        <v>0</v>
      </c>
      <c r="R371" s="193">
        <f>Q371*H371</f>
        <v>0</v>
      </c>
      <c r="S371" s="193">
        <v>0</v>
      </c>
      <c r="T371" s="194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5" t="s">
        <v>133</v>
      </c>
      <c r="AT371" s="195" t="s">
        <v>129</v>
      </c>
      <c r="AU371" s="195" t="s">
        <v>84</v>
      </c>
      <c r="AY371" s="17" t="s">
        <v>127</v>
      </c>
      <c r="BE371" s="196">
        <f>IF(N371="základní",J371,0)</f>
        <v>0</v>
      </c>
      <c r="BF371" s="196">
        <f>IF(N371="snížená",J371,0)</f>
        <v>0</v>
      </c>
      <c r="BG371" s="196">
        <f>IF(N371="zákl. přenesená",J371,0)</f>
        <v>0</v>
      </c>
      <c r="BH371" s="196">
        <f>IF(N371="sníž. přenesená",J371,0)</f>
        <v>0</v>
      </c>
      <c r="BI371" s="196">
        <f>IF(N371="nulová",J371,0)</f>
        <v>0</v>
      </c>
      <c r="BJ371" s="17" t="s">
        <v>82</v>
      </c>
      <c r="BK371" s="196">
        <f>ROUND(I371*H371,2)</f>
        <v>0</v>
      </c>
      <c r="BL371" s="17" t="s">
        <v>133</v>
      </c>
      <c r="BM371" s="195" t="s">
        <v>573</v>
      </c>
    </row>
    <row r="372" spans="2:51" s="14" customFormat="1" ht="11.25">
      <c r="B372" s="208"/>
      <c r="C372" s="209"/>
      <c r="D372" s="199" t="s">
        <v>135</v>
      </c>
      <c r="E372" s="210" t="s">
        <v>1</v>
      </c>
      <c r="F372" s="211" t="s">
        <v>574</v>
      </c>
      <c r="G372" s="209"/>
      <c r="H372" s="212">
        <v>2449</v>
      </c>
      <c r="I372" s="213"/>
      <c r="J372" s="209"/>
      <c r="K372" s="209"/>
      <c r="L372" s="214"/>
      <c r="M372" s="215"/>
      <c r="N372" s="216"/>
      <c r="O372" s="216"/>
      <c r="P372" s="216"/>
      <c r="Q372" s="216"/>
      <c r="R372" s="216"/>
      <c r="S372" s="216"/>
      <c r="T372" s="217"/>
      <c r="AT372" s="218" t="s">
        <v>135</v>
      </c>
      <c r="AU372" s="218" t="s">
        <v>84</v>
      </c>
      <c r="AV372" s="14" t="s">
        <v>84</v>
      </c>
      <c r="AW372" s="14" t="s">
        <v>31</v>
      </c>
      <c r="AX372" s="14" t="s">
        <v>82</v>
      </c>
      <c r="AY372" s="218" t="s">
        <v>127</v>
      </c>
    </row>
    <row r="373" spans="1:65" s="2" customFormat="1" ht="24.2" customHeight="1">
      <c r="A373" s="34"/>
      <c r="B373" s="35"/>
      <c r="C373" s="183" t="s">
        <v>575</v>
      </c>
      <c r="D373" s="183" t="s">
        <v>129</v>
      </c>
      <c r="E373" s="184" t="s">
        <v>576</v>
      </c>
      <c r="F373" s="185" t="s">
        <v>577</v>
      </c>
      <c r="G373" s="186" t="s">
        <v>578</v>
      </c>
      <c r="H373" s="187">
        <v>1</v>
      </c>
      <c r="I373" s="188"/>
      <c r="J373" s="189">
        <f>ROUND(I373*H373,2)</f>
        <v>0</v>
      </c>
      <c r="K373" s="190"/>
      <c r="L373" s="39"/>
      <c r="M373" s="191" t="s">
        <v>1</v>
      </c>
      <c r="N373" s="192" t="s">
        <v>39</v>
      </c>
      <c r="O373" s="71"/>
      <c r="P373" s="193">
        <f>O373*H373</f>
        <v>0</v>
      </c>
      <c r="Q373" s="193">
        <v>0</v>
      </c>
      <c r="R373" s="193">
        <f>Q373*H373</f>
        <v>0</v>
      </c>
      <c r="S373" s="193">
        <v>0</v>
      </c>
      <c r="T373" s="194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5" t="s">
        <v>133</v>
      </c>
      <c r="AT373" s="195" t="s">
        <v>129</v>
      </c>
      <c r="AU373" s="195" t="s">
        <v>84</v>
      </c>
      <c r="AY373" s="17" t="s">
        <v>127</v>
      </c>
      <c r="BE373" s="196">
        <f>IF(N373="základní",J373,0)</f>
        <v>0</v>
      </c>
      <c r="BF373" s="196">
        <f>IF(N373="snížená",J373,0)</f>
        <v>0</v>
      </c>
      <c r="BG373" s="196">
        <f>IF(N373="zákl. přenesená",J373,0)</f>
        <v>0</v>
      </c>
      <c r="BH373" s="196">
        <f>IF(N373="sníž. přenesená",J373,0)</f>
        <v>0</v>
      </c>
      <c r="BI373" s="196">
        <f>IF(N373="nulová",J373,0)</f>
        <v>0</v>
      </c>
      <c r="BJ373" s="17" t="s">
        <v>82</v>
      </c>
      <c r="BK373" s="196">
        <f>ROUND(I373*H373,2)</f>
        <v>0</v>
      </c>
      <c r="BL373" s="17" t="s">
        <v>133</v>
      </c>
      <c r="BM373" s="195" t="s">
        <v>579</v>
      </c>
    </row>
    <row r="374" spans="1:65" s="2" customFormat="1" ht="16.5" customHeight="1">
      <c r="A374" s="34"/>
      <c r="B374" s="35"/>
      <c r="C374" s="183" t="s">
        <v>580</v>
      </c>
      <c r="D374" s="183" t="s">
        <v>129</v>
      </c>
      <c r="E374" s="184" t="s">
        <v>581</v>
      </c>
      <c r="F374" s="185" t="s">
        <v>582</v>
      </c>
      <c r="G374" s="186" t="s">
        <v>244</v>
      </c>
      <c r="H374" s="187">
        <v>3</v>
      </c>
      <c r="I374" s="188"/>
      <c r="J374" s="189">
        <f>ROUND(I374*H374,2)</f>
        <v>0</v>
      </c>
      <c r="K374" s="190"/>
      <c r="L374" s="39"/>
      <c r="M374" s="191" t="s">
        <v>1</v>
      </c>
      <c r="N374" s="192" t="s">
        <v>39</v>
      </c>
      <c r="O374" s="71"/>
      <c r="P374" s="193">
        <f>O374*H374</f>
        <v>0</v>
      </c>
      <c r="Q374" s="193">
        <v>0</v>
      </c>
      <c r="R374" s="193">
        <f>Q374*H374</f>
        <v>0</v>
      </c>
      <c r="S374" s="193">
        <v>0</v>
      </c>
      <c r="T374" s="194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95" t="s">
        <v>133</v>
      </c>
      <c r="AT374" s="195" t="s">
        <v>129</v>
      </c>
      <c r="AU374" s="195" t="s">
        <v>84</v>
      </c>
      <c r="AY374" s="17" t="s">
        <v>127</v>
      </c>
      <c r="BE374" s="196">
        <f>IF(N374="základní",J374,0)</f>
        <v>0</v>
      </c>
      <c r="BF374" s="196">
        <f>IF(N374="snížená",J374,0)</f>
        <v>0</v>
      </c>
      <c r="BG374" s="196">
        <f>IF(N374="zákl. přenesená",J374,0)</f>
        <v>0</v>
      </c>
      <c r="BH374" s="196">
        <f>IF(N374="sníž. přenesená",J374,0)</f>
        <v>0</v>
      </c>
      <c r="BI374" s="196">
        <f>IF(N374="nulová",J374,0)</f>
        <v>0</v>
      </c>
      <c r="BJ374" s="17" t="s">
        <v>82</v>
      </c>
      <c r="BK374" s="196">
        <f>ROUND(I374*H374,2)</f>
        <v>0</v>
      </c>
      <c r="BL374" s="17" t="s">
        <v>133</v>
      </c>
      <c r="BM374" s="195" t="s">
        <v>583</v>
      </c>
    </row>
    <row r="375" spans="2:63" s="12" customFormat="1" ht="22.9" customHeight="1">
      <c r="B375" s="167"/>
      <c r="C375" s="168"/>
      <c r="D375" s="169" t="s">
        <v>73</v>
      </c>
      <c r="E375" s="181" t="s">
        <v>584</v>
      </c>
      <c r="F375" s="181" t="s">
        <v>585</v>
      </c>
      <c r="G375" s="168"/>
      <c r="H375" s="168"/>
      <c r="I375" s="171"/>
      <c r="J375" s="182">
        <f>BK375</f>
        <v>0</v>
      </c>
      <c r="K375" s="168"/>
      <c r="L375" s="173"/>
      <c r="M375" s="174"/>
      <c r="N375" s="175"/>
      <c r="O375" s="175"/>
      <c r="P375" s="176">
        <f>SUM(P376:P389)</f>
        <v>0</v>
      </c>
      <c r="Q375" s="175"/>
      <c r="R375" s="176">
        <f>SUM(R376:R389)</f>
        <v>0</v>
      </c>
      <c r="S375" s="175"/>
      <c r="T375" s="177">
        <f>SUM(T376:T389)</f>
        <v>0</v>
      </c>
      <c r="AR375" s="178" t="s">
        <v>82</v>
      </c>
      <c r="AT375" s="179" t="s">
        <v>73</v>
      </c>
      <c r="AU375" s="179" t="s">
        <v>82</v>
      </c>
      <c r="AY375" s="178" t="s">
        <v>127</v>
      </c>
      <c r="BK375" s="180">
        <f>SUM(BK376:BK389)</f>
        <v>0</v>
      </c>
    </row>
    <row r="376" spans="1:65" s="2" customFormat="1" ht="49.15" customHeight="1">
      <c r="A376" s="34"/>
      <c r="B376" s="35"/>
      <c r="C376" s="183" t="s">
        <v>586</v>
      </c>
      <c r="D376" s="183" t="s">
        <v>129</v>
      </c>
      <c r="E376" s="184" t="s">
        <v>587</v>
      </c>
      <c r="F376" s="185" t="s">
        <v>588</v>
      </c>
      <c r="G376" s="186" t="s">
        <v>187</v>
      </c>
      <c r="H376" s="187">
        <v>18.477</v>
      </c>
      <c r="I376" s="188"/>
      <c r="J376" s="189">
        <f>ROUND(I376*H376,2)</f>
        <v>0</v>
      </c>
      <c r="K376" s="190"/>
      <c r="L376" s="39"/>
      <c r="M376" s="191" t="s">
        <v>1</v>
      </c>
      <c r="N376" s="192" t="s">
        <v>39</v>
      </c>
      <c r="O376" s="71"/>
      <c r="P376" s="193">
        <f>O376*H376</f>
        <v>0</v>
      </c>
      <c r="Q376" s="193">
        <v>0</v>
      </c>
      <c r="R376" s="193">
        <f>Q376*H376</f>
        <v>0</v>
      </c>
      <c r="S376" s="193">
        <v>0</v>
      </c>
      <c r="T376" s="194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95" t="s">
        <v>133</v>
      </c>
      <c r="AT376" s="195" t="s">
        <v>129</v>
      </c>
      <c r="AU376" s="195" t="s">
        <v>84</v>
      </c>
      <c r="AY376" s="17" t="s">
        <v>127</v>
      </c>
      <c r="BE376" s="196">
        <f>IF(N376="základní",J376,0)</f>
        <v>0</v>
      </c>
      <c r="BF376" s="196">
        <f>IF(N376="snížená",J376,0)</f>
        <v>0</v>
      </c>
      <c r="BG376" s="196">
        <f>IF(N376="zákl. přenesená",J376,0)</f>
        <v>0</v>
      </c>
      <c r="BH376" s="196">
        <f>IF(N376="sníž. přenesená",J376,0)</f>
        <v>0</v>
      </c>
      <c r="BI376" s="196">
        <f>IF(N376="nulová",J376,0)</f>
        <v>0</v>
      </c>
      <c r="BJ376" s="17" t="s">
        <v>82</v>
      </c>
      <c r="BK376" s="196">
        <f>ROUND(I376*H376,2)</f>
        <v>0</v>
      </c>
      <c r="BL376" s="17" t="s">
        <v>133</v>
      </c>
      <c r="BM376" s="195" t="s">
        <v>589</v>
      </c>
    </row>
    <row r="377" spans="2:51" s="14" customFormat="1" ht="11.25">
      <c r="B377" s="208"/>
      <c r="C377" s="209"/>
      <c r="D377" s="199" t="s">
        <v>135</v>
      </c>
      <c r="E377" s="210" t="s">
        <v>1</v>
      </c>
      <c r="F377" s="211" t="s">
        <v>590</v>
      </c>
      <c r="G377" s="209"/>
      <c r="H377" s="212">
        <v>71.193</v>
      </c>
      <c r="I377" s="213"/>
      <c r="J377" s="209"/>
      <c r="K377" s="209"/>
      <c r="L377" s="214"/>
      <c r="M377" s="215"/>
      <c r="N377" s="216"/>
      <c r="O377" s="216"/>
      <c r="P377" s="216"/>
      <c r="Q377" s="216"/>
      <c r="R377" s="216"/>
      <c r="S377" s="216"/>
      <c r="T377" s="217"/>
      <c r="AT377" s="218" t="s">
        <v>135</v>
      </c>
      <c r="AU377" s="218" t="s">
        <v>84</v>
      </c>
      <c r="AV377" s="14" t="s">
        <v>84</v>
      </c>
      <c r="AW377" s="14" t="s">
        <v>31</v>
      </c>
      <c r="AX377" s="14" t="s">
        <v>74</v>
      </c>
      <c r="AY377" s="218" t="s">
        <v>127</v>
      </c>
    </row>
    <row r="378" spans="2:51" s="14" customFormat="1" ht="11.25">
      <c r="B378" s="208"/>
      <c r="C378" s="209"/>
      <c r="D378" s="199" t="s">
        <v>135</v>
      </c>
      <c r="E378" s="210" t="s">
        <v>1</v>
      </c>
      <c r="F378" s="211" t="s">
        <v>591</v>
      </c>
      <c r="G378" s="209"/>
      <c r="H378" s="212">
        <v>-52.716</v>
      </c>
      <c r="I378" s="213"/>
      <c r="J378" s="209"/>
      <c r="K378" s="209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135</v>
      </c>
      <c r="AU378" s="218" t="s">
        <v>84</v>
      </c>
      <c r="AV378" s="14" t="s">
        <v>84</v>
      </c>
      <c r="AW378" s="14" t="s">
        <v>31</v>
      </c>
      <c r="AX378" s="14" t="s">
        <v>74</v>
      </c>
      <c r="AY378" s="218" t="s">
        <v>127</v>
      </c>
    </row>
    <row r="379" spans="2:51" s="15" customFormat="1" ht="11.25">
      <c r="B379" s="219"/>
      <c r="C379" s="220"/>
      <c r="D379" s="199" t="s">
        <v>135</v>
      </c>
      <c r="E379" s="221" t="s">
        <v>1</v>
      </c>
      <c r="F379" s="222" t="s">
        <v>170</v>
      </c>
      <c r="G379" s="220"/>
      <c r="H379" s="223">
        <v>18.477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135</v>
      </c>
      <c r="AU379" s="229" t="s">
        <v>84</v>
      </c>
      <c r="AV379" s="15" t="s">
        <v>133</v>
      </c>
      <c r="AW379" s="15" t="s">
        <v>31</v>
      </c>
      <c r="AX379" s="15" t="s">
        <v>82</v>
      </c>
      <c r="AY379" s="229" t="s">
        <v>127</v>
      </c>
    </row>
    <row r="380" spans="1:65" s="2" customFormat="1" ht="37.9" customHeight="1">
      <c r="A380" s="34"/>
      <c r="B380" s="35"/>
      <c r="C380" s="183" t="s">
        <v>592</v>
      </c>
      <c r="D380" s="183" t="s">
        <v>129</v>
      </c>
      <c r="E380" s="184" t="s">
        <v>593</v>
      </c>
      <c r="F380" s="185" t="s">
        <v>594</v>
      </c>
      <c r="G380" s="186" t="s">
        <v>187</v>
      </c>
      <c r="H380" s="187">
        <v>71.193</v>
      </c>
      <c r="I380" s="188"/>
      <c r="J380" s="189">
        <f>ROUND(I380*H380,2)</f>
        <v>0</v>
      </c>
      <c r="K380" s="190"/>
      <c r="L380" s="39"/>
      <c r="M380" s="191" t="s">
        <v>1</v>
      </c>
      <c r="N380" s="192" t="s">
        <v>39</v>
      </c>
      <c r="O380" s="71"/>
      <c r="P380" s="193">
        <f>O380*H380</f>
        <v>0</v>
      </c>
      <c r="Q380" s="193">
        <v>0</v>
      </c>
      <c r="R380" s="193">
        <f>Q380*H380</f>
        <v>0</v>
      </c>
      <c r="S380" s="193">
        <v>0</v>
      </c>
      <c r="T380" s="194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95" t="s">
        <v>133</v>
      </c>
      <c r="AT380" s="195" t="s">
        <v>129</v>
      </c>
      <c r="AU380" s="195" t="s">
        <v>84</v>
      </c>
      <c r="AY380" s="17" t="s">
        <v>127</v>
      </c>
      <c r="BE380" s="196">
        <f>IF(N380="základní",J380,0)</f>
        <v>0</v>
      </c>
      <c r="BF380" s="196">
        <f>IF(N380="snížená",J380,0)</f>
        <v>0</v>
      </c>
      <c r="BG380" s="196">
        <f>IF(N380="zákl. přenesená",J380,0)</f>
        <v>0</v>
      </c>
      <c r="BH380" s="196">
        <f>IF(N380="sníž. přenesená",J380,0)</f>
        <v>0</v>
      </c>
      <c r="BI380" s="196">
        <f>IF(N380="nulová",J380,0)</f>
        <v>0</v>
      </c>
      <c r="BJ380" s="17" t="s">
        <v>82</v>
      </c>
      <c r="BK380" s="196">
        <f>ROUND(I380*H380,2)</f>
        <v>0</v>
      </c>
      <c r="BL380" s="17" t="s">
        <v>133</v>
      </c>
      <c r="BM380" s="195" t="s">
        <v>595</v>
      </c>
    </row>
    <row r="381" spans="1:65" s="2" customFormat="1" ht="37.9" customHeight="1">
      <c r="A381" s="34"/>
      <c r="B381" s="35"/>
      <c r="C381" s="183" t="s">
        <v>596</v>
      </c>
      <c r="D381" s="183" t="s">
        <v>129</v>
      </c>
      <c r="E381" s="184" t="s">
        <v>597</v>
      </c>
      <c r="F381" s="185" t="s">
        <v>598</v>
      </c>
      <c r="G381" s="186" t="s">
        <v>187</v>
      </c>
      <c r="H381" s="187">
        <v>854.316</v>
      </c>
      <c r="I381" s="188"/>
      <c r="J381" s="189">
        <f>ROUND(I381*H381,2)</f>
        <v>0</v>
      </c>
      <c r="K381" s="190"/>
      <c r="L381" s="39"/>
      <c r="M381" s="191" t="s">
        <v>1</v>
      </c>
      <c r="N381" s="192" t="s">
        <v>39</v>
      </c>
      <c r="O381" s="71"/>
      <c r="P381" s="193">
        <f>O381*H381</f>
        <v>0</v>
      </c>
      <c r="Q381" s="193">
        <v>0</v>
      </c>
      <c r="R381" s="193">
        <f>Q381*H381</f>
        <v>0</v>
      </c>
      <c r="S381" s="193">
        <v>0</v>
      </c>
      <c r="T381" s="194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5" t="s">
        <v>133</v>
      </c>
      <c r="AT381" s="195" t="s">
        <v>129</v>
      </c>
      <c r="AU381" s="195" t="s">
        <v>84</v>
      </c>
      <c r="AY381" s="17" t="s">
        <v>127</v>
      </c>
      <c r="BE381" s="196">
        <f>IF(N381="základní",J381,0)</f>
        <v>0</v>
      </c>
      <c r="BF381" s="196">
        <f>IF(N381="snížená",J381,0)</f>
        <v>0</v>
      </c>
      <c r="BG381" s="196">
        <f>IF(N381="zákl. přenesená",J381,0)</f>
        <v>0</v>
      </c>
      <c r="BH381" s="196">
        <f>IF(N381="sníž. přenesená",J381,0)</f>
        <v>0</v>
      </c>
      <c r="BI381" s="196">
        <f>IF(N381="nulová",J381,0)</f>
        <v>0</v>
      </c>
      <c r="BJ381" s="17" t="s">
        <v>82</v>
      </c>
      <c r="BK381" s="196">
        <f>ROUND(I381*H381,2)</f>
        <v>0</v>
      </c>
      <c r="BL381" s="17" t="s">
        <v>133</v>
      </c>
      <c r="BM381" s="195" t="s">
        <v>599</v>
      </c>
    </row>
    <row r="382" spans="2:51" s="14" customFormat="1" ht="11.25">
      <c r="B382" s="208"/>
      <c r="C382" s="209"/>
      <c r="D382" s="199" t="s">
        <v>135</v>
      </c>
      <c r="E382" s="209"/>
      <c r="F382" s="211" t="s">
        <v>600</v>
      </c>
      <c r="G382" s="209"/>
      <c r="H382" s="212">
        <v>854.316</v>
      </c>
      <c r="I382" s="213"/>
      <c r="J382" s="209"/>
      <c r="K382" s="209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135</v>
      </c>
      <c r="AU382" s="218" t="s">
        <v>84</v>
      </c>
      <c r="AV382" s="14" t="s">
        <v>84</v>
      </c>
      <c r="AW382" s="14" t="s">
        <v>4</v>
      </c>
      <c r="AX382" s="14" t="s">
        <v>82</v>
      </c>
      <c r="AY382" s="218" t="s">
        <v>127</v>
      </c>
    </row>
    <row r="383" spans="1:65" s="2" customFormat="1" ht="24.2" customHeight="1">
      <c r="A383" s="34"/>
      <c r="B383" s="35"/>
      <c r="C383" s="183" t="s">
        <v>601</v>
      </c>
      <c r="D383" s="183" t="s">
        <v>129</v>
      </c>
      <c r="E383" s="184" t="s">
        <v>602</v>
      </c>
      <c r="F383" s="185" t="s">
        <v>603</v>
      </c>
      <c r="G383" s="186" t="s">
        <v>187</v>
      </c>
      <c r="H383" s="187">
        <v>71.193</v>
      </c>
      <c r="I383" s="188"/>
      <c r="J383" s="189">
        <f>ROUND(I383*H383,2)</f>
        <v>0</v>
      </c>
      <c r="K383" s="190"/>
      <c r="L383" s="39"/>
      <c r="M383" s="191" t="s">
        <v>1</v>
      </c>
      <c r="N383" s="192" t="s">
        <v>39</v>
      </c>
      <c r="O383" s="71"/>
      <c r="P383" s="193">
        <f>O383*H383</f>
        <v>0</v>
      </c>
      <c r="Q383" s="193">
        <v>0</v>
      </c>
      <c r="R383" s="193">
        <f>Q383*H383</f>
        <v>0</v>
      </c>
      <c r="S383" s="193">
        <v>0</v>
      </c>
      <c r="T383" s="194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95" t="s">
        <v>133</v>
      </c>
      <c r="AT383" s="195" t="s">
        <v>129</v>
      </c>
      <c r="AU383" s="195" t="s">
        <v>84</v>
      </c>
      <c r="AY383" s="17" t="s">
        <v>127</v>
      </c>
      <c r="BE383" s="196">
        <f>IF(N383="základní",J383,0)</f>
        <v>0</v>
      </c>
      <c r="BF383" s="196">
        <f>IF(N383="snížená",J383,0)</f>
        <v>0</v>
      </c>
      <c r="BG383" s="196">
        <f>IF(N383="zákl. přenesená",J383,0)</f>
        <v>0</v>
      </c>
      <c r="BH383" s="196">
        <f>IF(N383="sníž. přenesená",J383,0)</f>
        <v>0</v>
      </c>
      <c r="BI383" s="196">
        <f>IF(N383="nulová",J383,0)</f>
        <v>0</v>
      </c>
      <c r="BJ383" s="17" t="s">
        <v>82</v>
      </c>
      <c r="BK383" s="196">
        <f>ROUND(I383*H383,2)</f>
        <v>0</v>
      </c>
      <c r="BL383" s="17" t="s">
        <v>133</v>
      </c>
      <c r="BM383" s="195" t="s">
        <v>604</v>
      </c>
    </row>
    <row r="384" spans="1:65" s="2" customFormat="1" ht="44.25" customHeight="1">
      <c r="A384" s="34"/>
      <c r="B384" s="35"/>
      <c r="C384" s="183" t="s">
        <v>605</v>
      </c>
      <c r="D384" s="183" t="s">
        <v>129</v>
      </c>
      <c r="E384" s="184" t="s">
        <v>606</v>
      </c>
      <c r="F384" s="185" t="s">
        <v>607</v>
      </c>
      <c r="G384" s="186" t="s">
        <v>187</v>
      </c>
      <c r="H384" s="187">
        <v>30.232</v>
      </c>
      <c r="I384" s="188"/>
      <c r="J384" s="189">
        <f>ROUND(I384*H384,2)</f>
        <v>0</v>
      </c>
      <c r="K384" s="190"/>
      <c r="L384" s="39"/>
      <c r="M384" s="191" t="s">
        <v>1</v>
      </c>
      <c r="N384" s="192" t="s">
        <v>39</v>
      </c>
      <c r="O384" s="71"/>
      <c r="P384" s="193">
        <f>O384*H384</f>
        <v>0</v>
      </c>
      <c r="Q384" s="193">
        <v>0</v>
      </c>
      <c r="R384" s="193">
        <f>Q384*H384</f>
        <v>0</v>
      </c>
      <c r="S384" s="193">
        <v>0</v>
      </c>
      <c r="T384" s="194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95" t="s">
        <v>133</v>
      </c>
      <c r="AT384" s="195" t="s">
        <v>129</v>
      </c>
      <c r="AU384" s="195" t="s">
        <v>84</v>
      </c>
      <c r="AY384" s="17" t="s">
        <v>127</v>
      </c>
      <c r="BE384" s="196">
        <f>IF(N384="základní",J384,0)</f>
        <v>0</v>
      </c>
      <c r="BF384" s="196">
        <f>IF(N384="snížená",J384,0)</f>
        <v>0</v>
      </c>
      <c r="BG384" s="196">
        <f>IF(N384="zákl. přenesená",J384,0)</f>
        <v>0</v>
      </c>
      <c r="BH384" s="196">
        <f>IF(N384="sníž. přenesená",J384,0)</f>
        <v>0</v>
      </c>
      <c r="BI384" s="196">
        <f>IF(N384="nulová",J384,0)</f>
        <v>0</v>
      </c>
      <c r="BJ384" s="17" t="s">
        <v>82</v>
      </c>
      <c r="BK384" s="196">
        <f>ROUND(I384*H384,2)</f>
        <v>0</v>
      </c>
      <c r="BL384" s="17" t="s">
        <v>133</v>
      </c>
      <c r="BM384" s="195" t="s">
        <v>608</v>
      </c>
    </row>
    <row r="385" spans="2:51" s="14" customFormat="1" ht="11.25">
      <c r="B385" s="208"/>
      <c r="C385" s="209"/>
      <c r="D385" s="199" t="s">
        <v>135</v>
      </c>
      <c r="E385" s="210" t="s">
        <v>1</v>
      </c>
      <c r="F385" s="211" t="s">
        <v>609</v>
      </c>
      <c r="G385" s="209"/>
      <c r="H385" s="212">
        <v>30.232</v>
      </c>
      <c r="I385" s="213"/>
      <c r="J385" s="209"/>
      <c r="K385" s="209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135</v>
      </c>
      <c r="AU385" s="218" t="s">
        <v>84</v>
      </c>
      <c r="AV385" s="14" t="s">
        <v>84</v>
      </c>
      <c r="AW385" s="14" t="s">
        <v>31</v>
      </c>
      <c r="AX385" s="14" t="s">
        <v>82</v>
      </c>
      <c r="AY385" s="218" t="s">
        <v>127</v>
      </c>
    </row>
    <row r="386" spans="1:65" s="2" customFormat="1" ht="44.25" customHeight="1">
      <c r="A386" s="34"/>
      <c r="B386" s="35"/>
      <c r="C386" s="183" t="s">
        <v>610</v>
      </c>
      <c r="D386" s="183" t="s">
        <v>129</v>
      </c>
      <c r="E386" s="184" t="s">
        <v>611</v>
      </c>
      <c r="F386" s="185" t="s">
        <v>211</v>
      </c>
      <c r="G386" s="186" t="s">
        <v>187</v>
      </c>
      <c r="H386" s="187">
        <v>21.494</v>
      </c>
      <c r="I386" s="188"/>
      <c r="J386" s="189">
        <f>ROUND(I386*H386,2)</f>
        <v>0</v>
      </c>
      <c r="K386" s="190"/>
      <c r="L386" s="39"/>
      <c r="M386" s="191" t="s">
        <v>1</v>
      </c>
      <c r="N386" s="192" t="s">
        <v>39</v>
      </c>
      <c r="O386" s="71"/>
      <c r="P386" s="193">
        <f>O386*H386</f>
        <v>0</v>
      </c>
      <c r="Q386" s="193">
        <v>0</v>
      </c>
      <c r="R386" s="193">
        <f>Q386*H386</f>
        <v>0</v>
      </c>
      <c r="S386" s="193">
        <v>0</v>
      </c>
      <c r="T386" s="194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95" t="s">
        <v>133</v>
      </c>
      <c r="AT386" s="195" t="s">
        <v>129</v>
      </c>
      <c r="AU386" s="195" t="s">
        <v>84</v>
      </c>
      <c r="AY386" s="17" t="s">
        <v>127</v>
      </c>
      <c r="BE386" s="196">
        <f>IF(N386="základní",J386,0)</f>
        <v>0</v>
      </c>
      <c r="BF386" s="196">
        <f>IF(N386="snížená",J386,0)</f>
        <v>0</v>
      </c>
      <c r="BG386" s="196">
        <f>IF(N386="zákl. přenesená",J386,0)</f>
        <v>0</v>
      </c>
      <c r="BH386" s="196">
        <f>IF(N386="sníž. přenesená",J386,0)</f>
        <v>0</v>
      </c>
      <c r="BI386" s="196">
        <f>IF(N386="nulová",J386,0)</f>
        <v>0</v>
      </c>
      <c r="BJ386" s="17" t="s">
        <v>82</v>
      </c>
      <c r="BK386" s="196">
        <f>ROUND(I386*H386,2)</f>
        <v>0</v>
      </c>
      <c r="BL386" s="17" t="s">
        <v>133</v>
      </c>
      <c r="BM386" s="195" t="s">
        <v>612</v>
      </c>
    </row>
    <row r="387" spans="2:51" s="14" customFormat="1" ht="11.25">
      <c r="B387" s="208"/>
      <c r="C387" s="209"/>
      <c r="D387" s="199" t="s">
        <v>135</v>
      </c>
      <c r="E387" s="210" t="s">
        <v>1</v>
      </c>
      <c r="F387" s="211" t="s">
        <v>613</v>
      </c>
      <c r="G387" s="209"/>
      <c r="H387" s="212">
        <v>21.494</v>
      </c>
      <c r="I387" s="213"/>
      <c r="J387" s="209"/>
      <c r="K387" s="209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135</v>
      </c>
      <c r="AU387" s="218" t="s">
        <v>84</v>
      </c>
      <c r="AV387" s="14" t="s">
        <v>84</v>
      </c>
      <c r="AW387" s="14" t="s">
        <v>31</v>
      </c>
      <c r="AX387" s="14" t="s">
        <v>82</v>
      </c>
      <c r="AY387" s="218" t="s">
        <v>127</v>
      </c>
    </row>
    <row r="388" spans="1:65" s="2" customFormat="1" ht="44.25" customHeight="1">
      <c r="A388" s="34"/>
      <c r="B388" s="35"/>
      <c r="C388" s="183" t="s">
        <v>614</v>
      </c>
      <c r="D388" s="183" t="s">
        <v>129</v>
      </c>
      <c r="E388" s="184" t="s">
        <v>615</v>
      </c>
      <c r="F388" s="185" t="s">
        <v>616</v>
      </c>
      <c r="G388" s="186" t="s">
        <v>187</v>
      </c>
      <c r="H388" s="187">
        <v>0.99</v>
      </c>
      <c r="I388" s="188"/>
      <c r="J388" s="189">
        <f>ROUND(I388*H388,2)</f>
        <v>0</v>
      </c>
      <c r="K388" s="190"/>
      <c r="L388" s="39"/>
      <c r="M388" s="191" t="s">
        <v>1</v>
      </c>
      <c r="N388" s="192" t="s">
        <v>39</v>
      </c>
      <c r="O388" s="71"/>
      <c r="P388" s="193">
        <f>O388*H388</f>
        <v>0</v>
      </c>
      <c r="Q388" s="193">
        <v>0</v>
      </c>
      <c r="R388" s="193">
        <f>Q388*H388</f>
        <v>0</v>
      </c>
      <c r="S388" s="193">
        <v>0</v>
      </c>
      <c r="T388" s="194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95" t="s">
        <v>133</v>
      </c>
      <c r="AT388" s="195" t="s">
        <v>129</v>
      </c>
      <c r="AU388" s="195" t="s">
        <v>84</v>
      </c>
      <c r="AY388" s="17" t="s">
        <v>127</v>
      </c>
      <c r="BE388" s="196">
        <f>IF(N388="základní",J388,0)</f>
        <v>0</v>
      </c>
      <c r="BF388" s="196">
        <f>IF(N388="snížená",J388,0)</f>
        <v>0</v>
      </c>
      <c r="BG388" s="196">
        <f>IF(N388="zákl. přenesená",J388,0)</f>
        <v>0</v>
      </c>
      <c r="BH388" s="196">
        <f>IF(N388="sníž. přenesená",J388,0)</f>
        <v>0</v>
      </c>
      <c r="BI388" s="196">
        <f>IF(N388="nulová",J388,0)</f>
        <v>0</v>
      </c>
      <c r="BJ388" s="17" t="s">
        <v>82</v>
      </c>
      <c r="BK388" s="196">
        <f>ROUND(I388*H388,2)</f>
        <v>0</v>
      </c>
      <c r="BL388" s="17" t="s">
        <v>133</v>
      </c>
      <c r="BM388" s="195" t="s">
        <v>617</v>
      </c>
    </row>
    <row r="389" spans="2:51" s="14" customFormat="1" ht="11.25">
      <c r="B389" s="208"/>
      <c r="C389" s="209"/>
      <c r="D389" s="199" t="s">
        <v>135</v>
      </c>
      <c r="E389" s="210" t="s">
        <v>1</v>
      </c>
      <c r="F389" s="211" t="s">
        <v>618</v>
      </c>
      <c r="G389" s="209"/>
      <c r="H389" s="212">
        <v>0.99</v>
      </c>
      <c r="I389" s="213"/>
      <c r="J389" s="209"/>
      <c r="K389" s="209"/>
      <c r="L389" s="214"/>
      <c r="M389" s="215"/>
      <c r="N389" s="216"/>
      <c r="O389" s="216"/>
      <c r="P389" s="216"/>
      <c r="Q389" s="216"/>
      <c r="R389" s="216"/>
      <c r="S389" s="216"/>
      <c r="T389" s="217"/>
      <c r="AT389" s="218" t="s">
        <v>135</v>
      </c>
      <c r="AU389" s="218" t="s">
        <v>84</v>
      </c>
      <c r="AV389" s="14" t="s">
        <v>84</v>
      </c>
      <c r="AW389" s="14" t="s">
        <v>31</v>
      </c>
      <c r="AX389" s="14" t="s">
        <v>82</v>
      </c>
      <c r="AY389" s="218" t="s">
        <v>127</v>
      </c>
    </row>
    <row r="390" spans="2:63" s="12" customFormat="1" ht="22.9" customHeight="1">
      <c r="B390" s="167"/>
      <c r="C390" s="168"/>
      <c r="D390" s="169" t="s">
        <v>73</v>
      </c>
      <c r="E390" s="181" t="s">
        <v>619</v>
      </c>
      <c r="F390" s="181" t="s">
        <v>620</v>
      </c>
      <c r="G390" s="168"/>
      <c r="H390" s="168"/>
      <c r="I390" s="171"/>
      <c r="J390" s="182">
        <f>BK390</f>
        <v>0</v>
      </c>
      <c r="K390" s="168"/>
      <c r="L390" s="173"/>
      <c r="M390" s="174"/>
      <c r="N390" s="175"/>
      <c r="O390" s="175"/>
      <c r="P390" s="176">
        <f>SUM(P391:P396)</f>
        <v>0</v>
      </c>
      <c r="Q390" s="175"/>
      <c r="R390" s="176">
        <f>SUM(R391:R396)</f>
        <v>0</v>
      </c>
      <c r="S390" s="175"/>
      <c r="T390" s="177">
        <f>SUM(T391:T396)</f>
        <v>0</v>
      </c>
      <c r="AR390" s="178" t="s">
        <v>82</v>
      </c>
      <c r="AT390" s="179" t="s">
        <v>73</v>
      </c>
      <c r="AU390" s="179" t="s">
        <v>82</v>
      </c>
      <c r="AY390" s="178" t="s">
        <v>127</v>
      </c>
      <c r="BK390" s="180">
        <f>SUM(BK391:BK396)</f>
        <v>0</v>
      </c>
    </row>
    <row r="391" spans="1:65" s="2" customFormat="1" ht="55.5" customHeight="1">
      <c r="A391" s="34"/>
      <c r="B391" s="35"/>
      <c r="C391" s="183" t="s">
        <v>621</v>
      </c>
      <c r="D391" s="183" t="s">
        <v>129</v>
      </c>
      <c r="E391" s="184" t="s">
        <v>622</v>
      </c>
      <c r="F391" s="185" t="s">
        <v>623</v>
      </c>
      <c r="G391" s="186" t="s">
        <v>187</v>
      </c>
      <c r="H391" s="187">
        <v>30.629</v>
      </c>
      <c r="I391" s="188"/>
      <c r="J391" s="189">
        <f>ROUND(I391*H391,2)</f>
        <v>0</v>
      </c>
      <c r="K391" s="190"/>
      <c r="L391" s="39"/>
      <c r="M391" s="191" t="s">
        <v>1</v>
      </c>
      <c r="N391" s="192" t="s">
        <v>39</v>
      </c>
      <c r="O391" s="71"/>
      <c r="P391" s="193">
        <f>O391*H391</f>
        <v>0</v>
      </c>
      <c r="Q391" s="193">
        <v>0</v>
      </c>
      <c r="R391" s="193">
        <f>Q391*H391</f>
        <v>0</v>
      </c>
      <c r="S391" s="193">
        <v>0</v>
      </c>
      <c r="T391" s="194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95" t="s">
        <v>133</v>
      </c>
      <c r="AT391" s="195" t="s">
        <v>129</v>
      </c>
      <c r="AU391" s="195" t="s">
        <v>84</v>
      </c>
      <c r="AY391" s="17" t="s">
        <v>127</v>
      </c>
      <c r="BE391" s="196">
        <f>IF(N391="základní",J391,0)</f>
        <v>0</v>
      </c>
      <c r="BF391" s="196">
        <f>IF(N391="snížená",J391,0)</f>
        <v>0</v>
      </c>
      <c r="BG391" s="196">
        <f>IF(N391="zákl. přenesená",J391,0)</f>
        <v>0</v>
      </c>
      <c r="BH391" s="196">
        <f>IF(N391="sníž. přenesená",J391,0)</f>
        <v>0</v>
      </c>
      <c r="BI391" s="196">
        <f>IF(N391="nulová",J391,0)</f>
        <v>0</v>
      </c>
      <c r="BJ391" s="17" t="s">
        <v>82</v>
      </c>
      <c r="BK391" s="196">
        <f>ROUND(I391*H391,2)</f>
        <v>0</v>
      </c>
      <c r="BL391" s="17" t="s">
        <v>133</v>
      </c>
      <c r="BM391" s="195" t="s">
        <v>624</v>
      </c>
    </row>
    <row r="392" spans="2:51" s="14" customFormat="1" ht="11.25">
      <c r="B392" s="208"/>
      <c r="C392" s="209"/>
      <c r="D392" s="199" t="s">
        <v>135</v>
      </c>
      <c r="E392" s="210" t="s">
        <v>1</v>
      </c>
      <c r="F392" s="211" t="s">
        <v>625</v>
      </c>
      <c r="G392" s="209"/>
      <c r="H392" s="212">
        <v>30.629</v>
      </c>
      <c r="I392" s="213"/>
      <c r="J392" s="209"/>
      <c r="K392" s="209"/>
      <c r="L392" s="214"/>
      <c r="M392" s="215"/>
      <c r="N392" s="216"/>
      <c r="O392" s="216"/>
      <c r="P392" s="216"/>
      <c r="Q392" s="216"/>
      <c r="R392" s="216"/>
      <c r="S392" s="216"/>
      <c r="T392" s="217"/>
      <c r="AT392" s="218" t="s">
        <v>135</v>
      </c>
      <c r="AU392" s="218" t="s">
        <v>84</v>
      </c>
      <c r="AV392" s="14" t="s">
        <v>84</v>
      </c>
      <c r="AW392" s="14" t="s">
        <v>31</v>
      </c>
      <c r="AX392" s="14" t="s">
        <v>82</v>
      </c>
      <c r="AY392" s="218" t="s">
        <v>127</v>
      </c>
    </row>
    <row r="393" spans="1:65" s="2" customFormat="1" ht="37.9" customHeight="1">
      <c r="A393" s="34"/>
      <c r="B393" s="35"/>
      <c r="C393" s="183" t="s">
        <v>626</v>
      </c>
      <c r="D393" s="183" t="s">
        <v>129</v>
      </c>
      <c r="E393" s="184" t="s">
        <v>627</v>
      </c>
      <c r="F393" s="185" t="s">
        <v>628</v>
      </c>
      <c r="G393" s="186" t="s">
        <v>187</v>
      </c>
      <c r="H393" s="187">
        <v>71.579</v>
      </c>
      <c r="I393" s="188"/>
      <c r="J393" s="189">
        <f>ROUND(I393*H393,2)</f>
        <v>0</v>
      </c>
      <c r="K393" s="190"/>
      <c r="L393" s="39"/>
      <c r="M393" s="191" t="s">
        <v>1</v>
      </c>
      <c r="N393" s="192" t="s">
        <v>39</v>
      </c>
      <c r="O393" s="71"/>
      <c r="P393" s="193">
        <f>O393*H393</f>
        <v>0</v>
      </c>
      <c r="Q393" s="193">
        <v>0</v>
      </c>
      <c r="R393" s="193">
        <f>Q393*H393</f>
        <v>0</v>
      </c>
      <c r="S393" s="193">
        <v>0</v>
      </c>
      <c r="T393" s="194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95" t="s">
        <v>133</v>
      </c>
      <c r="AT393" s="195" t="s">
        <v>129</v>
      </c>
      <c r="AU393" s="195" t="s">
        <v>84</v>
      </c>
      <c r="AY393" s="17" t="s">
        <v>127</v>
      </c>
      <c r="BE393" s="196">
        <f>IF(N393="základní",J393,0)</f>
        <v>0</v>
      </c>
      <c r="BF393" s="196">
        <f>IF(N393="snížená",J393,0)</f>
        <v>0</v>
      </c>
      <c r="BG393" s="196">
        <f>IF(N393="zákl. přenesená",J393,0)</f>
        <v>0</v>
      </c>
      <c r="BH393" s="196">
        <f>IF(N393="sníž. přenesená",J393,0)</f>
        <v>0</v>
      </c>
      <c r="BI393" s="196">
        <f>IF(N393="nulová",J393,0)</f>
        <v>0</v>
      </c>
      <c r="BJ393" s="17" t="s">
        <v>82</v>
      </c>
      <c r="BK393" s="196">
        <f>ROUND(I393*H393,2)</f>
        <v>0</v>
      </c>
      <c r="BL393" s="17" t="s">
        <v>133</v>
      </c>
      <c r="BM393" s="195" t="s">
        <v>629</v>
      </c>
    </row>
    <row r="394" spans="2:51" s="14" customFormat="1" ht="11.25">
      <c r="B394" s="208"/>
      <c r="C394" s="209"/>
      <c r="D394" s="199" t="s">
        <v>135</v>
      </c>
      <c r="E394" s="210" t="s">
        <v>1</v>
      </c>
      <c r="F394" s="211" t="s">
        <v>630</v>
      </c>
      <c r="G394" s="209"/>
      <c r="H394" s="212">
        <v>53.779</v>
      </c>
      <c r="I394" s="213"/>
      <c r="J394" s="209"/>
      <c r="K394" s="209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135</v>
      </c>
      <c r="AU394" s="218" t="s">
        <v>84</v>
      </c>
      <c r="AV394" s="14" t="s">
        <v>84</v>
      </c>
      <c r="AW394" s="14" t="s">
        <v>31</v>
      </c>
      <c r="AX394" s="14" t="s">
        <v>74</v>
      </c>
      <c r="AY394" s="218" t="s">
        <v>127</v>
      </c>
    </row>
    <row r="395" spans="2:51" s="14" customFormat="1" ht="11.25">
      <c r="B395" s="208"/>
      <c r="C395" s="209"/>
      <c r="D395" s="199" t="s">
        <v>135</v>
      </c>
      <c r="E395" s="210" t="s">
        <v>1</v>
      </c>
      <c r="F395" s="211" t="s">
        <v>631</v>
      </c>
      <c r="G395" s="209"/>
      <c r="H395" s="212">
        <v>17.8</v>
      </c>
      <c r="I395" s="213"/>
      <c r="J395" s="209"/>
      <c r="K395" s="209"/>
      <c r="L395" s="214"/>
      <c r="M395" s="215"/>
      <c r="N395" s="216"/>
      <c r="O395" s="216"/>
      <c r="P395" s="216"/>
      <c r="Q395" s="216"/>
      <c r="R395" s="216"/>
      <c r="S395" s="216"/>
      <c r="T395" s="217"/>
      <c r="AT395" s="218" t="s">
        <v>135</v>
      </c>
      <c r="AU395" s="218" t="s">
        <v>84</v>
      </c>
      <c r="AV395" s="14" t="s">
        <v>84</v>
      </c>
      <c r="AW395" s="14" t="s">
        <v>31</v>
      </c>
      <c r="AX395" s="14" t="s">
        <v>74</v>
      </c>
      <c r="AY395" s="218" t="s">
        <v>127</v>
      </c>
    </row>
    <row r="396" spans="2:51" s="15" customFormat="1" ht="11.25">
      <c r="B396" s="219"/>
      <c r="C396" s="220"/>
      <c r="D396" s="199" t="s">
        <v>135</v>
      </c>
      <c r="E396" s="221" t="s">
        <v>1</v>
      </c>
      <c r="F396" s="222" t="s">
        <v>170</v>
      </c>
      <c r="G396" s="220"/>
      <c r="H396" s="223">
        <v>71.579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135</v>
      </c>
      <c r="AU396" s="229" t="s">
        <v>84</v>
      </c>
      <c r="AV396" s="15" t="s">
        <v>133</v>
      </c>
      <c r="AW396" s="15" t="s">
        <v>31</v>
      </c>
      <c r="AX396" s="15" t="s">
        <v>82</v>
      </c>
      <c r="AY396" s="229" t="s">
        <v>127</v>
      </c>
    </row>
    <row r="397" spans="2:63" s="12" customFormat="1" ht="25.9" customHeight="1">
      <c r="B397" s="167"/>
      <c r="C397" s="168"/>
      <c r="D397" s="169" t="s">
        <v>73</v>
      </c>
      <c r="E397" s="170" t="s">
        <v>632</v>
      </c>
      <c r="F397" s="170" t="s">
        <v>633</v>
      </c>
      <c r="G397" s="168"/>
      <c r="H397" s="168"/>
      <c r="I397" s="171"/>
      <c r="J397" s="172">
        <f>BK397</f>
        <v>0</v>
      </c>
      <c r="K397" s="168"/>
      <c r="L397" s="173"/>
      <c r="M397" s="174"/>
      <c r="N397" s="175"/>
      <c r="O397" s="175"/>
      <c r="P397" s="176">
        <f>P398+P401+P428+P460+P469+P478+P489</f>
        <v>0</v>
      </c>
      <c r="Q397" s="175"/>
      <c r="R397" s="176">
        <f>R398+R401+R428+R460+R469+R478+R489</f>
        <v>1.6619320499999999</v>
      </c>
      <c r="S397" s="175"/>
      <c r="T397" s="177">
        <f>T398+T401+T428+T460+T469+T478+T489</f>
        <v>0.753394</v>
      </c>
      <c r="AR397" s="178" t="s">
        <v>84</v>
      </c>
      <c r="AT397" s="179" t="s">
        <v>73</v>
      </c>
      <c r="AU397" s="179" t="s">
        <v>74</v>
      </c>
      <c r="AY397" s="178" t="s">
        <v>127</v>
      </c>
      <c r="BK397" s="180">
        <f>BK398+BK401+BK428+BK460+BK469+BK478+BK489</f>
        <v>0</v>
      </c>
    </row>
    <row r="398" spans="2:63" s="12" customFormat="1" ht="22.9" customHeight="1">
      <c r="B398" s="167"/>
      <c r="C398" s="168"/>
      <c r="D398" s="169" t="s">
        <v>73</v>
      </c>
      <c r="E398" s="181" t="s">
        <v>634</v>
      </c>
      <c r="F398" s="181" t="s">
        <v>635</v>
      </c>
      <c r="G398" s="168"/>
      <c r="H398" s="168"/>
      <c r="I398" s="171"/>
      <c r="J398" s="182">
        <f>BK398</f>
        <v>0</v>
      </c>
      <c r="K398" s="168"/>
      <c r="L398" s="173"/>
      <c r="M398" s="174"/>
      <c r="N398" s="175"/>
      <c r="O398" s="175"/>
      <c r="P398" s="176">
        <f>SUM(P399:P400)</f>
        <v>0</v>
      </c>
      <c r="Q398" s="175"/>
      <c r="R398" s="176">
        <f>SUM(R399:R400)</f>
        <v>0</v>
      </c>
      <c r="S398" s="175"/>
      <c r="T398" s="177">
        <f>SUM(T399:T400)</f>
        <v>0</v>
      </c>
      <c r="AR398" s="178" t="s">
        <v>84</v>
      </c>
      <c r="AT398" s="179" t="s">
        <v>73</v>
      </c>
      <c r="AU398" s="179" t="s">
        <v>82</v>
      </c>
      <c r="AY398" s="178" t="s">
        <v>127</v>
      </c>
      <c r="BK398" s="180">
        <f>SUM(BK399:BK400)</f>
        <v>0</v>
      </c>
    </row>
    <row r="399" spans="1:65" s="2" customFormat="1" ht="21.75" customHeight="1">
      <c r="A399" s="34"/>
      <c r="B399" s="35"/>
      <c r="C399" s="183" t="s">
        <v>636</v>
      </c>
      <c r="D399" s="183" t="s">
        <v>129</v>
      </c>
      <c r="E399" s="184" t="s">
        <v>637</v>
      </c>
      <c r="F399" s="185" t="s">
        <v>638</v>
      </c>
      <c r="G399" s="186" t="s">
        <v>578</v>
      </c>
      <c r="H399" s="187">
        <v>1</v>
      </c>
      <c r="I399" s="188"/>
      <c r="J399" s="189">
        <f>ROUND(I399*H399,2)</f>
        <v>0</v>
      </c>
      <c r="K399" s="190"/>
      <c r="L399" s="39"/>
      <c r="M399" s="191" t="s">
        <v>1</v>
      </c>
      <c r="N399" s="192" t="s">
        <v>39</v>
      </c>
      <c r="O399" s="71"/>
      <c r="P399" s="193">
        <f>O399*H399</f>
        <v>0</v>
      </c>
      <c r="Q399" s="193">
        <v>0</v>
      </c>
      <c r="R399" s="193">
        <f>Q399*H399</f>
        <v>0</v>
      </c>
      <c r="S399" s="193">
        <v>0</v>
      </c>
      <c r="T399" s="194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95" t="s">
        <v>214</v>
      </c>
      <c r="AT399" s="195" t="s">
        <v>129</v>
      </c>
      <c r="AU399" s="195" t="s">
        <v>84</v>
      </c>
      <c r="AY399" s="17" t="s">
        <v>127</v>
      </c>
      <c r="BE399" s="196">
        <f>IF(N399="základní",J399,0)</f>
        <v>0</v>
      </c>
      <c r="BF399" s="196">
        <f>IF(N399="snížená",J399,0)</f>
        <v>0</v>
      </c>
      <c r="BG399" s="196">
        <f>IF(N399="zákl. přenesená",J399,0)</f>
        <v>0</v>
      </c>
      <c r="BH399" s="196">
        <f>IF(N399="sníž. přenesená",J399,0)</f>
        <v>0</v>
      </c>
      <c r="BI399" s="196">
        <f>IF(N399="nulová",J399,0)</f>
        <v>0</v>
      </c>
      <c r="BJ399" s="17" t="s">
        <v>82</v>
      </c>
      <c r="BK399" s="196">
        <f>ROUND(I399*H399,2)</f>
        <v>0</v>
      </c>
      <c r="BL399" s="17" t="s">
        <v>214</v>
      </c>
      <c r="BM399" s="195" t="s">
        <v>639</v>
      </c>
    </row>
    <row r="400" spans="1:65" s="2" customFormat="1" ht="44.25" customHeight="1">
      <c r="A400" s="34"/>
      <c r="B400" s="35"/>
      <c r="C400" s="183" t="s">
        <v>640</v>
      </c>
      <c r="D400" s="183" t="s">
        <v>129</v>
      </c>
      <c r="E400" s="184" t="s">
        <v>641</v>
      </c>
      <c r="F400" s="185" t="s">
        <v>642</v>
      </c>
      <c r="G400" s="186" t="s">
        <v>643</v>
      </c>
      <c r="H400" s="245"/>
      <c r="I400" s="188"/>
      <c r="J400" s="189">
        <f>ROUND(I400*H400,2)</f>
        <v>0</v>
      </c>
      <c r="K400" s="190"/>
      <c r="L400" s="39"/>
      <c r="M400" s="191" t="s">
        <v>1</v>
      </c>
      <c r="N400" s="192" t="s">
        <v>39</v>
      </c>
      <c r="O400" s="71"/>
      <c r="P400" s="193">
        <f>O400*H400</f>
        <v>0</v>
      </c>
      <c r="Q400" s="193">
        <v>0</v>
      </c>
      <c r="R400" s="193">
        <f>Q400*H400</f>
        <v>0</v>
      </c>
      <c r="S400" s="193">
        <v>0</v>
      </c>
      <c r="T400" s="194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95" t="s">
        <v>214</v>
      </c>
      <c r="AT400" s="195" t="s">
        <v>129</v>
      </c>
      <c r="AU400" s="195" t="s">
        <v>84</v>
      </c>
      <c r="AY400" s="17" t="s">
        <v>127</v>
      </c>
      <c r="BE400" s="196">
        <f>IF(N400="základní",J400,0)</f>
        <v>0</v>
      </c>
      <c r="BF400" s="196">
        <f>IF(N400="snížená",J400,0)</f>
        <v>0</v>
      </c>
      <c r="BG400" s="196">
        <f>IF(N400="zákl. přenesená",J400,0)</f>
        <v>0</v>
      </c>
      <c r="BH400" s="196">
        <f>IF(N400="sníž. přenesená",J400,0)</f>
        <v>0</v>
      </c>
      <c r="BI400" s="196">
        <f>IF(N400="nulová",J400,0)</f>
        <v>0</v>
      </c>
      <c r="BJ400" s="17" t="s">
        <v>82</v>
      </c>
      <c r="BK400" s="196">
        <f>ROUND(I400*H400,2)</f>
        <v>0</v>
      </c>
      <c r="BL400" s="17" t="s">
        <v>214</v>
      </c>
      <c r="BM400" s="195" t="s">
        <v>644</v>
      </c>
    </row>
    <row r="401" spans="2:63" s="12" customFormat="1" ht="22.9" customHeight="1">
      <c r="B401" s="167"/>
      <c r="C401" s="168"/>
      <c r="D401" s="169" t="s">
        <v>73</v>
      </c>
      <c r="E401" s="181" t="s">
        <v>645</v>
      </c>
      <c r="F401" s="181" t="s">
        <v>646</v>
      </c>
      <c r="G401" s="168"/>
      <c r="H401" s="168"/>
      <c r="I401" s="171"/>
      <c r="J401" s="182">
        <f>BK401</f>
        <v>0</v>
      </c>
      <c r="K401" s="168"/>
      <c r="L401" s="173"/>
      <c r="M401" s="174"/>
      <c r="N401" s="175"/>
      <c r="O401" s="175"/>
      <c r="P401" s="176">
        <f>SUM(P402:P427)</f>
        <v>0</v>
      </c>
      <c r="Q401" s="175"/>
      <c r="R401" s="176">
        <f>SUM(R402:R427)</f>
        <v>0.05999050000000001</v>
      </c>
      <c r="S401" s="175"/>
      <c r="T401" s="177">
        <f>SUM(T402:T427)</f>
        <v>0.239834</v>
      </c>
      <c r="AR401" s="178" t="s">
        <v>84</v>
      </c>
      <c r="AT401" s="179" t="s">
        <v>73</v>
      </c>
      <c r="AU401" s="179" t="s">
        <v>82</v>
      </c>
      <c r="AY401" s="178" t="s">
        <v>127</v>
      </c>
      <c r="BK401" s="180">
        <f>SUM(BK402:BK427)</f>
        <v>0</v>
      </c>
    </row>
    <row r="402" spans="1:65" s="2" customFormat="1" ht="24.2" customHeight="1">
      <c r="A402" s="34"/>
      <c r="B402" s="35"/>
      <c r="C402" s="183" t="s">
        <v>647</v>
      </c>
      <c r="D402" s="183" t="s">
        <v>129</v>
      </c>
      <c r="E402" s="184" t="s">
        <v>648</v>
      </c>
      <c r="F402" s="185" t="s">
        <v>649</v>
      </c>
      <c r="G402" s="186" t="s">
        <v>244</v>
      </c>
      <c r="H402" s="187">
        <v>3</v>
      </c>
      <c r="I402" s="188"/>
      <c r="J402" s="189">
        <f>ROUND(I402*H402,2)</f>
        <v>0</v>
      </c>
      <c r="K402" s="190"/>
      <c r="L402" s="39"/>
      <c r="M402" s="191" t="s">
        <v>1</v>
      </c>
      <c r="N402" s="192" t="s">
        <v>39</v>
      </c>
      <c r="O402" s="71"/>
      <c r="P402" s="193">
        <f>O402*H402</f>
        <v>0</v>
      </c>
      <c r="Q402" s="193">
        <v>0</v>
      </c>
      <c r="R402" s="193">
        <f>Q402*H402</f>
        <v>0</v>
      </c>
      <c r="S402" s="193">
        <v>0.015</v>
      </c>
      <c r="T402" s="194">
        <f>S402*H402</f>
        <v>0.045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95" t="s">
        <v>214</v>
      </c>
      <c r="AT402" s="195" t="s">
        <v>129</v>
      </c>
      <c r="AU402" s="195" t="s">
        <v>84</v>
      </c>
      <c r="AY402" s="17" t="s">
        <v>127</v>
      </c>
      <c r="BE402" s="196">
        <f>IF(N402="základní",J402,0)</f>
        <v>0</v>
      </c>
      <c r="BF402" s="196">
        <f>IF(N402="snížená",J402,0)</f>
        <v>0</v>
      </c>
      <c r="BG402" s="196">
        <f>IF(N402="zákl. přenesená",J402,0)</f>
        <v>0</v>
      </c>
      <c r="BH402" s="196">
        <f>IF(N402="sníž. přenesená",J402,0)</f>
        <v>0</v>
      </c>
      <c r="BI402" s="196">
        <f>IF(N402="nulová",J402,0)</f>
        <v>0</v>
      </c>
      <c r="BJ402" s="17" t="s">
        <v>82</v>
      </c>
      <c r="BK402" s="196">
        <f>ROUND(I402*H402,2)</f>
        <v>0</v>
      </c>
      <c r="BL402" s="17" t="s">
        <v>214</v>
      </c>
      <c r="BM402" s="195" t="s">
        <v>650</v>
      </c>
    </row>
    <row r="403" spans="1:65" s="2" customFormat="1" ht="24.2" customHeight="1">
      <c r="A403" s="34"/>
      <c r="B403" s="35"/>
      <c r="C403" s="183" t="s">
        <v>651</v>
      </c>
      <c r="D403" s="183" t="s">
        <v>129</v>
      </c>
      <c r="E403" s="184" t="s">
        <v>652</v>
      </c>
      <c r="F403" s="185" t="s">
        <v>653</v>
      </c>
      <c r="G403" s="186" t="s">
        <v>164</v>
      </c>
      <c r="H403" s="187">
        <v>6</v>
      </c>
      <c r="I403" s="188"/>
      <c r="J403" s="189">
        <f>ROUND(I403*H403,2)</f>
        <v>0</v>
      </c>
      <c r="K403" s="190"/>
      <c r="L403" s="39"/>
      <c r="M403" s="191" t="s">
        <v>1</v>
      </c>
      <c r="N403" s="192" t="s">
        <v>39</v>
      </c>
      <c r="O403" s="71"/>
      <c r="P403" s="193">
        <f>O403*H403</f>
        <v>0</v>
      </c>
      <c r="Q403" s="193">
        <v>0</v>
      </c>
      <c r="R403" s="193">
        <f>Q403*H403</f>
        <v>0</v>
      </c>
      <c r="S403" s="193">
        <v>0.00167</v>
      </c>
      <c r="T403" s="194">
        <f>S403*H403</f>
        <v>0.010020000000000001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95" t="s">
        <v>214</v>
      </c>
      <c r="AT403" s="195" t="s">
        <v>129</v>
      </c>
      <c r="AU403" s="195" t="s">
        <v>84</v>
      </c>
      <c r="AY403" s="17" t="s">
        <v>127</v>
      </c>
      <c r="BE403" s="196">
        <f>IF(N403="základní",J403,0)</f>
        <v>0</v>
      </c>
      <c r="BF403" s="196">
        <f>IF(N403="snížená",J403,0)</f>
        <v>0</v>
      </c>
      <c r="BG403" s="196">
        <f>IF(N403="zákl. přenesená",J403,0)</f>
        <v>0</v>
      </c>
      <c r="BH403" s="196">
        <f>IF(N403="sníž. přenesená",J403,0)</f>
        <v>0</v>
      </c>
      <c r="BI403" s="196">
        <f>IF(N403="nulová",J403,0)</f>
        <v>0</v>
      </c>
      <c r="BJ403" s="17" t="s">
        <v>82</v>
      </c>
      <c r="BK403" s="196">
        <f>ROUND(I403*H403,2)</f>
        <v>0</v>
      </c>
      <c r="BL403" s="17" t="s">
        <v>214</v>
      </c>
      <c r="BM403" s="195" t="s">
        <v>654</v>
      </c>
    </row>
    <row r="404" spans="2:51" s="14" customFormat="1" ht="11.25">
      <c r="B404" s="208"/>
      <c r="C404" s="209"/>
      <c r="D404" s="199" t="s">
        <v>135</v>
      </c>
      <c r="E404" s="210" t="s">
        <v>1</v>
      </c>
      <c r="F404" s="211" t="s">
        <v>655</v>
      </c>
      <c r="G404" s="209"/>
      <c r="H404" s="212">
        <v>6</v>
      </c>
      <c r="I404" s="213"/>
      <c r="J404" s="209"/>
      <c r="K404" s="209"/>
      <c r="L404" s="214"/>
      <c r="M404" s="215"/>
      <c r="N404" s="216"/>
      <c r="O404" s="216"/>
      <c r="P404" s="216"/>
      <c r="Q404" s="216"/>
      <c r="R404" s="216"/>
      <c r="S404" s="216"/>
      <c r="T404" s="217"/>
      <c r="AT404" s="218" t="s">
        <v>135</v>
      </c>
      <c r="AU404" s="218" t="s">
        <v>84</v>
      </c>
      <c r="AV404" s="14" t="s">
        <v>84</v>
      </c>
      <c r="AW404" s="14" t="s">
        <v>31</v>
      </c>
      <c r="AX404" s="14" t="s">
        <v>82</v>
      </c>
      <c r="AY404" s="218" t="s">
        <v>127</v>
      </c>
    </row>
    <row r="405" spans="1:65" s="2" customFormat="1" ht="24.2" customHeight="1">
      <c r="A405" s="34"/>
      <c r="B405" s="35"/>
      <c r="C405" s="183" t="s">
        <v>656</v>
      </c>
      <c r="D405" s="183" t="s">
        <v>129</v>
      </c>
      <c r="E405" s="184" t="s">
        <v>657</v>
      </c>
      <c r="F405" s="185" t="s">
        <v>658</v>
      </c>
      <c r="G405" s="186" t="s">
        <v>164</v>
      </c>
      <c r="H405" s="187">
        <v>5</v>
      </c>
      <c r="I405" s="188"/>
      <c r="J405" s="189">
        <f>ROUND(I405*H405,2)</f>
        <v>0</v>
      </c>
      <c r="K405" s="190"/>
      <c r="L405" s="39"/>
      <c r="M405" s="191" t="s">
        <v>1</v>
      </c>
      <c r="N405" s="192" t="s">
        <v>39</v>
      </c>
      <c r="O405" s="71"/>
      <c r="P405" s="193">
        <f>O405*H405</f>
        <v>0</v>
      </c>
      <c r="Q405" s="193">
        <v>0</v>
      </c>
      <c r="R405" s="193">
        <f>Q405*H405</f>
        <v>0</v>
      </c>
      <c r="S405" s="193">
        <v>0.00223</v>
      </c>
      <c r="T405" s="194">
        <f>S405*H405</f>
        <v>0.01115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95" t="s">
        <v>214</v>
      </c>
      <c r="AT405" s="195" t="s">
        <v>129</v>
      </c>
      <c r="AU405" s="195" t="s">
        <v>84</v>
      </c>
      <c r="AY405" s="17" t="s">
        <v>127</v>
      </c>
      <c r="BE405" s="196">
        <f>IF(N405="základní",J405,0)</f>
        <v>0</v>
      </c>
      <c r="BF405" s="196">
        <f>IF(N405="snížená",J405,0)</f>
        <v>0</v>
      </c>
      <c r="BG405" s="196">
        <f>IF(N405="zákl. přenesená",J405,0)</f>
        <v>0</v>
      </c>
      <c r="BH405" s="196">
        <f>IF(N405="sníž. přenesená",J405,0)</f>
        <v>0</v>
      </c>
      <c r="BI405" s="196">
        <f>IF(N405="nulová",J405,0)</f>
        <v>0</v>
      </c>
      <c r="BJ405" s="17" t="s">
        <v>82</v>
      </c>
      <c r="BK405" s="196">
        <f>ROUND(I405*H405,2)</f>
        <v>0</v>
      </c>
      <c r="BL405" s="17" t="s">
        <v>214</v>
      </c>
      <c r="BM405" s="195" t="s">
        <v>659</v>
      </c>
    </row>
    <row r="406" spans="1:65" s="2" customFormat="1" ht="24.2" customHeight="1">
      <c r="A406" s="34"/>
      <c r="B406" s="35"/>
      <c r="C406" s="183" t="s">
        <v>660</v>
      </c>
      <c r="D406" s="183" t="s">
        <v>129</v>
      </c>
      <c r="E406" s="184" t="s">
        <v>661</v>
      </c>
      <c r="F406" s="185" t="s">
        <v>662</v>
      </c>
      <c r="G406" s="186" t="s">
        <v>164</v>
      </c>
      <c r="H406" s="187">
        <v>31.94</v>
      </c>
      <c r="I406" s="188"/>
      <c r="J406" s="189">
        <f>ROUND(I406*H406,2)</f>
        <v>0</v>
      </c>
      <c r="K406" s="190"/>
      <c r="L406" s="39"/>
      <c r="M406" s="191" t="s">
        <v>1</v>
      </c>
      <c r="N406" s="192" t="s">
        <v>39</v>
      </c>
      <c r="O406" s="71"/>
      <c r="P406" s="193">
        <f>O406*H406</f>
        <v>0</v>
      </c>
      <c r="Q406" s="193">
        <v>0</v>
      </c>
      <c r="R406" s="193">
        <f>Q406*H406</f>
        <v>0</v>
      </c>
      <c r="S406" s="193">
        <v>0.0026</v>
      </c>
      <c r="T406" s="194">
        <f>S406*H406</f>
        <v>0.08304399999999999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95" t="s">
        <v>214</v>
      </c>
      <c r="AT406" s="195" t="s">
        <v>129</v>
      </c>
      <c r="AU406" s="195" t="s">
        <v>84</v>
      </c>
      <c r="AY406" s="17" t="s">
        <v>127</v>
      </c>
      <c r="BE406" s="196">
        <f>IF(N406="základní",J406,0)</f>
        <v>0</v>
      </c>
      <c r="BF406" s="196">
        <f>IF(N406="snížená",J406,0)</f>
        <v>0</v>
      </c>
      <c r="BG406" s="196">
        <f>IF(N406="zákl. přenesená",J406,0)</f>
        <v>0</v>
      </c>
      <c r="BH406" s="196">
        <f>IF(N406="sníž. přenesená",J406,0)</f>
        <v>0</v>
      </c>
      <c r="BI406" s="196">
        <f>IF(N406="nulová",J406,0)</f>
        <v>0</v>
      </c>
      <c r="BJ406" s="17" t="s">
        <v>82</v>
      </c>
      <c r="BK406" s="196">
        <f>ROUND(I406*H406,2)</f>
        <v>0</v>
      </c>
      <c r="BL406" s="17" t="s">
        <v>214</v>
      </c>
      <c r="BM406" s="195" t="s">
        <v>663</v>
      </c>
    </row>
    <row r="407" spans="2:51" s="14" customFormat="1" ht="11.25">
      <c r="B407" s="208"/>
      <c r="C407" s="209"/>
      <c r="D407" s="199" t="s">
        <v>135</v>
      </c>
      <c r="E407" s="210" t="s">
        <v>1</v>
      </c>
      <c r="F407" s="211" t="s">
        <v>664</v>
      </c>
      <c r="G407" s="209"/>
      <c r="H407" s="212">
        <v>31.94</v>
      </c>
      <c r="I407" s="213"/>
      <c r="J407" s="209"/>
      <c r="K407" s="209"/>
      <c r="L407" s="214"/>
      <c r="M407" s="215"/>
      <c r="N407" s="216"/>
      <c r="O407" s="216"/>
      <c r="P407" s="216"/>
      <c r="Q407" s="216"/>
      <c r="R407" s="216"/>
      <c r="S407" s="216"/>
      <c r="T407" s="217"/>
      <c r="AT407" s="218" t="s">
        <v>135</v>
      </c>
      <c r="AU407" s="218" t="s">
        <v>84</v>
      </c>
      <c r="AV407" s="14" t="s">
        <v>84</v>
      </c>
      <c r="AW407" s="14" t="s">
        <v>31</v>
      </c>
      <c r="AX407" s="14" t="s">
        <v>82</v>
      </c>
      <c r="AY407" s="218" t="s">
        <v>127</v>
      </c>
    </row>
    <row r="408" spans="1:65" s="2" customFormat="1" ht="24.2" customHeight="1">
      <c r="A408" s="34"/>
      <c r="B408" s="35"/>
      <c r="C408" s="183" t="s">
        <v>665</v>
      </c>
      <c r="D408" s="183" t="s">
        <v>129</v>
      </c>
      <c r="E408" s="184" t="s">
        <v>666</v>
      </c>
      <c r="F408" s="185" t="s">
        <v>667</v>
      </c>
      <c r="G408" s="186" t="s">
        <v>164</v>
      </c>
      <c r="H408" s="187">
        <v>23</v>
      </c>
      <c r="I408" s="188"/>
      <c r="J408" s="189">
        <f>ROUND(I408*H408,2)</f>
        <v>0</v>
      </c>
      <c r="K408" s="190"/>
      <c r="L408" s="39"/>
      <c r="M408" s="191" t="s">
        <v>1</v>
      </c>
      <c r="N408" s="192" t="s">
        <v>39</v>
      </c>
      <c r="O408" s="71"/>
      <c r="P408" s="193">
        <f>O408*H408</f>
        <v>0</v>
      </c>
      <c r="Q408" s="193">
        <v>0</v>
      </c>
      <c r="R408" s="193">
        <f>Q408*H408</f>
        <v>0</v>
      </c>
      <c r="S408" s="193">
        <v>0.00394</v>
      </c>
      <c r="T408" s="194">
        <f>S408*H408</f>
        <v>0.09061999999999999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95" t="s">
        <v>214</v>
      </c>
      <c r="AT408" s="195" t="s">
        <v>129</v>
      </c>
      <c r="AU408" s="195" t="s">
        <v>84</v>
      </c>
      <c r="AY408" s="17" t="s">
        <v>127</v>
      </c>
      <c r="BE408" s="196">
        <f>IF(N408="základní",J408,0)</f>
        <v>0</v>
      </c>
      <c r="BF408" s="196">
        <f>IF(N408="snížená",J408,0)</f>
        <v>0</v>
      </c>
      <c r="BG408" s="196">
        <f>IF(N408="zákl. přenesená",J408,0)</f>
        <v>0</v>
      </c>
      <c r="BH408" s="196">
        <f>IF(N408="sníž. přenesená",J408,0)</f>
        <v>0</v>
      </c>
      <c r="BI408" s="196">
        <f>IF(N408="nulová",J408,0)</f>
        <v>0</v>
      </c>
      <c r="BJ408" s="17" t="s">
        <v>82</v>
      </c>
      <c r="BK408" s="196">
        <f>ROUND(I408*H408,2)</f>
        <v>0</v>
      </c>
      <c r="BL408" s="17" t="s">
        <v>214</v>
      </c>
      <c r="BM408" s="195" t="s">
        <v>668</v>
      </c>
    </row>
    <row r="409" spans="2:51" s="14" customFormat="1" ht="11.25">
      <c r="B409" s="208"/>
      <c r="C409" s="209"/>
      <c r="D409" s="199" t="s">
        <v>135</v>
      </c>
      <c r="E409" s="210" t="s">
        <v>1</v>
      </c>
      <c r="F409" s="211" t="s">
        <v>669</v>
      </c>
      <c r="G409" s="209"/>
      <c r="H409" s="212">
        <v>23</v>
      </c>
      <c r="I409" s="213"/>
      <c r="J409" s="209"/>
      <c r="K409" s="209"/>
      <c r="L409" s="214"/>
      <c r="M409" s="215"/>
      <c r="N409" s="216"/>
      <c r="O409" s="216"/>
      <c r="P409" s="216"/>
      <c r="Q409" s="216"/>
      <c r="R409" s="216"/>
      <c r="S409" s="216"/>
      <c r="T409" s="217"/>
      <c r="AT409" s="218" t="s">
        <v>135</v>
      </c>
      <c r="AU409" s="218" t="s">
        <v>84</v>
      </c>
      <c r="AV409" s="14" t="s">
        <v>84</v>
      </c>
      <c r="AW409" s="14" t="s">
        <v>31</v>
      </c>
      <c r="AX409" s="14" t="s">
        <v>82</v>
      </c>
      <c r="AY409" s="218" t="s">
        <v>127</v>
      </c>
    </row>
    <row r="410" spans="1:65" s="2" customFormat="1" ht="44.25" customHeight="1">
      <c r="A410" s="34"/>
      <c r="B410" s="35"/>
      <c r="C410" s="183" t="s">
        <v>670</v>
      </c>
      <c r="D410" s="183" t="s">
        <v>129</v>
      </c>
      <c r="E410" s="184" t="s">
        <v>671</v>
      </c>
      <c r="F410" s="185" t="s">
        <v>672</v>
      </c>
      <c r="G410" s="186" t="s">
        <v>244</v>
      </c>
      <c r="H410" s="187">
        <v>3</v>
      </c>
      <c r="I410" s="188"/>
      <c r="J410" s="189">
        <f>ROUND(I410*H410,2)</f>
        <v>0</v>
      </c>
      <c r="K410" s="190"/>
      <c r="L410" s="39"/>
      <c r="M410" s="191" t="s">
        <v>1</v>
      </c>
      <c r="N410" s="192" t="s">
        <v>39</v>
      </c>
      <c r="O410" s="71"/>
      <c r="P410" s="193">
        <f>O410*H410</f>
        <v>0</v>
      </c>
      <c r="Q410" s="193">
        <v>0.00366</v>
      </c>
      <c r="R410" s="193">
        <f>Q410*H410</f>
        <v>0.01098</v>
      </c>
      <c r="S410" s="193">
        <v>0</v>
      </c>
      <c r="T410" s="194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95" t="s">
        <v>214</v>
      </c>
      <c r="AT410" s="195" t="s">
        <v>129</v>
      </c>
      <c r="AU410" s="195" t="s">
        <v>84</v>
      </c>
      <c r="AY410" s="17" t="s">
        <v>127</v>
      </c>
      <c r="BE410" s="196">
        <f>IF(N410="základní",J410,0)</f>
        <v>0</v>
      </c>
      <c r="BF410" s="196">
        <f>IF(N410="snížená",J410,0)</f>
        <v>0</v>
      </c>
      <c r="BG410" s="196">
        <f>IF(N410="zákl. přenesená",J410,0)</f>
        <v>0</v>
      </c>
      <c r="BH410" s="196">
        <f>IF(N410="sníž. přenesená",J410,0)</f>
        <v>0</v>
      </c>
      <c r="BI410" s="196">
        <f>IF(N410="nulová",J410,0)</f>
        <v>0</v>
      </c>
      <c r="BJ410" s="17" t="s">
        <v>82</v>
      </c>
      <c r="BK410" s="196">
        <f>ROUND(I410*H410,2)</f>
        <v>0</v>
      </c>
      <c r="BL410" s="17" t="s">
        <v>214</v>
      </c>
      <c r="BM410" s="195" t="s">
        <v>673</v>
      </c>
    </row>
    <row r="411" spans="1:65" s="2" customFormat="1" ht="37.9" customHeight="1">
      <c r="A411" s="34"/>
      <c r="B411" s="35"/>
      <c r="C411" s="183" t="s">
        <v>674</v>
      </c>
      <c r="D411" s="183" t="s">
        <v>129</v>
      </c>
      <c r="E411" s="184" t="s">
        <v>675</v>
      </c>
      <c r="F411" s="185" t="s">
        <v>676</v>
      </c>
      <c r="G411" s="186" t="s">
        <v>164</v>
      </c>
      <c r="H411" s="187">
        <v>1.6</v>
      </c>
      <c r="I411" s="188"/>
      <c r="J411" s="189">
        <f>ROUND(I411*H411,2)</f>
        <v>0</v>
      </c>
      <c r="K411" s="190"/>
      <c r="L411" s="39"/>
      <c r="M411" s="191" t="s">
        <v>1</v>
      </c>
      <c r="N411" s="192" t="s">
        <v>39</v>
      </c>
      <c r="O411" s="71"/>
      <c r="P411" s="193">
        <f>O411*H411</f>
        <v>0</v>
      </c>
      <c r="Q411" s="193">
        <v>0.00216</v>
      </c>
      <c r="R411" s="193">
        <f>Q411*H411</f>
        <v>0.0034560000000000003</v>
      </c>
      <c r="S411" s="193">
        <v>0</v>
      </c>
      <c r="T411" s="194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95" t="s">
        <v>214</v>
      </c>
      <c r="AT411" s="195" t="s">
        <v>129</v>
      </c>
      <c r="AU411" s="195" t="s">
        <v>84</v>
      </c>
      <c r="AY411" s="17" t="s">
        <v>127</v>
      </c>
      <c r="BE411" s="196">
        <f>IF(N411="základní",J411,0)</f>
        <v>0</v>
      </c>
      <c r="BF411" s="196">
        <f>IF(N411="snížená",J411,0)</f>
        <v>0</v>
      </c>
      <c r="BG411" s="196">
        <f>IF(N411="zákl. přenesená",J411,0)</f>
        <v>0</v>
      </c>
      <c r="BH411" s="196">
        <f>IF(N411="sníž. přenesená",J411,0)</f>
        <v>0</v>
      </c>
      <c r="BI411" s="196">
        <f>IF(N411="nulová",J411,0)</f>
        <v>0</v>
      </c>
      <c r="BJ411" s="17" t="s">
        <v>82</v>
      </c>
      <c r="BK411" s="196">
        <f>ROUND(I411*H411,2)</f>
        <v>0</v>
      </c>
      <c r="BL411" s="17" t="s">
        <v>214</v>
      </c>
      <c r="BM411" s="195" t="s">
        <v>677</v>
      </c>
    </row>
    <row r="412" spans="2:51" s="13" customFormat="1" ht="11.25">
      <c r="B412" s="197"/>
      <c r="C412" s="198"/>
      <c r="D412" s="199" t="s">
        <v>135</v>
      </c>
      <c r="E412" s="200" t="s">
        <v>1</v>
      </c>
      <c r="F412" s="201" t="s">
        <v>678</v>
      </c>
      <c r="G412" s="198"/>
      <c r="H412" s="200" t="s">
        <v>1</v>
      </c>
      <c r="I412" s="202"/>
      <c r="J412" s="198"/>
      <c r="K412" s="198"/>
      <c r="L412" s="203"/>
      <c r="M412" s="204"/>
      <c r="N412" s="205"/>
      <c r="O412" s="205"/>
      <c r="P412" s="205"/>
      <c r="Q412" s="205"/>
      <c r="R412" s="205"/>
      <c r="S412" s="205"/>
      <c r="T412" s="206"/>
      <c r="AT412" s="207" t="s">
        <v>135</v>
      </c>
      <c r="AU412" s="207" t="s">
        <v>84</v>
      </c>
      <c r="AV412" s="13" t="s">
        <v>82</v>
      </c>
      <c r="AW412" s="13" t="s">
        <v>31</v>
      </c>
      <c r="AX412" s="13" t="s">
        <v>74</v>
      </c>
      <c r="AY412" s="207" t="s">
        <v>127</v>
      </c>
    </row>
    <row r="413" spans="2:51" s="14" customFormat="1" ht="11.25">
      <c r="B413" s="208"/>
      <c r="C413" s="209"/>
      <c r="D413" s="199" t="s">
        <v>135</v>
      </c>
      <c r="E413" s="210" t="s">
        <v>1</v>
      </c>
      <c r="F413" s="211" t="s">
        <v>679</v>
      </c>
      <c r="G413" s="209"/>
      <c r="H413" s="212">
        <v>1.6</v>
      </c>
      <c r="I413" s="213"/>
      <c r="J413" s="209"/>
      <c r="K413" s="209"/>
      <c r="L413" s="214"/>
      <c r="M413" s="215"/>
      <c r="N413" s="216"/>
      <c r="O413" s="216"/>
      <c r="P413" s="216"/>
      <c r="Q413" s="216"/>
      <c r="R413" s="216"/>
      <c r="S413" s="216"/>
      <c r="T413" s="217"/>
      <c r="AT413" s="218" t="s">
        <v>135</v>
      </c>
      <c r="AU413" s="218" t="s">
        <v>84</v>
      </c>
      <c r="AV413" s="14" t="s">
        <v>84</v>
      </c>
      <c r="AW413" s="14" t="s">
        <v>31</v>
      </c>
      <c r="AX413" s="14" t="s">
        <v>82</v>
      </c>
      <c r="AY413" s="218" t="s">
        <v>127</v>
      </c>
    </row>
    <row r="414" spans="1:65" s="2" customFormat="1" ht="37.9" customHeight="1">
      <c r="A414" s="34"/>
      <c r="B414" s="35"/>
      <c r="C414" s="183" t="s">
        <v>680</v>
      </c>
      <c r="D414" s="183" t="s">
        <v>129</v>
      </c>
      <c r="E414" s="184" t="s">
        <v>681</v>
      </c>
      <c r="F414" s="185" t="s">
        <v>682</v>
      </c>
      <c r="G414" s="186" t="s">
        <v>164</v>
      </c>
      <c r="H414" s="187">
        <v>4.4</v>
      </c>
      <c r="I414" s="188"/>
      <c r="J414" s="189">
        <f>ROUND(I414*H414,2)</f>
        <v>0</v>
      </c>
      <c r="K414" s="190"/>
      <c r="L414" s="39"/>
      <c r="M414" s="191" t="s">
        <v>1</v>
      </c>
      <c r="N414" s="192" t="s">
        <v>39</v>
      </c>
      <c r="O414" s="71"/>
      <c r="P414" s="193">
        <f>O414*H414</f>
        <v>0</v>
      </c>
      <c r="Q414" s="193">
        <v>0.00358</v>
      </c>
      <c r="R414" s="193">
        <f>Q414*H414</f>
        <v>0.015752000000000002</v>
      </c>
      <c r="S414" s="193">
        <v>0</v>
      </c>
      <c r="T414" s="194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5" t="s">
        <v>214</v>
      </c>
      <c r="AT414" s="195" t="s">
        <v>129</v>
      </c>
      <c r="AU414" s="195" t="s">
        <v>84</v>
      </c>
      <c r="AY414" s="17" t="s">
        <v>127</v>
      </c>
      <c r="BE414" s="196">
        <f>IF(N414="základní",J414,0)</f>
        <v>0</v>
      </c>
      <c r="BF414" s="196">
        <f>IF(N414="snížená",J414,0)</f>
        <v>0</v>
      </c>
      <c r="BG414" s="196">
        <f>IF(N414="zákl. přenesená",J414,0)</f>
        <v>0</v>
      </c>
      <c r="BH414" s="196">
        <f>IF(N414="sníž. přenesená",J414,0)</f>
        <v>0</v>
      </c>
      <c r="BI414" s="196">
        <f>IF(N414="nulová",J414,0)</f>
        <v>0</v>
      </c>
      <c r="BJ414" s="17" t="s">
        <v>82</v>
      </c>
      <c r="BK414" s="196">
        <f>ROUND(I414*H414,2)</f>
        <v>0</v>
      </c>
      <c r="BL414" s="17" t="s">
        <v>214</v>
      </c>
      <c r="BM414" s="195" t="s">
        <v>683</v>
      </c>
    </row>
    <row r="415" spans="2:51" s="13" customFormat="1" ht="11.25">
      <c r="B415" s="197"/>
      <c r="C415" s="198"/>
      <c r="D415" s="199" t="s">
        <v>135</v>
      </c>
      <c r="E415" s="200" t="s">
        <v>1</v>
      </c>
      <c r="F415" s="201" t="s">
        <v>684</v>
      </c>
      <c r="G415" s="198"/>
      <c r="H415" s="200" t="s">
        <v>1</v>
      </c>
      <c r="I415" s="202"/>
      <c r="J415" s="198"/>
      <c r="K415" s="198"/>
      <c r="L415" s="203"/>
      <c r="M415" s="204"/>
      <c r="N415" s="205"/>
      <c r="O415" s="205"/>
      <c r="P415" s="205"/>
      <c r="Q415" s="205"/>
      <c r="R415" s="205"/>
      <c r="S415" s="205"/>
      <c r="T415" s="206"/>
      <c r="AT415" s="207" t="s">
        <v>135</v>
      </c>
      <c r="AU415" s="207" t="s">
        <v>84</v>
      </c>
      <c r="AV415" s="13" t="s">
        <v>82</v>
      </c>
      <c r="AW415" s="13" t="s">
        <v>31</v>
      </c>
      <c r="AX415" s="13" t="s">
        <v>74</v>
      </c>
      <c r="AY415" s="207" t="s">
        <v>127</v>
      </c>
    </row>
    <row r="416" spans="2:51" s="14" customFormat="1" ht="11.25">
      <c r="B416" s="208"/>
      <c r="C416" s="209"/>
      <c r="D416" s="199" t="s">
        <v>135</v>
      </c>
      <c r="E416" s="210" t="s">
        <v>1</v>
      </c>
      <c r="F416" s="211" t="s">
        <v>685</v>
      </c>
      <c r="G416" s="209"/>
      <c r="H416" s="212">
        <v>4.4</v>
      </c>
      <c r="I416" s="213"/>
      <c r="J416" s="209"/>
      <c r="K416" s="209"/>
      <c r="L416" s="214"/>
      <c r="M416" s="215"/>
      <c r="N416" s="216"/>
      <c r="O416" s="216"/>
      <c r="P416" s="216"/>
      <c r="Q416" s="216"/>
      <c r="R416" s="216"/>
      <c r="S416" s="216"/>
      <c r="T416" s="217"/>
      <c r="AT416" s="218" t="s">
        <v>135</v>
      </c>
      <c r="AU416" s="218" t="s">
        <v>84</v>
      </c>
      <c r="AV416" s="14" t="s">
        <v>84</v>
      </c>
      <c r="AW416" s="14" t="s">
        <v>31</v>
      </c>
      <c r="AX416" s="14" t="s">
        <v>82</v>
      </c>
      <c r="AY416" s="218" t="s">
        <v>127</v>
      </c>
    </row>
    <row r="417" spans="1:65" s="2" customFormat="1" ht="44.25" customHeight="1">
      <c r="A417" s="34"/>
      <c r="B417" s="35"/>
      <c r="C417" s="183" t="s">
        <v>686</v>
      </c>
      <c r="D417" s="183" t="s">
        <v>129</v>
      </c>
      <c r="E417" s="184" t="s">
        <v>687</v>
      </c>
      <c r="F417" s="185" t="s">
        <v>688</v>
      </c>
      <c r="G417" s="186" t="s">
        <v>164</v>
      </c>
      <c r="H417" s="187">
        <v>5</v>
      </c>
      <c r="I417" s="188"/>
      <c r="J417" s="189">
        <f>ROUND(I417*H417,2)</f>
        <v>0</v>
      </c>
      <c r="K417" s="190"/>
      <c r="L417" s="39"/>
      <c r="M417" s="191" t="s">
        <v>1</v>
      </c>
      <c r="N417" s="192" t="s">
        <v>39</v>
      </c>
      <c r="O417" s="71"/>
      <c r="P417" s="193">
        <f>O417*H417</f>
        <v>0</v>
      </c>
      <c r="Q417" s="193">
        <v>0.00367</v>
      </c>
      <c r="R417" s="193">
        <f>Q417*H417</f>
        <v>0.01835</v>
      </c>
      <c r="S417" s="193">
        <v>0</v>
      </c>
      <c r="T417" s="194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95" t="s">
        <v>214</v>
      </c>
      <c r="AT417" s="195" t="s">
        <v>129</v>
      </c>
      <c r="AU417" s="195" t="s">
        <v>84</v>
      </c>
      <c r="AY417" s="17" t="s">
        <v>127</v>
      </c>
      <c r="BE417" s="196">
        <f>IF(N417="základní",J417,0)</f>
        <v>0</v>
      </c>
      <c r="BF417" s="196">
        <f>IF(N417="snížená",J417,0)</f>
        <v>0</v>
      </c>
      <c r="BG417" s="196">
        <f>IF(N417="zákl. přenesená",J417,0)</f>
        <v>0</v>
      </c>
      <c r="BH417" s="196">
        <f>IF(N417="sníž. přenesená",J417,0)</f>
        <v>0</v>
      </c>
      <c r="BI417" s="196">
        <f>IF(N417="nulová",J417,0)</f>
        <v>0</v>
      </c>
      <c r="BJ417" s="17" t="s">
        <v>82</v>
      </c>
      <c r="BK417" s="196">
        <f>ROUND(I417*H417,2)</f>
        <v>0</v>
      </c>
      <c r="BL417" s="17" t="s">
        <v>214</v>
      </c>
      <c r="BM417" s="195" t="s">
        <v>689</v>
      </c>
    </row>
    <row r="418" spans="1:65" s="2" customFormat="1" ht="16.5" customHeight="1">
      <c r="A418" s="34"/>
      <c r="B418" s="35"/>
      <c r="C418" s="183" t="s">
        <v>690</v>
      </c>
      <c r="D418" s="183" t="s">
        <v>129</v>
      </c>
      <c r="E418" s="184" t="s">
        <v>691</v>
      </c>
      <c r="F418" s="185" t="s">
        <v>692</v>
      </c>
      <c r="G418" s="186" t="s">
        <v>164</v>
      </c>
      <c r="H418" s="187">
        <v>31.94</v>
      </c>
      <c r="I418" s="188"/>
      <c r="J418" s="189">
        <f>ROUND(I418*H418,2)</f>
        <v>0</v>
      </c>
      <c r="K418" s="190"/>
      <c r="L418" s="39"/>
      <c r="M418" s="191" t="s">
        <v>1</v>
      </c>
      <c r="N418" s="192" t="s">
        <v>39</v>
      </c>
      <c r="O418" s="71"/>
      <c r="P418" s="193">
        <f>O418*H418</f>
        <v>0</v>
      </c>
      <c r="Q418" s="193">
        <v>0</v>
      </c>
      <c r="R418" s="193">
        <f>Q418*H418</f>
        <v>0</v>
      </c>
      <c r="S418" s="193">
        <v>0</v>
      </c>
      <c r="T418" s="194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95" t="s">
        <v>214</v>
      </c>
      <c r="AT418" s="195" t="s">
        <v>129</v>
      </c>
      <c r="AU418" s="195" t="s">
        <v>84</v>
      </c>
      <c r="AY418" s="17" t="s">
        <v>127</v>
      </c>
      <c r="BE418" s="196">
        <f>IF(N418="základní",J418,0)</f>
        <v>0</v>
      </c>
      <c r="BF418" s="196">
        <f>IF(N418="snížená",J418,0)</f>
        <v>0</v>
      </c>
      <c r="BG418" s="196">
        <f>IF(N418="zákl. přenesená",J418,0)</f>
        <v>0</v>
      </c>
      <c r="BH418" s="196">
        <f>IF(N418="sníž. přenesená",J418,0)</f>
        <v>0</v>
      </c>
      <c r="BI418" s="196">
        <f>IF(N418="nulová",J418,0)</f>
        <v>0</v>
      </c>
      <c r="BJ418" s="17" t="s">
        <v>82</v>
      </c>
      <c r="BK418" s="196">
        <f>ROUND(I418*H418,2)</f>
        <v>0</v>
      </c>
      <c r="BL418" s="17" t="s">
        <v>214</v>
      </c>
      <c r="BM418" s="195" t="s">
        <v>693</v>
      </c>
    </row>
    <row r="419" spans="1:65" s="2" customFormat="1" ht="24.2" customHeight="1">
      <c r="A419" s="34"/>
      <c r="B419" s="35"/>
      <c r="C419" s="183" t="s">
        <v>694</v>
      </c>
      <c r="D419" s="183" t="s">
        <v>129</v>
      </c>
      <c r="E419" s="184" t="s">
        <v>695</v>
      </c>
      <c r="F419" s="185" t="s">
        <v>696</v>
      </c>
      <c r="G419" s="186" t="s">
        <v>244</v>
      </c>
      <c r="H419" s="187">
        <v>23</v>
      </c>
      <c r="I419" s="188"/>
      <c r="J419" s="189">
        <f>ROUND(I419*H419,2)</f>
        <v>0</v>
      </c>
      <c r="K419" s="190"/>
      <c r="L419" s="39"/>
      <c r="M419" s="191" t="s">
        <v>1</v>
      </c>
      <c r="N419" s="192" t="s">
        <v>39</v>
      </c>
      <c r="O419" s="71"/>
      <c r="P419" s="193">
        <f>O419*H419</f>
        <v>0</v>
      </c>
      <c r="Q419" s="193">
        <v>0</v>
      </c>
      <c r="R419" s="193">
        <f>Q419*H419</f>
        <v>0</v>
      </c>
      <c r="S419" s="193">
        <v>0</v>
      </c>
      <c r="T419" s="194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5" t="s">
        <v>214</v>
      </c>
      <c r="AT419" s="195" t="s">
        <v>129</v>
      </c>
      <c r="AU419" s="195" t="s">
        <v>84</v>
      </c>
      <c r="AY419" s="17" t="s">
        <v>127</v>
      </c>
      <c r="BE419" s="196">
        <f>IF(N419="základní",J419,0)</f>
        <v>0</v>
      </c>
      <c r="BF419" s="196">
        <f>IF(N419="snížená",J419,0)</f>
        <v>0</v>
      </c>
      <c r="BG419" s="196">
        <f>IF(N419="zákl. přenesená",J419,0)</f>
        <v>0</v>
      </c>
      <c r="BH419" s="196">
        <f>IF(N419="sníž. přenesená",J419,0)</f>
        <v>0</v>
      </c>
      <c r="BI419" s="196">
        <f>IF(N419="nulová",J419,0)</f>
        <v>0</v>
      </c>
      <c r="BJ419" s="17" t="s">
        <v>82</v>
      </c>
      <c r="BK419" s="196">
        <f>ROUND(I419*H419,2)</f>
        <v>0</v>
      </c>
      <c r="BL419" s="17" t="s">
        <v>214</v>
      </c>
      <c r="BM419" s="195" t="s">
        <v>697</v>
      </c>
    </row>
    <row r="420" spans="1:65" s="2" customFormat="1" ht="37.9" customHeight="1">
      <c r="A420" s="34"/>
      <c r="B420" s="35"/>
      <c r="C420" s="230" t="s">
        <v>698</v>
      </c>
      <c r="D420" s="230" t="s">
        <v>184</v>
      </c>
      <c r="E420" s="231" t="s">
        <v>699</v>
      </c>
      <c r="F420" s="232" t="s">
        <v>700</v>
      </c>
      <c r="G420" s="233" t="s">
        <v>164</v>
      </c>
      <c r="H420" s="234">
        <v>24.15</v>
      </c>
      <c r="I420" s="235"/>
      <c r="J420" s="236">
        <f>ROUND(I420*H420,2)</f>
        <v>0</v>
      </c>
      <c r="K420" s="237"/>
      <c r="L420" s="238"/>
      <c r="M420" s="239" t="s">
        <v>1</v>
      </c>
      <c r="N420" s="240" t="s">
        <v>39</v>
      </c>
      <c r="O420" s="71"/>
      <c r="P420" s="193">
        <f>O420*H420</f>
        <v>0</v>
      </c>
      <c r="Q420" s="193">
        <v>0.00035</v>
      </c>
      <c r="R420" s="193">
        <f>Q420*H420</f>
        <v>0.0084525</v>
      </c>
      <c r="S420" s="193">
        <v>0</v>
      </c>
      <c r="T420" s="194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95" t="s">
        <v>299</v>
      </c>
      <c r="AT420" s="195" t="s">
        <v>184</v>
      </c>
      <c r="AU420" s="195" t="s">
        <v>84</v>
      </c>
      <c r="AY420" s="17" t="s">
        <v>127</v>
      </c>
      <c r="BE420" s="196">
        <f>IF(N420="základní",J420,0)</f>
        <v>0</v>
      </c>
      <c r="BF420" s="196">
        <f>IF(N420="snížená",J420,0)</f>
        <v>0</v>
      </c>
      <c r="BG420" s="196">
        <f>IF(N420="zákl. přenesená",J420,0)</f>
        <v>0</v>
      </c>
      <c r="BH420" s="196">
        <f>IF(N420="sníž. přenesená",J420,0)</f>
        <v>0</v>
      </c>
      <c r="BI420" s="196">
        <f>IF(N420="nulová",J420,0)</f>
        <v>0</v>
      </c>
      <c r="BJ420" s="17" t="s">
        <v>82</v>
      </c>
      <c r="BK420" s="196">
        <f>ROUND(I420*H420,2)</f>
        <v>0</v>
      </c>
      <c r="BL420" s="17" t="s">
        <v>214</v>
      </c>
      <c r="BM420" s="195" t="s">
        <v>701</v>
      </c>
    </row>
    <row r="421" spans="2:51" s="14" customFormat="1" ht="11.25">
      <c r="B421" s="208"/>
      <c r="C421" s="209"/>
      <c r="D421" s="199" t="s">
        <v>135</v>
      </c>
      <c r="E421" s="210" t="s">
        <v>1</v>
      </c>
      <c r="F421" s="211" t="s">
        <v>702</v>
      </c>
      <c r="G421" s="209"/>
      <c r="H421" s="212">
        <v>24.15</v>
      </c>
      <c r="I421" s="213"/>
      <c r="J421" s="209"/>
      <c r="K421" s="209"/>
      <c r="L421" s="214"/>
      <c r="M421" s="215"/>
      <c r="N421" s="216"/>
      <c r="O421" s="216"/>
      <c r="P421" s="216"/>
      <c r="Q421" s="216"/>
      <c r="R421" s="216"/>
      <c r="S421" s="216"/>
      <c r="T421" s="217"/>
      <c r="AT421" s="218" t="s">
        <v>135</v>
      </c>
      <c r="AU421" s="218" t="s">
        <v>84</v>
      </c>
      <c r="AV421" s="14" t="s">
        <v>84</v>
      </c>
      <c r="AW421" s="14" t="s">
        <v>31</v>
      </c>
      <c r="AX421" s="14" t="s">
        <v>82</v>
      </c>
      <c r="AY421" s="218" t="s">
        <v>127</v>
      </c>
    </row>
    <row r="422" spans="1:65" s="2" customFormat="1" ht="16.5" customHeight="1">
      <c r="A422" s="34"/>
      <c r="B422" s="35"/>
      <c r="C422" s="183" t="s">
        <v>703</v>
      </c>
      <c r="D422" s="183" t="s">
        <v>129</v>
      </c>
      <c r="E422" s="184" t="s">
        <v>704</v>
      </c>
      <c r="F422" s="185" t="s">
        <v>705</v>
      </c>
      <c r="G422" s="186" t="s">
        <v>164</v>
      </c>
      <c r="H422" s="187">
        <v>23</v>
      </c>
      <c r="I422" s="188"/>
      <c r="J422" s="189">
        <f>ROUND(I422*H422,2)</f>
        <v>0</v>
      </c>
      <c r="K422" s="190"/>
      <c r="L422" s="39"/>
      <c r="M422" s="191" t="s">
        <v>1</v>
      </c>
      <c r="N422" s="192" t="s">
        <v>39</v>
      </c>
      <c r="O422" s="71"/>
      <c r="P422" s="193">
        <f>O422*H422</f>
        <v>0</v>
      </c>
      <c r="Q422" s="193">
        <v>0</v>
      </c>
      <c r="R422" s="193">
        <f>Q422*H422</f>
        <v>0</v>
      </c>
      <c r="S422" s="193">
        <v>0</v>
      </c>
      <c r="T422" s="194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95" t="s">
        <v>214</v>
      </c>
      <c r="AT422" s="195" t="s">
        <v>129</v>
      </c>
      <c r="AU422" s="195" t="s">
        <v>84</v>
      </c>
      <c r="AY422" s="17" t="s">
        <v>127</v>
      </c>
      <c r="BE422" s="196">
        <f>IF(N422="základní",J422,0)</f>
        <v>0</v>
      </c>
      <c r="BF422" s="196">
        <f>IF(N422="snížená",J422,0)</f>
        <v>0</v>
      </c>
      <c r="BG422" s="196">
        <f>IF(N422="zákl. přenesená",J422,0)</f>
        <v>0</v>
      </c>
      <c r="BH422" s="196">
        <f>IF(N422="sníž. přenesená",J422,0)</f>
        <v>0</v>
      </c>
      <c r="BI422" s="196">
        <f>IF(N422="nulová",J422,0)</f>
        <v>0</v>
      </c>
      <c r="BJ422" s="17" t="s">
        <v>82</v>
      </c>
      <c r="BK422" s="196">
        <f>ROUND(I422*H422,2)</f>
        <v>0</v>
      </c>
      <c r="BL422" s="17" t="s">
        <v>214</v>
      </c>
      <c r="BM422" s="195" t="s">
        <v>706</v>
      </c>
    </row>
    <row r="423" spans="1:65" s="2" customFormat="1" ht="16.5" customHeight="1">
      <c r="A423" s="34"/>
      <c r="B423" s="35"/>
      <c r="C423" s="183" t="s">
        <v>707</v>
      </c>
      <c r="D423" s="183" t="s">
        <v>129</v>
      </c>
      <c r="E423" s="184" t="s">
        <v>708</v>
      </c>
      <c r="F423" s="185" t="s">
        <v>709</v>
      </c>
      <c r="G423" s="186" t="s">
        <v>244</v>
      </c>
      <c r="H423" s="187">
        <v>10</v>
      </c>
      <c r="I423" s="188"/>
      <c r="J423" s="189">
        <f>ROUND(I423*H423,2)</f>
        <v>0</v>
      </c>
      <c r="K423" s="190"/>
      <c r="L423" s="39"/>
      <c r="M423" s="191" t="s">
        <v>1</v>
      </c>
      <c r="N423" s="192" t="s">
        <v>39</v>
      </c>
      <c r="O423" s="71"/>
      <c r="P423" s="193">
        <f>O423*H423</f>
        <v>0</v>
      </c>
      <c r="Q423" s="193">
        <v>0</v>
      </c>
      <c r="R423" s="193">
        <f>Q423*H423</f>
        <v>0</v>
      </c>
      <c r="S423" s="193">
        <v>0</v>
      </c>
      <c r="T423" s="194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95" t="s">
        <v>214</v>
      </c>
      <c r="AT423" s="195" t="s">
        <v>129</v>
      </c>
      <c r="AU423" s="195" t="s">
        <v>84</v>
      </c>
      <c r="AY423" s="17" t="s">
        <v>127</v>
      </c>
      <c r="BE423" s="196">
        <f>IF(N423="základní",J423,0)</f>
        <v>0</v>
      </c>
      <c r="BF423" s="196">
        <f>IF(N423="snížená",J423,0)</f>
        <v>0</v>
      </c>
      <c r="BG423" s="196">
        <f>IF(N423="zákl. přenesená",J423,0)</f>
        <v>0</v>
      </c>
      <c r="BH423" s="196">
        <f>IF(N423="sníž. přenesená",J423,0)</f>
        <v>0</v>
      </c>
      <c r="BI423" s="196">
        <f>IF(N423="nulová",J423,0)</f>
        <v>0</v>
      </c>
      <c r="BJ423" s="17" t="s">
        <v>82</v>
      </c>
      <c r="BK423" s="196">
        <f>ROUND(I423*H423,2)</f>
        <v>0</v>
      </c>
      <c r="BL423" s="17" t="s">
        <v>214</v>
      </c>
      <c r="BM423" s="195" t="s">
        <v>710</v>
      </c>
    </row>
    <row r="424" spans="2:51" s="14" customFormat="1" ht="11.25">
      <c r="B424" s="208"/>
      <c r="C424" s="209"/>
      <c r="D424" s="199" t="s">
        <v>135</v>
      </c>
      <c r="E424" s="210" t="s">
        <v>1</v>
      </c>
      <c r="F424" s="211" t="s">
        <v>711</v>
      </c>
      <c r="G424" s="209"/>
      <c r="H424" s="212">
        <v>10</v>
      </c>
      <c r="I424" s="213"/>
      <c r="J424" s="209"/>
      <c r="K424" s="209"/>
      <c r="L424" s="214"/>
      <c r="M424" s="215"/>
      <c r="N424" s="216"/>
      <c r="O424" s="216"/>
      <c r="P424" s="216"/>
      <c r="Q424" s="216"/>
      <c r="R424" s="216"/>
      <c r="S424" s="216"/>
      <c r="T424" s="217"/>
      <c r="AT424" s="218" t="s">
        <v>135</v>
      </c>
      <c r="AU424" s="218" t="s">
        <v>84</v>
      </c>
      <c r="AV424" s="14" t="s">
        <v>84</v>
      </c>
      <c r="AW424" s="14" t="s">
        <v>31</v>
      </c>
      <c r="AX424" s="14" t="s">
        <v>82</v>
      </c>
      <c r="AY424" s="218" t="s">
        <v>127</v>
      </c>
    </row>
    <row r="425" spans="1:65" s="2" customFormat="1" ht="16.5" customHeight="1">
      <c r="A425" s="34"/>
      <c r="B425" s="35"/>
      <c r="C425" s="230" t="s">
        <v>712</v>
      </c>
      <c r="D425" s="230" t="s">
        <v>184</v>
      </c>
      <c r="E425" s="231" t="s">
        <v>713</v>
      </c>
      <c r="F425" s="232" t="s">
        <v>714</v>
      </c>
      <c r="G425" s="233" t="s">
        <v>244</v>
      </c>
      <c r="H425" s="234">
        <v>10</v>
      </c>
      <c r="I425" s="235"/>
      <c r="J425" s="236">
        <f>ROUND(I425*H425,2)</f>
        <v>0</v>
      </c>
      <c r="K425" s="237"/>
      <c r="L425" s="238"/>
      <c r="M425" s="239" t="s">
        <v>1</v>
      </c>
      <c r="N425" s="240" t="s">
        <v>39</v>
      </c>
      <c r="O425" s="71"/>
      <c r="P425" s="193">
        <f>O425*H425</f>
        <v>0</v>
      </c>
      <c r="Q425" s="193">
        <v>0.0003</v>
      </c>
      <c r="R425" s="193">
        <f>Q425*H425</f>
        <v>0.0029999999999999996</v>
      </c>
      <c r="S425" s="193">
        <v>0</v>
      </c>
      <c r="T425" s="194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95" t="s">
        <v>299</v>
      </c>
      <c r="AT425" s="195" t="s">
        <v>184</v>
      </c>
      <c r="AU425" s="195" t="s">
        <v>84</v>
      </c>
      <c r="AY425" s="17" t="s">
        <v>127</v>
      </c>
      <c r="BE425" s="196">
        <f>IF(N425="základní",J425,0)</f>
        <v>0</v>
      </c>
      <c r="BF425" s="196">
        <f>IF(N425="snížená",J425,0)</f>
        <v>0</v>
      </c>
      <c r="BG425" s="196">
        <f>IF(N425="zákl. přenesená",J425,0)</f>
        <v>0</v>
      </c>
      <c r="BH425" s="196">
        <f>IF(N425="sníž. přenesená",J425,0)</f>
        <v>0</v>
      </c>
      <c r="BI425" s="196">
        <f>IF(N425="nulová",J425,0)</f>
        <v>0</v>
      </c>
      <c r="BJ425" s="17" t="s">
        <v>82</v>
      </c>
      <c r="BK425" s="196">
        <f>ROUND(I425*H425,2)</f>
        <v>0</v>
      </c>
      <c r="BL425" s="17" t="s">
        <v>214</v>
      </c>
      <c r="BM425" s="195" t="s">
        <v>715</v>
      </c>
    </row>
    <row r="426" spans="1:65" s="2" customFormat="1" ht="16.5" customHeight="1">
      <c r="A426" s="34"/>
      <c r="B426" s="35"/>
      <c r="C426" s="183" t="s">
        <v>716</v>
      </c>
      <c r="D426" s="183" t="s">
        <v>129</v>
      </c>
      <c r="E426" s="184" t="s">
        <v>717</v>
      </c>
      <c r="F426" s="185" t="s">
        <v>718</v>
      </c>
      <c r="G426" s="186" t="s">
        <v>244</v>
      </c>
      <c r="H426" s="187">
        <v>3</v>
      </c>
      <c r="I426" s="188"/>
      <c r="J426" s="189">
        <f>ROUND(I426*H426,2)</f>
        <v>0</v>
      </c>
      <c r="K426" s="190"/>
      <c r="L426" s="39"/>
      <c r="M426" s="191" t="s">
        <v>1</v>
      </c>
      <c r="N426" s="192" t="s">
        <v>39</v>
      </c>
      <c r="O426" s="71"/>
      <c r="P426" s="193">
        <f>O426*H426</f>
        <v>0</v>
      </c>
      <c r="Q426" s="193">
        <v>0</v>
      </c>
      <c r="R426" s="193">
        <f>Q426*H426</f>
        <v>0</v>
      </c>
      <c r="S426" s="193">
        <v>0</v>
      </c>
      <c r="T426" s="194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95" t="s">
        <v>214</v>
      </c>
      <c r="AT426" s="195" t="s">
        <v>129</v>
      </c>
      <c r="AU426" s="195" t="s">
        <v>84</v>
      </c>
      <c r="AY426" s="17" t="s">
        <v>127</v>
      </c>
      <c r="BE426" s="196">
        <f>IF(N426="základní",J426,0)</f>
        <v>0</v>
      </c>
      <c r="BF426" s="196">
        <f>IF(N426="snížená",J426,0)</f>
        <v>0</v>
      </c>
      <c r="BG426" s="196">
        <f>IF(N426="zákl. přenesená",J426,0)</f>
        <v>0</v>
      </c>
      <c r="BH426" s="196">
        <f>IF(N426="sníž. přenesená",J426,0)</f>
        <v>0</v>
      </c>
      <c r="BI426" s="196">
        <f>IF(N426="nulová",J426,0)</f>
        <v>0</v>
      </c>
      <c r="BJ426" s="17" t="s">
        <v>82</v>
      </c>
      <c r="BK426" s="196">
        <f>ROUND(I426*H426,2)</f>
        <v>0</v>
      </c>
      <c r="BL426" s="17" t="s">
        <v>214</v>
      </c>
      <c r="BM426" s="195" t="s">
        <v>719</v>
      </c>
    </row>
    <row r="427" spans="1:65" s="2" customFormat="1" ht="44.25" customHeight="1">
      <c r="A427" s="34"/>
      <c r="B427" s="35"/>
      <c r="C427" s="183" t="s">
        <v>720</v>
      </c>
      <c r="D427" s="183" t="s">
        <v>129</v>
      </c>
      <c r="E427" s="184" t="s">
        <v>721</v>
      </c>
      <c r="F427" s="185" t="s">
        <v>722</v>
      </c>
      <c r="G427" s="186" t="s">
        <v>643</v>
      </c>
      <c r="H427" s="245"/>
      <c r="I427" s="188"/>
      <c r="J427" s="189">
        <f>ROUND(I427*H427,2)</f>
        <v>0</v>
      </c>
      <c r="K427" s="190"/>
      <c r="L427" s="39"/>
      <c r="M427" s="191" t="s">
        <v>1</v>
      </c>
      <c r="N427" s="192" t="s">
        <v>39</v>
      </c>
      <c r="O427" s="71"/>
      <c r="P427" s="193">
        <f>O427*H427</f>
        <v>0</v>
      </c>
      <c r="Q427" s="193">
        <v>0</v>
      </c>
      <c r="R427" s="193">
        <f>Q427*H427</f>
        <v>0</v>
      </c>
      <c r="S427" s="193">
        <v>0</v>
      </c>
      <c r="T427" s="194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95" t="s">
        <v>214</v>
      </c>
      <c r="AT427" s="195" t="s">
        <v>129</v>
      </c>
      <c r="AU427" s="195" t="s">
        <v>84</v>
      </c>
      <c r="AY427" s="17" t="s">
        <v>127</v>
      </c>
      <c r="BE427" s="196">
        <f>IF(N427="základní",J427,0)</f>
        <v>0</v>
      </c>
      <c r="BF427" s="196">
        <f>IF(N427="snížená",J427,0)</f>
        <v>0</v>
      </c>
      <c r="BG427" s="196">
        <f>IF(N427="zákl. přenesená",J427,0)</f>
        <v>0</v>
      </c>
      <c r="BH427" s="196">
        <f>IF(N427="sníž. přenesená",J427,0)</f>
        <v>0</v>
      </c>
      <c r="BI427" s="196">
        <f>IF(N427="nulová",J427,0)</f>
        <v>0</v>
      </c>
      <c r="BJ427" s="17" t="s">
        <v>82</v>
      </c>
      <c r="BK427" s="196">
        <f>ROUND(I427*H427,2)</f>
        <v>0</v>
      </c>
      <c r="BL427" s="17" t="s">
        <v>214</v>
      </c>
      <c r="BM427" s="195" t="s">
        <v>723</v>
      </c>
    </row>
    <row r="428" spans="2:63" s="12" customFormat="1" ht="22.9" customHeight="1">
      <c r="B428" s="167"/>
      <c r="C428" s="168"/>
      <c r="D428" s="169" t="s">
        <v>73</v>
      </c>
      <c r="E428" s="181" t="s">
        <v>724</v>
      </c>
      <c r="F428" s="181" t="s">
        <v>725</v>
      </c>
      <c r="G428" s="168"/>
      <c r="H428" s="168"/>
      <c r="I428" s="171"/>
      <c r="J428" s="182">
        <f>BK428</f>
        <v>0</v>
      </c>
      <c r="K428" s="168"/>
      <c r="L428" s="173"/>
      <c r="M428" s="174"/>
      <c r="N428" s="175"/>
      <c r="O428" s="175"/>
      <c r="P428" s="176">
        <f>SUM(P429:P459)</f>
        <v>0</v>
      </c>
      <c r="Q428" s="175"/>
      <c r="R428" s="176">
        <f>SUM(R429:R459)</f>
        <v>1.07284282</v>
      </c>
      <c r="S428" s="175"/>
      <c r="T428" s="177">
        <f>SUM(T429:T459)</f>
        <v>0</v>
      </c>
      <c r="AR428" s="178" t="s">
        <v>84</v>
      </c>
      <c r="AT428" s="179" t="s">
        <v>73</v>
      </c>
      <c r="AU428" s="179" t="s">
        <v>82</v>
      </c>
      <c r="AY428" s="178" t="s">
        <v>127</v>
      </c>
      <c r="BK428" s="180">
        <f>SUM(BK429:BK459)</f>
        <v>0</v>
      </c>
    </row>
    <row r="429" spans="1:65" s="2" customFormat="1" ht="33" customHeight="1">
      <c r="A429" s="34"/>
      <c r="B429" s="35"/>
      <c r="C429" s="183" t="s">
        <v>726</v>
      </c>
      <c r="D429" s="183" t="s">
        <v>129</v>
      </c>
      <c r="E429" s="184" t="s">
        <v>727</v>
      </c>
      <c r="F429" s="185" t="s">
        <v>728</v>
      </c>
      <c r="G429" s="186" t="s">
        <v>132</v>
      </c>
      <c r="H429" s="187">
        <v>6.4</v>
      </c>
      <c r="I429" s="188"/>
      <c r="J429" s="189">
        <f>ROUND(I429*H429,2)</f>
        <v>0</v>
      </c>
      <c r="K429" s="190"/>
      <c r="L429" s="39"/>
      <c r="M429" s="191" t="s">
        <v>1</v>
      </c>
      <c r="N429" s="192" t="s">
        <v>39</v>
      </c>
      <c r="O429" s="71"/>
      <c r="P429" s="193">
        <f>O429*H429</f>
        <v>0</v>
      </c>
      <c r="Q429" s="193">
        <v>0.00026</v>
      </c>
      <c r="R429" s="193">
        <f>Q429*H429</f>
        <v>0.001664</v>
      </c>
      <c r="S429" s="193">
        <v>0</v>
      </c>
      <c r="T429" s="194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95" t="s">
        <v>214</v>
      </c>
      <c r="AT429" s="195" t="s">
        <v>129</v>
      </c>
      <c r="AU429" s="195" t="s">
        <v>84</v>
      </c>
      <c r="AY429" s="17" t="s">
        <v>127</v>
      </c>
      <c r="BE429" s="196">
        <f>IF(N429="základní",J429,0)</f>
        <v>0</v>
      </c>
      <c r="BF429" s="196">
        <f>IF(N429="snížená",J429,0)</f>
        <v>0</v>
      </c>
      <c r="BG429" s="196">
        <f>IF(N429="zákl. přenesená",J429,0)</f>
        <v>0</v>
      </c>
      <c r="BH429" s="196">
        <f>IF(N429="sníž. přenesená",J429,0)</f>
        <v>0</v>
      </c>
      <c r="BI429" s="196">
        <f>IF(N429="nulová",J429,0)</f>
        <v>0</v>
      </c>
      <c r="BJ429" s="17" t="s">
        <v>82</v>
      </c>
      <c r="BK429" s="196">
        <f>ROUND(I429*H429,2)</f>
        <v>0</v>
      </c>
      <c r="BL429" s="17" t="s">
        <v>214</v>
      </c>
      <c r="BM429" s="195" t="s">
        <v>729</v>
      </c>
    </row>
    <row r="430" spans="2:51" s="13" customFormat="1" ht="11.25">
      <c r="B430" s="197"/>
      <c r="C430" s="198"/>
      <c r="D430" s="199" t="s">
        <v>135</v>
      </c>
      <c r="E430" s="200" t="s">
        <v>1</v>
      </c>
      <c r="F430" s="201" t="s">
        <v>730</v>
      </c>
      <c r="G430" s="198"/>
      <c r="H430" s="200" t="s">
        <v>1</v>
      </c>
      <c r="I430" s="202"/>
      <c r="J430" s="198"/>
      <c r="K430" s="198"/>
      <c r="L430" s="203"/>
      <c r="M430" s="204"/>
      <c r="N430" s="205"/>
      <c r="O430" s="205"/>
      <c r="P430" s="205"/>
      <c r="Q430" s="205"/>
      <c r="R430" s="205"/>
      <c r="S430" s="205"/>
      <c r="T430" s="206"/>
      <c r="AT430" s="207" t="s">
        <v>135</v>
      </c>
      <c r="AU430" s="207" t="s">
        <v>84</v>
      </c>
      <c r="AV430" s="13" t="s">
        <v>82</v>
      </c>
      <c r="AW430" s="13" t="s">
        <v>31</v>
      </c>
      <c r="AX430" s="13" t="s">
        <v>74</v>
      </c>
      <c r="AY430" s="207" t="s">
        <v>127</v>
      </c>
    </row>
    <row r="431" spans="2:51" s="14" customFormat="1" ht="11.25">
      <c r="B431" s="208"/>
      <c r="C431" s="209"/>
      <c r="D431" s="199" t="s">
        <v>135</v>
      </c>
      <c r="E431" s="210" t="s">
        <v>1</v>
      </c>
      <c r="F431" s="211" t="s">
        <v>540</v>
      </c>
      <c r="G431" s="209"/>
      <c r="H431" s="212">
        <v>6.4</v>
      </c>
      <c r="I431" s="213"/>
      <c r="J431" s="209"/>
      <c r="K431" s="209"/>
      <c r="L431" s="214"/>
      <c r="M431" s="215"/>
      <c r="N431" s="216"/>
      <c r="O431" s="216"/>
      <c r="P431" s="216"/>
      <c r="Q431" s="216"/>
      <c r="R431" s="216"/>
      <c r="S431" s="216"/>
      <c r="T431" s="217"/>
      <c r="AT431" s="218" t="s">
        <v>135</v>
      </c>
      <c r="AU431" s="218" t="s">
        <v>84</v>
      </c>
      <c r="AV431" s="14" t="s">
        <v>84</v>
      </c>
      <c r="AW431" s="14" t="s">
        <v>31</v>
      </c>
      <c r="AX431" s="14" t="s">
        <v>82</v>
      </c>
      <c r="AY431" s="218" t="s">
        <v>127</v>
      </c>
    </row>
    <row r="432" spans="1:65" s="2" customFormat="1" ht="24.2" customHeight="1">
      <c r="A432" s="34"/>
      <c r="B432" s="35"/>
      <c r="C432" s="230" t="s">
        <v>731</v>
      </c>
      <c r="D432" s="230" t="s">
        <v>184</v>
      </c>
      <c r="E432" s="231" t="s">
        <v>732</v>
      </c>
      <c r="F432" s="232" t="s">
        <v>733</v>
      </c>
      <c r="G432" s="233" t="s">
        <v>132</v>
      </c>
      <c r="H432" s="234">
        <v>6.4</v>
      </c>
      <c r="I432" s="235"/>
      <c r="J432" s="236">
        <f>ROUND(I432*H432,2)</f>
        <v>0</v>
      </c>
      <c r="K432" s="237"/>
      <c r="L432" s="238"/>
      <c r="M432" s="239" t="s">
        <v>1</v>
      </c>
      <c r="N432" s="240" t="s">
        <v>39</v>
      </c>
      <c r="O432" s="71"/>
      <c r="P432" s="193">
        <f>O432*H432</f>
        <v>0</v>
      </c>
      <c r="Q432" s="193">
        <v>0.02731</v>
      </c>
      <c r="R432" s="193">
        <f>Q432*H432</f>
        <v>0.17478400000000002</v>
      </c>
      <c r="S432" s="193">
        <v>0</v>
      </c>
      <c r="T432" s="194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195" t="s">
        <v>299</v>
      </c>
      <c r="AT432" s="195" t="s">
        <v>184</v>
      </c>
      <c r="AU432" s="195" t="s">
        <v>84</v>
      </c>
      <c r="AY432" s="17" t="s">
        <v>127</v>
      </c>
      <c r="BE432" s="196">
        <f>IF(N432="základní",J432,0)</f>
        <v>0</v>
      </c>
      <c r="BF432" s="196">
        <f>IF(N432="snížená",J432,0)</f>
        <v>0</v>
      </c>
      <c r="BG432" s="196">
        <f>IF(N432="zákl. přenesená",J432,0)</f>
        <v>0</v>
      </c>
      <c r="BH432" s="196">
        <f>IF(N432="sníž. přenesená",J432,0)</f>
        <v>0</v>
      </c>
      <c r="BI432" s="196">
        <f>IF(N432="nulová",J432,0)</f>
        <v>0</v>
      </c>
      <c r="BJ432" s="17" t="s">
        <v>82</v>
      </c>
      <c r="BK432" s="196">
        <f>ROUND(I432*H432,2)</f>
        <v>0</v>
      </c>
      <c r="BL432" s="17" t="s">
        <v>214</v>
      </c>
      <c r="BM432" s="195" t="s">
        <v>734</v>
      </c>
    </row>
    <row r="433" spans="1:65" s="2" customFormat="1" ht="16.5" customHeight="1">
      <c r="A433" s="34"/>
      <c r="B433" s="35"/>
      <c r="C433" s="183" t="s">
        <v>735</v>
      </c>
      <c r="D433" s="183" t="s">
        <v>129</v>
      </c>
      <c r="E433" s="184" t="s">
        <v>736</v>
      </c>
      <c r="F433" s="185" t="s">
        <v>737</v>
      </c>
      <c r="G433" s="186" t="s">
        <v>132</v>
      </c>
      <c r="H433" s="187">
        <v>13.711</v>
      </c>
      <c r="I433" s="188"/>
      <c r="J433" s="189">
        <f>ROUND(I433*H433,2)</f>
        <v>0</v>
      </c>
      <c r="K433" s="190"/>
      <c r="L433" s="39"/>
      <c r="M433" s="191" t="s">
        <v>1</v>
      </c>
      <c r="N433" s="192" t="s">
        <v>39</v>
      </c>
      <c r="O433" s="71"/>
      <c r="P433" s="193">
        <f>O433*H433</f>
        <v>0</v>
      </c>
      <c r="Q433" s="193">
        <v>0.00027</v>
      </c>
      <c r="R433" s="193">
        <f>Q433*H433</f>
        <v>0.00370197</v>
      </c>
      <c r="S433" s="193">
        <v>0</v>
      </c>
      <c r="T433" s="194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95" t="s">
        <v>214</v>
      </c>
      <c r="AT433" s="195" t="s">
        <v>129</v>
      </c>
      <c r="AU433" s="195" t="s">
        <v>84</v>
      </c>
      <c r="AY433" s="17" t="s">
        <v>127</v>
      </c>
      <c r="BE433" s="196">
        <f>IF(N433="základní",J433,0)</f>
        <v>0</v>
      </c>
      <c r="BF433" s="196">
        <f>IF(N433="snížená",J433,0)</f>
        <v>0</v>
      </c>
      <c r="BG433" s="196">
        <f>IF(N433="zákl. přenesená",J433,0)</f>
        <v>0</v>
      </c>
      <c r="BH433" s="196">
        <f>IF(N433="sníž. přenesená",J433,0)</f>
        <v>0</v>
      </c>
      <c r="BI433" s="196">
        <f>IF(N433="nulová",J433,0)</f>
        <v>0</v>
      </c>
      <c r="BJ433" s="17" t="s">
        <v>82</v>
      </c>
      <c r="BK433" s="196">
        <f>ROUND(I433*H433,2)</f>
        <v>0</v>
      </c>
      <c r="BL433" s="17" t="s">
        <v>214</v>
      </c>
      <c r="BM433" s="195" t="s">
        <v>738</v>
      </c>
    </row>
    <row r="434" spans="2:51" s="14" customFormat="1" ht="11.25">
      <c r="B434" s="208"/>
      <c r="C434" s="209"/>
      <c r="D434" s="199" t="s">
        <v>135</v>
      </c>
      <c r="E434" s="210" t="s">
        <v>1</v>
      </c>
      <c r="F434" s="211" t="s">
        <v>739</v>
      </c>
      <c r="G434" s="209"/>
      <c r="H434" s="212">
        <v>13.711</v>
      </c>
      <c r="I434" s="213"/>
      <c r="J434" s="209"/>
      <c r="K434" s="209"/>
      <c r="L434" s="214"/>
      <c r="M434" s="215"/>
      <c r="N434" s="216"/>
      <c r="O434" s="216"/>
      <c r="P434" s="216"/>
      <c r="Q434" s="216"/>
      <c r="R434" s="216"/>
      <c r="S434" s="216"/>
      <c r="T434" s="217"/>
      <c r="AT434" s="218" t="s">
        <v>135</v>
      </c>
      <c r="AU434" s="218" t="s">
        <v>84</v>
      </c>
      <c r="AV434" s="14" t="s">
        <v>84</v>
      </c>
      <c r="AW434" s="14" t="s">
        <v>31</v>
      </c>
      <c r="AX434" s="14" t="s">
        <v>82</v>
      </c>
      <c r="AY434" s="218" t="s">
        <v>127</v>
      </c>
    </row>
    <row r="435" spans="1:65" s="2" customFormat="1" ht="37.9" customHeight="1">
      <c r="A435" s="34"/>
      <c r="B435" s="35"/>
      <c r="C435" s="183" t="s">
        <v>740</v>
      </c>
      <c r="D435" s="183" t="s">
        <v>129</v>
      </c>
      <c r="E435" s="184" t="s">
        <v>741</v>
      </c>
      <c r="F435" s="185" t="s">
        <v>742</v>
      </c>
      <c r="G435" s="186" t="s">
        <v>132</v>
      </c>
      <c r="H435" s="187">
        <v>8.653</v>
      </c>
      <c r="I435" s="188"/>
      <c r="J435" s="189">
        <f>ROUND(I435*H435,2)</f>
        <v>0</v>
      </c>
      <c r="K435" s="190"/>
      <c r="L435" s="39"/>
      <c r="M435" s="191" t="s">
        <v>1</v>
      </c>
      <c r="N435" s="192" t="s">
        <v>39</v>
      </c>
      <c r="O435" s="71"/>
      <c r="P435" s="193">
        <f>O435*H435</f>
        <v>0</v>
      </c>
      <c r="Q435" s="193">
        <v>0.00027</v>
      </c>
      <c r="R435" s="193">
        <f>Q435*H435</f>
        <v>0.0023363100000000003</v>
      </c>
      <c r="S435" s="193">
        <v>0</v>
      </c>
      <c r="T435" s="194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95" t="s">
        <v>214</v>
      </c>
      <c r="AT435" s="195" t="s">
        <v>129</v>
      </c>
      <c r="AU435" s="195" t="s">
        <v>84</v>
      </c>
      <c r="AY435" s="17" t="s">
        <v>127</v>
      </c>
      <c r="BE435" s="196">
        <f>IF(N435="základní",J435,0)</f>
        <v>0</v>
      </c>
      <c r="BF435" s="196">
        <f>IF(N435="snížená",J435,0)</f>
        <v>0</v>
      </c>
      <c r="BG435" s="196">
        <f>IF(N435="zákl. přenesená",J435,0)</f>
        <v>0</v>
      </c>
      <c r="BH435" s="196">
        <f>IF(N435="sníž. přenesená",J435,0)</f>
        <v>0</v>
      </c>
      <c r="BI435" s="196">
        <f>IF(N435="nulová",J435,0)</f>
        <v>0</v>
      </c>
      <c r="BJ435" s="17" t="s">
        <v>82</v>
      </c>
      <c r="BK435" s="196">
        <f>ROUND(I435*H435,2)</f>
        <v>0</v>
      </c>
      <c r="BL435" s="17" t="s">
        <v>214</v>
      </c>
      <c r="BM435" s="195" t="s">
        <v>743</v>
      </c>
    </row>
    <row r="436" spans="2:51" s="13" customFormat="1" ht="11.25">
      <c r="B436" s="197"/>
      <c r="C436" s="198"/>
      <c r="D436" s="199" t="s">
        <v>135</v>
      </c>
      <c r="E436" s="200" t="s">
        <v>1</v>
      </c>
      <c r="F436" s="201" t="s">
        <v>744</v>
      </c>
      <c r="G436" s="198"/>
      <c r="H436" s="200" t="s">
        <v>1</v>
      </c>
      <c r="I436" s="202"/>
      <c r="J436" s="198"/>
      <c r="K436" s="198"/>
      <c r="L436" s="203"/>
      <c r="M436" s="204"/>
      <c r="N436" s="205"/>
      <c r="O436" s="205"/>
      <c r="P436" s="205"/>
      <c r="Q436" s="205"/>
      <c r="R436" s="205"/>
      <c r="S436" s="205"/>
      <c r="T436" s="206"/>
      <c r="AT436" s="207" t="s">
        <v>135</v>
      </c>
      <c r="AU436" s="207" t="s">
        <v>84</v>
      </c>
      <c r="AV436" s="13" t="s">
        <v>82</v>
      </c>
      <c r="AW436" s="13" t="s">
        <v>31</v>
      </c>
      <c r="AX436" s="13" t="s">
        <v>74</v>
      </c>
      <c r="AY436" s="207" t="s">
        <v>127</v>
      </c>
    </row>
    <row r="437" spans="2:51" s="14" customFormat="1" ht="11.25">
      <c r="B437" s="208"/>
      <c r="C437" s="209"/>
      <c r="D437" s="199" t="s">
        <v>135</v>
      </c>
      <c r="E437" s="210" t="s">
        <v>1</v>
      </c>
      <c r="F437" s="211" t="s">
        <v>745</v>
      </c>
      <c r="G437" s="209"/>
      <c r="H437" s="212">
        <v>8.653</v>
      </c>
      <c r="I437" s="213"/>
      <c r="J437" s="209"/>
      <c r="K437" s="209"/>
      <c r="L437" s="214"/>
      <c r="M437" s="215"/>
      <c r="N437" s="216"/>
      <c r="O437" s="216"/>
      <c r="P437" s="216"/>
      <c r="Q437" s="216"/>
      <c r="R437" s="216"/>
      <c r="S437" s="216"/>
      <c r="T437" s="217"/>
      <c r="AT437" s="218" t="s">
        <v>135</v>
      </c>
      <c r="AU437" s="218" t="s">
        <v>84</v>
      </c>
      <c r="AV437" s="14" t="s">
        <v>84</v>
      </c>
      <c r="AW437" s="14" t="s">
        <v>31</v>
      </c>
      <c r="AX437" s="14" t="s">
        <v>82</v>
      </c>
      <c r="AY437" s="218" t="s">
        <v>127</v>
      </c>
    </row>
    <row r="438" spans="1:65" s="2" customFormat="1" ht="24.2" customHeight="1">
      <c r="A438" s="34"/>
      <c r="B438" s="35"/>
      <c r="C438" s="183" t="s">
        <v>746</v>
      </c>
      <c r="D438" s="183" t="s">
        <v>129</v>
      </c>
      <c r="E438" s="184" t="s">
        <v>747</v>
      </c>
      <c r="F438" s="185" t="s">
        <v>748</v>
      </c>
      <c r="G438" s="186" t="s">
        <v>244</v>
      </c>
      <c r="H438" s="187">
        <v>1.657</v>
      </c>
      <c r="I438" s="188"/>
      <c r="J438" s="189">
        <f>ROUND(I438*H438,2)</f>
        <v>0</v>
      </c>
      <c r="K438" s="190"/>
      <c r="L438" s="39"/>
      <c r="M438" s="191" t="s">
        <v>1</v>
      </c>
      <c r="N438" s="192" t="s">
        <v>39</v>
      </c>
      <c r="O438" s="71"/>
      <c r="P438" s="193">
        <f>O438*H438</f>
        <v>0</v>
      </c>
      <c r="Q438" s="193">
        <v>0.00026</v>
      </c>
      <c r="R438" s="193">
        <f>Q438*H438</f>
        <v>0.00043081999999999994</v>
      </c>
      <c r="S438" s="193">
        <v>0</v>
      </c>
      <c r="T438" s="194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195" t="s">
        <v>214</v>
      </c>
      <c r="AT438" s="195" t="s">
        <v>129</v>
      </c>
      <c r="AU438" s="195" t="s">
        <v>84</v>
      </c>
      <c r="AY438" s="17" t="s">
        <v>127</v>
      </c>
      <c r="BE438" s="196">
        <f>IF(N438="základní",J438,0)</f>
        <v>0</v>
      </c>
      <c r="BF438" s="196">
        <f>IF(N438="snížená",J438,0)</f>
        <v>0</v>
      </c>
      <c r="BG438" s="196">
        <f>IF(N438="zákl. přenesená",J438,0)</f>
        <v>0</v>
      </c>
      <c r="BH438" s="196">
        <f>IF(N438="sníž. přenesená",J438,0)</f>
        <v>0</v>
      </c>
      <c r="BI438" s="196">
        <f>IF(N438="nulová",J438,0)</f>
        <v>0</v>
      </c>
      <c r="BJ438" s="17" t="s">
        <v>82</v>
      </c>
      <c r="BK438" s="196">
        <f>ROUND(I438*H438,2)</f>
        <v>0</v>
      </c>
      <c r="BL438" s="17" t="s">
        <v>214</v>
      </c>
      <c r="BM438" s="195" t="s">
        <v>749</v>
      </c>
    </row>
    <row r="439" spans="2:51" s="13" customFormat="1" ht="11.25">
      <c r="B439" s="197"/>
      <c r="C439" s="198"/>
      <c r="D439" s="199" t="s">
        <v>135</v>
      </c>
      <c r="E439" s="200" t="s">
        <v>1</v>
      </c>
      <c r="F439" s="201" t="s">
        <v>750</v>
      </c>
      <c r="G439" s="198"/>
      <c r="H439" s="200" t="s">
        <v>1</v>
      </c>
      <c r="I439" s="202"/>
      <c r="J439" s="198"/>
      <c r="K439" s="198"/>
      <c r="L439" s="203"/>
      <c r="M439" s="204"/>
      <c r="N439" s="205"/>
      <c r="O439" s="205"/>
      <c r="P439" s="205"/>
      <c r="Q439" s="205"/>
      <c r="R439" s="205"/>
      <c r="S439" s="205"/>
      <c r="T439" s="206"/>
      <c r="AT439" s="207" t="s">
        <v>135</v>
      </c>
      <c r="AU439" s="207" t="s">
        <v>84</v>
      </c>
      <c r="AV439" s="13" t="s">
        <v>82</v>
      </c>
      <c r="AW439" s="13" t="s">
        <v>31</v>
      </c>
      <c r="AX439" s="13" t="s">
        <v>74</v>
      </c>
      <c r="AY439" s="207" t="s">
        <v>127</v>
      </c>
    </row>
    <row r="440" spans="2:51" s="14" customFormat="1" ht="11.25">
      <c r="B440" s="208"/>
      <c r="C440" s="209"/>
      <c r="D440" s="199" t="s">
        <v>135</v>
      </c>
      <c r="E440" s="210" t="s">
        <v>1</v>
      </c>
      <c r="F440" s="211" t="s">
        <v>751</v>
      </c>
      <c r="G440" s="209"/>
      <c r="H440" s="212">
        <v>1.657</v>
      </c>
      <c r="I440" s="213"/>
      <c r="J440" s="209"/>
      <c r="K440" s="209"/>
      <c r="L440" s="214"/>
      <c r="M440" s="215"/>
      <c r="N440" s="216"/>
      <c r="O440" s="216"/>
      <c r="P440" s="216"/>
      <c r="Q440" s="216"/>
      <c r="R440" s="216"/>
      <c r="S440" s="216"/>
      <c r="T440" s="217"/>
      <c r="AT440" s="218" t="s">
        <v>135</v>
      </c>
      <c r="AU440" s="218" t="s">
        <v>84</v>
      </c>
      <c r="AV440" s="14" t="s">
        <v>84</v>
      </c>
      <c r="AW440" s="14" t="s">
        <v>31</v>
      </c>
      <c r="AX440" s="14" t="s">
        <v>82</v>
      </c>
      <c r="AY440" s="218" t="s">
        <v>127</v>
      </c>
    </row>
    <row r="441" spans="1:65" s="2" customFormat="1" ht="33" customHeight="1">
      <c r="A441" s="34"/>
      <c r="B441" s="35"/>
      <c r="C441" s="183" t="s">
        <v>752</v>
      </c>
      <c r="D441" s="183" t="s">
        <v>129</v>
      </c>
      <c r="E441" s="184" t="s">
        <v>753</v>
      </c>
      <c r="F441" s="185" t="s">
        <v>754</v>
      </c>
      <c r="G441" s="186" t="s">
        <v>132</v>
      </c>
      <c r="H441" s="187">
        <v>3.401</v>
      </c>
      <c r="I441" s="188"/>
      <c r="J441" s="189">
        <f>ROUND(I441*H441,2)</f>
        <v>0</v>
      </c>
      <c r="K441" s="190"/>
      <c r="L441" s="39"/>
      <c r="M441" s="191" t="s">
        <v>1</v>
      </c>
      <c r="N441" s="192" t="s">
        <v>39</v>
      </c>
      <c r="O441" s="71"/>
      <c r="P441" s="193">
        <f>O441*H441</f>
        <v>0</v>
      </c>
      <c r="Q441" s="193">
        <v>0.00027</v>
      </c>
      <c r="R441" s="193">
        <f>Q441*H441</f>
        <v>0.00091827</v>
      </c>
      <c r="S441" s="193">
        <v>0</v>
      </c>
      <c r="T441" s="194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95" t="s">
        <v>214</v>
      </c>
      <c r="AT441" s="195" t="s">
        <v>129</v>
      </c>
      <c r="AU441" s="195" t="s">
        <v>84</v>
      </c>
      <c r="AY441" s="17" t="s">
        <v>127</v>
      </c>
      <c r="BE441" s="196">
        <f>IF(N441="základní",J441,0)</f>
        <v>0</v>
      </c>
      <c r="BF441" s="196">
        <f>IF(N441="snížená",J441,0)</f>
        <v>0</v>
      </c>
      <c r="BG441" s="196">
        <f>IF(N441="zákl. přenesená",J441,0)</f>
        <v>0</v>
      </c>
      <c r="BH441" s="196">
        <f>IF(N441="sníž. přenesená",J441,0)</f>
        <v>0</v>
      </c>
      <c r="BI441" s="196">
        <f>IF(N441="nulová",J441,0)</f>
        <v>0</v>
      </c>
      <c r="BJ441" s="17" t="s">
        <v>82</v>
      </c>
      <c r="BK441" s="196">
        <f>ROUND(I441*H441,2)</f>
        <v>0</v>
      </c>
      <c r="BL441" s="17" t="s">
        <v>214</v>
      </c>
      <c r="BM441" s="195" t="s">
        <v>755</v>
      </c>
    </row>
    <row r="442" spans="2:51" s="13" customFormat="1" ht="11.25">
      <c r="B442" s="197"/>
      <c r="C442" s="198"/>
      <c r="D442" s="199" t="s">
        <v>135</v>
      </c>
      <c r="E442" s="200" t="s">
        <v>1</v>
      </c>
      <c r="F442" s="201" t="s">
        <v>756</v>
      </c>
      <c r="G442" s="198"/>
      <c r="H442" s="200" t="s">
        <v>1</v>
      </c>
      <c r="I442" s="202"/>
      <c r="J442" s="198"/>
      <c r="K442" s="198"/>
      <c r="L442" s="203"/>
      <c r="M442" s="204"/>
      <c r="N442" s="205"/>
      <c r="O442" s="205"/>
      <c r="P442" s="205"/>
      <c r="Q442" s="205"/>
      <c r="R442" s="205"/>
      <c r="S442" s="205"/>
      <c r="T442" s="206"/>
      <c r="AT442" s="207" t="s">
        <v>135</v>
      </c>
      <c r="AU442" s="207" t="s">
        <v>84</v>
      </c>
      <c r="AV442" s="13" t="s">
        <v>82</v>
      </c>
      <c r="AW442" s="13" t="s">
        <v>31</v>
      </c>
      <c r="AX442" s="13" t="s">
        <v>74</v>
      </c>
      <c r="AY442" s="207" t="s">
        <v>127</v>
      </c>
    </row>
    <row r="443" spans="2:51" s="14" customFormat="1" ht="11.25">
      <c r="B443" s="208"/>
      <c r="C443" s="209"/>
      <c r="D443" s="199" t="s">
        <v>135</v>
      </c>
      <c r="E443" s="210" t="s">
        <v>1</v>
      </c>
      <c r="F443" s="211" t="s">
        <v>757</v>
      </c>
      <c r="G443" s="209"/>
      <c r="H443" s="212">
        <v>3.401</v>
      </c>
      <c r="I443" s="213"/>
      <c r="J443" s="209"/>
      <c r="K443" s="209"/>
      <c r="L443" s="214"/>
      <c r="M443" s="215"/>
      <c r="N443" s="216"/>
      <c r="O443" s="216"/>
      <c r="P443" s="216"/>
      <c r="Q443" s="216"/>
      <c r="R443" s="216"/>
      <c r="S443" s="216"/>
      <c r="T443" s="217"/>
      <c r="AT443" s="218" t="s">
        <v>135</v>
      </c>
      <c r="AU443" s="218" t="s">
        <v>84</v>
      </c>
      <c r="AV443" s="14" t="s">
        <v>84</v>
      </c>
      <c r="AW443" s="14" t="s">
        <v>31</v>
      </c>
      <c r="AX443" s="14" t="s">
        <v>82</v>
      </c>
      <c r="AY443" s="218" t="s">
        <v>127</v>
      </c>
    </row>
    <row r="444" spans="1:65" s="2" customFormat="1" ht="44.25" customHeight="1">
      <c r="A444" s="34"/>
      <c r="B444" s="35"/>
      <c r="C444" s="230" t="s">
        <v>758</v>
      </c>
      <c r="D444" s="230" t="s">
        <v>184</v>
      </c>
      <c r="E444" s="231" t="s">
        <v>759</v>
      </c>
      <c r="F444" s="232" t="s">
        <v>760</v>
      </c>
      <c r="G444" s="233" t="s">
        <v>132</v>
      </c>
      <c r="H444" s="234">
        <v>8.653</v>
      </c>
      <c r="I444" s="235"/>
      <c r="J444" s="236">
        <f>ROUND(I444*H444,2)</f>
        <v>0</v>
      </c>
      <c r="K444" s="237"/>
      <c r="L444" s="238"/>
      <c r="M444" s="239" t="s">
        <v>1</v>
      </c>
      <c r="N444" s="240" t="s">
        <v>39</v>
      </c>
      <c r="O444" s="71"/>
      <c r="P444" s="193">
        <f>O444*H444</f>
        <v>0</v>
      </c>
      <c r="Q444" s="193">
        <v>0.054</v>
      </c>
      <c r="R444" s="193">
        <f>Q444*H444</f>
        <v>0.467262</v>
      </c>
      <c r="S444" s="193">
        <v>0</v>
      </c>
      <c r="T444" s="194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195" t="s">
        <v>299</v>
      </c>
      <c r="AT444" s="195" t="s">
        <v>184</v>
      </c>
      <c r="AU444" s="195" t="s">
        <v>84</v>
      </c>
      <c r="AY444" s="17" t="s">
        <v>127</v>
      </c>
      <c r="BE444" s="196">
        <f>IF(N444="základní",J444,0)</f>
        <v>0</v>
      </c>
      <c r="BF444" s="196">
        <f>IF(N444="snížená",J444,0)</f>
        <v>0</v>
      </c>
      <c r="BG444" s="196">
        <f>IF(N444="zákl. přenesená",J444,0)</f>
        <v>0</v>
      </c>
      <c r="BH444" s="196">
        <f>IF(N444="sníž. přenesená",J444,0)</f>
        <v>0</v>
      </c>
      <c r="BI444" s="196">
        <f>IF(N444="nulová",J444,0)</f>
        <v>0</v>
      </c>
      <c r="BJ444" s="17" t="s">
        <v>82</v>
      </c>
      <c r="BK444" s="196">
        <f>ROUND(I444*H444,2)</f>
        <v>0</v>
      </c>
      <c r="BL444" s="17" t="s">
        <v>214</v>
      </c>
      <c r="BM444" s="195" t="s">
        <v>761</v>
      </c>
    </row>
    <row r="445" spans="2:51" s="14" customFormat="1" ht="11.25">
      <c r="B445" s="208"/>
      <c r="C445" s="209"/>
      <c r="D445" s="199" t="s">
        <v>135</v>
      </c>
      <c r="E445" s="210" t="s">
        <v>1</v>
      </c>
      <c r="F445" s="211" t="s">
        <v>745</v>
      </c>
      <c r="G445" s="209"/>
      <c r="H445" s="212">
        <v>8.653</v>
      </c>
      <c r="I445" s="213"/>
      <c r="J445" s="209"/>
      <c r="K445" s="209"/>
      <c r="L445" s="214"/>
      <c r="M445" s="215"/>
      <c r="N445" s="216"/>
      <c r="O445" s="216"/>
      <c r="P445" s="216"/>
      <c r="Q445" s="216"/>
      <c r="R445" s="216"/>
      <c r="S445" s="216"/>
      <c r="T445" s="217"/>
      <c r="AT445" s="218" t="s">
        <v>135</v>
      </c>
      <c r="AU445" s="218" t="s">
        <v>84</v>
      </c>
      <c r="AV445" s="14" t="s">
        <v>84</v>
      </c>
      <c r="AW445" s="14" t="s">
        <v>31</v>
      </c>
      <c r="AX445" s="14" t="s">
        <v>82</v>
      </c>
      <c r="AY445" s="218" t="s">
        <v>127</v>
      </c>
    </row>
    <row r="446" spans="1:65" s="2" customFormat="1" ht="33" customHeight="1">
      <c r="A446" s="34"/>
      <c r="B446" s="35"/>
      <c r="C446" s="230" t="s">
        <v>762</v>
      </c>
      <c r="D446" s="230" t="s">
        <v>184</v>
      </c>
      <c r="E446" s="231" t="s">
        <v>763</v>
      </c>
      <c r="F446" s="232" t="s">
        <v>764</v>
      </c>
      <c r="G446" s="233" t="s">
        <v>132</v>
      </c>
      <c r="H446" s="234">
        <v>1.657</v>
      </c>
      <c r="I446" s="235"/>
      <c r="J446" s="236">
        <f>ROUND(I446*H446,2)</f>
        <v>0</v>
      </c>
      <c r="K446" s="237"/>
      <c r="L446" s="238"/>
      <c r="M446" s="239" t="s">
        <v>1</v>
      </c>
      <c r="N446" s="240" t="s">
        <v>39</v>
      </c>
      <c r="O446" s="71"/>
      <c r="P446" s="193">
        <f>O446*H446</f>
        <v>0</v>
      </c>
      <c r="Q446" s="193">
        <v>0.02917</v>
      </c>
      <c r="R446" s="193">
        <f>Q446*H446</f>
        <v>0.04833469000000001</v>
      </c>
      <c r="S446" s="193">
        <v>0</v>
      </c>
      <c r="T446" s="194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95" t="s">
        <v>299</v>
      </c>
      <c r="AT446" s="195" t="s">
        <v>184</v>
      </c>
      <c r="AU446" s="195" t="s">
        <v>84</v>
      </c>
      <c r="AY446" s="17" t="s">
        <v>127</v>
      </c>
      <c r="BE446" s="196">
        <f>IF(N446="základní",J446,0)</f>
        <v>0</v>
      </c>
      <c r="BF446" s="196">
        <f>IF(N446="snížená",J446,0)</f>
        <v>0</v>
      </c>
      <c r="BG446" s="196">
        <f>IF(N446="zákl. přenesená",J446,0)</f>
        <v>0</v>
      </c>
      <c r="BH446" s="196">
        <f>IF(N446="sníž. přenesená",J446,0)</f>
        <v>0</v>
      </c>
      <c r="BI446" s="196">
        <f>IF(N446="nulová",J446,0)</f>
        <v>0</v>
      </c>
      <c r="BJ446" s="17" t="s">
        <v>82</v>
      </c>
      <c r="BK446" s="196">
        <f>ROUND(I446*H446,2)</f>
        <v>0</v>
      </c>
      <c r="BL446" s="17" t="s">
        <v>214</v>
      </c>
      <c r="BM446" s="195" t="s">
        <v>765</v>
      </c>
    </row>
    <row r="447" spans="2:51" s="14" customFormat="1" ht="11.25">
      <c r="B447" s="208"/>
      <c r="C447" s="209"/>
      <c r="D447" s="199" t="s">
        <v>135</v>
      </c>
      <c r="E447" s="210" t="s">
        <v>1</v>
      </c>
      <c r="F447" s="211" t="s">
        <v>751</v>
      </c>
      <c r="G447" s="209"/>
      <c r="H447" s="212">
        <v>1.657</v>
      </c>
      <c r="I447" s="213"/>
      <c r="J447" s="209"/>
      <c r="K447" s="209"/>
      <c r="L447" s="214"/>
      <c r="M447" s="215"/>
      <c r="N447" s="216"/>
      <c r="O447" s="216"/>
      <c r="P447" s="216"/>
      <c r="Q447" s="216"/>
      <c r="R447" s="216"/>
      <c r="S447" s="216"/>
      <c r="T447" s="217"/>
      <c r="AT447" s="218" t="s">
        <v>135</v>
      </c>
      <c r="AU447" s="218" t="s">
        <v>84</v>
      </c>
      <c r="AV447" s="14" t="s">
        <v>84</v>
      </c>
      <c r="AW447" s="14" t="s">
        <v>31</v>
      </c>
      <c r="AX447" s="14" t="s">
        <v>82</v>
      </c>
      <c r="AY447" s="218" t="s">
        <v>127</v>
      </c>
    </row>
    <row r="448" spans="1:65" s="2" customFormat="1" ht="33" customHeight="1">
      <c r="A448" s="34"/>
      <c r="B448" s="35"/>
      <c r="C448" s="230" t="s">
        <v>766</v>
      </c>
      <c r="D448" s="230" t="s">
        <v>184</v>
      </c>
      <c r="E448" s="231" t="s">
        <v>767</v>
      </c>
      <c r="F448" s="232" t="s">
        <v>768</v>
      </c>
      <c r="G448" s="233" t="s">
        <v>132</v>
      </c>
      <c r="H448" s="234">
        <v>3.401</v>
      </c>
      <c r="I448" s="235"/>
      <c r="J448" s="236">
        <f>ROUND(I448*H448,2)</f>
        <v>0</v>
      </c>
      <c r="K448" s="237"/>
      <c r="L448" s="238"/>
      <c r="M448" s="239" t="s">
        <v>1</v>
      </c>
      <c r="N448" s="240" t="s">
        <v>39</v>
      </c>
      <c r="O448" s="71"/>
      <c r="P448" s="193">
        <f>O448*H448</f>
        <v>0</v>
      </c>
      <c r="Q448" s="193">
        <v>0.044</v>
      </c>
      <c r="R448" s="193">
        <f>Q448*H448</f>
        <v>0.14964399999999997</v>
      </c>
      <c r="S448" s="193">
        <v>0</v>
      </c>
      <c r="T448" s="194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95" t="s">
        <v>299</v>
      </c>
      <c r="AT448" s="195" t="s">
        <v>184</v>
      </c>
      <c r="AU448" s="195" t="s">
        <v>84</v>
      </c>
      <c r="AY448" s="17" t="s">
        <v>127</v>
      </c>
      <c r="BE448" s="196">
        <f>IF(N448="základní",J448,0)</f>
        <v>0</v>
      </c>
      <c r="BF448" s="196">
        <f>IF(N448="snížená",J448,0)</f>
        <v>0</v>
      </c>
      <c r="BG448" s="196">
        <f>IF(N448="zákl. přenesená",J448,0)</f>
        <v>0</v>
      </c>
      <c r="BH448" s="196">
        <f>IF(N448="sníž. přenesená",J448,0)</f>
        <v>0</v>
      </c>
      <c r="BI448" s="196">
        <f>IF(N448="nulová",J448,0)</f>
        <v>0</v>
      </c>
      <c r="BJ448" s="17" t="s">
        <v>82</v>
      </c>
      <c r="BK448" s="196">
        <f>ROUND(I448*H448,2)</f>
        <v>0</v>
      </c>
      <c r="BL448" s="17" t="s">
        <v>214</v>
      </c>
      <c r="BM448" s="195" t="s">
        <v>769</v>
      </c>
    </row>
    <row r="449" spans="2:51" s="14" customFormat="1" ht="11.25">
      <c r="B449" s="208"/>
      <c r="C449" s="209"/>
      <c r="D449" s="199" t="s">
        <v>135</v>
      </c>
      <c r="E449" s="210" t="s">
        <v>1</v>
      </c>
      <c r="F449" s="211" t="s">
        <v>757</v>
      </c>
      <c r="G449" s="209"/>
      <c r="H449" s="212">
        <v>3.401</v>
      </c>
      <c r="I449" s="213"/>
      <c r="J449" s="209"/>
      <c r="K449" s="209"/>
      <c r="L449" s="214"/>
      <c r="M449" s="215"/>
      <c r="N449" s="216"/>
      <c r="O449" s="216"/>
      <c r="P449" s="216"/>
      <c r="Q449" s="216"/>
      <c r="R449" s="216"/>
      <c r="S449" s="216"/>
      <c r="T449" s="217"/>
      <c r="AT449" s="218" t="s">
        <v>135</v>
      </c>
      <c r="AU449" s="218" t="s">
        <v>84</v>
      </c>
      <c r="AV449" s="14" t="s">
        <v>84</v>
      </c>
      <c r="AW449" s="14" t="s">
        <v>31</v>
      </c>
      <c r="AX449" s="14" t="s">
        <v>82</v>
      </c>
      <c r="AY449" s="218" t="s">
        <v>127</v>
      </c>
    </row>
    <row r="450" spans="1:65" s="2" customFormat="1" ht="16.5" customHeight="1">
      <c r="A450" s="34"/>
      <c r="B450" s="35"/>
      <c r="C450" s="183" t="s">
        <v>770</v>
      </c>
      <c r="D450" s="183" t="s">
        <v>129</v>
      </c>
      <c r="E450" s="184" t="s">
        <v>771</v>
      </c>
      <c r="F450" s="185" t="s">
        <v>772</v>
      </c>
      <c r="G450" s="186" t="s">
        <v>244</v>
      </c>
      <c r="H450" s="187">
        <v>3</v>
      </c>
      <c r="I450" s="188"/>
      <c r="J450" s="189">
        <f>ROUND(I450*H450,2)</f>
        <v>0</v>
      </c>
      <c r="K450" s="190"/>
      <c r="L450" s="39"/>
      <c r="M450" s="191" t="s">
        <v>1</v>
      </c>
      <c r="N450" s="192" t="s">
        <v>39</v>
      </c>
      <c r="O450" s="71"/>
      <c r="P450" s="193">
        <f>O450*H450</f>
        <v>0</v>
      </c>
      <c r="Q450" s="193">
        <v>0</v>
      </c>
      <c r="R450" s="193">
        <f>Q450*H450</f>
        <v>0</v>
      </c>
      <c r="S450" s="193">
        <v>0</v>
      </c>
      <c r="T450" s="194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95" t="s">
        <v>214</v>
      </c>
      <c r="AT450" s="195" t="s">
        <v>129</v>
      </c>
      <c r="AU450" s="195" t="s">
        <v>84</v>
      </c>
      <c r="AY450" s="17" t="s">
        <v>127</v>
      </c>
      <c r="BE450" s="196">
        <f>IF(N450="základní",J450,0)</f>
        <v>0</v>
      </c>
      <c r="BF450" s="196">
        <f>IF(N450="snížená",J450,0)</f>
        <v>0</v>
      </c>
      <c r="BG450" s="196">
        <f>IF(N450="zákl. přenesená",J450,0)</f>
        <v>0</v>
      </c>
      <c r="BH450" s="196">
        <f>IF(N450="sníž. přenesená",J450,0)</f>
        <v>0</v>
      </c>
      <c r="BI450" s="196">
        <f>IF(N450="nulová",J450,0)</f>
        <v>0</v>
      </c>
      <c r="BJ450" s="17" t="s">
        <v>82</v>
      </c>
      <c r="BK450" s="196">
        <f>ROUND(I450*H450,2)</f>
        <v>0</v>
      </c>
      <c r="BL450" s="17" t="s">
        <v>214</v>
      </c>
      <c r="BM450" s="195" t="s">
        <v>773</v>
      </c>
    </row>
    <row r="451" spans="1:65" s="2" customFormat="1" ht="44.25" customHeight="1">
      <c r="A451" s="34"/>
      <c r="B451" s="35"/>
      <c r="C451" s="183" t="s">
        <v>774</v>
      </c>
      <c r="D451" s="183" t="s">
        <v>129</v>
      </c>
      <c r="E451" s="184" t="s">
        <v>775</v>
      </c>
      <c r="F451" s="185" t="s">
        <v>776</v>
      </c>
      <c r="G451" s="186" t="s">
        <v>244</v>
      </c>
      <c r="H451" s="187">
        <v>1</v>
      </c>
      <c r="I451" s="188"/>
      <c r="J451" s="189">
        <f>ROUND(I451*H451,2)</f>
        <v>0</v>
      </c>
      <c r="K451" s="190"/>
      <c r="L451" s="39"/>
      <c r="M451" s="191" t="s">
        <v>1</v>
      </c>
      <c r="N451" s="192" t="s">
        <v>39</v>
      </c>
      <c r="O451" s="71"/>
      <c r="P451" s="193">
        <f>O451*H451</f>
        <v>0</v>
      </c>
      <c r="Q451" s="193">
        <v>0</v>
      </c>
      <c r="R451" s="193">
        <f>Q451*H451</f>
        <v>0</v>
      </c>
      <c r="S451" s="193">
        <v>0</v>
      </c>
      <c r="T451" s="194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95" t="s">
        <v>214</v>
      </c>
      <c r="AT451" s="195" t="s">
        <v>129</v>
      </c>
      <c r="AU451" s="195" t="s">
        <v>84</v>
      </c>
      <c r="AY451" s="17" t="s">
        <v>127</v>
      </c>
      <c r="BE451" s="196">
        <f>IF(N451="základní",J451,0)</f>
        <v>0</v>
      </c>
      <c r="BF451" s="196">
        <f>IF(N451="snížená",J451,0)</f>
        <v>0</v>
      </c>
      <c r="BG451" s="196">
        <f>IF(N451="zákl. přenesená",J451,0)</f>
        <v>0</v>
      </c>
      <c r="BH451" s="196">
        <f>IF(N451="sníž. přenesená",J451,0)</f>
        <v>0</v>
      </c>
      <c r="BI451" s="196">
        <f>IF(N451="nulová",J451,0)</f>
        <v>0</v>
      </c>
      <c r="BJ451" s="17" t="s">
        <v>82</v>
      </c>
      <c r="BK451" s="196">
        <f>ROUND(I451*H451,2)</f>
        <v>0</v>
      </c>
      <c r="BL451" s="17" t="s">
        <v>214</v>
      </c>
      <c r="BM451" s="195" t="s">
        <v>777</v>
      </c>
    </row>
    <row r="452" spans="1:65" s="2" customFormat="1" ht="24.2" customHeight="1">
      <c r="A452" s="34"/>
      <c r="B452" s="35"/>
      <c r="C452" s="230" t="s">
        <v>778</v>
      </c>
      <c r="D452" s="230" t="s">
        <v>184</v>
      </c>
      <c r="E452" s="231" t="s">
        <v>779</v>
      </c>
      <c r="F452" s="232" t="s">
        <v>780</v>
      </c>
      <c r="G452" s="233" t="s">
        <v>132</v>
      </c>
      <c r="H452" s="234">
        <v>1.919</v>
      </c>
      <c r="I452" s="235"/>
      <c r="J452" s="236">
        <f>ROUND(I452*H452,2)</f>
        <v>0</v>
      </c>
      <c r="K452" s="237"/>
      <c r="L452" s="238"/>
      <c r="M452" s="239" t="s">
        <v>1</v>
      </c>
      <c r="N452" s="240" t="s">
        <v>39</v>
      </c>
      <c r="O452" s="71"/>
      <c r="P452" s="193">
        <f>O452*H452</f>
        <v>0</v>
      </c>
      <c r="Q452" s="193">
        <v>0.03829</v>
      </c>
      <c r="R452" s="193">
        <f>Q452*H452</f>
        <v>0.07347851</v>
      </c>
      <c r="S452" s="193">
        <v>0</v>
      </c>
      <c r="T452" s="194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95" t="s">
        <v>299</v>
      </c>
      <c r="AT452" s="195" t="s">
        <v>184</v>
      </c>
      <c r="AU452" s="195" t="s">
        <v>84</v>
      </c>
      <c r="AY452" s="17" t="s">
        <v>127</v>
      </c>
      <c r="BE452" s="196">
        <f>IF(N452="základní",J452,0)</f>
        <v>0</v>
      </c>
      <c r="BF452" s="196">
        <f>IF(N452="snížená",J452,0)</f>
        <v>0</v>
      </c>
      <c r="BG452" s="196">
        <f>IF(N452="zákl. přenesená",J452,0)</f>
        <v>0</v>
      </c>
      <c r="BH452" s="196">
        <f>IF(N452="sníž. přenesená",J452,0)</f>
        <v>0</v>
      </c>
      <c r="BI452" s="196">
        <f>IF(N452="nulová",J452,0)</f>
        <v>0</v>
      </c>
      <c r="BJ452" s="17" t="s">
        <v>82</v>
      </c>
      <c r="BK452" s="196">
        <f>ROUND(I452*H452,2)</f>
        <v>0</v>
      </c>
      <c r="BL452" s="17" t="s">
        <v>214</v>
      </c>
      <c r="BM452" s="195" t="s">
        <v>781</v>
      </c>
    </row>
    <row r="453" spans="1:47" s="2" customFormat="1" ht="19.5">
      <c r="A453" s="34"/>
      <c r="B453" s="35"/>
      <c r="C453" s="36"/>
      <c r="D453" s="199" t="s">
        <v>322</v>
      </c>
      <c r="E453" s="36"/>
      <c r="F453" s="241" t="s">
        <v>782</v>
      </c>
      <c r="G453" s="36"/>
      <c r="H453" s="36"/>
      <c r="I453" s="242"/>
      <c r="J453" s="36"/>
      <c r="K453" s="36"/>
      <c r="L453" s="39"/>
      <c r="M453" s="243"/>
      <c r="N453" s="244"/>
      <c r="O453" s="71"/>
      <c r="P453" s="71"/>
      <c r="Q453" s="71"/>
      <c r="R453" s="71"/>
      <c r="S453" s="71"/>
      <c r="T453" s="72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T453" s="17" t="s">
        <v>322</v>
      </c>
      <c r="AU453" s="17" t="s">
        <v>84</v>
      </c>
    </row>
    <row r="454" spans="2:51" s="14" customFormat="1" ht="11.25">
      <c r="B454" s="208"/>
      <c r="C454" s="209"/>
      <c r="D454" s="199" t="s">
        <v>135</v>
      </c>
      <c r="E454" s="210" t="s">
        <v>1</v>
      </c>
      <c r="F454" s="211" t="s">
        <v>783</v>
      </c>
      <c r="G454" s="209"/>
      <c r="H454" s="212">
        <v>1.919</v>
      </c>
      <c r="I454" s="213"/>
      <c r="J454" s="209"/>
      <c r="K454" s="209"/>
      <c r="L454" s="214"/>
      <c r="M454" s="215"/>
      <c r="N454" s="216"/>
      <c r="O454" s="216"/>
      <c r="P454" s="216"/>
      <c r="Q454" s="216"/>
      <c r="R454" s="216"/>
      <c r="S454" s="216"/>
      <c r="T454" s="217"/>
      <c r="AT454" s="218" t="s">
        <v>135</v>
      </c>
      <c r="AU454" s="218" t="s">
        <v>84</v>
      </c>
      <c r="AV454" s="14" t="s">
        <v>84</v>
      </c>
      <c r="AW454" s="14" t="s">
        <v>31</v>
      </c>
      <c r="AX454" s="14" t="s">
        <v>82</v>
      </c>
      <c r="AY454" s="218" t="s">
        <v>127</v>
      </c>
    </row>
    <row r="455" spans="1:65" s="2" customFormat="1" ht="44.25" customHeight="1">
      <c r="A455" s="34"/>
      <c r="B455" s="35"/>
      <c r="C455" s="183" t="s">
        <v>784</v>
      </c>
      <c r="D455" s="183" t="s">
        <v>129</v>
      </c>
      <c r="E455" s="184" t="s">
        <v>785</v>
      </c>
      <c r="F455" s="185" t="s">
        <v>786</v>
      </c>
      <c r="G455" s="186" t="s">
        <v>244</v>
      </c>
      <c r="H455" s="187">
        <v>1</v>
      </c>
      <c r="I455" s="188"/>
      <c r="J455" s="189">
        <f>ROUND(I455*H455,2)</f>
        <v>0</v>
      </c>
      <c r="K455" s="190"/>
      <c r="L455" s="39"/>
      <c r="M455" s="191" t="s">
        <v>1</v>
      </c>
      <c r="N455" s="192" t="s">
        <v>39</v>
      </c>
      <c r="O455" s="71"/>
      <c r="P455" s="193">
        <f>O455*H455</f>
        <v>0</v>
      </c>
      <c r="Q455" s="193">
        <v>0</v>
      </c>
      <c r="R455" s="193">
        <f>Q455*H455</f>
        <v>0</v>
      </c>
      <c r="S455" s="193">
        <v>0</v>
      </c>
      <c r="T455" s="194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95" t="s">
        <v>214</v>
      </c>
      <c r="AT455" s="195" t="s">
        <v>129</v>
      </c>
      <c r="AU455" s="195" t="s">
        <v>84</v>
      </c>
      <c r="AY455" s="17" t="s">
        <v>127</v>
      </c>
      <c r="BE455" s="196">
        <f>IF(N455="základní",J455,0)</f>
        <v>0</v>
      </c>
      <c r="BF455" s="196">
        <f>IF(N455="snížená",J455,0)</f>
        <v>0</v>
      </c>
      <c r="BG455" s="196">
        <f>IF(N455="zákl. přenesená",J455,0)</f>
        <v>0</v>
      </c>
      <c r="BH455" s="196">
        <f>IF(N455="sníž. přenesená",J455,0)</f>
        <v>0</v>
      </c>
      <c r="BI455" s="196">
        <f>IF(N455="nulová",J455,0)</f>
        <v>0</v>
      </c>
      <c r="BJ455" s="17" t="s">
        <v>82</v>
      </c>
      <c r="BK455" s="196">
        <f>ROUND(I455*H455,2)</f>
        <v>0</v>
      </c>
      <c r="BL455" s="17" t="s">
        <v>214</v>
      </c>
      <c r="BM455" s="195" t="s">
        <v>787</v>
      </c>
    </row>
    <row r="456" spans="1:65" s="2" customFormat="1" ht="24.2" customHeight="1">
      <c r="A456" s="34"/>
      <c r="B456" s="35"/>
      <c r="C456" s="230" t="s">
        <v>788</v>
      </c>
      <c r="D456" s="230" t="s">
        <v>184</v>
      </c>
      <c r="E456" s="231" t="s">
        <v>779</v>
      </c>
      <c r="F456" s="232" t="s">
        <v>780</v>
      </c>
      <c r="G456" s="233" t="s">
        <v>132</v>
      </c>
      <c r="H456" s="234">
        <v>3.925</v>
      </c>
      <c r="I456" s="235"/>
      <c r="J456" s="236">
        <f>ROUND(I456*H456,2)</f>
        <v>0</v>
      </c>
      <c r="K456" s="237"/>
      <c r="L456" s="238"/>
      <c r="M456" s="239" t="s">
        <v>1</v>
      </c>
      <c r="N456" s="240" t="s">
        <v>39</v>
      </c>
      <c r="O456" s="71"/>
      <c r="P456" s="193">
        <f>O456*H456</f>
        <v>0</v>
      </c>
      <c r="Q456" s="193">
        <v>0.03829</v>
      </c>
      <c r="R456" s="193">
        <f>Q456*H456</f>
        <v>0.15028824999999998</v>
      </c>
      <c r="S456" s="193">
        <v>0</v>
      </c>
      <c r="T456" s="194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95" t="s">
        <v>299</v>
      </c>
      <c r="AT456" s="195" t="s">
        <v>184</v>
      </c>
      <c r="AU456" s="195" t="s">
        <v>84</v>
      </c>
      <c r="AY456" s="17" t="s">
        <v>127</v>
      </c>
      <c r="BE456" s="196">
        <f>IF(N456="základní",J456,0)</f>
        <v>0</v>
      </c>
      <c r="BF456" s="196">
        <f>IF(N456="snížená",J456,0)</f>
        <v>0</v>
      </c>
      <c r="BG456" s="196">
        <f>IF(N456="zákl. přenesená",J456,0)</f>
        <v>0</v>
      </c>
      <c r="BH456" s="196">
        <f>IF(N456="sníž. přenesená",J456,0)</f>
        <v>0</v>
      </c>
      <c r="BI456" s="196">
        <f>IF(N456="nulová",J456,0)</f>
        <v>0</v>
      </c>
      <c r="BJ456" s="17" t="s">
        <v>82</v>
      </c>
      <c r="BK456" s="196">
        <f>ROUND(I456*H456,2)</f>
        <v>0</v>
      </c>
      <c r="BL456" s="17" t="s">
        <v>214</v>
      </c>
      <c r="BM456" s="195" t="s">
        <v>789</v>
      </c>
    </row>
    <row r="457" spans="1:47" s="2" customFormat="1" ht="19.5">
      <c r="A457" s="34"/>
      <c r="B457" s="35"/>
      <c r="C457" s="36"/>
      <c r="D457" s="199" t="s">
        <v>322</v>
      </c>
      <c r="E457" s="36"/>
      <c r="F457" s="241" t="s">
        <v>782</v>
      </c>
      <c r="G457" s="36"/>
      <c r="H457" s="36"/>
      <c r="I457" s="242"/>
      <c r="J457" s="36"/>
      <c r="K457" s="36"/>
      <c r="L457" s="39"/>
      <c r="M457" s="243"/>
      <c r="N457" s="244"/>
      <c r="O457" s="71"/>
      <c r="P457" s="71"/>
      <c r="Q457" s="71"/>
      <c r="R457" s="71"/>
      <c r="S457" s="71"/>
      <c r="T457" s="72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T457" s="17" t="s">
        <v>322</v>
      </c>
      <c r="AU457" s="17" t="s">
        <v>84</v>
      </c>
    </row>
    <row r="458" spans="2:51" s="14" customFormat="1" ht="11.25">
      <c r="B458" s="208"/>
      <c r="C458" s="209"/>
      <c r="D458" s="199" t="s">
        <v>135</v>
      </c>
      <c r="E458" s="210" t="s">
        <v>1</v>
      </c>
      <c r="F458" s="211" t="s">
        <v>790</v>
      </c>
      <c r="G458" s="209"/>
      <c r="H458" s="212">
        <v>3.925</v>
      </c>
      <c r="I458" s="213"/>
      <c r="J458" s="209"/>
      <c r="K458" s="209"/>
      <c r="L458" s="214"/>
      <c r="M458" s="215"/>
      <c r="N458" s="216"/>
      <c r="O458" s="216"/>
      <c r="P458" s="216"/>
      <c r="Q458" s="216"/>
      <c r="R458" s="216"/>
      <c r="S458" s="216"/>
      <c r="T458" s="217"/>
      <c r="AT458" s="218" t="s">
        <v>135</v>
      </c>
      <c r="AU458" s="218" t="s">
        <v>84</v>
      </c>
      <c r="AV458" s="14" t="s">
        <v>84</v>
      </c>
      <c r="AW458" s="14" t="s">
        <v>31</v>
      </c>
      <c r="AX458" s="14" t="s">
        <v>82</v>
      </c>
      <c r="AY458" s="218" t="s">
        <v>127</v>
      </c>
    </row>
    <row r="459" spans="1:65" s="2" customFormat="1" ht="44.25" customHeight="1">
      <c r="A459" s="34"/>
      <c r="B459" s="35"/>
      <c r="C459" s="183" t="s">
        <v>791</v>
      </c>
      <c r="D459" s="183" t="s">
        <v>129</v>
      </c>
      <c r="E459" s="184" t="s">
        <v>792</v>
      </c>
      <c r="F459" s="185" t="s">
        <v>793</v>
      </c>
      <c r="G459" s="186" t="s">
        <v>643</v>
      </c>
      <c r="H459" s="245"/>
      <c r="I459" s="188"/>
      <c r="J459" s="189">
        <f>ROUND(I459*H459,2)</f>
        <v>0</v>
      </c>
      <c r="K459" s="190"/>
      <c r="L459" s="39"/>
      <c r="M459" s="191" t="s">
        <v>1</v>
      </c>
      <c r="N459" s="192" t="s">
        <v>39</v>
      </c>
      <c r="O459" s="71"/>
      <c r="P459" s="193">
        <f>O459*H459</f>
        <v>0</v>
      </c>
      <c r="Q459" s="193">
        <v>0</v>
      </c>
      <c r="R459" s="193">
        <f>Q459*H459</f>
        <v>0</v>
      </c>
      <c r="S459" s="193">
        <v>0</v>
      </c>
      <c r="T459" s="194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95" t="s">
        <v>214</v>
      </c>
      <c r="AT459" s="195" t="s">
        <v>129</v>
      </c>
      <c r="AU459" s="195" t="s">
        <v>84</v>
      </c>
      <c r="AY459" s="17" t="s">
        <v>127</v>
      </c>
      <c r="BE459" s="196">
        <f>IF(N459="základní",J459,0)</f>
        <v>0</v>
      </c>
      <c r="BF459" s="196">
        <f>IF(N459="snížená",J459,0)</f>
        <v>0</v>
      </c>
      <c r="BG459" s="196">
        <f>IF(N459="zákl. přenesená",J459,0)</f>
        <v>0</v>
      </c>
      <c r="BH459" s="196">
        <f>IF(N459="sníž. přenesená",J459,0)</f>
        <v>0</v>
      </c>
      <c r="BI459" s="196">
        <f>IF(N459="nulová",J459,0)</f>
        <v>0</v>
      </c>
      <c r="BJ459" s="17" t="s">
        <v>82</v>
      </c>
      <c r="BK459" s="196">
        <f>ROUND(I459*H459,2)</f>
        <v>0</v>
      </c>
      <c r="BL459" s="17" t="s">
        <v>214</v>
      </c>
      <c r="BM459" s="195" t="s">
        <v>794</v>
      </c>
    </row>
    <row r="460" spans="2:63" s="12" customFormat="1" ht="22.9" customHeight="1">
      <c r="B460" s="167"/>
      <c r="C460" s="168"/>
      <c r="D460" s="169" t="s">
        <v>73</v>
      </c>
      <c r="E460" s="181" t="s">
        <v>795</v>
      </c>
      <c r="F460" s="181" t="s">
        <v>796</v>
      </c>
      <c r="G460" s="168"/>
      <c r="H460" s="168"/>
      <c r="I460" s="171"/>
      <c r="J460" s="182">
        <f>BK460</f>
        <v>0</v>
      </c>
      <c r="K460" s="168"/>
      <c r="L460" s="173"/>
      <c r="M460" s="174"/>
      <c r="N460" s="175"/>
      <c r="O460" s="175"/>
      <c r="P460" s="176">
        <f>SUM(P461:P468)</f>
        <v>0</v>
      </c>
      <c r="Q460" s="175"/>
      <c r="R460" s="176">
        <f>SUM(R461:R468)</f>
        <v>0.00088569</v>
      </c>
      <c r="S460" s="175"/>
      <c r="T460" s="177">
        <f>SUM(T461:T468)</f>
        <v>0.19682</v>
      </c>
      <c r="AR460" s="178" t="s">
        <v>84</v>
      </c>
      <c r="AT460" s="179" t="s">
        <v>73</v>
      </c>
      <c r="AU460" s="179" t="s">
        <v>82</v>
      </c>
      <c r="AY460" s="178" t="s">
        <v>127</v>
      </c>
      <c r="BK460" s="180">
        <f>SUM(BK461:BK468)</f>
        <v>0</v>
      </c>
    </row>
    <row r="461" spans="1:65" s="2" customFormat="1" ht="16.5" customHeight="1">
      <c r="A461" s="34"/>
      <c r="B461" s="35"/>
      <c r="C461" s="183" t="s">
        <v>797</v>
      </c>
      <c r="D461" s="183" t="s">
        <v>129</v>
      </c>
      <c r="E461" s="184" t="s">
        <v>798</v>
      </c>
      <c r="F461" s="185" t="s">
        <v>799</v>
      </c>
      <c r="G461" s="186" t="s">
        <v>132</v>
      </c>
      <c r="H461" s="187">
        <v>9.841</v>
      </c>
      <c r="I461" s="188"/>
      <c r="J461" s="189">
        <f>ROUND(I461*H461,2)</f>
        <v>0</v>
      </c>
      <c r="K461" s="190"/>
      <c r="L461" s="39"/>
      <c r="M461" s="191" t="s">
        <v>1</v>
      </c>
      <c r="N461" s="192" t="s">
        <v>39</v>
      </c>
      <c r="O461" s="71"/>
      <c r="P461" s="193">
        <f>O461*H461</f>
        <v>0</v>
      </c>
      <c r="Q461" s="193">
        <v>0</v>
      </c>
      <c r="R461" s="193">
        <f>Q461*H461</f>
        <v>0</v>
      </c>
      <c r="S461" s="193">
        <v>0.02</v>
      </c>
      <c r="T461" s="194">
        <f>S461*H461</f>
        <v>0.19682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195" t="s">
        <v>214</v>
      </c>
      <c r="AT461" s="195" t="s">
        <v>129</v>
      </c>
      <c r="AU461" s="195" t="s">
        <v>84</v>
      </c>
      <c r="AY461" s="17" t="s">
        <v>127</v>
      </c>
      <c r="BE461" s="196">
        <f>IF(N461="základní",J461,0)</f>
        <v>0</v>
      </c>
      <c r="BF461" s="196">
        <f>IF(N461="snížená",J461,0)</f>
        <v>0</v>
      </c>
      <c r="BG461" s="196">
        <f>IF(N461="zákl. přenesená",J461,0)</f>
        <v>0</v>
      </c>
      <c r="BH461" s="196">
        <f>IF(N461="sníž. přenesená",J461,0)</f>
        <v>0</v>
      </c>
      <c r="BI461" s="196">
        <f>IF(N461="nulová",J461,0)</f>
        <v>0</v>
      </c>
      <c r="BJ461" s="17" t="s">
        <v>82</v>
      </c>
      <c r="BK461" s="196">
        <f>ROUND(I461*H461,2)</f>
        <v>0</v>
      </c>
      <c r="BL461" s="17" t="s">
        <v>214</v>
      </c>
      <c r="BM461" s="195" t="s">
        <v>800</v>
      </c>
    </row>
    <row r="462" spans="2:51" s="13" customFormat="1" ht="11.25">
      <c r="B462" s="197"/>
      <c r="C462" s="198"/>
      <c r="D462" s="199" t="s">
        <v>135</v>
      </c>
      <c r="E462" s="200" t="s">
        <v>1</v>
      </c>
      <c r="F462" s="201" t="s">
        <v>801</v>
      </c>
      <c r="G462" s="198"/>
      <c r="H462" s="200" t="s">
        <v>1</v>
      </c>
      <c r="I462" s="202"/>
      <c r="J462" s="198"/>
      <c r="K462" s="198"/>
      <c r="L462" s="203"/>
      <c r="M462" s="204"/>
      <c r="N462" s="205"/>
      <c r="O462" s="205"/>
      <c r="P462" s="205"/>
      <c r="Q462" s="205"/>
      <c r="R462" s="205"/>
      <c r="S462" s="205"/>
      <c r="T462" s="206"/>
      <c r="AT462" s="207" t="s">
        <v>135</v>
      </c>
      <c r="AU462" s="207" t="s">
        <v>84</v>
      </c>
      <c r="AV462" s="13" t="s">
        <v>82</v>
      </c>
      <c r="AW462" s="13" t="s">
        <v>31</v>
      </c>
      <c r="AX462" s="13" t="s">
        <v>74</v>
      </c>
      <c r="AY462" s="207" t="s">
        <v>127</v>
      </c>
    </row>
    <row r="463" spans="2:51" s="13" customFormat="1" ht="11.25">
      <c r="B463" s="197"/>
      <c r="C463" s="198"/>
      <c r="D463" s="199" t="s">
        <v>135</v>
      </c>
      <c r="E463" s="200" t="s">
        <v>1</v>
      </c>
      <c r="F463" s="201" t="s">
        <v>802</v>
      </c>
      <c r="G463" s="198"/>
      <c r="H463" s="200" t="s">
        <v>1</v>
      </c>
      <c r="I463" s="202"/>
      <c r="J463" s="198"/>
      <c r="K463" s="198"/>
      <c r="L463" s="203"/>
      <c r="M463" s="204"/>
      <c r="N463" s="205"/>
      <c r="O463" s="205"/>
      <c r="P463" s="205"/>
      <c r="Q463" s="205"/>
      <c r="R463" s="205"/>
      <c r="S463" s="205"/>
      <c r="T463" s="206"/>
      <c r="AT463" s="207" t="s">
        <v>135</v>
      </c>
      <c r="AU463" s="207" t="s">
        <v>84</v>
      </c>
      <c r="AV463" s="13" t="s">
        <v>82</v>
      </c>
      <c r="AW463" s="13" t="s">
        <v>31</v>
      </c>
      <c r="AX463" s="13" t="s">
        <v>74</v>
      </c>
      <c r="AY463" s="207" t="s">
        <v>127</v>
      </c>
    </row>
    <row r="464" spans="2:51" s="14" customFormat="1" ht="11.25">
      <c r="B464" s="208"/>
      <c r="C464" s="209"/>
      <c r="D464" s="199" t="s">
        <v>135</v>
      </c>
      <c r="E464" s="210" t="s">
        <v>1</v>
      </c>
      <c r="F464" s="211" t="s">
        <v>803</v>
      </c>
      <c r="G464" s="209"/>
      <c r="H464" s="212">
        <v>9.841</v>
      </c>
      <c r="I464" s="213"/>
      <c r="J464" s="209"/>
      <c r="K464" s="209"/>
      <c r="L464" s="214"/>
      <c r="M464" s="215"/>
      <c r="N464" s="216"/>
      <c r="O464" s="216"/>
      <c r="P464" s="216"/>
      <c r="Q464" s="216"/>
      <c r="R464" s="216"/>
      <c r="S464" s="216"/>
      <c r="T464" s="217"/>
      <c r="AT464" s="218" t="s">
        <v>135</v>
      </c>
      <c r="AU464" s="218" t="s">
        <v>84</v>
      </c>
      <c r="AV464" s="14" t="s">
        <v>84</v>
      </c>
      <c r="AW464" s="14" t="s">
        <v>31</v>
      </c>
      <c r="AX464" s="14" t="s">
        <v>82</v>
      </c>
      <c r="AY464" s="218" t="s">
        <v>127</v>
      </c>
    </row>
    <row r="465" spans="1:65" s="2" customFormat="1" ht="16.5" customHeight="1">
      <c r="A465" s="34"/>
      <c r="B465" s="35"/>
      <c r="C465" s="183" t="s">
        <v>804</v>
      </c>
      <c r="D465" s="183" t="s">
        <v>129</v>
      </c>
      <c r="E465" s="184" t="s">
        <v>805</v>
      </c>
      <c r="F465" s="185" t="s">
        <v>806</v>
      </c>
      <c r="G465" s="186" t="s">
        <v>132</v>
      </c>
      <c r="H465" s="187">
        <v>9.841</v>
      </c>
      <c r="I465" s="188"/>
      <c r="J465" s="189">
        <f>ROUND(I465*H465,2)</f>
        <v>0</v>
      </c>
      <c r="K465" s="190"/>
      <c r="L465" s="39"/>
      <c r="M465" s="191" t="s">
        <v>1</v>
      </c>
      <c r="N465" s="192" t="s">
        <v>39</v>
      </c>
      <c r="O465" s="71"/>
      <c r="P465" s="193">
        <f>O465*H465</f>
        <v>0</v>
      </c>
      <c r="Q465" s="193">
        <v>9E-05</v>
      </c>
      <c r="R465" s="193">
        <f>Q465*H465</f>
        <v>0.00088569</v>
      </c>
      <c r="S465" s="193">
        <v>0</v>
      </c>
      <c r="T465" s="194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95" t="s">
        <v>214</v>
      </c>
      <c r="AT465" s="195" t="s">
        <v>129</v>
      </c>
      <c r="AU465" s="195" t="s">
        <v>84</v>
      </c>
      <c r="AY465" s="17" t="s">
        <v>127</v>
      </c>
      <c r="BE465" s="196">
        <f>IF(N465="základní",J465,0)</f>
        <v>0</v>
      </c>
      <c r="BF465" s="196">
        <f>IF(N465="snížená",J465,0)</f>
        <v>0</v>
      </c>
      <c r="BG465" s="196">
        <f>IF(N465="zákl. přenesená",J465,0)</f>
        <v>0</v>
      </c>
      <c r="BH465" s="196">
        <f>IF(N465="sníž. přenesená",J465,0)</f>
        <v>0</v>
      </c>
      <c r="BI465" s="196">
        <f>IF(N465="nulová",J465,0)</f>
        <v>0</v>
      </c>
      <c r="BJ465" s="17" t="s">
        <v>82</v>
      </c>
      <c r="BK465" s="196">
        <f>ROUND(I465*H465,2)</f>
        <v>0</v>
      </c>
      <c r="BL465" s="17" t="s">
        <v>214</v>
      </c>
      <c r="BM465" s="195" t="s">
        <v>807</v>
      </c>
    </row>
    <row r="466" spans="2:51" s="13" customFormat="1" ht="11.25">
      <c r="B466" s="197"/>
      <c r="C466" s="198"/>
      <c r="D466" s="199" t="s">
        <v>135</v>
      </c>
      <c r="E466" s="200" t="s">
        <v>1</v>
      </c>
      <c r="F466" s="201" t="s">
        <v>808</v>
      </c>
      <c r="G466" s="198"/>
      <c r="H466" s="200" t="s">
        <v>1</v>
      </c>
      <c r="I466" s="202"/>
      <c r="J466" s="198"/>
      <c r="K466" s="198"/>
      <c r="L466" s="203"/>
      <c r="M466" s="204"/>
      <c r="N466" s="205"/>
      <c r="O466" s="205"/>
      <c r="P466" s="205"/>
      <c r="Q466" s="205"/>
      <c r="R466" s="205"/>
      <c r="S466" s="205"/>
      <c r="T466" s="206"/>
      <c r="AT466" s="207" t="s">
        <v>135</v>
      </c>
      <c r="AU466" s="207" t="s">
        <v>84</v>
      </c>
      <c r="AV466" s="13" t="s">
        <v>82</v>
      </c>
      <c r="AW466" s="13" t="s">
        <v>31</v>
      </c>
      <c r="AX466" s="13" t="s">
        <v>74</v>
      </c>
      <c r="AY466" s="207" t="s">
        <v>127</v>
      </c>
    </row>
    <row r="467" spans="2:51" s="14" customFormat="1" ht="11.25">
      <c r="B467" s="208"/>
      <c r="C467" s="209"/>
      <c r="D467" s="199" t="s">
        <v>135</v>
      </c>
      <c r="E467" s="210" t="s">
        <v>1</v>
      </c>
      <c r="F467" s="211" t="s">
        <v>809</v>
      </c>
      <c r="G467" s="209"/>
      <c r="H467" s="212">
        <v>9.841</v>
      </c>
      <c r="I467" s="213"/>
      <c r="J467" s="209"/>
      <c r="K467" s="209"/>
      <c r="L467" s="214"/>
      <c r="M467" s="215"/>
      <c r="N467" s="216"/>
      <c r="O467" s="216"/>
      <c r="P467" s="216"/>
      <c r="Q467" s="216"/>
      <c r="R467" s="216"/>
      <c r="S467" s="216"/>
      <c r="T467" s="217"/>
      <c r="AT467" s="218" t="s">
        <v>135</v>
      </c>
      <c r="AU467" s="218" t="s">
        <v>84</v>
      </c>
      <c r="AV467" s="14" t="s">
        <v>84</v>
      </c>
      <c r="AW467" s="14" t="s">
        <v>31</v>
      </c>
      <c r="AX467" s="14" t="s">
        <v>82</v>
      </c>
      <c r="AY467" s="218" t="s">
        <v>127</v>
      </c>
    </row>
    <row r="468" spans="1:65" s="2" customFormat="1" ht="44.25" customHeight="1">
      <c r="A468" s="34"/>
      <c r="B468" s="35"/>
      <c r="C468" s="183" t="s">
        <v>810</v>
      </c>
      <c r="D468" s="183" t="s">
        <v>129</v>
      </c>
      <c r="E468" s="184" t="s">
        <v>811</v>
      </c>
      <c r="F468" s="185" t="s">
        <v>812</v>
      </c>
      <c r="G468" s="186" t="s">
        <v>643</v>
      </c>
      <c r="H468" s="245"/>
      <c r="I468" s="188"/>
      <c r="J468" s="189">
        <f>ROUND(I468*H468,2)</f>
        <v>0</v>
      </c>
      <c r="K468" s="190"/>
      <c r="L468" s="39"/>
      <c r="M468" s="191" t="s">
        <v>1</v>
      </c>
      <c r="N468" s="192" t="s">
        <v>39</v>
      </c>
      <c r="O468" s="71"/>
      <c r="P468" s="193">
        <f>O468*H468</f>
        <v>0</v>
      </c>
      <c r="Q468" s="193">
        <v>0</v>
      </c>
      <c r="R468" s="193">
        <f>Q468*H468</f>
        <v>0</v>
      </c>
      <c r="S468" s="193">
        <v>0</v>
      </c>
      <c r="T468" s="194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95" t="s">
        <v>214</v>
      </c>
      <c r="AT468" s="195" t="s">
        <v>129</v>
      </c>
      <c r="AU468" s="195" t="s">
        <v>84</v>
      </c>
      <c r="AY468" s="17" t="s">
        <v>127</v>
      </c>
      <c r="BE468" s="196">
        <f>IF(N468="základní",J468,0)</f>
        <v>0</v>
      </c>
      <c r="BF468" s="196">
        <f>IF(N468="snížená",J468,0)</f>
        <v>0</v>
      </c>
      <c r="BG468" s="196">
        <f>IF(N468="zákl. přenesená",J468,0)</f>
        <v>0</v>
      </c>
      <c r="BH468" s="196">
        <f>IF(N468="sníž. přenesená",J468,0)</f>
        <v>0</v>
      </c>
      <c r="BI468" s="196">
        <f>IF(N468="nulová",J468,0)</f>
        <v>0</v>
      </c>
      <c r="BJ468" s="17" t="s">
        <v>82</v>
      </c>
      <c r="BK468" s="196">
        <f>ROUND(I468*H468,2)</f>
        <v>0</v>
      </c>
      <c r="BL468" s="17" t="s">
        <v>214</v>
      </c>
      <c r="BM468" s="195" t="s">
        <v>813</v>
      </c>
    </row>
    <row r="469" spans="2:63" s="12" customFormat="1" ht="22.9" customHeight="1">
      <c r="B469" s="167"/>
      <c r="C469" s="168"/>
      <c r="D469" s="169" t="s">
        <v>73</v>
      </c>
      <c r="E469" s="181" t="s">
        <v>814</v>
      </c>
      <c r="F469" s="181" t="s">
        <v>815</v>
      </c>
      <c r="G469" s="168"/>
      <c r="H469" s="168"/>
      <c r="I469" s="171"/>
      <c r="J469" s="182">
        <f>BK469</f>
        <v>0</v>
      </c>
      <c r="K469" s="168"/>
      <c r="L469" s="173"/>
      <c r="M469" s="174"/>
      <c r="N469" s="175"/>
      <c r="O469" s="175"/>
      <c r="P469" s="176">
        <f>SUM(P470:P477)</f>
        <v>0</v>
      </c>
      <c r="Q469" s="175"/>
      <c r="R469" s="176">
        <f>SUM(R470:R477)</f>
        <v>0.2448</v>
      </c>
      <c r="S469" s="175"/>
      <c r="T469" s="177">
        <f>SUM(T470:T477)</f>
        <v>0.2448</v>
      </c>
      <c r="AR469" s="178" t="s">
        <v>84</v>
      </c>
      <c r="AT469" s="179" t="s">
        <v>73</v>
      </c>
      <c r="AU469" s="179" t="s">
        <v>82</v>
      </c>
      <c r="AY469" s="178" t="s">
        <v>127</v>
      </c>
      <c r="BK469" s="180">
        <f>SUM(BK470:BK477)</f>
        <v>0</v>
      </c>
    </row>
    <row r="470" spans="1:65" s="2" customFormat="1" ht="24.2" customHeight="1">
      <c r="A470" s="34"/>
      <c r="B470" s="35"/>
      <c r="C470" s="183" t="s">
        <v>816</v>
      </c>
      <c r="D470" s="183" t="s">
        <v>129</v>
      </c>
      <c r="E470" s="184" t="s">
        <v>817</v>
      </c>
      <c r="F470" s="185" t="s">
        <v>818</v>
      </c>
      <c r="G470" s="186" t="s">
        <v>132</v>
      </c>
      <c r="H470" s="187">
        <v>8.5</v>
      </c>
      <c r="I470" s="188"/>
      <c r="J470" s="189">
        <f>ROUND(I470*H470,2)</f>
        <v>0</v>
      </c>
      <c r="K470" s="190"/>
      <c r="L470" s="39"/>
      <c r="M470" s="191" t="s">
        <v>1</v>
      </c>
      <c r="N470" s="192" t="s">
        <v>39</v>
      </c>
      <c r="O470" s="71"/>
      <c r="P470" s="193">
        <f>O470*H470</f>
        <v>0</v>
      </c>
      <c r="Q470" s="193">
        <v>0.0288</v>
      </c>
      <c r="R470" s="193">
        <f>Q470*H470</f>
        <v>0.2448</v>
      </c>
      <c r="S470" s="193">
        <v>0.0288</v>
      </c>
      <c r="T470" s="194">
        <f>S470*H470</f>
        <v>0.2448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95" t="s">
        <v>214</v>
      </c>
      <c r="AT470" s="195" t="s">
        <v>129</v>
      </c>
      <c r="AU470" s="195" t="s">
        <v>84</v>
      </c>
      <c r="AY470" s="17" t="s">
        <v>127</v>
      </c>
      <c r="BE470" s="196">
        <f>IF(N470="základní",J470,0)</f>
        <v>0</v>
      </c>
      <c r="BF470" s="196">
        <f>IF(N470="snížená",J470,0)</f>
        <v>0</v>
      </c>
      <c r="BG470" s="196">
        <f>IF(N470="zákl. přenesená",J470,0)</f>
        <v>0</v>
      </c>
      <c r="BH470" s="196">
        <f>IF(N470="sníž. přenesená",J470,0)</f>
        <v>0</v>
      </c>
      <c r="BI470" s="196">
        <f>IF(N470="nulová",J470,0)</f>
        <v>0</v>
      </c>
      <c r="BJ470" s="17" t="s">
        <v>82</v>
      </c>
      <c r="BK470" s="196">
        <f>ROUND(I470*H470,2)</f>
        <v>0</v>
      </c>
      <c r="BL470" s="17" t="s">
        <v>214</v>
      </c>
      <c r="BM470" s="195" t="s">
        <v>819</v>
      </c>
    </row>
    <row r="471" spans="2:51" s="13" customFormat="1" ht="11.25">
      <c r="B471" s="197"/>
      <c r="C471" s="198"/>
      <c r="D471" s="199" t="s">
        <v>135</v>
      </c>
      <c r="E471" s="200" t="s">
        <v>1</v>
      </c>
      <c r="F471" s="201" t="s">
        <v>385</v>
      </c>
      <c r="G471" s="198"/>
      <c r="H471" s="200" t="s">
        <v>1</v>
      </c>
      <c r="I471" s="202"/>
      <c r="J471" s="198"/>
      <c r="K471" s="198"/>
      <c r="L471" s="203"/>
      <c r="M471" s="204"/>
      <c r="N471" s="205"/>
      <c r="O471" s="205"/>
      <c r="P471" s="205"/>
      <c r="Q471" s="205"/>
      <c r="R471" s="205"/>
      <c r="S471" s="205"/>
      <c r="T471" s="206"/>
      <c r="AT471" s="207" t="s">
        <v>135</v>
      </c>
      <c r="AU471" s="207" t="s">
        <v>84</v>
      </c>
      <c r="AV471" s="13" t="s">
        <v>82</v>
      </c>
      <c r="AW471" s="13" t="s">
        <v>31</v>
      </c>
      <c r="AX471" s="13" t="s">
        <v>74</v>
      </c>
      <c r="AY471" s="207" t="s">
        <v>127</v>
      </c>
    </row>
    <row r="472" spans="2:51" s="13" customFormat="1" ht="11.25">
      <c r="B472" s="197"/>
      <c r="C472" s="198"/>
      <c r="D472" s="199" t="s">
        <v>135</v>
      </c>
      <c r="E472" s="200" t="s">
        <v>1</v>
      </c>
      <c r="F472" s="201" t="s">
        <v>386</v>
      </c>
      <c r="G472" s="198"/>
      <c r="H472" s="200" t="s">
        <v>1</v>
      </c>
      <c r="I472" s="202"/>
      <c r="J472" s="198"/>
      <c r="K472" s="198"/>
      <c r="L472" s="203"/>
      <c r="M472" s="204"/>
      <c r="N472" s="205"/>
      <c r="O472" s="205"/>
      <c r="P472" s="205"/>
      <c r="Q472" s="205"/>
      <c r="R472" s="205"/>
      <c r="S472" s="205"/>
      <c r="T472" s="206"/>
      <c r="AT472" s="207" t="s">
        <v>135</v>
      </c>
      <c r="AU472" s="207" t="s">
        <v>84</v>
      </c>
      <c r="AV472" s="13" t="s">
        <v>82</v>
      </c>
      <c r="AW472" s="13" t="s">
        <v>31</v>
      </c>
      <c r="AX472" s="13" t="s">
        <v>74</v>
      </c>
      <c r="AY472" s="207" t="s">
        <v>127</v>
      </c>
    </row>
    <row r="473" spans="2:51" s="14" customFormat="1" ht="11.25">
      <c r="B473" s="208"/>
      <c r="C473" s="209"/>
      <c r="D473" s="199" t="s">
        <v>135</v>
      </c>
      <c r="E473" s="210" t="s">
        <v>1</v>
      </c>
      <c r="F473" s="211" t="s">
        <v>387</v>
      </c>
      <c r="G473" s="209"/>
      <c r="H473" s="212">
        <v>5</v>
      </c>
      <c r="I473" s="213"/>
      <c r="J473" s="209"/>
      <c r="K473" s="209"/>
      <c r="L473" s="214"/>
      <c r="M473" s="215"/>
      <c r="N473" s="216"/>
      <c r="O473" s="216"/>
      <c r="P473" s="216"/>
      <c r="Q473" s="216"/>
      <c r="R473" s="216"/>
      <c r="S473" s="216"/>
      <c r="T473" s="217"/>
      <c r="AT473" s="218" t="s">
        <v>135</v>
      </c>
      <c r="AU473" s="218" t="s">
        <v>84</v>
      </c>
      <c r="AV473" s="14" t="s">
        <v>84</v>
      </c>
      <c r="AW473" s="14" t="s">
        <v>31</v>
      </c>
      <c r="AX473" s="14" t="s">
        <v>74</v>
      </c>
      <c r="AY473" s="218" t="s">
        <v>127</v>
      </c>
    </row>
    <row r="474" spans="2:51" s="13" customFormat="1" ht="11.25">
      <c r="B474" s="197"/>
      <c r="C474" s="198"/>
      <c r="D474" s="199" t="s">
        <v>135</v>
      </c>
      <c r="E474" s="200" t="s">
        <v>1</v>
      </c>
      <c r="F474" s="201" t="s">
        <v>388</v>
      </c>
      <c r="G474" s="198"/>
      <c r="H474" s="200" t="s">
        <v>1</v>
      </c>
      <c r="I474" s="202"/>
      <c r="J474" s="198"/>
      <c r="K474" s="198"/>
      <c r="L474" s="203"/>
      <c r="M474" s="204"/>
      <c r="N474" s="205"/>
      <c r="O474" s="205"/>
      <c r="P474" s="205"/>
      <c r="Q474" s="205"/>
      <c r="R474" s="205"/>
      <c r="S474" s="205"/>
      <c r="T474" s="206"/>
      <c r="AT474" s="207" t="s">
        <v>135</v>
      </c>
      <c r="AU474" s="207" t="s">
        <v>84</v>
      </c>
      <c r="AV474" s="13" t="s">
        <v>82</v>
      </c>
      <c r="AW474" s="13" t="s">
        <v>31</v>
      </c>
      <c r="AX474" s="13" t="s">
        <v>74</v>
      </c>
      <c r="AY474" s="207" t="s">
        <v>127</v>
      </c>
    </row>
    <row r="475" spans="2:51" s="14" customFormat="1" ht="11.25">
      <c r="B475" s="208"/>
      <c r="C475" s="209"/>
      <c r="D475" s="199" t="s">
        <v>135</v>
      </c>
      <c r="E475" s="210" t="s">
        <v>1</v>
      </c>
      <c r="F475" s="211" t="s">
        <v>389</v>
      </c>
      <c r="G475" s="209"/>
      <c r="H475" s="212">
        <v>3.5</v>
      </c>
      <c r="I475" s="213"/>
      <c r="J475" s="209"/>
      <c r="K475" s="209"/>
      <c r="L475" s="214"/>
      <c r="M475" s="215"/>
      <c r="N475" s="216"/>
      <c r="O475" s="216"/>
      <c r="P475" s="216"/>
      <c r="Q475" s="216"/>
      <c r="R475" s="216"/>
      <c r="S475" s="216"/>
      <c r="T475" s="217"/>
      <c r="AT475" s="218" t="s">
        <v>135</v>
      </c>
      <c r="AU475" s="218" t="s">
        <v>84</v>
      </c>
      <c r="AV475" s="14" t="s">
        <v>84</v>
      </c>
      <c r="AW475" s="14" t="s">
        <v>31</v>
      </c>
      <c r="AX475" s="14" t="s">
        <v>74</v>
      </c>
      <c r="AY475" s="218" t="s">
        <v>127</v>
      </c>
    </row>
    <row r="476" spans="2:51" s="15" customFormat="1" ht="11.25">
      <c r="B476" s="219"/>
      <c r="C476" s="220"/>
      <c r="D476" s="199" t="s">
        <v>135</v>
      </c>
      <c r="E476" s="221" t="s">
        <v>1</v>
      </c>
      <c r="F476" s="222" t="s">
        <v>170</v>
      </c>
      <c r="G476" s="220"/>
      <c r="H476" s="223">
        <v>8.5</v>
      </c>
      <c r="I476" s="224"/>
      <c r="J476" s="220"/>
      <c r="K476" s="220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135</v>
      </c>
      <c r="AU476" s="229" t="s">
        <v>84</v>
      </c>
      <c r="AV476" s="15" t="s">
        <v>133</v>
      </c>
      <c r="AW476" s="15" t="s">
        <v>31</v>
      </c>
      <c r="AX476" s="15" t="s">
        <v>82</v>
      </c>
      <c r="AY476" s="229" t="s">
        <v>127</v>
      </c>
    </row>
    <row r="477" spans="1:65" s="2" customFormat="1" ht="55.5" customHeight="1">
      <c r="A477" s="34"/>
      <c r="B477" s="35"/>
      <c r="C477" s="183" t="s">
        <v>820</v>
      </c>
      <c r="D477" s="183" t="s">
        <v>129</v>
      </c>
      <c r="E477" s="184" t="s">
        <v>821</v>
      </c>
      <c r="F477" s="185" t="s">
        <v>822</v>
      </c>
      <c r="G477" s="186" t="s">
        <v>643</v>
      </c>
      <c r="H477" s="245"/>
      <c r="I477" s="188"/>
      <c r="J477" s="189">
        <f>ROUND(I477*H477,2)</f>
        <v>0</v>
      </c>
      <c r="K477" s="190"/>
      <c r="L477" s="39"/>
      <c r="M477" s="191" t="s">
        <v>1</v>
      </c>
      <c r="N477" s="192" t="s">
        <v>39</v>
      </c>
      <c r="O477" s="71"/>
      <c r="P477" s="193">
        <f>O477*H477</f>
        <v>0</v>
      </c>
      <c r="Q477" s="193">
        <v>0</v>
      </c>
      <c r="R477" s="193">
        <f>Q477*H477</f>
        <v>0</v>
      </c>
      <c r="S477" s="193">
        <v>0</v>
      </c>
      <c r="T477" s="194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95" t="s">
        <v>214</v>
      </c>
      <c r="AT477" s="195" t="s">
        <v>129</v>
      </c>
      <c r="AU477" s="195" t="s">
        <v>84</v>
      </c>
      <c r="AY477" s="17" t="s">
        <v>127</v>
      </c>
      <c r="BE477" s="196">
        <f>IF(N477="základní",J477,0)</f>
        <v>0</v>
      </c>
      <c r="BF477" s="196">
        <f>IF(N477="snížená",J477,0)</f>
        <v>0</v>
      </c>
      <c r="BG477" s="196">
        <f>IF(N477="zákl. přenesená",J477,0)</f>
        <v>0</v>
      </c>
      <c r="BH477" s="196">
        <f>IF(N477="sníž. přenesená",J477,0)</f>
        <v>0</v>
      </c>
      <c r="BI477" s="196">
        <f>IF(N477="nulová",J477,0)</f>
        <v>0</v>
      </c>
      <c r="BJ477" s="17" t="s">
        <v>82</v>
      </c>
      <c r="BK477" s="196">
        <f>ROUND(I477*H477,2)</f>
        <v>0</v>
      </c>
      <c r="BL477" s="17" t="s">
        <v>214</v>
      </c>
      <c r="BM477" s="195" t="s">
        <v>823</v>
      </c>
    </row>
    <row r="478" spans="2:63" s="12" customFormat="1" ht="22.9" customHeight="1">
      <c r="B478" s="167"/>
      <c r="C478" s="168"/>
      <c r="D478" s="169" t="s">
        <v>73</v>
      </c>
      <c r="E478" s="181" t="s">
        <v>824</v>
      </c>
      <c r="F478" s="181" t="s">
        <v>825</v>
      </c>
      <c r="G478" s="168"/>
      <c r="H478" s="168"/>
      <c r="I478" s="171"/>
      <c r="J478" s="182">
        <f>BK478</f>
        <v>0</v>
      </c>
      <c r="K478" s="168"/>
      <c r="L478" s="173"/>
      <c r="M478" s="174"/>
      <c r="N478" s="175"/>
      <c r="O478" s="175"/>
      <c r="P478" s="176">
        <f>SUM(P479:P488)</f>
        <v>0</v>
      </c>
      <c r="Q478" s="175"/>
      <c r="R478" s="176">
        <f>SUM(R479:R488)</f>
        <v>0.036273</v>
      </c>
      <c r="S478" s="175"/>
      <c r="T478" s="177">
        <f>SUM(T479:T488)</f>
        <v>0.07194</v>
      </c>
      <c r="AR478" s="178" t="s">
        <v>84</v>
      </c>
      <c r="AT478" s="179" t="s">
        <v>73</v>
      </c>
      <c r="AU478" s="179" t="s">
        <v>82</v>
      </c>
      <c r="AY478" s="178" t="s">
        <v>127</v>
      </c>
      <c r="BK478" s="180">
        <f>SUM(BK479:BK488)</f>
        <v>0</v>
      </c>
    </row>
    <row r="479" spans="1:65" s="2" customFormat="1" ht="49.15" customHeight="1">
      <c r="A479" s="34"/>
      <c r="B479" s="35"/>
      <c r="C479" s="183" t="s">
        <v>826</v>
      </c>
      <c r="D479" s="183" t="s">
        <v>129</v>
      </c>
      <c r="E479" s="184" t="s">
        <v>827</v>
      </c>
      <c r="F479" s="185" t="s">
        <v>828</v>
      </c>
      <c r="G479" s="186" t="s">
        <v>132</v>
      </c>
      <c r="H479" s="187">
        <v>0.66</v>
      </c>
      <c r="I479" s="188"/>
      <c r="J479" s="189">
        <f>ROUND(I479*H479,2)</f>
        <v>0</v>
      </c>
      <c r="K479" s="190"/>
      <c r="L479" s="39"/>
      <c r="M479" s="191" t="s">
        <v>1</v>
      </c>
      <c r="N479" s="192" t="s">
        <v>39</v>
      </c>
      <c r="O479" s="71"/>
      <c r="P479" s="193">
        <f>O479*H479</f>
        <v>0</v>
      </c>
      <c r="Q479" s="193">
        <v>0.0453</v>
      </c>
      <c r="R479" s="193">
        <f>Q479*H479</f>
        <v>0.029898</v>
      </c>
      <c r="S479" s="193">
        <v>0</v>
      </c>
      <c r="T479" s="194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95" t="s">
        <v>214</v>
      </c>
      <c r="AT479" s="195" t="s">
        <v>129</v>
      </c>
      <c r="AU479" s="195" t="s">
        <v>84</v>
      </c>
      <c r="AY479" s="17" t="s">
        <v>127</v>
      </c>
      <c r="BE479" s="196">
        <f>IF(N479="základní",J479,0)</f>
        <v>0</v>
      </c>
      <c r="BF479" s="196">
        <f>IF(N479="snížená",J479,0)</f>
        <v>0</v>
      </c>
      <c r="BG479" s="196">
        <f>IF(N479="zákl. přenesená",J479,0)</f>
        <v>0</v>
      </c>
      <c r="BH479" s="196">
        <f>IF(N479="sníž. přenesená",J479,0)</f>
        <v>0</v>
      </c>
      <c r="BI479" s="196">
        <f>IF(N479="nulová",J479,0)</f>
        <v>0</v>
      </c>
      <c r="BJ479" s="17" t="s">
        <v>82</v>
      </c>
      <c r="BK479" s="196">
        <f>ROUND(I479*H479,2)</f>
        <v>0</v>
      </c>
      <c r="BL479" s="17" t="s">
        <v>214</v>
      </c>
      <c r="BM479" s="195" t="s">
        <v>829</v>
      </c>
    </row>
    <row r="480" spans="2:51" s="14" customFormat="1" ht="11.25">
      <c r="B480" s="208"/>
      <c r="C480" s="209"/>
      <c r="D480" s="199" t="s">
        <v>135</v>
      </c>
      <c r="E480" s="210" t="s">
        <v>1</v>
      </c>
      <c r="F480" s="211" t="s">
        <v>830</v>
      </c>
      <c r="G480" s="209"/>
      <c r="H480" s="212">
        <v>0.66</v>
      </c>
      <c r="I480" s="213"/>
      <c r="J480" s="209"/>
      <c r="K480" s="209"/>
      <c r="L480" s="214"/>
      <c r="M480" s="215"/>
      <c r="N480" s="216"/>
      <c r="O480" s="216"/>
      <c r="P480" s="216"/>
      <c r="Q480" s="216"/>
      <c r="R480" s="216"/>
      <c r="S480" s="216"/>
      <c r="T480" s="217"/>
      <c r="AT480" s="218" t="s">
        <v>135</v>
      </c>
      <c r="AU480" s="218" t="s">
        <v>84</v>
      </c>
      <c r="AV480" s="14" t="s">
        <v>84</v>
      </c>
      <c r="AW480" s="14" t="s">
        <v>31</v>
      </c>
      <c r="AX480" s="14" t="s">
        <v>82</v>
      </c>
      <c r="AY480" s="218" t="s">
        <v>127</v>
      </c>
    </row>
    <row r="481" spans="1:65" s="2" customFormat="1" ht="16.5" customHeight="1">
      <c r="A481" s="34"/>
      <c r="B481" s="35"/>
      <c r="C481" s="230" t="s">
        <v>831</v>
      </c>
      <c r="D481" s="230" t="s">
        <v>184</v>
      </c>
      <c r="E481" s="231" t="s">
        <v>832</v>
      </c>
      <c r="F481" s="232" t="s">
        <v>833</v>
      </c>
      <c r="G481" s="233" t="s">
        <v>132</v>
      </c>
      <c r="H481" s="234">
        <v>0.66</v>
      </c>
      <c r="I481" s="235"/>
      <c r="J481" s="236">
        <f>ROUND(I481*H481,2)</f>
        <v>0</v>
      </c>
      <c r="K481" s="237"/>
      <c r="L481" s="238"/>
      <c r="M481" s="239" t="s">
        <v>1</v>
      </c>
      <c r="N481" s="240" t="s">
        <v>39</v>
      </c>
      <c r="O481" s="71"/>
      <c r="P481" s="193">
        <f>O481*H481</f>
        <v>0</v>
      </c>
      <c r="Q481" s="193">
        <v>0</v>
      </c>
      <c r="R481" s="193">
        <f>Q481*H481</f>
        <v>0</v>
      </c>
      <c r="S481" s="193">
        <v>0</v>
      </c>
      <c r="T481" s="194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195" t="s">
        <v>299</v>
      </c>
      <c r="AT481" s="195" t="s">
        <v>184</v>
      </c>
      <c r="AU481" s="195" t="s">
        <v>84</v>
      </c>
      <c r="AY481" s="17" t="s">
        <v>127</v>
      </c>
      <c r="BE481" s="196">
        <f>IF(N481="základní",J481,0)</f>
        <v>0</v>
      </c>
      <c r="BF481" s="196">
        <f>IF(N481="snížená",J481,0)</f>
        <v>0</v>
      </c>
      <c r="BG481" s="196">
        <f>IF(N481="zákl. přenesená",J481,0)</f>
        <v>0</v>
      </c>
      <c r="BH481" s="196">
        <f>IF(N481="sníž. přenesená",J481,0)</f>
        <v>0</v>
      </c>
      <c r="BI481" s="196">
        <f>IF(N481="nulová",J481,0)</f>
        <v>0</v>
      </c>
      <c r="BJ481" s="17" t="s">
        <v>82</v>
      </c>
      <c r="BK481" s="196">
        <f>ROUND(I481*H481,2)</f>
        <v>0</v>
      </c>
      <c r="BL481" s="17" t="s">
        <v>214</v>
      </c>
      <c r="BM481" s="195" t="s">
        <v>834</v>
      </c>
    </row>
    <row r="482" spans="1:65" s="2" customFormat="1" ht="24.2" customHeight="1">
      <c r="A482" s="34"/>
      <c r="B482" s="35"/>
      <c r="C482" s="183" t="s">
        <v>835</v>
      </c>
      <c r="D482" s="183" t="s">
        <v>129</v>
      </c>
      <c r="E482" s="184" t="s">
        <v>836</v>
      </c>
      <c r="F482" s="185" t="s">
        <v>837</v>
      </c>
      <c r="G482" s="186" t="s">
        <v>132</v>
      </c>
      <c r="H482" s="187">
        <v>0.66</v>
      </c>
      <c r="I482" s="188"/>
      <c r="J482" s="189">
        <f>ROUND(I482*H482,2)</f>
        <v>0</v>
      </c>
      <c r="K482" s="190"/>
      <c r="L482" s="39"/>
      <c r="M482" s="191" t="s">
        <v>1</v>
      </c>
      <c r="N482" s="192" t="s">
        <v>39</v>
      </c>
      <c r="O482" s="71"/>
      <c r="P482" s="193">
        <f>O482*H482</f>
        <v>0</v>
      </c>
      <c r="Q482" s="193">
        <v>0</v>
      </c>
      <c r="R482" s="193">
        <f>Q482*H482</f>
        <v>0</v>
      </c>
      <c r="S482" s="193">
        <v>0.109</v>
      </c>
      <c r="T482" s="194">
        <f>S482*H482</f>
        <v>0.07194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195" t="s">
        <v>214</v>
      </c>
      <c r="AT482" s="195" t="s">
        <v>129</v>
      </c>
      <c r="AU482" s="195" t="s">
        <v>84</v>
      </c>
      <c r="AY482" s="17" t="s">
        <v>127</v>
      </c>
      <c r="BE482" s="196">
        <f>IF(N482="základní",J482,0)</f>
        <v>0</v>
      </c>
      <c r="BF482" s="196">
        <f>IF(N482="snížená",J482,0)</f>
        <v>0</v>
      </c>
      <c r="BG482" s="196">
        <f>IF(N482="zákl. přenesená",J482,0)</f>
        <v>0</v>
      </c>
      <c r="BH482" s="196">
        <f>IF(N482="sníž. přenesená",J482,0)</f>
        <v>0</v>
      </c>
      <c r="BI482" s="196">
        <f>IF(N482="nulová",J482,0)</f>
        <v>0</v>
      </c>
      <c r="BJ482" s="17" t="s">
        <v>82</v>
      </c>
      <c r="BK482" s="196">
        <f>ROUND(I482*H482,2)</f>
        <v>0</v>
      </c>
      <c r="BL482" s="17" t="s">
        <v>214</v>
      </c>
      <c r="BM482" s="195" t="s">
        <v>838</v>
      </c>
    </row>
    <row r="483" spans="2:51" s="13" customFormat="1" ht="11.25">
      <c r="B483" s="197"/>
      <c r="C483" s="198"/>
      <c r="D483" s="199" t="s">
        <v>135</v>
      </c>
      <c r="E483" s="200" t="s">
        <v>1</v>
      </c>
      <c r="F483" s="201" t="s">
        <v>839</v>
      </c>
      <c r="G483" s="198"/>
      <c r="H483" s="200" t="s">
        <v>1</v>
      </c>
      <c r="I483" s="202"/>
      <c r="J483" s="198"/>
      <c r="K483" s="198"/>
      <c r="L483" s="203"/>
      <c r="M483" s="204"/>
      <c r="N483" s="205"/>
      <c r="O483" s="205"/>
      <c r="P483" s="205"/>
      <c r="Q483" s="205"/>
      <c r="R483" s="205"/>
      <c r="S483" s="205"/>
      <c r="T483" s="206"/>
      <c r="AT483" s="207" t="s">
        <v>135</v>
      </c>
      <c r="AU483" s="207" t="s">
        <v>84</v>
      </c>
      <c r="AV483" s="13" t="s">
        <v>82</v>
      </c>
      <c r="AW483" s="13" t="s">
        <v>31</v>
      </c>
      <c r="AX483" s="13" t="s">
        <v>74</v>
      </c>
      <c r="AY483" s="207" t="s">
        <v>127</v>
      </c>
    </row>
    <row r="484" spans="2:51" s="14" customFormat="1" ht="11.25">
      <c r="B484" s="208"/>
      <c r="C484" s="209"/>
      <c r="D484" s="199" t="s">
        <v>135</v>
      </c>
      <c r="E484" s="210" t="s">
        <v>1</v>
      </c>
      <c r="F484" s="211" t="s">
        <v>830</v>
      </c>
      <c r="G484" s="209"/>
      <c r="H484" s="212">
        <v>0.66</v>
      </c>
      <c r="I484" s="213"/>
      <c r="J484" s="209"/>
      <c r="K484" s="209"/>
      <c r="L484" s="214"/>
      <c r="M484" s="215"/>
      <c r="N484" s="216"/>
      <c r="O484" s="216"/>
      <c r="P484" s="216"/>
      <c r="Q484" s="216"/>
      <c r="R484" s="216"/>
      <c r="S484" s="216"/>
      <c r="T484" s="217"/>
      <c r="AT484" s="218" t="s">
        <v>135</v>
      </c>
      <c r="AU484" s="218" t="s">
        <v>84</v>
      </c>
      <c r="AV484" s="14" t="s">
        <v>84</v>
      </c>
      <c r="AW484" s="14" t="s">
        <v>31</v>
      </c>
      <c r="AX484" s="14" t="s">
        <v>82</v>
      </c>
      <c r="AY484" s="218" t="s">
        <v>127</v>
      </c>
    </row>
    <row r="485" spans="1:65" s="2" customFormat="1" ht="24.2" customHeight="1">
      <c r="A485" s="34"/>
      <c r="B485" s="35"/>
      <c r="C485" s="183" t="s">
        <v>840</v>
      </c>
      <c r="D485" s="183" t="s">
        <v>129</v>
      </c>
      <c r="E485" s="184" t="s">
        <v>841</v>
      </c>
      <c r="F485" s="185" t="s">
        <v>842</v>
      </c>
      <c r="G485" s="186" t="s">
        <v>132</v>
      </c>
      <c r="H485" s="187">
        <v>25.5</v>
      </c>
      <c r="I485" s="188"/>
      <c r="J485" s="189">
        <f>ROUND(I485*H485,2)</f>
        <v>0</v>
      </c>
      <c r="K485" s="190"/>
      <c r="L485" s="39"/>
      <c r="M485" s="191" t="s">
        <v>1</v>
      </c>
      <c r="N485" s="192" t="s">
        <v>39</v>
      </c>
      <c r="O485" s="71"/>
      <c r="P485" s="193">
        <f>O485*H485</f>
        <v>0</v>
      </c>
      <c r="Q485" s="193">
        <v>0.00025</v>
      </c>
      <c r="R485" s="193">
        <f>Q485*H485</f>
        <v>0.0063750000000000005</v>
      </c>
      <c r="S485" s="193">
        <v>0</v>
      </c>
      <c r="T485" s="194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195" t="s">
        <v>214</v>
      </c>
      <c r="AT485" s="195" t="s">
        <v>129</v>
      </c>
      <c r="AU485" s="195" t="s">
        <v>84</v>
      </c>
      <c r="AY485" s="17" t="s">
        <v>127</v>
      </c>
      <c r="BE485" s="196">
        <f>IF(N485="základní",J485,0)</f>
        <v>0</v>
      </c>
      <c r="BF485" s="196">
        <f>IF(N485="snížená",J485,0)</f>
        <v>0</v>
      </c>
      <c r="BG485" s="196">
        <f>IF(N485="zákl. přenesená",J485,0)</f>
        <v>0</v>
      </c>
      <c r="BH485" s="196">
        <f>IF(N485="sníž. přenesená",J485,0)</f>
        <v>0</v>
      </c>
      <c r="BI485" s="196">
        <f>IF(N485="nulová",J485,0)</f>
        <v>0</v>
      </c>
      <c r="BJ485" s="17" t="s">
        <v>82</v>
      </c>
      <c r="BK485" s="196">
        <f>ROUND(I485*H485,2)</f>
        <v>0</v>
      </c>
      <c r="BL485" s="17" t="s">
        <v>214</v>
      </c>
      <c r="BM485" s="195" t="s">
        <v>843</v>
      </c>
    </row>
    <row r="486" spans="2:51" s="13" customFormat="1" ht="11.25">
      <c r="B486" s="197"/>
      <c r="C486" s="198"/>
      <c r="D486" s="199" t="s">
        <v>135</v>
      </c>
      <c r="E486" s="200" t="s">
        <v>1</v>
      </c>
      <c r="F486" s="201" t="s">
        <v>390</v>
      </c>
      <c r="G486" s="198"/>
      <c r="H486" s="200" t="s">
        <v>1</v>
      </c>
      <c r="I486" s="202"/>
      <c r="J486" s="198"/>
      <c r="K486" s="198"/>
      <c r="L486" s="203"/>
      <c r="M486" s="204"/>
      <c r="N486" s="205"/>
      <c r="O486" s="205"/>
      <c r="P486" s="205"/>
      <c r="Q486" s="205"/>
      <c r="R486" s="205"/>
      <c r="S486" s="205"/>
      <c r="T486" s="206"/>
      <c r="AT486" s="207" t="s">
        <v>135</v>
      </c>
      <c r="AU486" s="207" t="s">
        <v>84</v>
      </c>
      <c r="AV486" s="13" t="s">
        <v>82</v>
      </c>
      <c r="AW486" s="13" t="s">
        <v>31</v>
      </c>
      <c r="AX486" s="13" t="s">
        <v>74</v>
      </c>
      <c r="AY486" s="207" t="s">
        <v>127</v>
      </c>
    </row>
    <row r="487" spans="2:51" s="14" customFormat="1" ht="11.25">
      <c r="B487" s="208"/>
      <c r="C487" s="209"/>
      <c r="D487" s="199" t="s">
        <v>135</v>
      </c>
      <c r="E487" s="210" t="s">
        <v>1</v>
      </c>
      <c r="F487" s="211" t="s">
        <v>391</v>
      </c>
      <c r="G487" s="209"/>
      <c r="H487" s="212">
        <v>25.5</v>
      </c>
      <c r="I487" s="213"/>
      <c r="J487" s="209"/>
      <c r="K487" s="209"/>
      <c r="L487" s="214"/>
      <c r="M487" s="215"/>
      <c r="N487" s="216"/>
      <c r="O487" s="216"/>
      <c r="P487" s="216"/>
      <c r="Q487" s="216"/>
      <c r="R487" s="216"/>
      <c r="S487" s="216"/>
      <c r="T487" s="217"/>
      <c r="AT487" s="218" t="s">
        <v>135</v>
      </c>
      <c r="AU487" s="218" t="s">
        <v>84</v>
      </c>
      <c r="AV487" s="14" t="s">
        <v>84</v>
      </c>
      <c r="AW487" s="14" t="s">
        <v>31</v>
      </c>
      <c r="AX487" s="14" t="s">
        <v>82</v>
      </c>
      <c r="AY487" s="218" t="s">
        <v>127</v>
      </c>
    </row>
    <row r="488" spans="1:65" s="2" customFormat="1" ht="44.25" customHeight="1">
      <c r="A488" s="34"/>
      <c r="B488" s="35"/>
      <c r="C488" s="183" t="s">
        <v>844</v>
      </c>
      <c r="D488" s="183" t="s">
        <v>129</v>
      </c>
      <c r="E488" s="184" t="s">
        <v>845</v>
      </c>
      <c r="F488" s="185" t="s">
        <v>846</v>
      </c>
      <c r="G488" s="186" t="s">
        <v>643</v>
      </c>
      <c r="H488" s="245"/>
      <c r="I488" s="188"/>
      <c r="J488" s="189">
        <f>ROUND(I488*H488,2)</f>
        <v>0</v>
      </c>
      <c r="K488" s="190"/>
      <c r="L488" s="39"/>
      <c r="M488" s="191" t="s">
        <v>1</v>
      </c>
      <c r="N488" s="192" t="s">
        <v>39</v>
      </c>
      <c r="O488" s="71"/>
      <c r="P488" s="193">
        <f>O488*H488</f>
        <v>0</v>
      </c>
      <c r="Q488" s="193">
        <v>0</v>
      </c>
      <c r="R488" s="193">
        <f>Q488*H488</f>
        <v>0</v>
      </c>
      <c r="S488" s="193">
        <v>0</v>
      </c>
      <c r="T488" s="194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95" t="s">
        <v>214</v>
      </c>
      <c r="AT488" s="195" t="s">
        <v>129</v>
      </c>
      <c r="AU488" s="195" t="s">
        <v>84</v>
      </c>
      <c r="AY488" s="17" t="s">
        <v>127</v>
      </c>
      <c r="BE488" s="196">
        <f>IF(N488="základní",J488,0)</f>
        <v>0</v>
      </c>
      <c r="BF488" s="196">
        <f>IF(N488="snížená",J488,0)</f>
        <v>0</v>
      </c>
      <c r="BG488" s="196">
        <f>IF(N488="zákl. přenesená",J488,0)</f>
        <v>0</v>
      </c>
      <c r="BH488" s="196">
        <f>IF(N488="sníž. přenesená",J488,0)</f>
        <v>0</v>
      </c>
      <c r="BI488" s="196">
        <f>IF(N488="nulová",J488,0)</f>
        <v>0</v>
      </c>
      <c r="BJ488" s="17" t="s">
        <v>82</v>
      </c>
      <c r="BK488" s="196">
        <f>ROUND(I488*H488,2)</f>
        <v>0</v>
      </c>
      <c r="BL488" s="17" t="s">
        <v>214</v>
      </c>
      <c r="BM488" s="195" t="s">
        <v>847</v>
      </c>
    </row>
    <row r="489" spans="2:63" s="12" customFormat="1" ht="22.9" customHeight="1">
      <c r="B489" s="167"/>
      <c r="C489" s="168"/>
      <c r="D489" s="169" t="s">
        <v>73</v>
      </c>
      <c r="E489" s="181" t="s">
        <v>848</v>
      </c>
      <c r="F489" s="181" t="s">
        <v>849</v>
      </c>
      <c r="G489" s="168"/>
      <c r="H489" s="168"/>
      <c r="I489" s="171"/>
      <c r="J489" s="182">
        <f>BK489</f>
        <v>0</v>
      </c>
      <c r="K489" s="168"/>
      <c r="L489" s="173"/>
      <c r="M489" s="174"/>
      <c r="N489" s="175"/>
      <c r="O489" s="175"/>
      <c r="P489" s="176">
        <f>SUM(P490:P512)</f>
        <v>0</v>
      </c>
      <c r="Q489" s="175"/>
      <c r="R489" s="176">
        <f>SUM(R490:R512)</f>
        <v>0.24714004</v>
      </c>
      <c r="S489" s="175"/>
      <c r="T489" s="177">
        <f>SUM(T490:T512)</f>
        <v>0</v>
      </c>
      <c r="AR489" s="178" t="s">
        <v>84</v>
      </c>
      <c r="AT489" s="179" t="s">
        <v>73</v>
      </c>
      <c r="AU489" s="179" t="s">
        <v>82</v>
      </c>
      <c r="AY489" s="178" t="s">
        <v>127</v>
      </c>
      <c r="BK489" s="180">
        <f>SUM(BK490:BK512)</f>
        <v>0</v>
      </c>
    </row>
    <row r="490" spans="1:65" s="2" customFormat="1" ht="24.2" customHeight="1">
      <c r="A490" s="34"/>
      <c r="B490" s="35"/>
      <c r="C490" s="183" t="s">
        <v>850</v>
      </c>
      <c r="D490" s="183" t="s">
        <v>129</v>
      </c>
      <c r="E490" s="184" t="s">
        <v>851</v>
      </c>
      <c r="F490" s="185" t="s">
        <v>852</v>
      </c>
      <c r="G490" s="186" t="s">
        <v>132</v>
      </c>
      <c r="H490" s="187">
        <v>9.841</v>
      </c>
      <c r="I490" s="188"/>
      <c r="J490" s="189">
        <f>ROUND(I490*H490,2)</f>
        <v>0</v>
      </c>
      <c r="K490" s="190"/>
      <c r="L490" s="39"/>
      <c r="M490" s="191" t="s">
        <v>1</v>
      </c>
      <c r="N490" s="192" t="s">
        <v>39</v>
      </c>
      <c r="O490" s="71"/>
      <c r="P490" s="193">
        <f>O490*H490</f>
        <v>0</v>
      </c>
      <c r="Q490" s="193">
        <v>6E-05</v>
      </c>
      <c r="R490" s="193">
        <f>Q490*H490</f>
        <v>0.00059046</v>
      </c>
      <c r="S490" s="193">
        <v>0</v>
      </c>
      <c r="T490" s="194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95" t="s">
        <v>214</v>
      </c>
      <c r="AT490" s="195" t="s">
        <v>129</v>
      </c>
      <c r="AU490" s="195" t="s">
        <v>84</v>
      </c>
      <c r="AY490" s="17" t="s">
        <v>127</v>
      </c>
      <c r="BE490" s="196">
        <f>IF(N490="základní",J490,0)</f>
        <v>0</v>
      </c>
      <c r="BF490" s="196">
        <f>IF(N490="snížená",J490,0)</f>
        <v>0</v>
      </c>
      <c r="BG490" s="196">
        <f>IF(N490="zákl. přenesená",J490,0)</f>
        <v>0</v>
      </c>
      <c r="BH490" s="196">
        <f>IF(N490="sníž. přenesená",J490,0)</f>
        <v>0</v>
      </c>
      <c r="BI490" s="196">
        <f>IF(N490="nulová",J490,0)</f>
        <v>0</v>
      </c>
      <c r="BJ490" s="17" t="s">
        <v>82</v>
      </c>
      <c r="BK490" s="196">
        <f>ROUND(I490*H490,2)</f>
        <v>0</v>
      </c>
      <c r="BL490" s="17" t="s">
        <v>214</v>
      </c>
      <c r="BM490" s="195" t="s">
        <v>853</v>
      </c>
    </row>
    <row r="491" spans="2:51" s="13" customFormat="1" ht="11.25">
      <c r="B491" s="197"/>
      <c r="C491" s="198"/>
      <c r="D491" s="199" t="s">
        <v>135</v>
      </c>
      <c r="E491" s="200" t="s">
        <v>1</v>
      </c>
      <c r="F491" s="201" t="s">
        <v>802</v>
      </c>
      <c r="G491" s="198"/>
      <c r="H491" s="200" t="s">
        <v>1</v>
      </c>
      <c r="I491" s="202"/>
      <c r="J491" s="198"/>
      <c r="K491" s="198"/>
      <c r="L491" s="203"/>
      <c r="M491" s="204"/>
      <c r="N491" s="205"/>
      <c r="O491" s="205"/>
      <c r="P491" s="205"/>
      <c r="Q491" s="205"/>
      <c r="R491" s="205"/>
      <c r="S491" s="205"/>
      <c r="T491" s="206"/>
      <c r="AT491" s="207" t="s">
        <v>135</v>
      </c>
      <c r="AU491" s="207" t="s">
        <v>84</v>
      </c>
      <c r="AV491" s="13" t="s">
        <v>82</v>
      </c>
      <c r="AW491" s="13" t="s">
        <v>31</v>
      </c>
      <c r="AX491" s="13" t="s">
        <v>74</v>
      </c>
      <c r="AY491" s="207" t="s">
        <v>127</v>
      </c>
    </row>
    <row r="492" spans="2:51" s="14" customFormat="1" ht="11.25">
      <c r="B492" s="208"/>
      <c r="C492" s="209"/>
      <c r="D492" s="199" t="s">
        <v>135</v>
      </c>
      <c r="E492" s="210" t="s">
        <v>1</v>
      </c>
      <c r="F492" s="211" t="s">
        <v>803</v>
      </c>
      <c r="G492" s="209"/>
      <c r="H492" s="212">
        <v>9.841</v>
      </c>
      <c r="I492" s="213"/>
      <c r="J492" s="209"/>
      <c r="K492" s="209"/>
      <c r="L492" s="214"/>
      <c r="M492" s="215"/>
      <c r="N492" s="216"/>
      <c r="O492" s="216"/>
      <c r="P492" s="216"/>
      <c r="Q492" s="216"/>
      <c r="R492" s="216"/>
      <c r="S492" s="216"/>
      <c r="T492" s="217"/>
      <c r="AT492" s="218" t="s">
        <v>135</v>
      </c>
      <c r="AU492" s="218" t="s">
        <v>84</v>
      </c>
      <c r="AV492" s="14" t="s">
        <v>84</v>
      </c>
      <c r="AW492" s="14" t="s">
        <v>31</v>
      </c>
      <c r="AX492" s="14" t="s">
        <v>82</v>
      </c>
      <c r="AY492" s="218" t="s">
        <v>127</v>
      </c>
    </row>
    <row r="493" spans="1:65" s="2" customFormat="1" ht="24.2" customHeight="1">
      <c r="A493" s="34"/>
      <c r="B493" s="35"/>
      <c r="C493" s="183" t="s">
        <v>854</v>
      </c>
      <c r="D493" s="183" t="s">
        <v>129</v>
      </c>
      <c r="E493" s="184" t="s">
        <v>855</v>
      </c>
      <c r="F493" s="185" t="s">
        <v>856</v>
      </c>
      <c r="G493" s="186" t="s">
        <v>132</v>
      </c>
      <c r="H493" s="187">
        <v>9.841</v>
      </c>
      <c r="I493" s="188"/>
      <c r="J493" s="189">
        <f>ROUND(I493*H493,2)</f>
        <v>0</v>
      </c>
      <c r="K493" s="190"/>
      <c r="L493" s="39"/>
      <c r="M493" s="191" t="s">
        <v>1</v>
      </c>
      <c r="N493" s="192" t="s">
        <v>39</v>
      </c>
      <c r="O493" s="71"/>
      <c r="P493" s="193">
        <f>O493*H493</f>
        <v>0</v>
      </c>
      <c r="Q493" s="193">
        <v>0.00014</v>
      </c>
      <c r="R493" s="193">
        <f>Q493*H493</f>
        <v>0.0013777399999999997</v>
      </c>
      <c r="S493" s="193">
        <v>0</v>
      </c>
      <c r="T493" s="194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95" t="s">
        <v>214</v>
      </c>
      <c r="AT493" s="195" t="s">
        <v>129</v>
      </c>
      <c r="AU493" s="195" t="s">
        <v>84</v>
      </c>
      <c r="AY493" s="17" t="s">
        <v>127</v>
      </c>
      <c r="BE493" s="196">
        <f>IF(N493="základní",J493,0)</f>
        <v>0</v>
      </c>
      <c r="BF493" s="196">
        <f>IF(N493="snížená",J493,0)</f>
        <v>0</v>
      </c>
      <c r="BG493" s="196">
        <f>IF(N493="zákl. přenesená",J493,0)</f>
        <v>0</v>
      </c>
      <c r="BH493" s="196">
        <f>IF(N493="sníž. přenesená",J493,0)</f>
        <v>0</v>
      </c>
      <c r="BI493" s="196">
        <f>IF(N493="nulová",J493,0)</f>
        <v>0</v>
      </c>
      <c r="BJ493" s="17" t="s">
        <v>82</v>
      </c>
      <c r="BK493" s="196">
        <f>ROUND(I493*H493,2)</f>
        <v>0</v>
      </c>
      <c r="BL493" s="17" t="s">
        <v>214</v>
      </c>
      <c r="BM493" s="195" t="s">
        <v>857</v>
      </c>
    </row>
    <row r="494" spans="1:65" s="2" customFormat="1" ht="24.2" customHeight="1">
      <c r="A494" s="34"/>
      <c r="B494" s="35"/>
      <c r="C494" s="183" t="s">
        <v>858</v>
      </c>
      <c r="D494" s="183" t="s">
        <v>129</v>
      </c>
      <c r="E494" s="184" t="s">
        <v>859</v>
      </c>
      <c r="F494" s="185" t="s">
        <v>860</v>
      </c>
      <c r="G494" s="186" t="s">
        <v>132</v>
      </c>
      <c r="H494" s="187">
        <v>9.841</v>
      </c>
      <c r="I494" s="188"/>
      <c r="J494" s="189">
        <f>ROUND(I494*H494,2)</f>
        <v>0</v>
      </c>
      <c r="K494" s="190"/>
      <c r="L494" s="39"/>
      <c r="M494" s="191" t="s">
        <v>1</v>
      </c>
      <c r="N494" s="192" t="s">
        <v>39</v>
      </c>
      <c r="O494" s="71"/>
      <c r="P494" s="193">
        <f>O494*H494</f>
        <v>0</v>
      </c>
      <c r="Q494" s="193">
        <v>0.00012</v>
      </c>
      <c r="R494" s="193">
        <f>Q494*H494</f>
        <v>0.00118092</v>
      </c>
      <c r="S494" s="193">
        <v>0</v>
      </c>
      <c r="T494" s="194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195" t="s">
        <v>214</v>
      </c>
      <c r="AT494" s="195" t="s">
        <v>129</v>
      </c>
      <c r="AU494" s="195" t="s">
        <v>84</v>
      </c>
      <c r="AY494" s="17" t="s">
        <v>127</v>
      </c>
      <c r="BE494" s="196">
        <f>IF(N494="základní",J494,0)</f>
        <v>0</v>
      </c>
      <c r="BF494" s="196">
        <f>IF(N494="snížená",J494,0)</f>
        <v>0</v>
      </c>
      <c r="BG494" s="196">
        <f>IF(N494="zákl. přenesená",J494,0)</f>
        <v>0</v>
      </c>
      <c r="BH494" s="196">
        <f>IF(N494="sníž. přenesená",J494,0)</f>
        <v>0</v>
      </c>
      <c r="BI494" s="196">
        <f>IF(N494="nulová",J494,0)</f>
        <v>0</v>
      </c>
      <c r="BJ494" s="17" t="s">
        <v>82</v>
      </c>
      <c r="BK494" s="196">
        <f>ROUND(I494*H494,2)</f>
        <v>0</v>
      </c>
      <c r="BL494" s="17" t="s">
        <v>214</v>
      </c>
      <c r="BM494" s="195" t="s">
        <v>861</v>
      </c>
    </row>
    <row r="495" spans="1:65" s="2" customFormat="1" ht="24.2" customHeight="1">
      <c r="A495" s="34"/>
      <c r="B495" s="35"/>
      <c r="C495" s="183" t="s">
        <v>862</v>
      </c>
      <c r="D495" s="183" t="s">
        <v>129</v>
      </c>
      <c r="E495" s="184" t="s">
        <v>863</v>
      </c>
      <c r="F495" s="185" t="s">
        <v>864</v>
      </c>
      <c r="G495" s="186" t="s">
        <v>132</v>
      </c>
      <c r="H495" s="187">
        <v>9.841</v>
      </c>
      <c r="I495" s="188"/>
      <c r="J495" s="189">
        <f>ROUND(I495*H495,2)</f>
        <v>0</v>
      </c>
      <c r="K495" s="190"/>
      <c r="L495" s="39"/>
      <c r="M495" s="191" t="s">
        <v>1</v>
      </c>
      <c r="N495" s="192" t="s">
        <v>39</v>
      </c>
      <c r="O495" s="71"/>
      <c r="P495" s="193">
        <f>O495*H495</f>
        <v>0</v>
      </c>
      <c r="Q495" s="193">
        <v>0.00012</v>
      </c>
      <c r="R495" s="193">
        <f>Q495*H495</f>
        <v>0.00118092</v>
      </c>
      <c r="S495" s="193">
        <v>0</v>
      </c>
      <c r="T495" s="194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95" t="s">
        <v>214</v>
      </c>
      <c r="AT495" s="195" t="s">
        <v>129</v>
      </c>
      <c r="AU495" s="195" t="s">
        <v>84</v>
      </c>
      <c r="AY495" s="17" t="s">
        <v>127</v>
      </c>
      <c r="BE495" s="196">
        <f>IF(N495="základní",J495,0)</f>
        <v>0</v>
      </c>
      <c r="BF495" s="196">
        <f>IF(N495="snížená",J495,0)</f>
        <v>0</v>
      </c>
      <c r="BG495" s="196">
        <f>IF(N495="zákl. přenesená",J495,0)</f>
        <v>0</v>
      </c>
      <c r="BH495" s="196">
        <f>IF(N495="sníž. přenesená",J495,0)</f>
        <v>0</v>
      </c>
      <c r="BI495" s="196">
        <f>IF(N495="nulová",J495,0)</f>
        <v>0</v>
      </c>
      <c r="BJ495" s="17" t="s">
        <v>82</v>
      </c>
      <c r="BK495" s="196">
        <f>ROUND(I495*H495,2)</f>
        <v>0</v>
      </c>
      <c r="BL495" s="17" t="s">
        <v>214</v>
      </c>
      <c r="BM495" s="195" t="s">
        <v>865</v>
      </c>
    </row>
    <row r="496" spans="1:65" s="2" customFormat="1" ht="24.2" customHeight="1">
      <c r="A496" s="34"/>
      <c r="B496" s="35"/>
      <c r="C496" s="183" t="s">
        <v>866</v>
      </c>
      <c r="D496" s="183" t="s">
        <v>129</v>
      </c>
      <c r="E496" s="184" t="s">
        <v>867</v>
      </c>
      <c r="F496" s="185" t="s">
        <v>868</v>
      </c>
      <c r="G496" s="186" t="s">
        <v>132</v>
      </c>
      <c r="H496" s="187">
        <v>10</v>
      </c>
      <c r="I496" s="188"/>
      <c r="J496" s="189">
        <f>ROUND(I496*H496,2)</f>
        <v>0</v>
      </c>
      <c r="K496" s="190"/>
      <c r="L496" s="39"/>
      <c r="M496" s="191" t="s">
        <v>1</v>
      </c>
      <c r="N496" s="192" t="s">
        <v>39</v>
      </c>
      <c r="O496" s="71"/>
      <c r="P496" s="193">
        <f>O496*H496</f>
        <v>0</v>
      </c>
      <c r="Q496" s="193">
        <v>0</v>
      </c>
      <c r="R496" s="193">
        <f>Q496*H496</f>
        <v>0</v>
      </c>
      <c r="S496" s="193">
        <v>0</v>
      </c>
      <c r="T496" s="194">
        <f>S496*H496</f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195" t="s">
        <v>214</v>
      </c>
      <c r="AT496" s="195" t="s">
        <v>129</v>
      </c>
      <c r="AU496" s="195" t="s">
        <v>84</v>
      </c>
      <c r="AY496" s="17" t="s">
        <v>127</v>
      </c>
      <c r="BE496" s="196">
        <f>IF(N496="základní",J496,0)</f>
        <v>0</v>
      </c>
      <c r="BF496" s="196">
        <f>IF(N496="snížená",J496,0)</f>
        <v>0</v>
      </c>
      <c r="BG496" s="196">
        <f>IF(N496="zákl. přenesená",J496,0)</f>
        <v>0</v>
      </c>
      <c r="BH496" s="196">
        <f>IF(N496="sníž. přenesená",J496,0)</f>
        <v>0</v>
      </c>
      <c r="BI496" s="196">
        <f>IF(N496="nulová",J496,0)</f>
        <v>0</v>
      </c>
      <c r="BJ496" s="17" t="s">
        <v>82</v>
      </c>
      <c r="BK496" s="196">
        <f>ROUND(I496*H496,2)</f>
        <v>0</v>
      </c>
      <c r="BL496" s="17" t="s">
        <v>214</v>
      </c>
      <c r="BM496" s="195" t="s">
        <v>869</v>
      </c>
    </row>
    <row r="497" spans="2:51" s="13" customFormat="1" ht="11.25">
      <c r="B497" s="197"/>
      <c r="C497" s="198"/>
      <c r="D497" s="199" t="s">
        <v>135</v>
      </c>
      <c r="E497" s="200" t="s">
        <v>1</v>
      </c>
      <c r="F497" s="201" t="s">
        <v>870</v>
      </c>
      <c r="G497" s="198"/>
      <c r="H497" s="200" t="s">
        <v>1</v>
      </c>
      <c r="I497" s="202"/>
      <c r="J497" s="198"/>
      <c r="K497" s="198"/>
      <c r="L497" s="203"/>
      <c r="M497" s="204"/>
      <c r="N497" s="205"/>
      <c r="O497" s="205"/>
      <c r="P497" s="205"/>
      <c r="Q497" s="205"/>
      <c r="R497" s="205"/>
      <c r="S497" s="205"/>
      <c r="T497" s="206"/>
      <c r="AT497" s="207" t="s">
        <v>135</v>
      </c>
      <c r="AU497" s="207" t="s">
        <v>84</v>
      </c>
      <c r="AV497" s="13" t="s">
        <v>82</v>
      </c>
      <c r="AW497" s="13" t="s">
        <v>31</v>
      </c>
      <c r="AX497" s="13" t="s">
        <v>74</v>
      </c>
      <c r="AY497" s="207" t="s">
        <v>127</v>
      </c>
    </row>
    <row r="498" spans="2:51" s="13" customFormat="1" ht="11.25">
      <c r="B498" s="197"/>
      <c r="C498" s="198"/>
      <c r="D498" s="199" t="s">
        <v>135</v>
      </c>
      <c r="E498" s="200" t="s">
        <v>1</v>
      </c>
      <c r="F498" s="201" t="s">
        <v>396</v>
      </c>
      <c r="G498" s="198"/>
      <c r="H498" s="200" t="s">
        <v>1</v>
      </c>
      <c r="I498" s="202"/>
      <c r="J498" s="198"/>
      <c r="K498" s="198"/>
      <c r="L498" s="203"/>
      <c r="M498" s="204"/>
      <c r="N498" s="205"/>
      <c r="O498" s="205"/>
      <c r="P498" s="205"/>
      <c r="Q498" s="205"/>
      <c r="R498" s="205"/>
      <c r="S498" s="205"/>
      <c r="T498" s="206"/>
      <c r="AT498" s="207" t="s">
        <v>135</v>
      </c>
      <c r="AU498" s="207" t="s">
        <v>84</v>
      </c>
      <c r="AV498" s="13" t="s">
        <v>82</v>
      </c>
      <c r="AW498" s="13" t="s">
        <v>31</v>
      </c>
      <c r="AX498" s="13" t="s">
        <v>74</v>
      </c>
      <c r="AY498" s="207" t="s">
        <v>127</v>
      </c>
    </row>
    <row r="499" spans="2:51" s="14" customFormat="1" ht="11.25">
      <c r="B499" s="208"/>
      <c r="C499" s="209"/>
      <c r="D499" s="199" t="s">
        <v>135</v>
      </c>
      <c r="E499" s="210" t="s">
        <v>1</v>
      </c>
      <c r="F499" s="211" t="s">
        <v>183</v>
      </c>
      <c r="G499" s="209"/>
      <c r="H499" s="212">
        <v>10</v>
      </c>
      <c r="I499" s="213"/>
      <c r="J499" s="209"/>
      <c r="K499" s="209"/>
      <c r="L499" s="214"/>
      <c r="M499" s="215"/>
      <c r="N499" s="216"/>
      <c r="O499" s="216"/>
      <c r="P499" s="216"/>
      <c r="Q499" s="216"/>
      <c r="R499" s="216"/>
      <c r="S499" s="216"/>
      <c r="T499" s="217"/>
      <c r="AT499" s="218" t="s">
        <v>135</v>
      </c>
      <c r="AU499" s="218" t="s">
        <v>84</v>
      </c>
      <c r="AV499" s="14" t="s">
        <v>84</v>
      </c>
      <c r="AW499" s="14" t="s">
        <v>31</v>
      </c>
      <c r="AX499" s="14" t="s">
        <v>82</v>
      </c>
      <c r="AY499" s="218" t="s">
        <v>127</v>
      </c>
    </row>
    <row r="500" spans="1:65" s="2" customFormat="1" ht="24.2" customHeight="1">
      <c r="A500" s="34"/>
      <c r="B500" s="35"/>
      <c r="C500" s="183" t="s">
        <v>871</v>
      </c>
      <c r="D500" s="183" t="s">
        <v>129</v>
      </c>
      <c r="E500" s="184" t="s">
        <v>872</v>
      </c>
      <c r="F500" s="185" t="s">
        <v>873</v>
      </c>
      <c r="G500" s="186" t="s">
        <v>132</v>
      </c>
      <c r="H500" s="187">
        <v>10</v>
      </c>
      <c r="I500" s="188"/>
      <c r="J500" s="189">
        <f aca="true" t="shared" si="10" ref="J500:J505">ROUND(I500*H500,2)</f>
        <v>0</v>
      </c>
      <c r="K500" s="190"/>
      <c r="L500" s="39"/>
      <c r="M500" s="191" t="s">
        <v>1</v>
      </c>
      <c r="N500" s="192" t="s">
        <v>39</v>
      </c>
      <c r="O500" s="71"/>
      <c r="P500" s="193">
        <f aca="true" t="shared" si="11" ref="P500:P505">O500*H500</f>
        <v>0</v>
      </c>
      <c r="Q500" s="193">
        <v>7E-05</v>
      </c>
      <c r="R500" s="193">
        <f aca="true" t="shared" si="12" ref="R500:R505">Q500*H500</f>
        <v>0.0006999999999999999</v>
      </c>
      <c r="S500" s="193">
        <v>0</v>
      </c>
      <c r="T500" s="194">
        <f aca="true" t="shared" si="13" ref="T500:T505">S500*H500</f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195" t="s">
        <v>214</v>
      </c>
      <c r="AT500" s="195" t="s">
        <v>129</v>
      </c>
      <c r="AU500" s="195" t="s">
        <v>84</v>
      </c>
      <c r="AY500" s="17" t="s">
        <v>127</v>
      </c>
      <c r="BE500" s="196">
        <f aca="true" t="shared" si="14" ref="BE500:BE505">IF(N500="základní",J500,0)</f>
        <v>0</v>
      </c>
      <c r="BF500" s="196">
        <f aca="true" t="shared" si="15" ref="BF500:BF505">IF(N500="snížená",J500,0)</f>
        <v>0</v>
      </c>
      <c r="BG500" s="196">
        <f aca="true" t="shared" si="16" ref="BG500:BG505">IF(N500="zákl. přenesená",J500,0)</f>
        <v>0</v>
      </c>
      <c r="BH500" s="196">
        <f aca="true" t="shared" si="17" ref="BH500:BH505">IF(N500="sníž. přenesená",J500,0)</f>
        <v>0</v>
      </c>
      <c r="BI500" s="196">
        <f aca="true" t="shared" si="18" ref="BI500:BI505">IF(N500="nulová",J500,0)</f>
        <v>0</v>
      </c>
      <c r="BJ500" s="17" t="s">
        <v>82</v>
      </c>
      <c r="BK500" s="196">
        <f aca="true" t="shared" si="19" ref="BK500:BK505">ROUND(I500*H500,2)</f>
        <v>0</v>
      </c>
      <c r="BL500" s="17" t="s">
        <v>214</v>
      </c>
      <c r="BM500" s="195" t="s">
        <v>874</v>
      </c>
    </row>
    <row r="501" spans="1:65" s="2" customFormat="1" ht="37.9" customHeight="1">
      <c r="A501" s="34"/>
      <c r="B501" s="35"/>
      <c r="C501" s="183" t="s">
        <v>875</v>
      </c>
      <c r="D501" s="183" t="s">
        <v>129</v>
      </c>
      <c r="E501" s="184" t="s">
        <v>876</v>
      </c>
      <c r="F501" s="185" t="s">
        <v>877</v>
      </c>
      <c r="G501" s="186" t="s">
        <v>132</v>
      </c>
      <c r="H501" s="187">
        <v>10</v>
      </c>
      <c r="I501" s="188"/>
      <c r="J501" s="189">
        <f t="shared" si="10"/>
        <v>0</v>
      </c>
      <c r="K501" s="190"/>
      <c r="L501" s="39"/>
      <c r="M501" s="191" t="s">
        <v>1</v>
      </c>
      <c r="N501" s="192" t="s">
        <v>39</v>
      </c>
      <c r="O501" s="71"/>
      <c r="P501" s="193">
        <f t="shared" si="11"/>
        <v>0</v>
      </c>
      <c r="Q501" s="193">
        <v>0.00013</v>
      </c>
      <c r="R501" s="193">
        <f t="shared" si="12"/>
        <v>0.0013</v>
      </c>
      <c r="S501" s="193">
        <v>0</v>
      </c>
      <c r="T501" s="194">
        <f t="shared" si="13"/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95" t="s">
        <v>214</v>
      </c>
      <c r="AT501" s="195" t="s">
        <v>129</v>
      </c>
      <c r="AU501" s="195" t="s">
        <v>84</v>
      </c>
      <c r="AY501" s="17" t="s">
        <v>127</v>
      </c>
      <c r="BE501" s="196">
        <f t="shared" si="14"/>
        <v>0</v>
      </c>
      <c r="BF501" s="196">
        <f t="shared" si="15"/>
        <v>0</v>
      </c>
      <c r="BG501" s="196">
        <f t="shared" si="16"/>
        <v>0</v>
      </c>
      <c r="BH501" s="196">
        <f t="shared" si="17"/>
        <v>0</v>
      </c>
      <c r="BI501" s="196">
        <f t="shared" si="18"/>
        <v>0</v>
      </c>
      <c r="BJ501" s="17" t="s">
        <v>82</v>
      </c>
      <c r="BK501" s="196">
        <f t="shared" si="19"/>
        <v>0</v>
      </c>
      <c r="BL501" s="17" t="s">
        <v>214</v>
      </c>
      <c r="BM501" s="195" t="s">
        <v>878</v>
      </c>
    </row>
    <row r="502" spans="1:65" s="2" customFormat="1" ht="33" customHeight="1">
      <c r="A502" s="34"/>
      <c r="B502" s="35"/>
      <c r="C502" s="183" t="s">
        <v>879</v>
      </c>
      <c r="D502" s="183" t="s">
        <v>129</v>
      </c>
      <c r="E502" s="184" t="s">
        <v>880</v>
      </c>
      <c r="F502" s="185" t="s">
        <v>881</v>
      </c>
      <c r="G502" s="186" t="s">
        <v>132</v>
      </c>
      <c r="H502" s="187">
        <v>10</v>
      </c>
      <c r="I502" s="188"/>
      <c r="J502" s="189">
        <f t="shared" si="10"/>
        <v>0</v>
      </c>
      <c r="K502" s="190"/>
      <c r="L502" s="39"/>
      <c r="M502" s="191" t="s">
        <v>1</v>
      </c>
      <c r="N502" s="192" t="s">
        <v>39</v>
      </c>
      <c r="O502" s="71"/>
      <c r="P502" s="193">
        <f t="shared" si="11"/>
        <v>0</v>
      </c>
      <c r="Q502" s="193">
        <v>0.00013</v>
      </c>
      <c r="R502" s="193">
        <f t="shared" si="12"/>
        <v>0.0013</v>
      </c>
      <c r="S502" s="193">
        <v>0</v>
      </c>
      <c r="T502" s="194">
        <f t="shared" si="13"/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95" t="s">
        <v>214</v>
      </c>
      <c r="AT502" s="195" t="s">
        <v>129</v>
      </c>
      <c r="AU502" s="195" t="s">
        <v>84</v>
      </c>
      <c r="AY502" s="17" t="s">
        <v>127</v>
      </c>
      <c r="BE502" s="196">
        <f t="shared" si="14"/>
        <v>0</v>
      </c>
      <c r="BF502" s="196">
        <f t="shared" si="15"/>
        <v>0</v>
      </c>
      <c r="BG502" s="196">
        <f t="shared" si="16"/>
        <v>0</v>
      </c>
      <c r="BH502" s="196">
        <f t="shared" si="17"/>
        <v>0</v>
      </c>
      <c r="BI502" s="196">
        <f t="shared" si="18"/>
        <v>0</v>
      </c>
      <c r="BJ502" s="17" t="s">
        <v>82</v>
      </c>
      <c r="BK502" s="196">
        <f t="shared" si="19"/>
        <v>0</v>
      </c>
      <c r="BL502" s="17" t="s">
        <v>214</v>
      </c>
      <c r="BM502" s="195" t="s">
        <v>882</v>
      </c>
    </row>
    <row r="503" spans="1:65" s="2" customFormat="1" ht="49.15" customHeight="1">
      <c r="A503" s="34"/>
      <c r="B503" s="35"/>
      <c r="C503" s="183" t="s">
        <v>883</v>
      </c>
      <c r="D503" s="183" t="s">
        <v>129</v>
      </c>
      <c r="E503" s="184" t="s">
        <v>884</v>
      </c>
      <c r="F503" s="185" t="s">
        <v>885</v>
      </c>
      <c r="G503" s="186" t="s">
        <v>132</v>
      </c>
      <c r="H503" s="187">
        <v>10</v>
      </c>
      <c r="I503" s="188"/>
      <c r="J503" s="189">
        <f t="shared" si="10"/>
        <v>0</v>
      </c>
      <c r="K503" s="190"/>
      <c r="L503" s="39"/>
      <c r="M503" s="191" t="s">
        <v>1</v>
      </c>
      <c r="N503" s="192" t="s">
        <v>39</v>
      </c>
      <c r="O503" s="71"/>
      <c r="P503" s="193">
        <f t="shared" si="11"/>
        <v>0</v>
      </c>
      <c r="Q503" s="193">
        <v>0.00013</v>
      </c>
      <c r="R503" s="193">
        <f t="shared" si="12"/>
        <v>0.0013</v>
      </c>
      <c r="S503" s="193">
        <v>0</v>
      </c>
      <c r="T503" s="194">
        <f t="shared" si="13"/>
        <v>0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195" t="s">
        <v>214</v>
      </c>
      <c r="AT503" s="195" t="s">
        <v>129</v>
      </c>
      <c r="AU503" s="195" t="s">
        <v>84</v>
      </c>
      <c r="AY503" s="17" t="s">
        <v>127</v>
      </c>
      <c r="BE503" s="196">
        <f t="shared" si="14"/>
        <v>0</v>
      </c>
      <c r="BF503" s="196">
        <f t="shared" si="15"/>
        <v>0</v>
      </c>
      <c r="BG503" s="196">
        <f t="shared" si="16"/>
        <v>0</v>
      </c>
      <c r="BH503" s="196">
        <f t="shared" si="17"/>
        <v>0</v>
      </c>
      <c r="BI503" s="196">
        <f t="shared" si="18"/>
        <v>0</v>
      </c>
      <c r="BJ503" s="17" t="s">
        <v>82</v>
      </c>
      <c r="BK503" s="196">
        <f t="shared" si="19"/>
        <v>0</v>
      </c>
      <c r="BL503" s="17" t="s">
        <v>214</v>
      </c>
      <c r="BM503" s="195" t="s">
        <v>886</v>
      </c>
    </row>
    <row r="504" spans="1:65" s="2" customFormat="1" ht="24.2" customHeight="1">
      <c r="A504" s="34"/>
      <c r="B504" s="35"/>
      <c r="C504" s="183" t="s">
        <v>887</v>
      </c>
      <c r="D504" s="183" t="s">
        <v>129</v>
      </c>
      <c r="E504" s="184" t="s">
        <v>888</v>
      </c>
      <c r="F504" s="185" t="s">
        <v>889</v>
      </c>
      <c r="G504" s="186" t="s">
        <v>132</v>
      </c>
      <c r="H504" s="187">
        <v>10</v>
      </c>
      <c r="I504" s="188"/>
      <c r="J504" s="189">
        <f t="shared" si="10"/>
        <v>0</v>
      </c>
      <c r="K504" s="190"/>
      <c r="L504" s="39"/>
      <c r="M504" s="191" t="s">
        <v>1</v>
      </c>
      <c r="N504" s="192" t="s">
        <v>39</v>
      </c>
      <c r="O504" s="71"/>
      <c r="P504" s="193">
        <f t="shared" si="11"/>
        <v>0</v>
      </c>
      <c r="Q504" s="193">
        <v>0</v>
      </c>
      <c r="R504" s="193">
        <f t="shared" si="12"/>
        <v>0</v>
      </c>
      <c r="S504" s="193">
        <v>0</v>
      </c>
      <c r="T504" s="194">
        <f t="shared" si="13"/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195" t="s">
        <v>214</v>
      </c>
      <c r="AT504" s="195" t="s">
        <v>129</v>
      </c>
      <c r="AU504" s="195" t="s">
        <v>84</v>
      </c>
      <c r="AY504" s="17" t="s">
        <v>127</v>
      </c>
      <c r="BE504" s="196">
        <f t="shared" si="14"/>
        <v>0</v>
      </c>
      <c r="BF504" s="196">
        <f t="shared" si="15"/>
        <v>0</v>
      </c>
      <c r="BG504" s="196">
        <f t="shared" si="16"/>
        <v>0</v>
      </c>
      <c r="BH504" s="196">
        <f t="shared" si="17"/>
        <v>0</v>
      </c>
      <c r="BI504" s="196">
        <f t="shared" si="18"/>
        <v>0</v>
      </c>
      <c r="BJ504" s="17" t="s">
        <v>82</v>
      </c>
      <c r="BK504" s="196">
        <f t="shared" si="19"/>
        <v>0</v>
      </c>
      <c r="BL504" s="17" t="s">
        <v>214</v>
      </c>
      <c r="BM504" s="195" t="s">
        <v>890</v>
      </c>
    </row>
    <row r="505" spans="1:65" s="2" customFormat="1" ht="37.9" customHeight="1">
      <c r="A505" s="34"/>
      <c r="B505" s="35"/>
      <c r="C505" s="183" t="s">
        <v>891</v>
      </c>
      <c r="D505" s="183" t="s">
        <v>129</v>
      </c>
      <c r="E505" s="184" t="s">
        <v>892</v>
      </c>
      <c r="F505" s="185" t="s">
        <v>893</v>
      </c>
      <c r="G505" s="186" t="s">
        <v>132</v>
      </c>
      <c r="H505" s="187">
        <v>287</v>
      </c>
      <c r="I505" s="188"/>
      <c r="J505" s="189">
        <f t="shared" si="10"/>
        <v>0</v>
      </c>
      <c r="K505" s="190"/>
      <c r="L505" s="39"/>
      <c r="M505" s="191" t="s">
        <v>1</v>
      </c>
      <c r="N505" s="192" t="s">
        <v>39</v>
      </c>
      <c r="O505" s="71"/>
      <c r="P505" s="193">
        <f t="shared" si="11"/>
        <v>0</v>
      </c>
      <c r="Q505" s="193">
        <v>0.00011</v>
      </c>
      <c r="R505" s="193">
        <f t="shared" si="12"/>
        <v>0.03157</v>
      </c>
      <c r="S505" s="193">
        <v>0</v>
      </c>
      <c r="T505" s="194">
        <f t="shared" si="13"/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195" t="s">
        <v>214</v>
      </c>
      <c r="AT505" s="195" t="s">
        <v>129</v>
      </c>
      <c r="AU505" s="195" t="s">
        <v>84</v>
      </c>
      <c r="AY505" s="17" t="s">
        <v>127</v>
      </c>
      <c r="BE505" s="196">
        <f t="shared" si="14"/>
        <v>0</v>
      </c>
      <c r="BF505" s="196">
        <f t="shared" si="15"/>
        <v>0</v>
      </c>
      <c r="BG505" s="196">
        <f t="shared" si="16"/>
        <v>0</v>
      </c>
      <c r="BH505" s="196">
        <f t="shared" si="17"/>
        <v>0</v>
      </c>
      <c r="BI505" s="196">
        <f t="shared" si="18"/>
        <v>0</v>
      </c>
      <c r="BJ505" s="17" t="s">
        <v>82</v>
      </c>
      <c r="BK505" s="196">
        <f t="shared" si="19"/>
        <v>0</v>
      </c>
      <c r="BL505" s="17" t="s">
        <v>214</v>
      </c>
      <c r="BM505" s="195" t="s">
        <v>894</v>
      </c>
    </row>
    <row r="506" spans="2:51" s="13" customFormat="1" ht="11.25">
      <c r="B506" s="197"/>
      <c r="C506" s="198"/>
      <c r="D506" s="199" t="s">
        <v>135</v>
      </c>
      <c r="E506" s="200" t="s">
        <v>1</v>
      </c>
      <c r="F506" s="201" t="s">
        <v>339</v>
      </c>
      <c r="G506" s="198"/>
      <c r="H506" s="200" t="s">
        <v>1</v>
      </c>
      <c r="I506" s="202"/>
      <c r="J506" s="198"/>
      <c r="K506" s="198"/>
      <c r="L506" s="203"/>
      <c r="M506" s="204"/>
      <c r="N506" s="205"/>
      <c r="O506" s="205"/>
      <c r="P506" s="205"/>
      <c r="Q506" s="205"/>
      <c r="R506" s="205"/>
      <c r="S506" s="205"/>
      <c r="T506" s="206"/>
      <c r="AT506" s="207" t="s">
        <v>135</v>
      </c>
      <c r="AU506" s="207" t="s">
        <v>84</v>
      </c>
      <c r="AV506" s="13" t="s">
        <v>82</v>
      </c>
      <c r="AW506" s="13" t="s">
        <v>31</v>
      </c>
      <c r="AX506" s="13" t="s">
        <v>74</v>
      </c>
      <c r="AY506" s="207" t="s">
        <v>127</v>
      </c>
    </row>
    <row r="507" spans="2:51" s="13" customFormat="1" ht="11.25">
      <c r="B507" s="197"/>
      <c r="C507" s="198"/>
      <c r="D507" s="199" t="s">
        <v>135</v>
      </c>
      <c r="E507" s="200" t="s">
        <v>1</v>
      </c>
      <c r="F507" s="201" t="s">
        <v>340</v>
      </c>
      <c r="G507" s="198"/>
      <c r="H507" s="200" t="s">
        <v>1</v>
      </c>
      <c r="I507" s="202"/>
      <c r="J507" s="198"/>
      <c r="K507" s="198"/>
      <c r="L507" s="203"/>
      <c r="M507" s="204"/>
      <c r="N507" s="205"/>
      <c r="O507" s="205"/>
      <c r="P507" s="205"/>
      <c r="Q507" s="205"/>
      <c r="R507" s="205"/>
      <c r="S507" s="205"/>
      <c r="T507" s="206"/>
      <c r="AT507" s="207" t="s">
        <v>135</v>
      </c>
      <c r="AU507" s="207" t="s">
        <v>84</v>
      </c>
      <c r="AV507" s="13" t="s">
        <v>82</v>
      </c>
      <c r="AW507" s="13" t="s">
        <v>31</v>
      </c>
      <c r="AX507" s="13" t="s">
        <v>74</v>
      </c>
      <c r="AY507" s="207" t="s">
        <v>127</v>
      </c>
    </row>
    <row r="508" spans="2:51" s="14" customFormat="1" ht="11.25">
      <c r="B508" s="208"/>
      <c r="C508" s="209"/>
      <c r="D508" s="199" t="s">
        <v>135</v>
      </c>
      <c r="E508" s="210" t="s">
        <v>1</v>
      </c>
      <c r="F508" s="211" t="s">
        <v>299</v>
      </c>
      <c r="G508" s="209"/>
      <c r="H508" s="212">
        <v>32</v>
      </c>
      <c r="I508" s="213"/>
      <c r="J508" s="209"/>
      <c r="K508" s="209"/>
      <c r="L508" s="214"/>
      <c r="M508" s="215"/>
      <c r="N508" s="216"/>
      <c r="O508" s="216"/>
      <c r="P508" s="216"/>
      <c r="Q508" s="216"/>
      <c r="R508" s="216"/>
      <c r="S508" s="216"/>
      <c r="T508" s="217"/>
      <c r="AT508" s="218" t="s">
        <v>135</v>
      </c>
      <c r="AU508" s="218" t="s">
        <v>84</v>
      </c>
      <c r="AV508" s="14" t="s">
        <v>84</v>
      </c>
      <c r="AW508" s="14" t="s">
        <v>31</v>
      </c>
      <c r="AX508" s="14" t="s">
        <v>74</v>
      </c>
      <c r="AY508" s="218" t="s">
        <v>127</v>
      </c>
    </row>
    <row r="509" spans="2:51" s="13" customFormat="1" ht="11.25">
      <c r="B509" s="197"/>
      <c r="C509" s="198"/>
      <c r="D509" s="199" t="s">
        <v>135</v>
      </c>
      <c r="E509" s="200" t="s">
        <v>1</v>
      </c>
      <c r="F509" s="201" t="s">
        <v>341</v>
      </c>
      <c r="G509" s="198"/>
      <c r="H509" s="200" t="s">
        <v>1</v>
      </c>
      <c r="I509" s="202"/>
      <c r="J509" s="198"/>
      <c r="K509" s="198"/>
      <c r="L509" s="203"/>
      <c r="M509" s="204"/>
      <c r="N509" s="205"/>
      <c r="O509" s="205"/>
      <c r="P509" s="205"/>
      <c r="Q509" s="205"/>
      <c r="R509" s="205"/>
      <c r="S509" s="205"/>
      <c r="T509" s="206"/>
      <c r="AT509" s="207" t="s">
        <v>135</v>
      </c>
      <c r="AU509" s="207" t="s">
        <v>84</v>
      </c>
      <c r="AV509" s="13" t="s">
        <v>82</v>
      </c>
      <c r="AW509" s="13" t="s">
        <v>31</v>
      </c>
      <c r="AX509" s="13" t="s">
        <v>74</v>
      </c>
      <c r="AY509" s="207" t="s">
        <v>127</v>
      </c>
    </row>
    <row r="510" spans="2:51" s="14" customFormat="1" ht="11.25">
      <c r="B510" s="208"/>
      <c r="C510" s="209"/>
      <c r="D510" s="199" t="s">
        <v>135</v>
      </c>
      <c r="E510" s="210" t="s">
        <v>1</v>
      </c>
      <c r="F510" s="211" t="s">
        <v>342</v>
      </c>
      <c r="G510" s="209"/>
      <c r="H510" s="212">
        <v>255</v>
      </c>
      <c r="I510" s="213"/>
      <c r="J510" s="209"/>
      <c r="K510" s="209"/>
      <c r="L510" s="214"/>
      <c r="M510" s="215"/>
      <c r="N510" s="216"/>
      <c r="O510" s="216"/>
      <c r="P510" s="216"/>
      <c r="Q510" s="216"/>
      <c r="R510" s="216"/>
      <c r="S510" s="216"/>
      <c r="T510" s="217"/>
      <c r="AT510" s="218" t="s">
        <v>135</v>
      </c>
      <c r="AU510" s="218" t="s">
        <v>84</v>
      </c>
      <c r="AV510" s="14" t="s">
        <v>84</v>
      </c>
      <c r="AW510" s="14" t="s">
        <v>31</v>
      </c>
      <c r="AX510" s="14" t="s">
        <v>74</v>
      </c>
      <c r="AY510" s="218" t="s">
        <v>127</v>
      </c>
    </row>
    <row r="511" spans="2:51" s="15" customFormat="1" ht="11.25">
      <c r="B511" s="219"/>
      <c r="C511" s="220"/>
      <c r="D511" s="199" t="s">
        <v>135</v>
      </c>
      <c r="E511" s="221" t="s">
        <v>1</v>
      </c>
      <c r="F511" s="222" t="s">
        <v>170</v>
      </c>
      <c r="G511" s="220"/>
      <c r="H511" s="223">
        <v>287</v>
      </c>
      <c r="I511" s="224"/>
      <c r="J511" s="220"/>
      <c r="K511" s="220"/>
      <c r="L511" s="225"/>
      <c r="M511" s="226"/>
      <c r="N511" s="227"/>
      <c r="O511" s="227"/>
      <c r="P511" s="227"/>
      <c r="Q511" s="227"/>
      <c r="R511" s="227"/>
      <c r="S511" s="227"/>
      <c r="T511" s="228"/>
      <c r="AT511" s="229" t="s">
        <v>135</v>
      </c>
      <c r="AU511" s="229" t="s">
        <v>84</v>
      </c>
      <c r="AV511" s="15" t="s">
        <v>133</v>
      </c>
      <c r="AW511" s="15" t="s">
        <v>31</v>
      </c>
      <c r="AX511" s="15" t="s">
        <v>82</v>
      </c>
      <c r="AY511" s="229" t="s">
        <v>127</v>
      </c>
    </row>
    <row r="512" spans="1:65" s="2" customFormat="1" ht="37.9" customHeight="1">
      <c r="A512" s="34"/>
      <c r="B512" s="35"/>
      <c r="C512" s="183" t="s">
        <v>895</v>
      </c>
      <c r="D512" s="183" t="s">
        <v>129</v>
      </c>
      <c r="E512" s="184" t="s">
        <v>896</v>
      </c>
      <c r="F512" s="185" t="s">
        <v>897</v>
      </c>
      <c r="G512" s="186" t="s">
        <v>132</v>
      </c>
      <c r="H512" s="187">
        <v>287</v>
      </c>
      <c r="I512" s="188"/>
      <c r="J512" s="189">
        <f>ROUND(I512*H512,2)</f>
        <v>0</v>
      </c>
      <c r="K512" s="190"/>
      <c r="L512" s="39"/>
      <c r="M512" s="191" t="s">
        <v>1</v>
      </c>
      <c r="N512" s="192" t="s">
        <v>39</v>
      </c>
      <c r="O512" s="71"/>
      <c r="P512" s="193">
        <f>O512*H512</f>
        <v>0</v>
      </c>
      <c r="Q512" s="193">
        <v>0.00072</v>
      </c>
      <c r="R512" s="193">
        <f>Q512*H512</f>
        <v>0.20664000000000002</v>
      </c>
      <c r="S512" s="193">
        <v>0</v>
      </c>
      <c r="T512" s="194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195" t="s">
        <v>214</v>
      </c>
      <c r="AT512" s="195" t="s">
        <v>129</v>
      </c>
      <c r="AU512" s="195" t="s">
        <v>84</v>
      </c>
      <c r="AY512" s="17" t="s">
        <v>127</v>
      </c>
      <c r="BE512" s="196">
        <f>IF(N512="základní",J512,0)</f>
        <v>0</v>
      </c>
      <c r="BF512" s="196">
        <f>IF(N512="snížená",J512,0)</f>
        <v>0</v>
      </c>
      <c r="BG512" s="196">
        <f>IF(N512="zákl. přenesená",J512,0)</f>
        <v>0</v>
      </c>
      <c r="BH512" s="196">
        <f>IF(N512="sníž. přenesená",J512,0)</f>
        <v>0</v>
      </c>
      <c r="BI512" s="196">
        <f>IF(N512="nulová",J512,0)</f>
        <v>0</v>
      </c>
      <c r="BJ512" s="17" t="s">
        <v>82</v>
      </c>
      <c r="BK512" s="196">
        <f>ROUND(I512*H512,2)</f>
        <v>0</v>
      </c>
      <c r="BL512" s="17" t="s">
        <v>214</v>
      </c>
      <c r="BM512" s="195" t="s">
        <v>898</v>
      </c>
    </row>
    <row r="513" spans="2:63" s="12" customFormat="1" ht="25.9" customHeight="1">
      <c r="B513" s="167"/>
      <c r="C513" s="168"/>
      <c r="D513" s="169" t="s">
        <v>73</v>
      </c>
      <c r="E513" s="170" t="s">
        <v>899</v>
      </c>
      <c r="F513" s="170" t="s">
        <v>900</v>
      </c>
      <c r="G513" s="168"/>
      <c r="H513" s="168"/>
      <c r="I513" s="171"/>
      <c r="J513" s="172">
        <f>BK513</f>
        <v>0</v>
      </c>
      <c r="K513" s="168"/>
      <c r="L513" s="173"/>
      <c r="M513" s="174"/>
      <c r="N513" s="175"/>
      <c r="O513" s="175"/>
      <c r="P513" s="176">
        <f>SUM(P514:P525)</f>
        <v>0</v>
      </c>
      <c r="Q513" s="175"/>
      <c r="R513" s="176">
        <f>SUM(R514:R525)</f>
        <v>0</v>
      </c>
      <c r="S513" s="175"/>
      <c r="T513" s="177">
        <f>SUM(T514:T525)</f>
        <v>0</v>
      </c>
      <c r="AR513" s="178" t="s">
        <v>146</v>
      </c>
      <c r="AT513" s="179" t="s">
        <v>73</v>
      </c>
      <c r="AU513" s="179" t="s">
        <v>74</v>
      </c>
      <c r="AY513" s="178" t="s">
        <v>127</v>
      </c>
      <c r="BK513" s="180">
        <f>SUM(BK514:BK525)</f>
        <v>0</v>
      </c>
    </row>
    <row r="514" spans="1:65" s="2" customFormat="1" ht="16.5" customHeight="1">
      <c r="A514" s="34"/>
      <c r="B514" s="35"/>
      <c r="C514" s="183" t="s">
        <v>901</v>
      </c>
      <c r="D514" s="183" t="s">
        <v>129</v>
      </c>
      <c r="E514" s="184" t="s">
        <v>902</v>
      </c>
      <c r="F514" s="185" t="s">
        <v>903</v>
      </c>
      <c r="G514" s="186" t="s">
        <v>904</v>
      </c>
      <c r="H514" s="187">
        <v>1</v>
      </c>
      <c r="I514" s="188"/>
      <c r="J514" s="189">
        <f>ROUND(I514*H514,2)</f>
        <v>0</v>
      </c>
      <c r="K514" s="190"/>
      <c r="L514" s="39"/>
      <c r="M514" s="191" t="s">
        <v>1</v>
      </c>
      <c r="N514" s="192" t="s">
        <v>39</v>
      </c>
      <c r="O514" s="71"/>
      <c r="P514" s="193">
        <f>O514*H514</f>
        <v>0</v>
      </c>
      <c r="Q514" s="193">
        <v>0</v>
      </c>
      <c r="R514" s="193">
        <f>Q514*H514</f>
        <v>0</v>
      </c>
      <c r="S514" s="193">
        <v>0</v>
      </c>
      <c r="T514" s="194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95" t="s">
        <v>133</v>
      </c>
      <c r="AT514" s="195" t="s">
        <v>129</v>
      </c>
      <c r="AU514" s="195" t="s">
        <v>82</v>
      </c>
      <c r="AY514" s="17" t="s">
        <v>127</v>
      </c>
      <c r="BE514" s="196">
        <f>IF(N514="základní",J514,0)</f>
        <v>0</v>
      </c>
      <c r="BF514" s="196">
        <f>IF(N514="snížená",J514,0)</f>
        <v>0</v>
      </c>
      <c r="BG514" s="196">
        <f>IF(N514="zákl. přenesená",J514,0)</f>
        <v>0</v>
      </c>
      <c r="BH514" s="196">
        <f>IF(N514="sníž. přenesená",J514,0)</f>
        <v>0</v>
      </c>
      <c r="BI514" s="196">
        <f>IF(N514="nulová",J514,0)</f>
        <v>0</v>
      </c>
      <c r="BJ514" s="17" t="s">
        <v>82</v>
      </c>
      <c r="BK514" s="196">
        <f>ROUND(I514*H514,2)</f>
        <v>0</v>
      </c>
      <c r="BL514" s="17" t="s">
        <v>133</v>
      </c>
      <c r="BM514" s="195" t="s">
        <v>905</v>
      </c>
    </row>
    <row r="515" spans="1:47" s="2" customFormat="1" ht="29.25">
      <c r="A515" s="34"/>
      <c r="B515" s="35"/>
      <c r="C515" s="36"/>
      <c r="D515" s="199" t="s">
        <v>322</v>
      </c>
      <c r="E515" s="36"/>
      <c r="F515" s="241" t="s">
        <v>906</v>
      </c>
      <c r="G515" s="36"/>
      <c r="H515" s="36"/>
      <c r="I515" s="242"/>
      <c r="J515" s="36"/>
      <c r="K515" s="36"/>
      <c r="L515" s="39"/>
      <c r="M515" s="243"/>
      <c r="N515" s="244"/>
      <c r="O515" s="71"/>
      <c r="P515" s="71"/>
      <c r="Q515" s="71"/>
      <c r="R515" s="71"/>
      <c r="S515" s="71"/>
      <c r="T515" s="72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T515" s="17" t="s">
        <v>322</v>
      </c>
      <c r="AU515" s="17" t="s">
        <v>82</v>
      </c>
    </row>
    <row r="516" spans="1:65" s="2" customFormat="1" ht="16.5" customHeight="1">
      <c r="A516" s="34"/>
      <c r="B516" s="35"/>
      <c r="C516" s="183" t="s">
        <v>907</v>
      </c>
      <c r="D516" s="183" t="s">
        <v>129</v>
      </c>
      <c r="E516" s="184" t="s">
        <v>908</v>
      </c>
      <c r="F516" s="185" t="s">
        <v>909</v>
      </c>
      <c r="G516" s="186" t="s">
        <v>904</v>
      </c>
      <c r="H516" s="187">
        <v>1</v>
      </c>
      <c r="I516" s="188"/>
      <c r="J516" s="189">
        <f>ROUND(I516*H516,2)</f>
        <v>0</v>
      </c>
      <c r="K516" s="190"/>
      <c r="L516" s="39"/>
      <c r="M516" s="191" t="s">
        <v>1</v>
      </c>
      <c r="N516" s="192" t="s">
        <v>39</v>
      </c>
      <c r="O516" s="71"/>
      <c r="P516" s="193">
        <f>O516*H516</f>
        <v>0</v>
      </c>
      <c r="Q516" s="193">
        <v>0</v>
      </c>
      <c r="R516" s="193">
        <f>Q516*H516</f>
        <v>0</v>
      </c>
      <c r="S516" s="193">
        <v>0</v>
      </c>
      <c r="T516" s="194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195" t="s">
        <v>133</v>
      </c>
      <c r="AT516" s="195" t="s">
        <v>129</v>
      </c>
      <c r="AU516" s="195" t="s">
        <v>82</v>
      </c>
      <c r="AY516" s="17" t="s">
        <v>127</v>
      </c>
      <c r="BE516" s="196">
        <f>IF(N516="základní",J516,0)</f>
        <v>0</v>
      </c>
      <c r="BF516" s="196">
        <f>IF(N516="snížená",J516,0)</f>
        <v>0</v>
      </c>
      <c r="BG516" s="196">
        <f>IF(N516="zákl. přenesená",J516,0)</f>
        <v>0</v>
      </c>
      <c r="BH516" s="196">
        <f>IF(N516="sníž. přenesená",J516,0)</f>
        <v>0</v>
      </c>
      <c r="BI516" s="196">
        <f>IF(N516="nulová",J516,0)</f>
        <v>0</v>
      </c>
      <c r="BJ516" s="17" t="s">
        <v>82</v>
      </c>
      <c r="BK516" s="196">
        <f>ROUND(I516*H516,2)</f>
        <v>0</v>
      </c>
      <c r="BL516" s="17" t="s">
        <v>133</v>
      </c>
      <c r="BM516" s="195" t="s">
        <v>910</v>
      </c>
    </row>
    <row r="517" spans="1:47" s="2" customFormat="1" ht="39">
      <c r="A517" s="34"/>
      <c r="B517" s="35"/>
      <c r="C517" s="36"/>
      <c r="D517" s="199" t="s">
        <v>322</v>
      </c>
      <c r="E517" s="36"/>
      <c r="F517" s="241" t="s">
        <v>911</v>
      </c>
      <c r="G517" s="36"/>
      <c r="H517" s="36"/>
      <c r="I517" s="242"/>
      <c r="J517" s="36"/>
      <c r="K517" s="36"/>
      <c r="L517" s="39"/>
      <c r="M517" s="243"/>
      <c r="N517" s="244"/>
      <c r="O517" s="71"/>
      <c r="P517" s="71"/>
      <c r="Q517" s="71"/>
      <c r="R517" s="71"/>
      <c r="S517" s="71"/>
      <c r="T517" s="72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T517" s="17" t="s">
        <v>322</v>
      </c>
      <c r="AU517" s="17" t="s">
        <v>82</v>
      </c>
    </row>
    <row r="518" spans="1:65" s="2" customFormat="1" ht="16.5" customHeight="1">
      <c r="A518" s="34"/>
      <c r="B518" s="35"/>
      <c r="C518" s="183" t="s">
        <v>912</v>
      </c>
      <c r="D518" s="183" t="s">
        <v>129</v>
      </c>
      <c r="E518" s="184" t="s">
        <v>913</v>
      </c>
      <c r="F518" s="185" t="s">
        <v>914</v>
      </c>
      <c r="G518" s="186" t="s">
        <v>904</v>
      </c>
      <c r="H518" s="187">
        <v>1</v>
      </c>
      <c r="I518" s="188"/>
      <c r="J518" s="189">
        <f>ROUND(I518*H518,2)</f>
        <v>0</v>
      </c>
      <c r="K518" s="190"/>
      <c r="L518" s="39"/>
      <c r="M518" s="191" t="s">
        <v>1</v>
      </c>
      <c r="N518" s="192" t="s">
        <v>39</v>
      </c>
      <c r="O518" s="71"/>
      <c r="P518" s="193">
        <f>O518*H518</f>
        <v>0</v>
      </c>
      <c r="Q518" s="193">
        <v>0</v>
      </c>
      <c r="R518" s="193">
        <f>Q518*H518</f>
        <v>0</v>
      </c>
      <c r="S518" s="193">
        <v>0</v>
      </c>
      <c r="T518" s="194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95" t="s">
        <v>133</v>
      </c>
      <c r="AT518" s="195" t="s">
        <v>129</v>
      </c>
      <c r="AU518" s="195" t="s">
        <v>82</v>
      </c>
      <c r="AY518" s="17" t="s">
        <v>127</v>
      </c>
      <c r="BE518" s="196">
        <f>IF(N518="základní",J518,0)</f>
        <v>0</v>
      </c>
      <c r="BF518" s="196">
        <f>IF(N518="snížená",J518,0)</f>
        <v>0</v>
      </c>
      <c r="BG518" s="196">
        <f>IF(N518="zákl. přenesená",J518,0)</f>
        <v>0</v>
      </c>
      <c r="BH518" s="196">
        <f>IF(N518="sníž. přenesená",J518,0)</f>
        <v>0</v>
      </c>
      <c r="BI518" s="196">
        <f>IF(N518="nulová",J518,0)</f>
        <v>0</v>
      </c>
      <c r="BJ518" s="17" t="s">
        <v>82</v>
      </c>
      <c r="BK518" s="196">
        <f>ROUND(I518*H518,2)</f>
        <v>0</v>
      </c>
      <c r="BL518" s="17" t="s">
        <v>133</v>
      </c>
      <c r="BM518" s="195" t="s">
        <v>915</v>
      </c>
    </row>
    <row r="519" spans="1:47" s="2" customFormat="1" ht="58.5">
      <c r="A519" s="34"/>
      <c r="B519" s="35"/>
      <c r="C519" s="36"/>
      <c r="D519" s="199" t="s">
        <v>322</v>
      </c>
      <c r="E519" s="36"/>
      <c r="F519" s="241" t="s">
        <v>916</v>
      </c>
      <c r="G519" s="36"/>
      <c r="H519" s="36"/>
      <c r="I519" s="242"/>
      <c r="J519" s="36"/>
      <c r="K519" s="36"/>
      <c r="L519" s="39"/>
      <c r="M519" s="243"/>
      <c r="N519" s="244"/>
      <c r="O519" s="71"/>
      <c r="P519" s="71"/>
      <c r="Q519" s="71"/>
      <c r="R519" s="71"/>
      <c r="S519" s="71"/>
      <c r="T519" s="72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T519" s="17" t="s">
        <v>322</v>
      </c>
      <c r="AU519" s="17" t="s">
        <v>82</v>
      </c>
    </row>
    <row r="520" spans="1:65" s="2" customFormat="1" ht="16.5" customHeight="1">
      <c r="A520" s="34"/>
      <c r="B520" s="35"/>
      <c r="C520" s="183" t="s">
        <v>917</v>
      </c>
      <c r="D520" s="183" t="s">
        <v>129</v>
      </c>
      <c r="E520" s="184" t="s">
        <v>918</v>
      </c>
      <c r="F520" s="185" t="s">
        <v>919</v>
      </c>
      <c r="G520" s="186" t="s">
        <v>920</v>
      </c>
      <c r="H520" s="187">
        <v>1</v>
      </c>
      <c r="I520" s="188"/>
      <c r="J520" s="189">
        <f aca="true" t="shared" si="20" ref="J520:J525">ROUND(I520*H520,2)</f>
        <v>0</v>
      </c>
      <c r="K520" s="190"/>
      <c r="L520" s="39"/>
      <c r="M520" s="191" t="s">
        <v>1</v>
      </c>
      <c r="N520" s="192" t="s">
        <v>39</v>
      </c>
      <c r="O520" s="71"/>
      <c r="P520" s="193">
        <f aca="true" t="shared" si="21" ref="P520:P525">O520*H520</f>
        <v>0</v>
      </c>
      <c r="Q520" s="193">
        <v>0</v>
      </c>
      <c r="R520" s="193">
        <f aca="true" t="shared" si="22" ref="R520:R525">Q520*H520</f>
        <v>0</v>
      </c>
      <c r="S520" s="193">
        <v>0</v>
      </c>
      <c r="T520" s="194">
        <f aca="true" t="shared" si="23" ref="T520:T525"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95" t="s">
        <v>921</v>
      </c>
      <c r="AT520" s="195" t="s">
        <v>129</v>
      </c>
      <c r="AU520" s="195" t="s">
        <v>82</v>
      </c>
      <c r="AY520" s="17" t="s">
        <v>127</v>
      </c>
      <c r="BE520" s="196">
        <f aca="true" t="shared" si="24" ref="BE520:BE525">IF(N520="základní",J520,0)</f>
        <v>0</v>
      </c>
      <c r="BF520" s="196">
        <f aca="true" t="shared" si="25" ref="BF520:BF525">IF(N520="snížená",J520,0)</f>
        <v>0</v>
      </c>
      <c r="BG520" s="196">
        <f aca="true" t="shared" si="26" ref="BG520:BG525">IF(N520="zákl. přenesená",J520,0)</f>
        <v>0</v>
      </c>
      <c r="BH520" s="196">
        <f aca="true" t="shared" si="27" ref="BH520:BH525">IF(N520="sníž. přenesená",J520,0)</f>
        <v>0</v>
      </c>
      <c r="BI520" s="196">
        <f aca="true" t="shared" si="28" ref="BI520:BI525">IF(N520="nulová",J520,0)</f>
        <v>0</v>
      </c>
      <c r="BJ520" s="17" t="s">
        <v>82</v>
      </c>
      <c r="BK520" s="196">
        <f aca="true" t="shared" si="29" ref="BK520:BK525">ROUND(I520*H520,2)</f>
        <v>0</v>
      </c>
      <c r="BL520" s="17" t="s">
        <v>921</v>
      </c>
      <c r="BM520" s="195" t="s">
        <v>922</v>
      </c>
    </row>
    <row r="521" spans="1:65" s="2" customFormat="1" ht="16.5" customHeight="1">
      <c r="A521" s="34"/>
      <c r="B521" s="35"/>
      <c r="C521" s="183" t="s">
        <v>923</v>
      </c>
      <c r="D521" s="183" t="s">
        <v>129</v>
      </c>
      <c r="E521" s="184" t="s">
        <v>924</v>
      </c>
      <c r="F521" s="185" t="s">
        <v>925</v>
      </c>
      <c r="G521" s="186" t="s">
        <v>926</v>
      </c>
      <c r="H521" s="187">
        <v>1</v>
      </c>
      <c r="I521" s="188"/>
      <c r="J521" s="189">
        <f t="shared" si="20"/>
        <v>0</v>
      </c>
      <c r="K521" s="190"/>
      <c r="L521" s="39"/>
      <c r="M521" s="191" t="s">
        <v>1</v>
      </c>
      <c r="N521" s="192" t="s">
        <v>39</v>
      </c>
      <c r="O521" s="71"/>
      <c r="P521" s="193">
        <f t="shared" si="21"/>
        <v>0</v>
      </c>
      <c r="Q521" s="193">
        <v>0</v>
      </c>
      <c r="R521" s="193">
        <f t="shared" si="22"/>
        <v>0</v>
      </c>
      <c r="S521" s="193">
        <v>0</v>
      </c>
      <c r="T521" s="194">
        <f t="shared" si="23"/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95" t="s">
        <v>921</v>
      </c>
      <c r="AT521" s="195" t="s">
        <v>129</v>
      </c>
      <c r="AU521" s="195" t="s">
        <v>82</v>
      </c>
      <c r="AY521" s="17" t="s">
        <v>127</v>
      </c>
      <c r="BE521" s="196">
        <f t="shared" si="24"/>
        <v>0</v>
      </c>
      <c r="BF521" s="196">
        <f t="shared" si="25"/>
        <v>0</v>
      </c>
      <c r="BG521" s="196">
        <f t="shared" si="26"/>
        <v>0</v>
      </c>
      <c r="BH521" s="196">
        <f t="shared" si="27"/>
        <v>0</v>
      </c>
      <c r="BI521" s="196">
        <f t="shared" si="28"/>
        <v>0</v>
      </c>
      <c r="BJ521" s="17" t="s">
        <v>82</v>
      </c>
      <c r="BK521" s="196">
        <f t="shared" si="29"/>
        <v>0</v>
      </c>
      <c r="BL521" s="17" t="s">
        <v>921</v>
      </c>
      <c r="BM521" s="195" t="s">
        <v>927</v>
      </c>
    </row>
    <row r="522" spans="1:65" s="2" customFormat="1" ht="37.9" customHeight="1">
      <c r="A522" s="34"/>
      <c r="B522" s="35"/>
      <c r="C522" s="183" t="s">
        <v>928</v>
      </c>
      <c r="D522" s="183" t="s">
        <v>129</v>
      </c>
      <c r="E522" s="184" t="s">
        <v>929</v>
      </c>
      <c r="F522" s="185" t="s">
        <v>930</v>
      </c>
      <c r="G522" s="186" t="s">
        <v>578</v>
      </c>
      <c r="H522" s="187">
        <v>1</v>
      </c>
      <c r="I522" s="188"/>
      <c r="J522" s="189">
        <f t="shared" si="20"/>
        <v>0</v>
      </c>
      <c r="K522" s="190"/>
      <c r="L522" s="39"/>
      <c r="M522" s="191" t="s">
        <v>1</v>
      </c>
      <c r="N522" s="192" t="s">
        <v>39</v>
      </c>
      <c r="O522" s="71"/>
      <c r="P522" s="193">
        <f t="shared" si="21"/>
        <v>0</v>
      </c>
      <c r="Q522" s="193">
        <v>0</v>
      </c>
      <c r="R522" s="193">
        <f t="shared" si="22"/>
        <v>0</v>
      </c>
      <c r="S522" s="193">
        <v>0</v>
      </c>
      <c r="T522" s="194">
        <f t="shared" si="23"/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95" t="s">
        <v>921</v>
      </c>
      <c r="AT522" s="195" t="s">
        <v>129</v>
      </c>
      <c r="AU522" s="195" t="s">
        <v>82</v>
      </c>
      <c r="AY522" s="17" t="s">
        <v>127</v>
      </c>
      <c r="BE522" s="196">
        <f t="shared" si="24"/>
        <v>0</v>
      </c>
      <c r="BF522" s="196">
        <f t="shared" si="25"/>
        <v>0</v>
      </c>
      <c r="BG522" s="196">
        <f t="shared" si="26"/>
        <v>0</v>
      </c>
      <c r="BH522" s="196">
        <f t="shared" si="27"/>
        <v>0</v>
      </c>
      <c r="BI522" s="196">
        <f t="shared" si="28"/>
        <v>0</v>
      </c>
      <c r="BJ522" s="17" t="s">
        <v>82</v>
      </c>
      <c r="BK522" s="196">
        <f t="shared" si="29"/>
        <v>0</v>
      </c>
      <c r="BL522" s="17" t="s">
        <v>921</v>
      </c>
      <c r="BM522" s="195" t="s">
        <v>931</v>
      </c>
    </row>
    <row r="523" spans="1:65" s="2" customFormat="1" ht="16.5" customHeight="1">
      <c r="A523" s="34"/>
      <c r="B523" s="35"/>
      <c r="C523" s="183" t="s">
        <v>932</v>
      </c>
      <c r="D523" s="183" t="s">
        <v>129</v>
      </c>
      <c r="E523" s="184" t="s">
        <v>933</v>
      </c>
      <c r="F523" s="185" t="s">
        <v>934</v>
      </c>
      <c r="G523" s="186" t="s">
        <v>578</v>
      </c>
      <c r="H523" s="187">
        <v>1</v>
      </c>
      <c r="I523" s="188"/>
      <c r="J523" s="189">
        <f t="shared" si="20"/>
        <v>0</v>
      </c>
      <c r="K523" s="190"/>
      <c r="L523" s="39"/>
      <c r="M523" s="191" t="s">
        <v>1</v>
      </c>
      <c r="N523" s="192" t="s">
        <v>39</v>
      </c>
      <c r="O523" s="71"/>
      <c r="P523" s="193">
        <f t="shared" si="21"/>
        <v>0</v>
      </c>
      <c r="Q523" s="193">
        <v>0</v>
      </c>
      <c r="R523" s="193">
        <f t="shared" si="22"/>
        <v>0</v>
      </c>
      <c r="S523" s="193">
        <v>0</v>
      </c>
      <c r="T523" s="194">
        <f t="shared" si="23"/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195" t="s">
        <v>921</v>
      </c>
      <c r="AT523" s="195" t="s">
        <v>129</v>
      </c>
      <c r="AU523" s="195" t="s">
        <v>82</v>
      </c>
      <c r="AY523" s="17" t="s">
        <v>127</v>
      </c>
      <c r="BE523" s="196">
        <f t="shared" si="24"/>
        <v>0</v>
      </c>
      <c r="BF523" s="196">
        <f t="shared" si="25"/>
        <v>0</v>
      </c>
      <c r="BG523" s="196">
        <f t="shared" si="26"/>
        <v>0</v>
      </c>
      <c r="BH523" s="196">
        <f t="shared" si="27"/>
        <v>0</v>
      </c>
      <c r="BI523" s="196">
        <f t="shared" si="28"/>
        <v>0</v>
      </c>
      <c r="BJ523" s="17" t="s">
        <v>82</v>
      </c>
      <c r="BK523" s="196">
        <f t="shared" si="29"/>
        <v>0</v>
      </c>
      <c r="BL523" s="17" t="s">
        <v>921</v>
      </c>
      <c r="BM523" s="195" t="s">
        <v>935</v>
      </c>
    </row>
    <row r="524" spans="1:65" s="2" customFormat="1" ht="33" customHeight="1">
      <c r="A524" s="34"/>
      <c r="B524" s="35"/>
      <c r="C524" s="183" t="s">
        <v>936</v>
      </c>
      <c r="D524" s="183" t="s">
        <v>129</v>
      </c>
      <c r="E524" s="184" t="s">
        <v>937</v>
      </c>
      <c r="F524" s="185" t="s">
        <v>938</v>
      </c>
      <c r="G524" s="186" t="s">
        <v>578</v>
      </c>
      <c r="H524" s="187">
        <v>1</v>
      </c>
      <c r="I524" s="188"/>
      <c r="J524" s="189">
        <f t="shared" si="20"/>
        <v>0</v>
      </c>
      <c r="K524" s="190"/>
      <c r="L524" s="39"/>
      <c r="M524" s="191" t="s">
        <v>1</v>
      </c>
      <c r="N524" s="192" t="s">
        <v>39</v>
      </c>
      <c r="O524" s="71"/>
      <c r="P524" s="193">
        <f t="shared" si="21"/>
        <v>0</v>
      </c>
      <c r="Q524" s="193">
        <v>0</v>
      </c>
      <c r="R524" s="193">
        <f t="shared" si="22"/>
        <v>0</v>
      </c>
      <c r="S524" s="193">
        <v>0</v>
      </c>
      <c r="T524" s="194">
        <f t="shared" si="23"/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195" t="s">
        <v>921</v>
      </c>
      <c r="AT524" s="195" t="s">
        <v>129</v>
      </c>
      <c r="AU524" s="195" t="s">
        <v>82</v>
      </c>
      <c r="AY524" s="17" t="s">
        <v>127</v>
      </c>
      <c r="BE524" s="196">
        <f t="shared" si="24"/>
        <v>0</v>
      </c>
      <c r="BF524" s="196">
        <f t="shared" si="25"/>
        <v>0</v>
      </c>
      <c r="BG524" s="196">
        <f t="shared" si="26"/>
        <v>0</v>
      </c>
      <c r="BH524" s="196">
        <f t="shared" si="27"/>
        <v>0</v>
      </c>
      <c r="BI524" s="196">
        <f t="shared" si="28"/>
        <v>0</v>
      </c>
      <c r="BJ524" s="17" t="s">
        <v>82</v>
      </c>
      <c r="BK524" s="196">
        <f t="shared" si="29"/>
        <v>0</v>
      </c>
      <c r="BL524" s="17" t="s">
        <v>921</v>
      </c>
      <c r="BM524" s="195" t="s">
        <v>939</v>
      </c>
    </row>
    <row r="525" spans="1:65" s="2" customFormat="1" ht="16.5" customHeight="1">
      <c r="A525" s="34"/>
      <c r="B525" s="35"/>
      <c r="C525" s="183" t="s">
        <v>940</v>
      </c>
      <c r="D525" s="183" t="s">
        <v>129</v>
      </c>
      <c r="E525" s="184" t="s">
        <v>941</v>
      </c>
      <c r="F525" s="185" t="s">
        <v>942</v>
      </c>
      <c r="G525" s="186" t="s">
        <v>578</v>
      </c>
      <c r="H525" s="187">
        <v>1</v>
      </c>
      <c r="I525" s="188"/>
      <c r="J525" s="189">
        <f t="shared" si="20"/>
        <v>0</v>
      </c>
      <c r="K525" s="190"/>
      <c r="L525" s="39"/>
      <c r="M525" s="246" t="s">
        <v>1</v>
      </c>
      <c r="N525" s="247" t="s">
        <v>39</v>
      </c>
      <c r="O525" s="248"/>
      <c r="P525" s="249">
        <f t="shared" si="21"/>
        <v>0</v>
      </c>
      <c r="Q525" s="249">
        <v>0</v>
      </c>
      <c r="R525" s="249">
        <f t="shared" si="22"/>
        <v>0</v>
      </c>
      <c r="S525" s="249">
        <v>0</v>
      </c>
      <c r="T525" s="250">
        <f t="shared" si="23"/>
        <v>0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195" t="s">
        <v>133</v>
      </c>
      <c r="AT525" s="195" t="s">
        <v>129</v>
      </c>
      <c r="AU525" s="195" t="s">
        <v>82</v>
      </c>
      <c r="AY525" s="17" t="s">
        <v>127</v>
      </c>
      <c r="BE525" s="196">
        <f t="shared" si="24"/>
        <v>0</v>
      </c>
      <c r="BF525" s="196">
        <f t="shared" si="25"/>
        <v>0</v>
      </c>
      <c r="BG525" s="196">
        <f t="shared" si="26"/>
        <v>0</v>
      </c>
      <c r="BH525" s="196">
        <f t="shared" si="27"/>
        <v>0</v>
      </c>
      <c r="BI525" s="196">
        <f t="shared" si="28"/>
        <v>0</v>
      </c>
      <c r="BJ525" s="17" t="s">
        <v>82</v>
      </c>
      <c r="BK525" s="196">
        <f t="shared" si="29"/>
        <v>0</v>
      </c>
      <c r="BL525" s="17" t="s">
        <v>133</v>
      </c>
      <c r="BM525" s="195" t="s">
        <v>943</v>
      </c>
    </row>
    <row r="526" spans="1:31" s="2" customFormat="1" ht="6.95" customHeight="1">
      <c r="A526" s="34"/>
      <c r="B526" s="54"/>
      <c r="C526" s="55"/>
      <c r="D526" s="55"/>
      <c r="E526" s="55"/>
      <c r="F526" s="55"/>
      <c r="G526" s="55"/>
      <c r="H526" s="55"/>
      <c r="I526" s="55"/>
      <c r="J526" s="55"/>
      <c r="K526" s="55"/>
      <c r="L526" s="39"/>
      <c r="M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</row>
  </sheetData>
  <sheetProtection algorithmName="SHA-512" hashValue="76CyTTcwhWREa6OvsyAAnwQElUenKMwSb1lyxNZ/UIjKRZZR8HV/itmdO+hND0dlpMVOg00mWKdpJIRDr6gwug==" saltValue="JAFgZ5nl64atmtopZNKLZlV3R0kxc4sO4ixp8gljp+YFtLJlgCb2NkMllSUP+audh/c5jb8DbmFxX9wXShAooQ==" spinCount="100000" sheet="1" objects="1" scenarios="1" formatColumns="0" formatRows="0" autoFilter="0"/>
  <autoFilter ref="C134:K525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DESKTOP-GN17150\Ivana</dc:creator>
  <cp:keywords/>
  <dc:description/>
  <cp:lastModifiedBy>Daniela Koričanská</cp:lastModifiedBy>
  <dcterms:created xsi:type="dcterms:W3CDTF">2023-12-21T09:40:58Z</dcterms:created>
  <dcterms:modified xsi:type="dcterms:W3CDTF">2024-01-03T13:09:27Z</dcterms:modified>
  <cp:category/>
  <cp:version/>
  <cp:contentType/>
  <cp:contentStatus/>
</cp:coreProperties>
</file>