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rina.janeckova\Nextcloud\akce 2024\realizace\Parkoviště a cyklostezka ve sport. areálu\Rozpočet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SO.801 80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'SO.801 801.1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'SO.801 801.1 Pol'!$A$1:$Y$31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1" i="12"/>
  <c r="I11" i="12"/>
  <c r="K11" i="12"/>
  <c r="O11" i="12"/>
  <c r="Q11" i="12"/>
  <c r="V11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AE21" i="12"/>
  <c r="F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M9" i="12" l="1"/>
  <c r="G8" i="12"/>
  <c r="V8" i="12"/>
  <c r="AF21" i="12"/>
  <c r="G40" i="1" s="1"/>
  <c r="H40" i="1" s="1"/>
  <c r="I40" i="1" s="1"/>
  <c r="K8" i="12"/>
  <c r="M12" i="12"/>
  <c r="I8" i="12"/>
  <c r="F39" i="1"/>
  <c r="F41" i="1"/>
  <c r="Q8" i="12"/>
  <c r="O8" i="12"/>
  <c r="M11" i="12"/>
  <c r="M8" i="12" s="1"/>
  <c r="I49" i="1" l="1"/>
  <c r="I50" i="1" s="1"/>
  <c r="G21" i="12"/>
  <c r="I16" i="1" s="1"/>
  <c r="G39" i="1"/>
  <c r="G42" i="1" s="1"/>
  <c r="G25" i="1" s="1"/>
  <c r="A25" i="1" s="1"/>
  <c r="A26" i="1" s="1"/>
  <c r="G41" i="1"/>
  <c r="H41" i="1" s="1"/>
  <c r="I41" i="1" s="1"/>
  <c r="F42" i="1"/>
  <c r="J40" i="1"/>
  <c r="J41" i="1"/>
  <c r="I21" i="1" l="1"/>
  <c r="H39" i="1"/>
  <c r="H42" i="1" s="1"/>
  <c r="G26" i="1"/>
  <c r="J49" i="1"/>
  <c r="J50" i="1" s="1"/>
  <c r="G23" i="1"/>
  <c r="A23" i="1" s="1"/>
  <c r="G24" i="1" s="1"/>
  <c r="G28" i="1"/>
  <c r="J39" i="1"/>
  <c r="I39" i="1" l="1"/>
  <c r="I42" i="1" s="1"/>
  <c r="A27" i="1"/>
  <c r="A29" i="1" s="1"/>
  <c r="J42" i="1"/>
  <c r="A24" i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<sst xmlns="http://schemas.openxmlformats.org/spreadsheetml/2006/main" count="214" uniqueCount="137">
  <si>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</si>
  <si>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</si>
  <si>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</si>
  <si>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</si>
  <si>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</si>
  <si>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</si>
  <si>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</si>
  <si>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</si>
  <si>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</si>
  <si>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</si>
  <si>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</si>
  <si>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</si>
  <si>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</si>
  <si>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</si>
  <si>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</si>
  <si>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</si>
  <si>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</si>
  <si>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</si>
  <si>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</si>
  <si>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</si>
  <si>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</si>
  <si>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</si>
  <si>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</si>
  <si>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</si>
  <si>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</si>
  <si>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</si>
  <si>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</si>
  <si>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</si>
  <si>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</si>
  <si>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</si>
  <si>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</si>
  <si>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</si>
  <si>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</si>
  <si>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</si>
  <si>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</si>
  <si>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</si>
  <si>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</si>
  <si>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</si>
  <si>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</si>
  <si>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</si>
  <si>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</si>
  <si>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</si>
  <si>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</si>
  <si>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801.1</t>
  </si>
  <si>
    <t>Následná péče</t>
  </si>
  <si>
    <t>SO.801</t>
  </si>
  <si>
    <t>Sadové a vegetační úpravy</t>
  </si>
  <si>
    <t>Objekt:</t>
  </si>
  <si>
    <t>Rozpočet:</t>
  </si>
  <si>
    <t>NP2397</t>
  </si>
  <si>
    <t>Parkoviště a cyklostezka ve sportovním areálu Nový Jičín</t>
  </si>
  <si>
    <t>Město Nový Jičín</t>
  </si>
  <si>
    <t>Masarykovo nám. 1/1</t>
  </si>
  <si>
    <t>Nový Jičín</t>
  </si>
  <si>
    <t>74101</t>
  </si>
  <si>
    <t>00298212</t>
  </si>
  <si>
    <t>CZ00298212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</si>
  <si>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</si>
  <si>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</si>
  <si>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</si>
  <si>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</si>
  <si>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</si>
  <si>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</si>
  <si>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</si>
  <si>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Celkem za stavbu</t>
  </si>
  <si>
    <t>CZK</t>
  </si>
  <si>
    <t>Rekapitulace dílů</t>
  </si>
  <si>
    <t>Typ dílu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</si>
  <si>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</si>
  <si>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</si>
  <si>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</si>
  <si>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</si>
  <si>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</si>
  <si>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</si>
  <si>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</si>
  <si>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</si>
  <si>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</si>
  <si>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</si>
  <si>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</si>
  <si>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</si>
  <si>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</si>
  <si>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</si>
  <si>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</si>
  <si>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</si>
  <si>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</si>
  <si>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</si>
  <si>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</si>
  <si>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</si>
  <si>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</si>
  <si>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</si>
  <si>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</si>
  <si>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</si>
  <si>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</si>
  <si>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</si>
  <si>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</si>
  <si>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</si>
  <si>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</si>
  <si>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</si>
  <si>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185804311R00</t>
  </si>
  <si>
    <t>Zalití rostlin vodou plochy do 20 m2</t>
  </si>
  <si>
    <t>m3</t>
  </si>
  <si>
    <t>RTS 24/ I</t>
  </si>
  <si>
    <t>Indiv</t>
  </si>
  <si>
    <t>Práce</t>
  </si>
  <si>
    <t>Běžná</t>
  </si>
  <si>
    <t>POL1_1</t>
  </si>
  <si>
    <t>08211320</t>
  </si>
  <si>
    <t>Voda pitná - vodné</t>
  </si>
  <si>
    <t>SPCM</t>
  </si>
  <si>
    <t>Specifikace</t>
  </si>
  <si>
    <t>POL3_0</t>
  </si>
  <si>
    <t>kus</t>
  </si>
  <si>
    <t>Vlastní</t>
  </si>
  <si>
    <t>Mulčování rostlin tl. do 0,1 m rovina</t>
  </si>
  <si>
    <t>m2</t>
  </si>
  <si>
    <t>POP</t>
  </si>
  <si>
    <t>10391100</t>
  </si>
  <si>
    <t>Kůra mulčovací VL</t>
  </si>
  <si>
    <t>SUM</t>
  </si>
  <si>
    <t>Poznámky uchazeče k zadání</t>
  </si>
  <si>
    <t>POPUZIV</t>
  </si>
  <si>
    <t>END</t>
  </si>
  <si>
    <t>Výchovný řez</t>
  </si>
  <si>
    <t>1848061T00</t>
  </si>
  <si>
    <t>8x ročně 80l/dřevina</t>
  </si>
  <si>
    <t>184911111T00</t>
  </si>
  <si>
    <t>184921093T00</t>
  </si>
  <si>
    <t>Znovuuvázání dřevin jedním úvazkem, znovuuvázání dřeviny jedním úvazkem ke stávajícímu kůlu</t>
  </si>
  <si>
    <t>185804213T00</t>
  </si>
  <si>
    <t xml:space="preserve">Vypletí záhonů v rovině nebo ve svahu do 1:5 </t>
  </si>
  <si>
    <t>Následná péče/rok</t>
  </si>
  <si>
    <t>1</t>
  </si>
  <si>
    <t>184801131</t>
  </si>
  <si>
    <t>kontrola zdravotního stavu dřevin 2x ročně, ošetření proti chorobám 2xročně, případné  hnojení</t>
  </si>
  <si>
    <t>Ošetření dřevin</t>
  </si>
  <si>
    <t>s případným naložením odpadu na dopravní prostředek, s odvezením do 20 km a se složením</t>
  </si>
  <si>
    <t>obnova výsadbových mís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</si>
</sst>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vertical="top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4" xfId="0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center" vertical="top" shrinkToFit="1"/>
    </xf>
    <xf numFmtId="165" fontId="16" fillId="0" borderId="45" xfId="0" applyNumberFormat="1" applyFont="1" applyFill="1" applyBorder="1" applyAlignment="1">
      <alignment vertical="top" shrinkToFit="1"/>
    </xf>
    <xf numFmtId="4" fontId="16" fillId="0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Fill="1" applyBorder="1" applyAlignment="1">
      <alignment vertical="top" shrinkToFit="1"/>
    </xf>
    <xf numFmtId="4" fontId="16" fillId="0" borderId="46" xfId="0" applyNumberFormat="1" applyFont="1" applyFill="1" applyBorder="1" applyAlignment="1">
      <alignment vertical="top" shrinkToFit="1"/>
    </xf>
    <xf numFmtId="4" fontId="16" fillId="0" borderId="0" xfId="0" applyNumberFormat="1" applyFont="1" applyFill="1" applyBorder="1" applyAlignment="1">
      <alignment vertical="top" shrinkToFit="1"/>
    </xf>
    <xf numFmtId="0" fontId="16" fillId="0" borderId="0" xfId="0" applyFont="1" applyFill="1"/>
    <xf numFmtId="0" fontId="0" fillId="0" borderId="0" xfId="0" applyFill="1"/>
    <xf numFmtId="0" fontId="16" fillId="0" borderId="41" xfId="0" applyFont="1" applyFill="1" applyBorder="1" applyAlignment="1">
      <alignment vertical="top"/>
    </xf>
    <xf numFmtId="49" fontId="16" fillId="0" borderId="42" xfId="0" applyNumberFormat="1" applyFont="1" applyFill="1" applyBorder="1" applyAlignment="1">
      <alignment vertical="top"/>
    </xf>
    <xf numFmtId="49" fontId="16" fillId="0" borderId="42" xfId="0" applyNumberFormat="1" applyFont="1" applyFill="1" applyBorder="1" applyAlignment="1">
      <alignment horizontal="left" vertical="top" wrapText="1"/>
    </xf>
    <xf numFmtId="0" fontId="16" fillId="0" borderId="42" xfId="0" applyFont="1" applyFill="1" applyBorder="1" applyAlignment="1">
      <alignment horizontal="center" vertical="top" shrinkToFit="1"/>
    </xf>
    <xf numFmtId="165" fontId="16" fillId="0" borderId="42" xfId="0" applyNumberFormat="1" applyFont="1" applyFill="1" applyBorder="1" applyAlignment="1">
      <alignment vertical="top" shrinkToFit="1"/>
    </xf>
    <xf numFmtId="4" fontId="16" fillId="0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Fill="1" applyBorder="1" applyAlignment="1">
      <alignment vertical="top" shrinkToFit="1"/>
    </xf>
    <xf numFmtId="4" fontId="16" fillId="0" borderId="43" xfId="0" applyNumberFormat="1" applyFont="1" applyFill="1" applyBorder="1" applyAlignment="1">
      <alignment vertical="top" shrinkToFit="1"/>
    </xf>
    <xf numFmtId="0" fontId="0" fillId="0" borderId="0" xfId="0" applyFont="1" applyFill="1"/>
    <xf numFmtId="0" fontId="16" fillId="0" borderId="0" xfId="0" applyFont="1" applyFill="1" applyBorder="1" applyAlignment="1">
      <alignment vertical="top"/>
    </xf>
    <xf numFmtId="49" fontId="16" fillId="0" borderId="0" xfId="0" applyNumberFormat="1" applyFont="1" applyFill="1" applyBorder="1" applyAlignment="1">
      <alignment vertical="top"/>
    </xf>
    <xf numFmtId="165" fontId="16" fillId="0" borderId="0" xfId="0" applyNumberFormat="1" applyFont="1" applyFill="1" applyBorder="1" applyAlignment="1">
      <alignment vertical="top" shrinkToFit="1"/>
    </xf>
    <xf numFmtId="0" fontId="16" fillId="0" borderId="18" xfId="0" applyNumberFormat="1" applyFont="1" applyFill="1" applyBorder="1" applyAlignment="1">
      <alignment vertical="top" wrapText="1"/>
    </xf>
    <xf numFmtId="0" fontId="17" fillId="0" borderId="18" xfId="0" applyNumberFormat="1" applyFont="1" applyFill="1" applyBorder="1" applyAlignment="1">
      <alignment vertical="top" wrapText="1"/>
    </xf>
    <xf numFmtId="4" fontId="16" fillId="0" borderId="47" xfId="0" applyNumberFormat="1" applyFont="1" applyBorder="1" applyAlignment="1">
      <alignment vertical="top" shrinkToFit="1"/>
    </xf>
    <xf numFmtId="49" fontId="18" fillId="0" borderId="39" xfId="2" applyNumberFormat="1" applyFont="1" applyBorder="1" applyAlignment="1">
      <alignment horizontal="center" shrinkToFit="1"/>
    </xf>
    <xf numFmtId="4" fontId="18" fillId="0" borderId="39" xfId="2" applyNumberFormat="1" applyFont="1" applyBorder="1" applyAlignment="1">
      <alignment horizontal="right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6" xfId="0" applyFont="1" applyBorder="1" applyAlignment="1">
      <alignment vertical="top"/>
    </xf>
    <xf numFmtId="49" fontId="18" fillId="0" borderId="39" xfId="2" applyNumberFormat="1" applyFont="1" applyBorder="1" applyAlignment="1">
      <alignment horizontal="left" vertical="top"/>
    </xf>
    <xf numFmtId="0" fontId="18" fillId="0" borderId="39" xfId="2" applyFont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Fill="1" applyBorder="1" applyAlignment="1">
      <alignment horizontal="left" vertical="top" wrapText="1"/>
    </xf>
    <xf numFmtId="0" fontId="17" fillId="0" borderId="18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10" t="s">
        <v>41</v>
      </c>
      <c r="B2" s="210"/>
      <c r="C2" s="210"/>
      <c r="D2" s="210"/>
      <c r="E2" s="210"/>
      <c r="F2" s="210"/>
      <c r="G2" s="210"/>
    </row>
  </sheetData>
  <sheetProtection algorithmName="SHA-512" hashValue="2zyVkyOZsNEJ+XAKzDJvCdhrIPfUVN2ua3YnwA62AMjgk61aQCWPDek2/jgB1SOGNCTVifubnEuU5pYVugblOA==" saltValue="MVLzcj9XdfkJSziuhwDle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23" zoomScaleNormal="100" zoomScaleSheetLayoutView="75" workbookViewId="0">
      <selection activeCell="C50" sqref="C5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75" t="s">
        <v>24</v>
      </c>
      <c r="C2" s="76"/>
      <c r="D2" s="77" t="s">
        <v>49</v>
      </c>
      <c r="E2" s="220" t="s">
        <v>50</v>
      </c>
      <c r="F2" s="221"/>
      <c r="G2" s="221"/>
      <c r="H2" s="221"/>
      <c r="I2" s="221"/>
      <c r="J2" s="222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23" t="s">
        <v>46</v>
      </c>
      <c r="F3" s="224"/>
      <c r="G3" s="224"/>
      <c r="H3" s="224"/>
      <c r="I3" s="224"/>
      <c r="J3" s="225"/>
    </row>
    <row r="4" spans="1:15" ht="23.25" customHeight="1" x14ac:dyDescent="0.2">
      <c r="A4" s="72">
        <v>6181</v>
      </c>
      <c r="B4" s="80" t="s">
        <v>48</v>
      </c>
      <c r="C4" s="81"/>
      <c r="D4" s="82" t="s">
        <v>43</v>
      </c>
      <c r="E4" s="233" t="s">
        <v>44</v>
      </c>
      <c r="F4" s="234"/>
      <c r="G4" s="234"/>
      <c r="H4" s="234"/>
      <c r="I4" s="234"/>
      <c r="J4" s="235"/>
    </row>
    <row r="5" spans="1:15" ht="24" customHeight="1" x14ac:dyDescent="0.2">
      <c r="A5" s="2"/>
      <c r="B5" s="30" t="s">
        <v>23</v>
      </c>
      <c r="D5" s="238" t="s">
        <v>51</v>
      </c>
      <c r="E5" s="239"/>
      <c r="F5" s="239"/>
      <c r="G5" s="239"/>
      <c r="H5" s="18" t="s">
        <v>42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40" t="s">
        <v>52</v>
      </c>
      <c r="E6" s="241"/>
      <c r="F6" s="241"/>
      <c r="G6" s="241"/>
      <c r="H6" s="18" t="s">
        <v>36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42" t="s">
        <v>53</v>
      </c>
      <c r="F7" s="243"/>
      <c r="G7" s="243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57</v>
      </c>
      <c r="H8" s="18" t="s">
        <v>42</v>
      </c>
      <c r="I8" s="83" t="s">
        <v>61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36</v>
      </c>
      <c r="I9" s="83" t="s">
        <v>62</v>
      </c>
      <c r="J9" s="8"/>
    </row>
    <row r="10" spans="1:15" ht="15.75" hidden="1" customHeight="1" x14ac:dyDescent="0.2">
      <c r="A10" s="2"/>
      <c r="B10" s="34"/>
      <c r="C10" s="53"/>
      <c r="D10" s="73" t="s">
        <v>60</v>
      </c>
      <c r="E10" s="84" t="s">
        <v>59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27"/>
      <c r="E11" s="227"/>
      <c r="F11" s="227"/>
      <c r="G11" s="227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32"/>
      <c r="E12" s="232"/>
      <c r="F12" s="232"/>
      <c r="G12" s="232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36"/>
      <c r="F13" s="237"/>
      <c r="G13" s="237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217"/>
      <c r="F16" s="218"/>
      <c r="G16" s="217"/>
      <c r="H16" s="218"/>
      <c r="I16" s="217">
        <f>'SO.801 801.1 Pol'!G21</f>
        <v>0</v>
      </c>
      <c r="J16" s="219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217"/>
      <c r="F17" s="218"/>
      <c r="G17" s="217"/>
      <c r="H17" s="218"/>
      <c r="I17" s="217">
        <f>SUMIF(F49:F49,A17,I49:I49)</f>
        <v>0</v>
      </c>
      <c r="J17" s="219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217"/>
      <c r="F18" s="218"/>
      <c r="G18" s="217"/>
      <c r="H18" s="218"/>
      <c r="I18" s="217">
        <f>SUMIF(F49:F49,A18,I49:I49)</f>
        <v>0</v>
      </c>
      <c r="J18" s="219"/>
    </row>
    <row r="19" spans="1:10" ht="23.25" customHeight="1" x14ac:dyDescent="0.2">
      <c r="A19" s="139" t="s">
        <v>68</v>
      </c>
      <c r="B19" s="37" t="s">
        <v>29</v>
      </c>
      <c r="C19" s="58"/>
      <c r="D19" s="59"/>
      <c r="E19" s="217"/>
      <c r="F19" s="218"/>
      <c r="G19" s="217"/>
      <c r="H19" s="218"/>
      <c r="I19" s="217">
        <f>SUMIF(F49:F49,A19,I49:I49)</f>
        <v>0</v>
      </c>
      <c r="J19" s="219"/>
    </row>
    <row r="20" spans="1:10" ht="23.25" customHeight="1" x14ac:dyDescent="0.2">
      <c r="A20" s="139" t="s">
        <v>69</v>
      </c>
      <c r="B20" s="37" t="s">
        <v>30</v>
      </c>
      <c r="C20" s="58"/>
      <c r="D20" s="59"/>
      <c r="E20" s="217"/>
      <c r="F20" s="218"/>
      <c r="G20" s="217"/>
      <c r="H20" s="218"/>
      <c r="I20" s="217">
        <f>SUMIF(F49:F49,A20,I49:I49)</f>
        <v>0</v>
      </c>
      <c r="J20" s="219"/>
    </row>
    <row r="21" spans="1:10" ht="23.25" customHeight="1" x14ac:dyDescent="0.2">
      <c r="A21" s="2"/>
      <c r="B21" s="47" t="s">
        <v>31</v>
      </c>
      <c r="C21" s="60"/>
      <c r="D21" s="61"/>
      <c r="E21" s="230"/>
      <c r="F21" s="231"/>
      <c r="G21" s="230"/>
      <c r="H21" s="231"/>
      <c r="I21" s="230">
        <f>SUM(I16:J20)</f>
        <v>0</v>
      </c>
      <c r="J21" s="249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47">
        <f>ZakladDPHSniVypocet</f>
        <v>0</v>
      </c>
      <c r="H23" s="248"/>
      <c r="I23" s="248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45">
        <f>A23</f>
        <v>0</v>
      </c>
      <c r="H24" s="246"/>
      <c r="I24" s="246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47">
        <f>ZakladDPHZaklVypocet</f>
        <v>0</v>
      </c>
      <c r="H25" s="248"/>
      <c r="I25" s="248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14">
        <f>A25</f>
        <v>0</v>
      </c>
      <c r="H26" s="215"/>
      <c r="I26" s="215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16">
        <f>CenaCelkem-(ZakladDPHSni+DPHSni+ZakladDPHZakl+DPHZakl)</f>
        <v>0</v>
      </c>
      <c r="H27" s="216"/>
      <c r="I27" s="216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51">
        <f>ZakladDPHSniVypocet+ZakladDPHZaklVypocet</f>
        <v>0</v>
      </c>
      <c r="H28" s="251"/>
      <c r="I28" s="25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50">
        <f>A27</f>
        <v>0</v>
      </c>
      <c r="H29" s="250"/>
      <c r="I29" s="250"/>
      <c r="J29" s="119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52"/>
      <c r="E34" s="253"/>
      <c r="G34" s="254"/>
      <c r="H34" s="255"/>
      <c r="I34" s="255"/>
      <c r="J34" s="24"/>
    </row>
    <row r="35" spans="1:10" ht="12.75" customHeight="1" x14ac:dyDescent="0.2">
      <c r="A35" s="2"/>
      <c r="B35" s="2"/>
      <c r="D35" s="244" t="s">
        <v>2</v>
      </c>
      <c r="E35" s="24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63</v>
      </c>
      <c r="C39" s="256"/>
      <c r="D39" s="256"/>
      <c r="E39" s="256"/>
      <c r="F39" s="99">
        <f>'SO.801 801.1 Pol'!AE21</f>
        <v>0</v>
      </c>
      <c r="G39" s="100">
        <f>'SO.801 801.1 Pol'!AF21</f>
        <v>0</v>
      </c>
      <c r="H39" s="101">
        <f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88">
        <v>2</v>
      </c>
      <c r="B40" s="103" t="s">
        <v>45</v>
      </c>
      <c r="C40" s="257" t="s">
        <v>46</v>
      </c>
      <c r="D40" s="257"/>
      <c r="E40" s="257"/>
      <c r="F40" s="104">
        <f>'SO.801 801.1 Pol'!AE21</f>
        <v>0</v>
      </c>
      <c r="G40" s="105">
        <f>'SO.801 801.1 Pol'!AF21</f>
        <v>0</v>
      </c>
      <c r="H40" s="105">
        <f>(F40*SazbaDPH1/100)+(G40*SazbaDPH2/100)</f>
        <v>0</v>
      </c>
      <c r="I40" s="105">
        <f>F40+G40+H40</f>
        <v>0</v>
      </c>
      <c r="J40" s="106" t="e">
        <f ca="1">IF(_xlfn.SINGLE(CenaCelkemVypocet)=0,"",I40/_xlfn.SINGLE(CenaCelkemVypocet)*100)</f>
        <v>#NAME?</v>
      </c>
    </row>
    <row r="41" spans="1:10" ht="25.5" hidden="1" customHeight="1" x14ac:dyDescent="0.2">
      <c r="A41" s="88">
        <v>3</v>
      </c>
      <c r="B41" s="107" t="s">
        <v>43</v>
      </c>
      <c r="C41" s="256" t="s">
        <v>44</v>
      </c>
      <c r="D41" s="256"/>
      <c r="E41" s="256"/>
      <c r="F41" s="108">
        <f>'SO.801 801.1 Pol'!AE21</f>
        <v>0</v>
      </c>
      <c r="G41" s="101">
        <f>'SO.801 801.1 Pol'!AF21</f>
        <v>0</v>
      </c>
      <c r="H41" s="101">
        <f>(F41*SazbaDPH1/100)+(G41*SazbaDPH2/100)</f>
        <v>0</v>
      </c>
      <c r="I41" s="101">
        <f>F41+G41+H41</f>
        <v>0</v>
      </c>
      <c r="J41" s="102" t="e">
        <f ca="1">IF(_xlfn.SINGLE(CenaCelkemVypocet)=0,"",I41/_xlfn.SINGLE(CenaCelkemVypocet)*100)</f>
        <v>#NAME?</v>
      </c>
    </row>
    <row r="42" spans="1:10" ht="25.5" hidden="1" customHeight="1" x14ac:dyDescent="0.2">
      <c r="A42" s="88"/>
      <c r="B42" s="258" t="s">
        <v>64</v>
      </c>
      <c r="C42" s="259"/>
      <c r="D42" s="259"/>
      <c r="E42" s="26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 t="e">
        <f ca="1">SUMIF(A39:A41,"=1",J39:J41)</f>
        <v>#NAME?</v>
      </c>
    </row>
    <row r="46" spans="1:10" ht="15.75" x14ac:dyDescent="0.25">
      <c r="B46" s="120" t="s">
        <v>66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67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131</v>
      </c>
      <c r="C49" s="261" t="s">
        <v>130</v>
      </c>
      <c r="D49" s="262"/>
      <c r="E49" s="262"/>
      <c r="F49" s="135" t="s">
        <v>26</v>
      </c>
      <c r="G49" s="136"/>
      <c r="H49" s="136"/>
      <c r="I49" s="136">
        <f>'SO.801 801.1 Pol'!G8</f>
        <v>0</v>
      </c>
      <c r="J49" s="132" t="str">
        <f>IF(I50=0,"",I49/I50*100)</f>
        <v/>
      </c>
    </row>
    <row r="50" spans="1:10" ht="25.5" customHeight="1" x14ac:dyDescent="0.2">
      <c r="A50" s="124"/>
      <c r="B50" s="129" t="s">
        <v>1</v>
      </c>
      <c r="C50" s="130"/>
      <c r="D50" s="131"/>
      <c r="E50" s="131"/>
      <c r="F50" s="137"/>
      <c r="G50" s="138"/>
      <c r="H50" s="138"/>
      <c r="I50" s="138">
        <f>SUM(I49:I49)</f>
        <v>0</v>
      </c>
      <c r="J50" s="133">
        <f>SUM(J49:J49)</f>
        <v>0</v>
      </c>
    </row>
    <row r="51" spans="1:10" x14ac:dyDescent="0.2">
      <c r="F51" s="87"/>
      <c r="G51" s="87"/>
      <c r="H51" s="87"/>
      <c r="I51" s="87"/>
      <c r="J51" s="134"/>
    </row>
    <row r="52" spans="1:10" x14ac:dyDescent="0.2">
      <c r="F52" s="87"/>
      <c r="G52" s="87"/>
      <c r="H52" s="87"/>
      <c r="I52" s="87"/>
      <c r="J52" s="134"/>
    </row>
    <row r="53" spans="1:10" x14ac:dyDescent="0.2">
      <c r="F53" s="87"/>
      <c r="G53" s="87"/>
      <c r="H53" s="87"/>
      <c r="I53" s="87"/>
      <c r="J53" s="134"/>
    </row>
  </sheetData>
  <sheetProtection algorithmName="SHA-512" hashValue="VJizcRNUd6M7AhTaEhCdWPkWMtvis4te7bd0j05FjxXKawwYmkhimdDMpBvn/mwgpqh3cB8ADZQclkxKQ0af6w==" saltValue="emOB1EwTIPH6I7vGCQpQNg==" spinCount="100000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3" t="s">
        <v>7</v>
      </c>
      <c r="B1" s="263"/>
      <c r="C1" s="264"/>
      <c r="D1" s="263"/>
      <c r="E1" s="263"/>
      <c r="F1" s="263"/>
      <c r="G1" s="263"/>
    </row>
    <row r="2" spans="1:7" ht="24.95" customHeight="1" x14ac:dyDescent="0.2">
      <c r="A2" s="49" t="s">
        <v>8</v>
      </c>
      <c r="B2" s="48"/>
      <c r="C2" s="265"/>
      <c r="D2" s="265"/>
      <c r="E2" s="265"/>
      <c r="F2" s="265"/>
      <c r="G2" s="266"/>
    </row>
    <row r="3" spans="1:7" ht="24.95" customHeight="1" x14ac:dyDescent="0.2">
      <c r="A3" s="49" t="s">
        <v>9</v>
      </c>
      <c r="B3" s="48"/>
      <c r="C3" s="265"/>
      <c r="D3" s="265"/>
      <c r="E3" s="265"/>
      <c r="F3" s="265"/>
      <c r="G3" s="266"/>
    </row>
    <row r="4" spans="1:7" ht="24.95" customHeight="1" x14ac:dyDescent="0.2">
      <c r="A4" s="49" t="s">
        <v>10</v>
      </c>
      <c r="B4" s="48"/>
      <c r="C4" s="265"/>
      <c r="D4" s="265"/>
      <c r="E4" s="265"/>
      <c r="F4" s="265"/>
      <c r="G4" s="266"/>
    </row>
    <row r="5" spans="1:7" x14ac:dyDescent="0.2">
      <c r="B5" s="4"/>
      <c r="C5" s="5"/>
      <c r="D5" s="6"/>
    </row>
  </sheetData>
  <sheetProtection algorithmName="SHA-512" hashValue="oprw7pgMVeydf3tgB3F26oM8uzbjLNKJMqr94pMAJGoViCUJv6JUFjvzsOYgQ2p3L6eplGiLoGX0/NWtb0NtLQ==" saltValue="J+4BwTIYY0xEufQEpoLhq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82"/>
  <sheetViews>
    <sheetView tabSelected="1" workbookViewId="0">
      <pane ySplit="7" topLeftCell="A8" activePane="bottomLeft" state="frozen"/>
      <selection pane="bottomLeft" activeCell="C14" sqref="C14:G14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70</v>
      </c>
    </row>
    <row r="2" spans="1:60" ht="24.95" customHeight="1" x14ac:dyDescent="0.2">
      <c r="A2" s="140" t="s">
        <v>8</v>
      </c>
      <c r="B2" s="48" t="s">
        <v>49</v>
      </c>
      <c r="C2" s="284" t="s">
        <v>50</v>
      </c>
      <c r="D2" s="285"/>
      <c r="E2" s="285"/>
      <c r="F2" s="285"/>
      <c r="G2" s="286"/>
      <c r="AG2" t="s">
        <v>71</v>
      </c>
    </row>
    <row r="3" spans="1:60" ht="24.95" customHeight="1" x14ac:dyDescent="0.2">
      <c r="A3" s="140" t="s">
        <v>9</v>
      </c>
      <c r="B3" s="48" t="s">
        <v>45</v>
      </c>
      <c r="C3" s="284" t="s">
        <v>46</v>
      </c>
      <c r="D3" s="285"/>
      <c r="E3" s="285"/>
      <c r="F3" s="285"/>
      <c r="G3" s="286"/>
      <c r="AC3" s="121" t="s">
        <v>71</v>
      </c>
      <c r="AG3" t="s">
        <v>72</v>
      </c>
    </row>
    <row r="4" spans="1:60" ht="24.95" customHeight="1" x14ac:dyDescent="0.2">
      <c r="A4" s="141" t="s">
        <v>10</v>
      </c>
      <c r="B4" s="142" t="s">
        <v>43</v>
      </c>
      <c r="C4" s="287" t="s">
        <v>44</v>
      </c>
      <c r="D4" s="288"/>
      <c r="E4" s="288"/>
      <c r="F4" s="288"/>
      <c r="G4" s="289"/>
      <c r="AG4" t="s">
        <v>73</v>
      </c>
    </row>
    <row r="5" spans="1:60" x14ac:dyDescent="0.2">
      <c r="D5" s="10"/>
    </row>
    <row r="6" spans="1:60" ht="38.25" x14ac:dyDescent="0.2">
      <c r="A6" s="144" t="s">
        <v>74</v>
      </c>
      <c r="B6" s="146" t="s">
        <v>75</v>
      </c>
      <c r="C6" s="146" t="s">
        <v>76</v>
      </c>
      <c r="D6" s="145" t="s">
        <v>77</v>
      </c>
      <c r="E6" s="144" t="s">
        <v>78</v>
      </c>
      <c r="F6" s="143" t="s">
        <v>79</v>
      </c>
      <c r="G6" s="144" t="s">
        <v>31</v>
      </c>
      <c r="H6" s="147" t="s">
        <v>32</v>
      </c>
      <c r="I6" s="147" t="s">
        <v>80</v>
      </c>
      <c r="J6" s="147" t="s">
        <v>33</v>
      </c>
      <c r="K6" s="147" t="s">
        <v>81</v>
      </c>
      <c r="L6" s="147" t="s">
        <v>82</v>
      </c>
      <c r="M6" s="147" t="s">
        <v>83</v>
      </c>
      <c r="N6" s="147" t="s">
        <v>84</v>
      </c>
      <c r="O6" s="147" t="s">
        <v>85</v>
      </c>
      <c r="P6" s="147" t="s">
        <v>86</v>
      </c>
      <c r="Q6" s="147" t="s">
        <v>87</v>
      </c>
      <c r="R6" s="147" t="s">
        <v>88</v>
      </c>
      <c r="S6" s="147" t="s">
        <v>89</v>
      </c>
      <c r="T6" s="147" t="s">
        <v>90</v>
      </c>
      <c r="U6" s="147" t="s">
        <v>91</v>
      </c>
      <c r="V6" s="147" t="s">
        <v>92</v>
      </c>
      <c r="W6" s="147" t="s">
        <v>93</v>
      </c>
      <c r="X6" s="147" t="s">
        <v>94</v>
      </c>
      <c r="Y6" s="147" t="s">
        <v>95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57" t="s">
        <v>96</v>
      </c>
      <c r="B8" s="158" t="s">
        <v>131</v>
      </c>
      <c r="C8" s="173" t="s">
        <v>130</v>
      </c>
      <c r="D8" s="159"/>
      <c r="E8" s="160"/>
      <c r="F8" s="161"/>
      <c r="G8" s="161">
        <f>SUM(G19+G17+G16+G15+G13+G12+G11+G9)</f>
        <v>0</v>
      </c>
      <c r="H8" s="161"/>
      <c r="I8" s="161">
        <f>SUM(I9:I11)</f>
        <v>0</v>
      </c>
      <c r="J8" s="161"/>
      <c r="K8" s="161">
        <f>SUM(K9:K11)</f>
        <v>0</v>
      </c>
      <c r="L8" s="161"/>
      <c r="M8" s="161">
        <f>SUM(M9:M11)</f>
        <v>0</v>
      </c>
      <c r="N8" s="160"/>
      <c r="O8" s="160">
        <f>SUM(O9:O11)</f>
        <v>0</v>
      </c>
      <c r="P8" s="160"/>
      <c r="Q8" s="160">
        <f>SUM(Q9:Q11)</f>
        <v>0</v>
      </c>
      <c r="R8" s="161"/>
      <c r="S8" s="161"/>
      <c r="T8" s="162"/>
      <c r="U8" s="156"/>
      <c r="V8" s="156">
        <f>SUM(V9:V11)</f>
        <v>0</v>
      </c>
      <c r="W8" s="156"/>
      <c r="X8" s="156"/>
      <c r="Y8" s="156"/>
      <c r="AG8" t="s">
        <v>97</v>
      </c>
    </row>
    <row r="9" spans="1:60" s="188" customFormat="1" outlineLevel="1" x14ac:dyDescent="0.2">
      <c r="A9" s="178">
        <v>1</v>
      </c>
      <c r="B9" s="179" t="s">
        <v>98</v>
      </c>
      <c r="C9" s="180" t="s">
        <v>99</v>
      </c>
      <c r="D9" s="181" t="s">
        <v>100</v>
      </c>
      <c r="E9" s="182">
        <v>11.52</v>
      </c>
      <c r="F9" s="170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101</v>
      </c>
      <c r="T9" s="185" t="s">
        <v>102</v>
      </c>
      <c r="U9" s="186">
        <v>0</v>
      </c>
      <c r="V9" s="186">
        <f>ROUND(E9*U9,2)</f>
        <v>0</v>
      </c>
      <c r="W9" s="186"/>
      <c r="X9" s="186" t="s">
        <v>103</v>
      </c>
      <c r="Y9" s="186" t="s">
        <v>104</v>
      </c>
      <c r="Z9" s="187"/>
      <c r="AA9" s="187"/>
      <c r="AB9" s="187"/>
      <c r="AC9" s="187"/>
      <c r="AD9" s="187"/>
      <c r="AE9" s="187"/>
      <c r="AF9" s="187"/>
      <c r="AG9" s="187" t="s">
        <v>105</v>
      </c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</row>
    <row r="10" spans="1:60" s="188" customFormat="1" outlineLevel="1" x14ac:dyDescent="0.2">
      <c r="A10" s="178"/>
      <c r="B10" s="179"/>
      <c r="C10" s="281" t="s">
        <v>124</v>
      </c>
      <c r="D10" s="282"/>
      <c r="E10" s="282"/>
      <c r="F10" s="282"/>
      <c r="G10" s="282"/>
      <c r="H10" s="183"/>
      <c r="I10" s="184"/>
      <c r="J10" s="183"/>
      <c r="K10" s="184"/>
      <c r="L10" s="184"/>
      <c r="M10" s="184"/>
      <c r="N10" s="182"/>
      <c r="O10" s="182"/>
      <c r="P10" s="182"/>
      <c r="Q10" s="182"/>
      <c r="R10" s="184"/>
      <c r="S10" s="184"/>
      <c r="T10" s="185"/>
      <c r="U10" s="186"/>
      <c r="V10" s="186"/>
      <c r="W10" s="186"/>
      <c r="X10" s="186"/>
      <c r="Y10" s="186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</row>
    <row r="11" spans="1:60" s="188" customFormat="1" outlineLevel="1" x14ac:dyDescent="0.2">
      <c r="A11" s="178">
        <v>2</v>
      </c>
      <c r="B11" s="179" t="s">
        <v>106</v>
      </c>
      <c r="C11" s="180" t="s">
        <v>107</v>
      </c>
      <c r="D11" s="181" t="s">
        <v>100</v>
      </c>
      <c r="E11" s="182">
        <v>11.52</v>
      </c>
      <c r="F11" s="170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2">
        <v>0</v>
      </c>
      <c r="O11" s="182">
        <f>ROUND(E11*N11,2)</f>
        <v>0</v>
      </c>
      <c r="P11" s="182">
        <v>0</v>
      </c>
      <c r="Q11" s="182">
        <f>ROUND(E11*P11,2)</f>
        <v>0</v>
      </c>
      <c r="R11" s="184" t="s">
        <v>108</v>
      </c>
      <c r="S11" s="184" t="s">
        <v>101</v>
      </c>
      <c r="T11" s="185" t="s">
        <v>102</v>
      </c>
      <c r="U11" s="186">
        <v>0</v>
      </c>
      <c r="V11" s="186">
        <f>ROUND(E11*U11,2)</f>
        <v>0</v>
      </c>
      <c r="W11" s="186"/>
      <c r="X11" s="186" t="s">
        <v>109</v>
      </c>
      <c r="Y11" s="186" t="s">
        <v>104</v>
      </c>
      <c r="Z11" s="187"/>
      <c r="AA11" s="187"/>
      <c r="AB11" s="187"/>
      <c r="AC11" s="187"/>
      <c r="AD11" s="187"/>
      <c r="AE11" s="187"/>
      <c r="AF11" s="187"/>
      <c r="AG11" s="187" t="s">
        <v>110</v>
      </c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</row>
    <row r="12" spans="1:60" s="188" customFormat="1" outlineLevel="1" x14ac:dyDescent="0.2">
      <c r="A12" s="178">
        <v>3</v>
      </c>
      <c r="B12" s="179" t="s">
        <v>123</v>
      </c>
      <c r="C12" s="180" t="s">
        <v>122</v>
      </c>
      <c r="D12" s="181" t="s">
        <v>111</v>
      </c>
      <c r="E12" s="182">
        <v>18</v>
      </c>
      <c r="F12" s="170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4"/>
      <c r="S12" s="184" t="s">
        <v>112</v>
      </c>
      <c r="T12" s="185" t="s">
        <v>102</v>
      </c>
      <c r="U12" s="186">
        <v>0</v>
      </c>
      <c r="V12" s="186">
        <f>ROUND(E12*U12,2)</f>
        <v>0</v>
      </c>
      <c r="W12" s="186"/>
      <c r="X12" s="186" t="s">
        <v>109</v>
      </c>
      <c r="Y12" s="186" t="s">
        <v>104</v>
      </c>
      <c r="Z12" s="187"/>
      <c r="AA12" s="187"/>
      <c r="AB12" s="187"/>
      <c r="AC12" s="187"/>
      <c r="AD12" s="187"/>
      <c r="AE12" s="187"/>
      <c r="AF12" s="187"/>
      <c r="AG12" s="187" t="s">
        <v>110</v>
      </c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60" s="197" customFormat="1" outlineLevel="1" x14ac:dyDescent="0.2">
      <c r="A13" s="189">
        <v>4</v>
      </c>
      <c r="B13" s="190" t="s">
        <v>126</v>
      </c>
      <c r="C13" s="191" t="s">
        <v>113</v>
      </c>
      <c r="D13" s="192" t="s">
        <v>114</v>
      </c>
      <c r="E13" s="193">
        <v>18</v>
      </c>
      <c r="F13" s="170"/>
      <c r="G13" s="195">
        <f>ROUND(E13*F13,2)</f>
        <v>0</v>
      </c>
      <c r="H13" s="194"/>
      <c r="I13" s="195">
        <f>ROUND(E13*H13,2)</f>
        <v>0</v>
      </c>
      <c r="J13" s="194"/>
      <c r="K13" s="195">
        <f>ROUND(E13*J13,2)</f>
        <v>0</v>
      </c>
      <c r="L13" s="195">
        <v>21</v>
      </c>
      <c r="M13" s="195">
        <f>G13*(1+L13/100)</f>
        <v>0</v>
      </c>
      <c r="N13" s="193">
        <v>0</v>
      </c>
      <c r="O13" s="193">
        <f>ROUND(E13*N13,2)</f>
        <v>0</v>
      </c>
      <c r="P13" s="193">
        <v>0</v>
      </c>
      <c r="Q13" s="193">
        <f>ROUND(E13*P13,2)</f>
        <v>0</v>
      </c>
      <c r="R13" s="195"/>
      <c r="S13" s="195" t="s">
        <v>101</v>
      </c>
      <c r="T13" s="196" t="s">
        <v>102</v>
      </c>
      <c r="U13" s="186">
        <v>0</v>
      </c>
      <c r="V13" s="186">
        <f>ROUND(E13*U13,2)</f>
        <v>0</v>
      </c>
      <c r="W13" s="186"/>
      <c r="X13" s="186" t="s">
        <v>103</v>
      </c>
      <c r="Y13" s="186" t="s">
        <v>104</v>
      </c>
      <c r="Z13" s="187"/>
      <c r="AA13" s="187"/>
      <c r="AB13" s="187"/>
      <c r="AC13" s="187"/>
      <c r="AD13" s="187"/>
      <c r="AE13" s="187"/>
      <c r="AF13" s="187"/>
      <c r="AG13" s="187" t="s">
        <v>105</v>
      </c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60" s="188" customFormat="1" outlineLevel="2" x14ac:dyDescent="0.2">
      <c r="A14" s="198"/>
      <c r="B14" s="199"/>
      <c r="C14" s="281" t="s">
        <v>136</v>
      </c>
      <c r="D14" s="282"/>
      <c r="E14" s="282"/>
      <c r="F14" s="282"/>
      <c r="G14" s="282"/>
      <c r="H14" s="186"/>
      <c r="I14" s="186"/>
      <c r="J14" s="186"/>
      <c r="K14" s="186"/>
      <c r="L14" s="186"/>
      <c r="M14" s="186"/>
      <c r="N14" s="200"/>
      <c r="O14" s="200"/>
      <c r="P14" s="200"/>
      <c r="Q14" s="200"/>
      <c r="R14" s="186"/>
      <c r="S14" s="186"/>
      <c r="T14" s="186"/>
      <c r="U14" s="186"/>
      <c r="V14" s="186"/>
      <c r="W14" s="186"/>
      <c r="X14" s="186"/>
      <c r="Y14" s="186"/>
      <c r="Z14" s="187"/>
      <c r="AA14" s="187"/>
      <c r="AB14" s="187"/>
      <c r="AC14" s="187"/>
      <c r="AD14" s="187"/>
      <c r="AE14" s="187"/>
      <c r="AF14" s="187"/>
      <c r="AG14" s="187" t="s">
        <v>115</v>
      </c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60" s="188" customFormat="1" outlineLevel="1" x14ac:dyDescent="0.2">
      <c r="A15" s="178">
        <v>5</v>
      </c>
      <c r="B15" s="179" t="s">
        <v>116</v>
      </c>
      <c r="C15" s="180" t="s">
        <v>117</v>
      </c>
      <c r="D15" s="181" t="s">
        <v>100</v>
      </c>
      <c r="E15" s="182">
        <v>18</v>
      </c>
      <c r="F15" s="170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2">
        <v>0.6</v>
      </c>
      <c r="O15" s="182">
        <f>ROUND(E15*N15,2)</f>
        <v>10.8</v>
      </c>
      <c r="P15" s="182">
        <v>0</v>
      </c>
      <c r="Q15" s="182">
        <f>ROUND(E15*P15,2)</f>
        <v>0</v>
      </c>
      <c r="R15" s="184" t="s">
        <v>108</v>
      </c>
      <c r="S15" s="184" t="s">
        <v>101</v>
      </c>
      <c r="T15" s="185" t="s">
        <v>102</v>
      </c>
      <c r="U15" s="186">
        <v>0</v>
      </c>
      <c r="V15" s="186">
        <f>ROUND(E15*U15,2)</f>
        <v>0</v>
      </c>
      <c r="W15" s="186"/>
      <c r="X15" s="186" t="s">
        <v>109</v>
      </c>
      <c r="Y15" s="186" t="s">
        <v>104</v>
      </c>
      <c r="Z15" s="187"/>
      <c r="AA15" s="187"/>
      <c r="AB15" s="187"/>
      <c r="AC15" s="187"/>
      <c r="AD15" s="187"/>
      <c r="AE15" s="187"/>
      <c r="AF15" s="187"/>
      <c r="AG15" s="187" t="s">
        <v>110</v>
      </c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60" s="188" customFormat="1" ht="33.75" outlineLevel="1" x14ac:dyDescent="0.2">
      <c r="A16" s="189">
        <v>6</v>
      </c>
      <c r="B16" s="190" t="s">
        <v>125</v>
      </c>
      <c r="C16" s="191" t="s">
        <v>127</v>
      </c>
      <c r="D16" s="192" t="s">
        <v>111</v>
      </c>
      <c r="E16" s="193">
        <v>36</v>
      </c>
      <c r="F16" s="170"/>
      <c r="G16" s="195">
        <f>ROUND(E16*F16,2)</f>
        <v>0</v>
      </c>
      <c r="H16" s="194"/>
      <c r="I16" s="195">
        <f>ROUND(E16*H16,2)</f>
        <v>0</v>
      </c>
      <c r="J16" s="194"/>
      <c r="K16" s="195">
        <f>ROUND(E16*J16,2)</f>
        <v>0</v>
      </c>
      <c r="L16" s="195">
        <v>21</v>
      </c>
      <c r="M16" s="195">
        <f>G16*(1+L16/100)</f>
        <v>0</v>
      </c>
      <c r="N16" s="193">
        <v>0</v>
      </c>
      <c r="O16" s="193">
        <f>ROUND(E16*N16,2)</f>
        <v>0</v>
      </c>
      <c r="P16" s="193">
        <v>0</v>
      </c>
      <c r="Q16" s="193">
        <f>ROUND(E16*P16,2)</f>
        <v>0</v>
      </c>
      <c r="R16" s="195"/>
      <c r="S16" s="195" t="s">
        <v>112</v>
      </c>
      <c r="T16" s="196" t="s">
        <v>102</v>
      </c>
      <c r="U16" s="186">
        <v>0</v>
      </c>
      <c r="V16" s="186">
        <f>ROUND(E16*U16,2)</f>
        <v>0</v>
      </c>
      <c r="W16" s="186"/>
      <c r="X16" s="186" t="s">
        <v>103</v>
      </c>
      <c r="Y16" s="186" t="s">
        <v>104</v>
      </c>
      <c r="Z16" s="187"/>
      <c r="AA16" s="187"/>
      <c r="AB16" s="187"/>
      <c r="AC16" s="187"/>
      <c r="AD16" s="187"/>
      <c r="AE16" s="187"/>
      <c r="AF16" s="187"/>
      <c r="AG16" s="187" t="s">
        <v>105</v>
      </c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0" outlineLevel="1" x14ac:dyDescent="0.2">
      <c r="A17" s="178">
        <v>7</v>
      </c>
      <c r="B17" s="168" t="s">
        <v>128</v>
      </c>
      <c r="C17" s="174" t="s">
        <v>129</v>
      </c>
      <c r="D17" s="192" t="s">
        <v>114</v>
      </c>
      <c r="E17" s="193">
        <v>18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101</v>
      </c>
      <c r="T17" s="172" t="s">
        <v>102</v>
      </c>
      <c r="U17" s="155">
        <v>0</v>
      </c>
      <c r="V17" s="155">
        <f>ROUND(E17*U17,2)</f>
        <v>0</v>
      </c>
      <c r="W17" s="155"/>
      <c r="X17" s="155" t="s">
        <v>103</v>
      </c>
      <c r="Y17" s="155" t="s">
        <v>104</v>
      </c>
      <c r="Z17" s="148"/>
      <c r="AA17" s="148"/>
      <c r="AB17" s="148"/>
      <c r="AC17" s="148"/>
      <c r="AD17" s="148"/>
      <c r="AE17" s="148"/>
      <c r="AF17" s="148"/>
      <c r="AG17" s="148" t="s">
        <v>105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9.25" customHeight="1" outlineLevel="1" x14ac:dyDescent="0.2">
      <c r="A18" s="178"/>
      <c r="B18" s="168"/>
      <c r="C18" s="202" t="s">
        <v>135</v>
      </c>
      <c r="D18" s="201"/>
      <c r="E18" s="201"/>
      <c r="F18" s="201"/>
      <c r="G18" s="201"/>
      <c r="H18" s="170"/>
      <c r="I18" s="171"/>
      <c r="J18" s="170"/>
      <c r="K18" s="171"/>
      <c r="L18" s="171"/>
      <c r="M18" s="171"/>
      <c r="N18" s="169"/>
      <c r="O18" s="169"/>
      <c r="P18" s="169"/>
      <c r="Q18" s="169"/>
      <c r="R18" s="171"/>
      <c r="S18" s="171"/>
      <c r="T18" s="172"/>
      <c r="U18" s="155"/>
      <c r="V18" s="155"/>
      <c r="W18" s="155"/>
      <c r="X18" s="155"/>
      <c r="Y18" s="155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207">
        <v>8</v>
      </c>
      <c r="B19" s="208" t="s">
        <v>132</v>
      </c>
      <c r="C19" s="209" t="s">
        <v>134</v>
      </c>
      <c r="D19" s="204" t="s">
        <v>111</v>
      </c>
      <c r="E19" s="205">
        <v>18</v>
      </c>
      <c r="F19" s="206"/>
      <c r="G19" s="203">
        <f>ROUND(E19*F19,2)</f>
        <v>0</v>
      </c>
      <c r="H19" s="165"/>
      <c r="I19" s="166">
        <f>ROUND(E19*H19,2)</f>
        <v>0</v>
      </c>
      <c r="J19" s="165"/>
      <c r="K19" s="166">
        <f>ROUND(E19*J19,2)</f>
        <v>0</v>
      </c>
      <c r="L19" s="166">
        <v>21</v>
      </c>
      <c r="M19" s="166">
        <f>G19*(1+L19/100)</f>
        <v>0</v>
      </c>
      <c r="N19" s="164">
        <v>0</v>
      </c>
      <c r="O19" s="164">
        <f>ROUND(E19*N19,2)</f>
        <v>0</v>
      </c>
      <c r="P19" s="164">
        <v>0</v>
      </c>
      <c r="Q19" s="164">
        <f>ROUND(E19*P19,2)</f>
        <v>0</v>
      </c>
      <c r="R19" s="166" t="s">
        <v>108</v>
      </c>
      <c r="S19" s="166" t="s">
        <v>101</v>
      </c>
      <c r="T19" s="167" t="s">
        <v>102</v>
      </c>
      <c r="U19" s="155">
        <v>0</v>
      </c>
      <c r="V19" s="155">
        <f>ROUND(E19*U19,2)</f>
        <v>0</v>
      </c>
      <c r="W19" s="155"/>
      <c r="X19" s="155" t="s">
        <v>109</v>
      </c>
      <c r="Y19" s="155" t="s">
        <v>104</v>
      </c>
      <c r="Z19" s="148"/>
      <c r="AA19" s="148"/>
      <c r="AB19" s="148"/>
      <c r="AC19" s="148"/>
      <c r="AD19" s="148"/>
      <c r="AE19" s="148"/>
      <c r="AF19" s="148"/>
      <c r="AG19" s="148" t="s">
        <v>110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30.75" customHeight="1" x14ac:dyDescent="0.2">
      <c r="A20" s="3"/>
      <c r="B20" s="4"/>
      <c r="C20" s="202" t="s">
        <v>133</v>
      </c>
      <c r="D20" s="202"/>
      <c r="E20" s="202"/>
      <c r="F20" s="202"/>
      <c r="G20" s="20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82</v>
      </c>
    </row>
    <row r="21" spans="1:60" x14ac:dyDescent="0.2">
      <c r="A21" s="151"/>
      <c r="B21" s="152" t="s">
        <v>31</v>
      </c>
      <c r="C21" s="176"/>
      <c r="D21" s="153"/>
      <c r="E21" s="154"/>
      <c r="F21" s="154"/>
      <c r="G21" s="163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118</v>
      </c>
    </row>
    <row r="22" spans="1:60" x14ac:dyDescent="0.2">
      <c r="A22" s="3"/>
      <c r="B22" s="4"/>
      <c r="C22" s="175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7" t="s">
        <v>119</v>
      </c>
      <c r="B24" s="267"/>
      <c r="C24" s="26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69"/>
      <c r="B25" s="270"/>
      <c r="C25" s="271"/>
      <c r="D25" s="270"/>
      <c r="E25" s="270"/>
      <c r="F25" s="270"/>
      <c r="G25" s="27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120</v>
      </c>
    </row>
    <row r="26" spans="1:60" x14ac:dyDescent="0.2">
      <c r="A26" s="273"/>
      <c r="B26" s="274"/>
      <c r="C26" s="275"/>
      <c r="D26" s="274"/>
      <c r="E26" s="274"/>
      <c r="F26" s="274"/>
      <c r="G26" s="27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73"/>
      <c r="B27" s="274"/>
      <c r="C27" s="275"/>
      <c r="D27" s="274"/>
      <c r="E27" s="274"/>
      <c r="F27" s="274"/>
      <c r="G27" s="27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3"/>
      <c r="B28" s="274"/>
      <c r="C28" s="275"/>
      <c r="D28" s="274"/>
      <c r="E28" s="274"/>
      <c r="F28" s="274"/>
      <c r="G28" s="27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77"/>
      <c r="B29" s="278"/>
      <c r="C29" s="279"/>
      <c r="D29" s="278"/>
      <c r="E29" s="278"/>
      <c r="F29" s="278"/>
      <c r="G29" s="28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77"/>
      <c r="D31" s="10"/>
      <c r="AG31" t="s">
        <v>121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</sheetData>
  <sheetProtection algorithmName="SHA-512" hashValue="dVj+CeSPPjTlGbU3gTUdLzTF0VNG9QULH3wiMP+/yJZoiLBWAJKdVS4LnHLQQiDYMQif2TnId8G84JCWw4CnCQ==" saltValue="AxcsYrcqCW4bt2UgRo8gsA==" spinCount="100000" sheet="1" objects="1" scenarios="1" formatRows="0"/>
  <mergeCells count="8">
    <mergeCell ref="A24:C24"/>
    <mergeCell ref="A25:G29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SO.801 801.1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'SO.801 801.1 Pol'!Názvy_tisku</vt:lpstr>
      <vt:lpstr>oadresa</vt:lpstr>
      <vt:lpstr>Stavba!Objednatel</vt:lpstr>
      <vt:lpstr>Stavba!Objekt</vt:lpstr>
      <vt:lpstr>'SO.801 801.1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Kateřina Janečková</cp:lastModifiedBy>
  <cp:lastPrinted>2019-03-19T12:27:02Z</cp:lastPrinted>
  <dcterms:created xsi:type="dcterms:W3CDTF">2009-04-08T07:15:50Z</dcterms:created>
  <dcterms:modified xsi:type="dcterms:W3CDTF">2024-02-19T06:29:46Z</dcterms:modified>
</cp:coreProperties>
</file>