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2b - Odkanalizování..." sheetId="2" r:id="rId2"/>
  </sheets>
  <definedNames>
    <definedName name="_xlnm.Print_Area" localSheetId="0">'Rekapitulace stavby'!$D$4:$AO$76,'Rekapitulace stavby'!$C$82:$AQ$96</definedName>
    <definedName name="_xlnm._FilterDatabase" localSheetId="1" hidden="1">'2023-02b - Odkanalizování...'!$C$123:$K$247</definedName>
    <definedName name="_xlnm.Print_Area" localSheetId="1">'2023-02b - Odkanalizování...'!$C$4:$J$76,'2023-02b - Odkanalizování...'!$C$82:$J$107,'2023-02b - Odkanalizování...'!$C$113:$J$247</definedName>
    <definedName name="_xlnm.Print_Titles" localSheetId="0">'Rekapitulace stavby'!$92:$92</definedName>
    <definedName name="_xlnm.Print_Titles" localSheetId="1">'2023-02b - Odkanalizování...'!$123:$123</definedName>
  </definedNames>
  <calcPr fullCalcOnLoad="1"/>
</workbook>
</file>

<file path=xl/sharedStrings.xml><?xml version="1.0" encoding="utf-8"?>
<sst xmlns="http://schemas.openxmlformats.org/spreadsheetml/2006/main" count="1650" uniqueCount="431">
  <si>
    <t>Export Komplet</t>
  </si>
  <si>
    <t/>
  </si>
  <si>
    <t>2.0</t>
  </si>
  <si>
    <t>ZAMOK</t>
  </si>
  <si>
    <t>False</t>
  </si>
  <si>
    <t>{c0b35d8e-965d-4940-9dc7-c4cf3a331ccb}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</si>
  <si>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</si>
  <si>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</si>
  <si>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</si>
  <si>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</si>
  <si>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</si>
  <si>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</si>
  <si>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</si>
  <si>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</si>
  <si>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2023-02b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</si>
  <si>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</si>
  <si>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</si>
  <si>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Odkanalizování objektu a stavba DČOV, objekt č.p. 80 Nový Jičín - Straník</t>
  </si>
  <si>
    <t>KSO:</t>
  </si>
  <si>
    <t>CC-CZ:</t>
  </si>
  <si>
    <t>Místo:</t>
  </si>
  <si>
    <t xml:space="preserve"> </t>
  </si>
  <si>
    <t>Datum:</t>
  </si>
  <si>
    <t>16. 5. 2023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</si>
  <si>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</si>
  <si>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</si>
  <si>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</si>
  <si>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</si>
  <si>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</si>
  <si>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</si>
  <si>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</si>
  <si>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</si>
  <si>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</si>
  <si>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</si>
  <si>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</si>
  <si>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</si>
  <si>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</si>
  <si>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</si>
  <si>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</si>
  <si>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</si>
  <si>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</si>
  <si>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</si>
  <si>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</si>
  <si>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</si>
  <si>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</si>
  <si>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</si>
  <si>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</si>
  <si>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</si>
  <si>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</si>
  <si>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</si>
  <si>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</si>
  <si>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</si>
  <si>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</si>
  <si>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</si>
  <si>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</si>
  <si>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</si>
  <si>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</si>
  <si>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</si>
  <si>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</si>
  <si>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</si>
  <si>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</si>
  <si>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</si>
  <si>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</si>
  <si>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</si>
  <si>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</si>
  <si>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</si>
  <si>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</si>
  <si>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</si>
  <si>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</si>
  <si>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</si>
  <si>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</si>
  <si>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</si>
  <si>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</si>
  <si>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</si>
  <si>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</si>
  <si>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</si>
  <si>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</si>
  <si>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</si>
  <si>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</si>
  <si>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</si>
  <si>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</si>
  <si>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</si>
  <si>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</si>
  <si>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</si>
  <si>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</si>
  <si>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</si>
  <si>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</si>
  <si>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</si>
  <si>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</si>
  <si>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</si>
  <si>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</si>
  <si>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</si>
  <si>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</si>
  <si>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</si>
  <si>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>PSV - Práce a dodávky PSV</t>
  </si>
  <si>
    <t xml:space="preserve">    741 - Elektroinstalace - silnoproud</t>
  </si>
  <si>
    <t>M - Práce a dodávky M</t>
  </si>
  <si>
    <t xml:space="preserve">    58-M - Revize vyhrazených technických zařízení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</si>
  <si>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</si>
  <si>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</si>
  <si>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</si>
  <si>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</si>
  <si>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</si>
  <si>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</si>
  <si>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</si>
  <si>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</si>
  <si>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</si>
  <si>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</si>
  <si>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</si>
  <si>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</si>
  <si>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</si>
  <si>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</si>
  <si>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</si>
  <si>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</si>
  <si>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</si>
  <si>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</si>
  <si>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</si>
  <si>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</si>
  <si>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průměru kmene do 100 mm i s kořeny sklonu terénu do 1:5 ručně</t>
  </si>
  <si>
    <t>m2</t>
  </si>
  <si>
    <t>4</t>
  </si>
  <si>
    <t>19461673</t>
  </si>
  <si>
    <t>46</t>
  </si>
  <si>
    <t>113106123</t>
  </si>
  <si>
    <t>Rozebrání dlažeb ze zámkových dlaždic komunikací pro pěší ručně</t>
  </si>
  <si>
    <t>-199721409</t>
  </si>
  <si>
    <t>VV</t>
  </si>
  <si>
    <t>8,5*2</t>
  </si>
  <si>
    <t>45</t>
  </si>
  <si>
    <t>113107123</t>
  </si>
  <si>
    <t>Odstranění podkladu z kameniva drceného tl přes 200 do 300 mm ručně</t>
  </si>
  <si>
    <t>-1895929502</t>
  </si>
  <si>
    <t>"Podklad asfaltových a dlážděných ploch: "19+8,5</t>
  </si>
  <si>
    <t>44</t>
  </si>
  <si>
    <t>113154123</t>
  </si>
  <si>
    <t>Frézování živičného krytu tl 50 mm pruh š přes 0,5 do 1 m pl do 500 m2 bez překážek v trase</t>
  </si>
  <si>
    <t>-771422870</t>
  </si>
  <si>
    <t>"Obrusná vrstva: "19*2</t>
  </si>
  <si>
    <t>"Podkladní vrstva: "19*1</t>
  </si>
  <si>
    <t>Součet</t>
  </si>
  <si>
    <t>121151103</t>
  </si>
  <si>
    <t>Sejmutí ornice plochy do 100 m2 tl vrstvy do 200 mm strojně</t>
  </si>
  <si>
    <t>581862442</t>
  </si>
  <si>
    <t>"Jáma ČOV: "5,58*2,7</t>
  </si>
  <si>
    <t>"Rýha v zeleni: "2*0,8</t>
  </si>
  <si>
    <t>3</t>
  </si>
  <si>
    <t>131251103</t>
  </si>
  <si>
    <t>Hloubení jam nezapažených v hornině třídy těžitelnosti I skupiny 3 objem do 100 m3 strojně</t>
  </si>
  <si>
    <t>m3</t>
  </si>
  <si>
    <t>-1106941545</t>
  </si>
  <si>
    <t>"Rozměr stavební jámy 50 %: "(5,58*2,7*2,22)/2</t>
  </si>
  <si>
    <t>131351103</t>
  </si>
  <si>
    <t>Hloubení jam nezapažených v hornině třídy těžitelnosti II skupiny 4 objem do 100 m3 strojně</t>
  </si>
  <si>
    <t>308423683</t>
  </si>
  <si>
    <t>5</t>
  </si>
  <si>
    <t>132254101</t>
  </si>
  <si>
    <t>Hloubení rýh zapažených š do 800 mm v hornině třídy těžitelnosti I skupiny 3 objem do 20 m3 strojně</t>
  </si>
  <si>
    <t>569187852</t>
  </si>
  <si>
    <t>"Délka x průměrná hloubka x šířka, 50 %: "28,8*1,8*0,8*0,5</t>
  </si>
  <si>
    <t>"Výkpo pro přívod elektro" 0,6*0,8*18,8</t>
  </si>
  <si>
    <t>6</t>
  </si>
  <si>
    <t>132354101</t>
  </si>
  <si>
    <t>Hloubení rýh zapažených š do 800 mm v hornině třídy těžitelnosti II skupiny 4 objem do 20 m3 strojně</t>
  </si>
  <si>
    <t>-522123969</t>
  </si>
  <si>
    <t>7</t>
  </si>
  <si>
    <t>151101101</t>
  </si>
  <si>
    <t>Zřízení příložného pažení a rozepření stěn rýh hl do 2 m</t>
  </si>
  <si>
    <t>-1550600419</t>
  </si>
  <si>
    <t>"Délka x průměrná hloubka: "28,8*1,8</t>
  </si>
  <si>
    <t>8</t>
  </si>
  <si>
    <t>151101111</t>
  </si>
  <si>
    <t>Odstranění příložného pažení a rozepření stěn rýh hl do 2 m</t>
  </si>
  <si>
    <t>1697398967</t>
  </si>
  <si>
    <t>9</t>
  </si>
  <si>
    <t>162251102</t>
  </si>
  <si>
    <t>Vodorovné přemístění přes 20 do 50 m výkopku/sypaniny z horniny třídy těžitelnosti I skupiny 1 až 3</t>
  </si>
  <si>
    <t>784409031</t>
  </si>
  <si>
    <t>"Materiál pro zpětný zásyp na mezideponii a zpět "((5,58*2,7*2,22)-10)*2</t>
  </si>
  <si>
    <t>"Ornice: "16,666*0,2*2</t>
  </si>
  <si>
    <t>10</t>
  </si>
  <si>
    <t>162751117</t>
  </si>
  <si>
    <t>Vodorovné přemístění přes 9 000 do 10000 m výkopku/sypaniny z horniny třídy těžitelnosti I skupiny 1 až 3</t>
  </si>
  <si>
    <t>-628344186</t>
  </si>
  <si>
    <t>"Materiál na skládku jáma: "10</t>
  </si>
  <si>
    <t>"Materiál na skládku rýhy: "28,8*1,8*0,8</t>
  </si>
  <si>
    <t>11</t>
  </si>
  <si>
    <t>162751119</t>
  </si>
  <si>
    <t>Příplatek k vodorovnému přemístění výkopku/sypaniny z horniny třídy těžitelnosti I skupiny 1 až 3 ZKD 1000 m přes 10000 m</t>
  </si>
  <si>
    <t>1531768209</t>
  </si>
  <si>
    <t>51,472*10</t>
  </si>
  <si>
    <t>12</t>
  </si>
  <si>
    <t>167151101</t>
  </si>
  <si>
    <t>Nakládání výkopku z hornin třídy těžitelnosti I skupiny 1 až 3 do 100 m3</t>
  </si>
  <si>
    <t>-773039574</t>
  </si>
  <si>
    <t>"Nakládání pro zásypy 50 %: "((5,58*2,7*2,22)-10)/2</t>
  </si>
  <si>
    <t>"Ornice: "16,666*0,2</t>
  </si>
  <si>
    <t>13</t>
  </si>
  <si>
    <t>167151102</t>
  </si>
  <si>
    <t>Nakládání výkopku z hornin třídy těžitelnosti II skupiny 4 a 5 do 100 m3</t>
  </si>
  <si>
    <t>2074106128</t>
  </si>
  <si>
    <t>14</t>
  </si>
  <si>
    <t>171201231</t>
  </si>
  <si>
    <t>Poplatek za uložení zeminy a kamení na recyklační skládce (skládkovné) kód odpadu 17 05 04</t>
  </si>
  <si>
    <t>t</t>
  </si>
  <si>
    <t>93489578</t>
  </si>
  <si>
    <t>51,472*1,8</t>
  </si>
  <si>
    <t>171251201</t>
  </si>
  <si>
    <t>Uložení sypaniny na skládky nebo meziskládky</t>
  </si>
  <si>
    <t>1333355402</t>
  </si>
  <si>
    <t>"Na meziskládku: "((5,58*2,7*2,22)-10)</t>
  </si>
  <si>
    <t>"Na skládku: "51,472</t>
  </si>
  <si>
    <t>16</t>
  </si>
  <si>
    <t>174151101</t>
  </si>
  <si>
    <t>Zásyp jam, šachet rýh nebo kolem objektů sypaninou se zhutněním</t>
  </si>
  <si>
    <t>-431382841</t>
  </si>
  <si>
    <t>"Zásyp jámy DČOV: "((5,58*2,7*2,22)-10)</t>
  </si>
  <si>
    <t>"Zásyp rýhy kanalizace: " 28,8*0,8*(1,8-0,1-0,36)</t>
  </si>
  <si>
    <t>"Zásyp rýhy elektro" 0,6*0,8*18,8</t>
  </si>
  <si>
    <t>17</t>
  </si>
  <si>
    <t>175151101</t>
  </si>
  <si>
    <t>Obsypání potrubí strojně sypaninou bez prohození, uloženou do 3 m</t>
  </si>
  <si>
    <t>550982118</t>
  </si>
  <si>
    <t>"Obsyp potrubí " 28,8*0,8*0,36</t>
  </si>
  <si>
    <t>18</t>
  </si>
  <si>
    <t>M</t>
  </si>
  <si>
    <t>58331351</t>
  </si>
  <si>
    <t>kamenivo těžené drobné frakce 0/4</t>
  </si>
  <si>
    <t>1917601862</t>
  </si>
  <si>
    <t>"Obsyp potrubí: " 28,8*0,8*0,36*2</t>
  </si>
  <si>
    <t>60</t>
  </si>
  <si>
    <t>58331200</t>
  </si>
  <si>
    <t>štěrkopísek netříděný</t>
  </si>
  <si>
    <t>530761429</t>
  </si>
  <si>
    <t>"Vrstvy zásypu rýhy pod komunikací: " 28,8*0,8*(1,8-1,1-0,36)*2</t>
  </si>
  <si>
    <t>19</t>
  </si>
  <si>
    <t>181351003</t>
  </si>
  <si>
    <t>Rozprostření ornice tl vrstvy do 200 mm pl do 100 m2 v rovině nebo ve svahu do 1:5 strojně</t>
  </si>
  <si>
    <t>1300480121</t>
  </si>
  <si>
    <t>20</t>
  </si>
  <si>
    <t>181411121</t>
  </si>
  <si>
    <t>Založení lučního trávníku výsevem pl do 1000 m2 v rovině a ve svahu do 1:5</t>
  </si>
  <si>
    <t>-846501208</t>
  </si>
  <si>
    <t>00572470</t>
  </si>
  <si>
    <t>osivo směs travní univerzál</t>
  </si>
  <si>
    <t>kg</t>
  </si>
  <si>
    <t>-866449794</t>
  </si>
  <si>
    <t>17*0,02 "Přepočtené koeficientem množství</t>
  </si>
  <si>
    <t>Svislé a kompletní konstrukce</t>
  </si>
  <si>
    <t>22</t>
  </si>
  <si>
    <t>359901211</t>
  </si>
  <si>
    <t>Monitoring stoky jakékoli výšky na nové kanalizaci</t>
  </si>
  <si>
    <t>kpl</t>
  </si>
  <si>
    <t>-876358695</t>
  </si>
  <si>
    <t>Vodorovné konstrukce</t>
  </si>
  <si>
    <t>23</t>
  </si>
  <si>
    <t>451573111</t>
  </si>
  <si>
    <t>Lože pod potrubí otevřený výkop z písku</t>
  </si>
  <si>
    <t>-371798693</t>
  </si>
  <si>
    <t>28,8*0,8*0,15</t>
  </si>
  <si>
    <t>Komunikace pozemní</t>
  </si>
  <si>
    <t>24</t>
  </si>
  <si>
    <t>564231011</t>
  </si>
  <si>
    <t>Podklad nebo podsyp ze štěrkopísku ŠP plochy do 100 m2 tl 100 mm</t>
  </si>
  <si>
    <t>-732256709</t>
  </si>
  <si>
    <t>1,6*4,48</t>
  </si>
  <si>
    <t>57</t>
  </si>
  <si>
    <t>564871016</t>
  </si>
  <si>
    <t>Podklad ze štěrkodrtě ŠD plochy do 100 m2 tl 300 mm</t>
  </si>
  <si>
    <t>975456262</t>
  </si>
  <si>
    <t>8,5+19</t>
  </si>
  <si>
    <t>53</t>
  </si>
  <si>
    <t>565135101</t>
  </si>
  <si>
    <t>Asfaltový beton vrstva podkladní ACP 16 (obalované kamenivo OKS) tl 50 mm š do 1,5 m</t>
  </si>
  <si>
    <t>-156695931</t>
  </si>
  <si>
    <t>55</t>
  </si>
  <si>
    <t>573191111</t>
  </si>
  <si>
    <t>Postřik infiltrační kationaktivní emulzí v množství 1 kg/m2</t>
  </si>
  <si>
    <t>-55727964</t>
  </si>
  <si>
    <t>54</t>
  </si>
  <si>
    <t>573211109</t>
  </si>
  <si>
    <t>Postřik živičný spojovací z asfaltu v množství 0,50 kg/m2</t>
  </si>
  <si>
    <t>1106318240</t>
  </si>
  <si>
    <t>56</t>
  </si>
  <si>
    <t>577144111</t>
  </si>
  <si>
    <t>Asfaltový beton vrstva obrusná ACO 11 (ABS) tř. I tl 50 mm š do 3 m z nemodifikovaného asfaltu</t>
  </si>
  <si>
    <t>1291189591</t>
  </si>
  <si>
    <t>58</t>
  </si>
  <si>
    <t>596211110</t>
  </si>
  <si>
    <t>Kladení zámkové dlažby komunikací pro pěší ručně tl 60 mm skupiny A pl do 50 m2</t>
  </si>
  <si>
    <t>1719945443</t>
  </si>
  <si>
    <t>59</t>
  </si>
  <si>
    <t>59245015</t>
  </si>
  <si>
    <t>dlažba zámková tvaru I 200x165x60mm přírodní</t>
  </si>
  <si>
    <t>-942690760</t>
  </si>
  <si>
    <t>17*1,03 "Přepočtené koeficientem množství</t>
  </si>
  <si>
    <t>25</t>
  </si>
  <si>
    <t>rpol03</t>
  </si>
  <si>
    <t>Ostatní náklady s obnovení zpevněné plochy</t>
  </si>
  <si>
    <t>-1006096271</t>
  </si>
  <si>
    <t>Trubní vedení</t>
  </si>
  <si>
    <t>26</t>
  </si>
  <si>
    <t>871313121</t>
  </si>
  <si>
    <t>Montáž kanalizačního potrubí z PVC těsněné gumovým kroužkem otevřený výkop sklon do 20 % DN 160</t>
  </si>
  <si>
    <t>m</t>
  </si>
  <si>
    <t>1181879679</t>
  </si>
  <si>
    <t>27</t>
  </si>
  <si>
    <t>28611131</t>
  </si>
  <si>
    <t>trubka kanalizační PVC-KG DN 160x1000mm SN4</t>
  </si>
  <si>
    <t>460839934</t>
  </si>
  <si>
    <t>28,8*1,03 "Přepočtené koeficientem množství</t>
  </si>
  <si>
    <t>28</t>
  </si>
  <si>
    <t>892352121</t>
  </si>
  <si>
    <t>Tlaková zkouška vzduchem potrubí DN 200 těsnícím vakem ucpávkovým</t>
  </si>
  <si>
    <t>úsek</t>
  </si>
  <si>
    <t>-1048476896</t>
  </si>
  <si>
    <t>40</t>
  </si>
  <si>
    <t>894812003</t>
  </si>
  <si>
    <t>Revizní a čistící šachta z PP šachtové dno DN 400/160 sběrné</t>
  </si>
  <si>
    <t>kus</t>
  </si>
  <si>
    <t>-1377131364</t>
  </si>
  <si>
    <t>41</t>
  </si>
  <si>
    <t>894812032</t>
  </si>
  <si>
    <t>Revizní a čistící šachta z PP DN 400 šachtová roura korugovaná bez hrdla světlé hloubky 1500 mm</t>
  </si>
  <si>
    <t>663033616</t>
  </si>
  <si>
    <t>42</t>
  </si>
  <si>
    <t>894812041</t>
  </si>
  <si>
    <t>Příplatek k rourám revizní a čistící šachty z PP DN 400 za uříznutí šachtové roury</t>
  </si>
  <si>
    <t>881904532</t>
  </si>
  <si>
    <t>43</t>
  </si>
  <si>
    <t>894812051</t>
  </si>
  <si>
    <t>Revizní a čistící šachta z PP DN 400 poklop plastový pochůzí pro třídu zatížení A15</t>
  </si>
  <si>
    <t>-1289648057</t>
  </si>
  <si>
    <t>33</t>
  </si>
  <si>
    <t>Rpol01</t>
  </si>
  <si>
    <t>D+M usazovací jímky U3 a DČOV typ STMH8</t>
  </si>
  <si>
    <t>412412046</t>
  </si>
  <si>
    <t>997</t>
  </si>
  <si>
    <t>Přesun sutě</t>
  </si>
  <si>
    <t>47</t>
  </si>
  <si>
    <t>997221551</t>
  </si>
  <si>
    <t>Vodorovná doprava suti ze sypkých materiálů do 1 km</t>
  </si>
  <si>
    <t>1506733789</t>
  </si>
  <si>
    <t>48</t>
  </si>
  <si>
    <t>997221559</t>
  </si>
  <si>
    <t>Příplatek ZKD 1 km u vodorovné dopravy suti ze sypkých materiálů</t>
  </si>
  <si>
    <t>-839226066</t>
  </si>
  <si>
    <t>23,075*19 "Přepočtené koeficientem množství</t>
  </si>
  <si>
    <t>49</t>
  </si>
  <si>
    <t>997221611</t>
  </si>
  <si>
    <t>Nakládání suti na dopravní prostředky pro vodorovnou dopravu</t>
  </si>
  <si>
    <t>525563326</t>
  </si>
  <si>
    <t>52</t>
  </si>
  <si>
    <t>997221873</t>
  </si>
  <si>
    <t>Poplatek za uložení stavebního odpadu na recyklační skládce (skládkovné) zeminy a kamení zatříděného do Katalogu odpadů pod kódem 17 05 04</t>
  </si>
  <si>
    <t>1734866450</t>
  </si>
  <si>
    <t>51</t>
  </si>
  <si>
    <t>997221875</t>
  </si>
  <si>
    <t>Poplatek za uložení stavebního odpadu na recyklační skládce (skládkovné) asfaltového bez obsahu dehtu zatříděného do Katalogu odpadů pod kódem 17 03 02</t>
  </si>
  <si>
    <t>376728026</t>
  </si>
  <si>
    <t>PSV</t>
  </si>
  <si>
    <t>Práce a dodávky PSV</t>
  </si>
  <si>
    <t>741</t>
  </si>
  <si>
    <t>Elektroinstalace - silnoproud</t>
  </si>
  <si>
    <t>61</t>
  </si>
  <si>
    <t>741110013</t>
  </si>
  <si>
    <t>Montáž trubek elektroinstalačních s nasunutím nebo našroubováním do krabic plastových tuhých, uložených volně, vnější Ø přes 35 mm</t>
  </si>
  <si>
    <t>-1400418096</t>
  </si>
  <si>
    <t>18,80,000</t>
  </si>
  <si>
    <t>62</t>
  </si>
  <si>
    <t>34571096</t>
  </si>
  <si>
    <t>trubka elektroinstalační tuhá z PVC D 45,9/50 mm, délka 3m</t>
  </si>
  <si>
    <t>32</t>
  </si>
  <si>
    <t>-1796362874</t>
  </si>
  <si>
    <t>18,8*1,05 'Přepočtené koeficientem množství</t>
  </si>
  <si>
    <t>65</t>
  </si>
  <si>
    <t>741110511</t>
  </si>
  <si>
    <t>Montáž lišt a kanálků elektroinstalačních se spojkami, ohyby a rohy a s nasunutím do krabic vkládacích s víčkem, šířky do 60 mm</t>
  </si>
  <si>
    <t>186665050</t>
  </si>
  <si>
    <t>66</t>
  </si>
  <si>
    <t>34571008</t>
  </si>
  <si>
    <t>lišta elektroinstalační hranatá PVC 40x40mm</t>
  </si>
  <si>
    <t>677055773</t>
  </si>
  <si>
    <t>20*1,05 'Přepočtené koeficientem množství</t>
  </si>
  <si>
    <t>63</t>
  </si>
  <si>
    <t>741120101</t>
  </si>
  <si>
    <t>Montáž vodičů izolovaných měděných bez ukončení uložených v trubkách nebo lištách zatažených plných a laněných s PVC pláštěm, bezhalogenových, ohniodolných (např. CY, CHAH-V) průřezu žíly 0,15 až 16 mm2</t>
  </si>
  <si>
    <t>666551072</t>
  </si>
  <si>
    <t>64</t>
  </si>
  <si>
    <t>34111042</t>
  </si>
  <si>
    <t>kabel instalační jádro Cu plné izolace PVC plášť PVC 450/750V (CYKY) 3x4mm2</t>
  </si>
  <si>
    <t>633784552</t>
  </si>
  <si>
    <t>35*1,02 'Přepočtené koeficientem množství</t>
  </si>
  <si>
    <t>67</t>
  </si>
  <si>
    <t>741210101</t>
  </si>
  <si>
    <t>Montáž rozváděčů litinových, hliníkových nebo plastových bez zapojení vodičů sestavy hmotnosti do 50 kg</t>
  </si>
  <si>
    <t>-969911293</t>
  </si>
  <si>
    <t>68</t>
  </si>
  <si>
    <t>357118651</t>
  </si>
  <si>
    <t>skříň rozváděče elektroměrového pro přímé měření do výklenku celoplastové provedení pro 2x jednosazbový třífázový elektroměr přístroje na elektroměrové desce s plombovatelným krytem jističů (ER122/NVP7P)</t>
  </si>
  <si>
    <t>981496642</t>
  </si>
  <si>
    <t>Práce a dodávky M</t>
  </si>
  <si>
    <t>58-M</t>
  </si>
  <si>
    <t>Revize vyhrazených technických zařízení</t>
  </si>
  <si>
    <t>69</t>
  </si>
  <si>
    <t>580103002</t>
  </si>
  <si>
    <t>Elektrická instalace kontrola stavu elektrického okruhu včetně instalačních, ovládacích a jistících prvků bez připojených spotřebičů v prostoru bezpečném přes 5 do 10 vývodů</t>
  </si>
  <si>
    <t>okruh</t>
  </si>
  <si>
    <t>-1375939383</t>
  </si>
  <si>
    <t>vrn</t>
  </si>
  <si>
    <t>Vedlejší rozpočtové náklady</t>
  </si>
  <si>
    <t>35</t>
  </si>
  <si>
    <t>VRN01</t>
  </si>
  <si>
    <t>Geodetické práce</t>
  </si>
  <si>
    <t>-1377704893</t>
  </si>
  <si>
    <t>36</t>
  </si>
  <si>
    <t>VRN02</t>
  </si>
  <si>
    <t>Zařízení staveniště</t>
  </si>
  <si>
    <t>KPL</t>
  </si>
  <si>
    <t>94337266</t>
  </si>
  <si>
    <t>37</t>
  </si>
  <si>
    <t>VRN03</t>
  </si>
  <si>
    <t>Udržování staveniště a okolí v čistotě a uvedení do původního stavu</t>
  </si>
  <si>
    <t>533568750</t>
  </si>
  <si>
    <t>38</t>
  </si>
  <si>
    <t>VRN04</t>
  </si>
  <si>
    <t>Dokumentace skutečného provedení</t>
  </si>
  <si>
    <t>-1796014777</t>
  </si>
  <si>
    <t>39</t>
  </si>
  <si>
    <t>VRN05</t>
  </si>
  <si>
    <t>Rázová zatěžovací zkouška lehkou dynamickou deskou</t>
  </si>
  <si>
    <t>-740448293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</si>
</sst>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2023-02b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Odkanalizování objektu a stavba DČOV, objekt č.p. 80 Nový Jičín - Straník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16. 5. 2023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V94" s="117" t="s">
        <v>74</v>
      </c>
      <c r="BW94" s="117" t="s">
        <v>5</v>
      </c>
      <c r="BX94" s="117" t="s">
        <v>75</v>
      </c>
      <c r="CL94" s="117" t="s">
        <v>1</v>
      </c>
    </row>
    <row r="95" spans="1:90" s="7" customFormat="1" ht="24.75" customHeight="1">
      <c r="A95" s="118" t="s">
        <v>76</v>
      </c>
      <c r="B95" s="119"/>
      <c r="C95" s="120"/>
      <c r="D95" s="121" t="s">
        <v>14</v>
      </c>
      <c r="E95" s="121"/>
      <c r="F95" s="121"/>
      <c r="G95" s="121"/>
      <c r="H95" s="121"/>
      <c r="I95" s="122"/>
      <c r="J95" s="121" t="s">
        <v>17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'2023-02b - Odkanalizování...'!J28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77</v>
      </c>
      <c r="AR95" s="125"/>
      <c r="AS95" s="126">
        <v>0</v>
      </c>
      <c r="AT95" s="127">
        <f>ROUND(SUM(AV95:AW95),2)</f>
        <v>0</v>
      </c>
      <c r="AU95" s="128">
        <f>'2023-02b - Odkanalizování...'!P124</f>
        <v>0</v>
      </c>
      <c r="AV95" s="127">
        <f>'2023-02b - Odkanalizování...'!J31</f>
        <v>0</v>
      </c>
      <c r="AW95" s="127">
        <f>'2023-02b - Odkanalizování...'!J32</f>
        <v>0</v>
      </c>
      <c r="AX95" s="127">
        <f>'2023-02b - Odkanalizování...'!J33</f>
        <v>0</v>
      </c>
      <c r="AY95" s="127">
        <f>'2023-02b - Odkanalizování...'!J34</f>
        <v>0</v>
      </c>
      <c r="AZ95" s="127">
        <f>'2023-02b - Odkanalizování...'!F31</f>
        <v>0</v>
      </c>
      <c r="BA95" s="127">
        <f>'2023-02b - Odkanalizování...'!F32</f>
        <v>0</v>
      </c>
      <c r="BB95" s="127">
        <f>'2023-02b - Odkanalizování...'!F33</f>
        <v>0</v>
      </c>
      <c r="BC95" s="127">
        <f>'2023-02b - Odkanalizování...'!F34</f>
        <v>0</v>
      </c>
      <c r="BD95" s="129">
        <f>'2023-02b - Odkanalizování...'!F35</f>
        <v>0</v>
      </c>
      <c r="BE95" s="7"/>
      <c r="BT95" s="130" t="s">
        <v>78</v>
      </c>
      <c r="BU95" s="130" t="s">
        <v>79</v>
      </c>
      <c r="BV95" s="130" t="s">
        <v>74</v>
      </c>
      <c r="BW95" s="130" t="s">
        <v>5</v>
      </c>
      <c r="BX95" s="130" t="s">
        <v>75</v>
      </c>
      <c r="CL95" s="130" t="s">
        <v>1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EDC8" sheet="1" objects="1" scenarios="1" formatColumns="0" formatRows="0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023-02b - Odkanalizová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31"/>
      <c r="C3" s="132"/>
      <c r="D3" s="132"/>
      <c r="E3" s="132"/>
      <c r="F3" s="132"/>
      <c r="G3" s="132"/>
      <c r="H3" s="132"/>
      <c r="I3" s="132"/>
      <c r="J3" s="132"/>
      <c r="K3" s="132"/>
      <c r="L3" s="20"/>
      <c r="AT3" s="17" t="s">
        <v>80</v>
      </c>
    </row>
    <row r="4" spans="2:46" s="1" customFormat="1" ht="24.95" customHeight="1">
      <c r="B4" s="20"/>
      <c r="D4" s="133" t="s">
        <v>81</v>
      </c>
      <c r="L4" s="20"/>
      <c r="M4" s="134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35" t="s">
        <v>16</v>
      </c>
      <c r="E6" s="38"/>
      <c r="F6" s="38"/>
      <c r="G6" s="38"/>
      <c r="H6" s="38"/>
      <c r="I6" s="38"/>
      <c r="J6" s="38"/>
      <c r="K6" s="38"/>
      <c r="L6" s="63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30" customHeight="1">
      <c r="A7" s="38"/>
      <c r="B7" s="44"/>
      <c r="C7" s="38"/>
      <c r="D7" s="38"/>
      <c r="E7" s="136" t="s">
        <v>17</v>
      </c>
      <c r="F7" s="38"/>
      <c r="G7" s="38"/>
      <c r="H7" s="38"/>
      <c r="I7" s="38"/>
      <c r="J7" s="38"/>
      <c r="K7" s="38"/>
      <c r="L7" s="63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35" t="s">
        <v>18</v>
      </c>
      <c r="E9" s="38"/>
      <c r="F9" s="137" t="s">
        <v>1</v>
      </c>
      <c r="G9" s="38"/>
      <c r="H9" s="38"/>
      <c r="I9" s="135" t="s">
        <v>19</v>
      </c>
      <c r="J9" s="137" t="s">
        <v>1</v>
      </c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35" t="s">
        <v>20</v>
      </c>
      <c r="E10" s="38"/>
      <c r="F10" s="137" t="s">
        <v>21</v>
      </c>
      <c r="G10" s="38"/>
      <c r="H10" s="38"/>
      <c r="I10" s="135" t="s">
        <v>22</v>
      </c>
      <c r="J10" s="138" t="str">
        <f>'Rekapitulace stavby'!AN8</f>
        <v>16. 5. 2023</v>
      </c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5" t="s">
        <v>24</v>
      </c>
      <c r="E12" s="38"/>
      <c r="F12" s="38"/>
      <c r="G12" s="38"/>
      <c r="H12" s="38"/>
      <c r="I12" s="135" t="s">
        <v>25</v>
      </c>
      <c r="J12" s="137" t="s">
        <v>1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7" t="s">
        <v>21</v>
      </c>
      <c r="F13" s="38"/>
      <c r="G13" s="38"/>
      <c r="H13" s="38"/>
      <c r="I13" s="135" t="s">
        <v>26</v>
      </c>
      <c r="J13" s="137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35" t="s">
        <v>27</v>
      </c>
      <c r="E15" s="38"/>
      <c r="F15" s="38"/>
      <c r="G15" s="38"/>
      <c r="H15" s="38"/>
      <c r="I15" s="135" t="s">
        <v>25</v>
      </c>
      <c r="J15" s="33" t="str">
        <f>'Rekapitulace stavby'!AN13</f>
        <v>Vyplň údaj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7"/>
      <c r="G16" s="137"/>
      <c r="H16" s="137"/>
      <c r="I16" s="135" t="s">
        <v>26</v>
      </c>
      <c r="J16" s="33" t="str">
        <f>'Rekapitulace stavby'!AN14</f>
        <v>Vyplň údaj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35" t="s">
        <v>29</v>
      </c>
      <c r="E18" s="38"/>
      <c r="F18" s="38"/>
      <c r="G18" s="38"/>
      <c r="H18" s="38"/>
      <c r="I18" s="135" t="s">
        <v>25</v>
      </c>
      <c r="J18" s="137" t="s">
        <v>1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7" t="s">
        <v>21</v>
      </c>
      <c r="F19" s="38"/>
      <c r="G19" s="38"/>
      <c r="H19" s="38"/>
      <c r="I19" s="135" t="s">
        <v>26</v>
      </c>
      <c r="J19" s="137" t="s">
        <v>1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35" t="s">
        <v>31</v>
      </c>
      <c r="E21" s="38"/>
      <c r="F21" s="38"/>
      <c r="G21" s="38"/>
      <c r="H21" s="38"/>
      <c r="I21" s="135" t="s">
        <v>25</v>
      </c>
      <c r="J21" s="137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7" t="s">
        <v>21</v>
      </c>
      <c r="F22" s="38"/>
      <c r="G22" s="38"/>
      <c r="H22" s="38"/>
      <c r="I22" s="135" t="s">
        <v>26</v>
      </c>
      <c r="J22" s="137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35" t="s">
        <v>32</v>
      </c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16.5" customHeight="1">
      <c r="A25" s="139"/>
      <c r="B25" s="140"/>
      <c r="C25" s="139"/>
      <c r="D25" s="139"/>
      <c r="E25" s="141" t="s">
        <v>1</v>
      </c>
      <c r="F25" s="141"/>
      <c r="G25" s="141"/>
      <c r="H25" s="141"/>
      <c r="I25" s="139"/>
      <c r="J25" s="139"/>
      <c r="K25" s="139"/>
      <c r="L25" s="142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43"/>
      <c r="E27" s="143"/>
      <c r="F27" s="143"/>
      <c r="G27" s="143"/>
      <c r="H27" s="143"/>
      <c r="I27" s="143"/>
      <c r="J27" s="143"/>
      <c r="K27" s="143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44" t="s">
        <v>33</v>
      </c>
      <c r="E28" s="38"/>
      <c r="F28" s="38"/>
      <c r="G28" s="38"/>
      <c r="H28" s="38"/>
      <c r="I28" s="38"/>
      <c r="J28" s="145">
        <f>ROUND(J124,2)</f>
        <v>0</v>
      </c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3"/>
      <c r="E29" s="143"/>
      <c r="F29" s="143"/>
      <c r="G29" s="143"/>
      <c r="H29" s="143"/>
      <c r="I29" s="143"/>
      <c r="J29" s="143"/>
      <c r="K29" s="143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46" t="s">
        <v>35</v>
      </c>
      <c r="G30" s="38"/>
      <c r="H30" s="38"/>
      <c r="I30" s="146" t="s">
        <v>34</v>
      </c>
      <c r="J30" s="146" t="s">
        <v>36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7" t="s">
        <v>37</v>
      </c>
      <c r="E31" s="135" t="s">
        <v>38</v>
      </c>
      <c r="F31" s="148">
        <f>ROUND((SUM(BE124:BE247)),2)</f>
        <v>0</v>
      </c>
      <c r="G31" s="38"/>
      <c r="H31" s="38"/>
      <c r="I31" s="149">
        <v>0.21</v>
      </c>
      <c r="J31" s="148">
        <f>ROUND(((SUM(BE124:BE247))*I31),2)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35" t="s">
        <v>39</v>
      </c>
      <c r="F32" s="148">
        <f>ROUND((SUM(BF124:BF247)),2)</f>
        <v>0</v>
      </c>
      <c r="G32" s="38"/>
      <c r="H32" s="38"/>
      <c r="I32" s="149">
        <v>0.15</v>
      </c>
      <c r="J32" s="148">
        <f>ROUND(((SUM(BF124:BF247))*I32),2)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35" t="s">
        <v>40</v>
      </c>
      <c r="F33" s="148">
        <f>ROUND((SUM(BG124:BG247)),2)</f>
        <v>0</v>
      </c>
      <c r="G33" s="38"/>
      <c r="H33" s="38"/>
      <c r="I33" s="149">
        <v>0.21</v>
      </c>
      <c r="J33" s="148">
        <f>0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35" t="s">
        <v>41</v>
      </c>
      <c r="F34" s="148">
        <f>ROUND((SUM(BH124:BH247)),2)</f>
        <v>0</v>
      </c>
      <c r="G34" s="38"/>
      <c r="H34" s="38"/>
      <c r="I34" s="149">
        <v>0.15</v>
      </c>
      <c r="J34" s="148">
        <f>0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35" t="s">
        <v>42</v>
      </c>
      <c r="F35" s="148">
        <f>ROUND((SUM(BI124:BI247)),2)</f>
        <v>0</v>
      </c>
      <c r="G35" s="38"/>
      <c r="H35" s="38"/>
      <c r="I35" s="149">
        <v>0</v>
      </c>
      <c r="J35" s="148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50"/>
      <c r="D37" s="151" t="s">
        <v>43</v>
      </c>
      <c r="E37" s="152"/>
      <c r="F37" s="152"/>
      <c r="G37" s="153" t="s">
        <v>44</v>
      </c>
      <c r="H37" s="154" t="s">
        <v>45</v>
      </c>
      <c r="I37" s="152"/>
      <c r="J37" s="155">
        <f>SUM(J28:J35)</f>
        <v>0</v>
      </c>
      <c r="K37" s="156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2:12" s="1" customFormat="1" ht="14.4" customHeight="1">
      <c r="B39" s="20"/>
      <c r="L39" s="20"/>
    </row>
    <row r="40" spans="2:12" s="1" customFormat="1" ht="14.4" customHeight="1">
      <c r="B40" s="20"/>
      <c r="L40" s="20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57" t="s">
        <v>46</v>
      </c>
      <c r="E50" s="158"/>
      <c r="F50" s="158"/>
      <c r="G50" s="157" t="s">
        <v>47</v>
      </c>
      <c r="H50" s="158"/>
      <c r="I50" s="158"/>
      <c r="J50" s="158"/>
      <c r="K50" s="158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59" t="s">
        <v>48</v>
      </c>
      <c r="E61" s="160"/>
      <c r="F61" s="161" t="s">
        <v>49</v>
      </c>
      <c r="G61" s="159" t="s">
        <v>48</v>
      </c>
      <c r="H61" s="160"/>
      <c r="I61" s="160"/>
      <c r="J61" s="162" t="s">
        <v>49</v>
      </c>
      <c r="K61" s="160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57" t="s">
        <v>50</v>
      </c>
      <c r="E65" s="163"/>
      <c r="F65" s="163"/>
      <c r="G65" s="157" t="s">
        <v>51</v>
      </c>
      <c r="H65" s="163"/>
      <c r="I65" s="163"/>
      <c r="J65" s="163"/>
      <c r="K65" s="163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59" t="s">
        <v>48</v>
      </c>
      <c r="E76" s="160"/>
      <c r="F76" s="161" t="s">
        <v>49</v>
      </c>
      <c r="G76" s="159" t="s">
        <v>48</v>
      </c>
      <c r="H76" s="160"/>
      <c r="I76" s="160"/>
      <c r="J76" s="162" t="s">
        <v>49</v>
      </c>
      <c r="K76" s="160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64"/>
      <c r="C77" s="165"/>
      <c r="D77" s="165"/>
      <c r="E77" s="165"/>
      <c r="F77" s="165"/>
      <c r="G77" s="165"/>
      <c r="H77" s="165"/>
      <c r="I77" s="165"/>
      <c r="J77" s="165"/>
      <c r="K77" s="165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66"/>
      <c r="C81" s="167"/>
      <c r="D81" s="167"/>
      <c r="E81" s="167"/>
      <c r="F81" s="167"/>
      <c r="G81" s="167"/>
      <c r="H81" s="167"/>
      <c r="I81" s="167"/>
      <c r="J81" s="167"/>
      <c r="K81" s="167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82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30" customHeight="1">
      <c r="A85" s="38"/>
      <c r="B85" s="39"/>
      <c r="C85" s="40"/>
      <c r="D85" s="40"/>
      <c r="E85" s="76" t="str">
        <f>E7</f>
        <v>Odkanalizování objektu a stavba DČOV, objekt č.p. 80 Nový Jičín - Straník</v>
      </c>
      <c r="F85" s="40"/>
      <c r="G85" s="40"/>
      <c r="H85" s="40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2" customHeight="1">
      <c r="A87" s="38"/>
      <c r="B87" s="39"/>
      <c r="C87" s="32" t="s">
        <v>20</v>
      </c>
      <c r="D87" s="40"/>
      <c r="E87" s="40"/>
      <c r="F87" s="27" t="str">
        <f>F10</f>
        <v xml:space="preserve"> </v>
      </c>
      <c r="G87" s="40"/>
      <c r="H87" s="40"/>
      <c r="I87" s="32" t="s">
        <v>22</v>
      </c>
      <c r="J87" s="79" t="str">
        <f>IF(J10="","",J10)</f>
        <v>16. 5. 2023</v>
      </c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5.15" customHeight="1">
      <c r="A89" s="38"/>
      <c r="B89" s="39"/>
      <c r="C89" s="32" t="s">
        <v>24</v>
      </c>
      <c r="D89" s="40"/>
      <c r="E89" s="40"/>
      <c r="F89" s="27" t="str">
        <f>E13</f>
        <v xml:space="preserve"> </v>
      </c>
      <c r="G89" s="40"/>
      <c r="H89" s="40"/>
      <c r="I89" s="32" t="s">
        <v>29</v>
      </c>
      <c r="J89" s="36" t="str">
        <f>E19</f>
        <v xml:space="preserve"> 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15.15" customHeight="1">
      <c r="A90" s="38"/>
      <c r="B90" s="39"/>
      <c r="C90" s="32" t="s">
        <v>27</v>
      </c>
      <c r="D90" s="40"/>
      <c r="E90" s="40"/>
      <c r="F90" s="27" t="str">
        <f>IF(E16="","",E16)</f>
        <v>Vyplň údaj</v>
      </c>
      <c r="G90" s="40"/>
      <c r="H90" s="40"/>
      <c r="I90" s="32" t="s">
        <v>31</v>
      </c>
      <c r="J90" s="36" t="str">
        <f>E22</f>
        <v xml:space="preserve"> </v>
      </c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0.3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9.25" customHeight="1">
      <c r="A92" s="38"/>
      <c r="B92" s="39"/>
      <c r="C92" s="168" t="s">
        <v>83</v>
      </c>
      <c r="D92" s="169"/>
      <c r="E92" s="169"/>
      <c r="F92" s="169"/>
      <c r="G92" s="169"/>
      <c r="H92" s="169"/>
      <c r="I92" s="169"/>
      <c r="J92" s="170" t="s">
        <v>84</v>
      </c>
      <c r="K92" s="169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47" s="2" customFormat="1" ht="22.8" customHeight="1">
      <c r="A94" s="38"/>
      <c r="B94" s="39"/>
      <c r="C94" s="171" t="s">
        <v>85</v>
      </c>
      <c r="D94" s="40"/>
      <c r="E94" s="40"/>
      <c r="F94" s="40"/>
      <c r="G94" s="40"/>
      <c r="H94" s="40"/>
      <c r="I94" s="40"/>
      <c r="J94" s="110">
        <f>J124</f>
        <v>0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7" t="s">
        <v>86</v>
      </c>
    </row>
    <row r="95" spans="1:31" s="9" customFormat="1" ht="24.95" customHeight="1">
      <c r="A95" s="9"/>
      <c r="B95" s="172"/>
      <c r="C95" s="173"/>
      <c r="D95" s="174" t="s">
        <v>87</v>
      </c>
      <c r="E95" s="175"/>
      <c r="F95" s="175"/>
      <c r="G95" s="175"/>
      <c r="H95" s="175"/>
      <c r="I95" s="175"/>
      <c r="J95" s="176">
        <f>J125</f>
        <v>0</v>
      </c>
      <c r="K95" s="173"/>
      <c r="L95" s="17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78"/>
      <c r="C96" s="179"/>
      <c r="D96" s="180" t="s">
        <v>88</v>
      </c>
      <c r="E96" s="181"/>
      <c r="F96" s="181"/>
      <c r="G96" s="181"/>
      <c r="H96" s="181"/>
      <c r="I96" s="181"/>
      <c r="J96" s="182">
        <f>J126</f>
        <v>0</v>
      </c>
      <c r="K96" s="179"/>
      <c r="L96" s="183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78"/>
      <c r="C97" s="179"/>
      <c r="D97" s="180" t="s">
        <v>89</v>
      </c>
      <c r="E97" s="181"/>
      <c r="F97" s="181"/>
      <c r="G97" s="181"/>
      <c r="H97" s="181"/>
      <c r="I97" s="181"/>
      <c r="J97" s="182">
        <f>J190</f>
        <v>0</v>
      </c>
      <c r="K97" s="179"/>
      <c r="L97" s="183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78"/>
      <c r="C98" s="179"/>
      <c r="D98" s="180" t="s">
        <v>90</v>
      </c>
      <c r="E98" s="181"/>
      <c r="F98" s="181"/>
      <c r="G98" s="181"/>
      <c r="H98" s="181"/>
      <c r="I98" s="181"/>
      <c r="J98" s="182">
        <f>J192</f>
        <v>0</v>
      </c>
      <c r="K98" s="179"/>
      <c r="L98" s="18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78"/>
      <c r="C99" s="179"/>
      <c r="D99" s="180" t="s">
        <v>91</v>
      </c>
      <c r="E99" s="181"/>
      <c r="F99" s="181"/>
      <c r="G99" s="181"/>
      <c r="H99" s="181"/>
      <c r="I99" s="181"/>
      <c r="J99" s="182">
        <f>J195</f>
        <v>0</v>
      </c>
      <c r="K99" s="179"/>
      <c r="L99" s="18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78"/>
      <c r="C100" s="179"/>
      <c r="D100" s="180" t="s">
        <v>92</v>
      </c>
      <c r="E100" s="181"/>
      <c r="F100" s="181"/>
      <c r="G100" s="181"/>
      <c r="H100" s="181"/>
      <c r="I100" s="181"/>
      <c r="J100" s="182">
        <f>J208</f>
        <v>0</v>
      </c>
      <c r="K100" s="179"/>
      <c r="L100" s="18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78"/>
      <c r="C101" s="179"/>
      <c r="D101" s="180" t="s">
        <v>93</v>
      </c>
      <c r="E101" s="181"/>
      <c r="F101" s="181"/>
      <c r="G101" s="181"/>
      <c r="H101" s="181"/>
      <c r="I101" s="181"/>
      <c r="J101" s="182">
        <f>J218</f>
        <v>0</v>
      </c>
      <c r="K101" s="179"/>
      <c r="L101" s="18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72"/>
      <c r="C102" s="173"/>
      <c r="D102" s="174" t="s">
        <v>94</v>
      </c>
      <c r="E102" s="175"/>
      <c r="F102" s="175"/>
      <c r="G102" s="175"/>
      <c r="H102" s="175"/>
      <c r="I102" s="175"/>
      <c r="J102" s="176">
        <f>J225</f>
        <v>0</v>
      </c>
      <c r="K102" s="173"/>
      <c r="L102" s="17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78"/>
      <c r="C103" s="179"/>
      <c r="D103" s="180" t="s">
        <v>95</v>
      </c>
      <c r="E103" s="181"/>
      <c r="F103" s="181"/>
      <c r="G103" s="181"/>
      <c r="H103" s="181"/>
      <c r="I103" s="181"/>
      <c r="J103" s="182">
        <f>J226</f>
        <v>0</v>
      </c>
      <c r="K103" s="179"/>
      <c r="L103" s="183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72"/>
      <c r="C104" s="173"/>
      <c r="D104" s="174" t="s">
        <v>96</v>
      </c>
      <c r="E104" s="175"/>
      <c r="F104" s="175"/>
      <c r="G104" s="175"/>
      <c r="H104" s="175"/>
      <c r="I104" s="175"/>
      <c r="J104" s="176">
        <f>J239</f>
        <v>0</v>
      </c>
      <c r="K104" s="173"/>
      <c r="L104" s="177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78"/>
      <c r="C105" s="179"/>
      <c r="D105" s="180" t="s">
        <v>97</v>
      </c>
      <c r="E105" s="181"/>
      <c r="F105" s="181"/>
      <c r="G105" s="181"/>
      <c r="H105" s="181"/>
      <c r="I105" s="181"/>
      <c r="J105" s="182">
        <f>J240</f>
        <v>0</v>
      </c>
      <c r="K105" s="179"/>
      <c r="L105" s="183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2"/>
      <c r="C106" s="173"/>
      <c r="D106" s="174" t="s">
        <v>98</v>
      </c>
      <c r="E106" s="175"/>
      <c r="F106" s="175"/>
      <c r="G106" s="175"/>
      <c r="H106" s="175"/>
      <c r="I106" s="175"/>
      <c r="J106" s="176">
        <f>J242</f>
        <v>0</v>
      </c>
      <c r="K106" s="173"/>
      <c r="L106" s="17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99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30" customHeight="1">
      <c r="A116" s="38"/>
      <c r="B116" s="39"/>
      <c r="C116" s="40"/>
      <c r="D116" s="40"/>
      <c r="E116" s="76" t="str">
        <f>E7</f>
        <v>Odkanalizování objektu a stavba DČOV, objekt č.p. 80 Nový Jičín - Straník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20</v>
      </c>
      <c r="D118" s="40"/>
      <c r="E118" s="40"/>
      <c r="F118" s="27" t="str">
        <f>F10</f>
        <v xml:space="preserve"> </v>
      </c>
      <c r="G118" s="40"/>
      <c r="H118" s="40"/>
      <c r="I118" s="32" t="s">
        <v>22</v>
      </c>
      <c r="J118" s="79" t="str">
        <f>IF(J10="","",J10)</f>
        <v>16. 5. 2023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5.15" customHeight="1">
      <c r="A120" s="38"/>
      <c r="B120" s="39"/>
      <c r="C120" s="32" t="s">
        <v>24</v>
      </c>
      <c r="D120" s="40"/>
      <c r="E120" s="40"/>
      <c r="F120" s="27" t="str">
        <f>E13</f>
        <v xml:space="preserve"> </v>
      </c>
      <c r="G120" s="40"/>
      <c r="H120" s="40"/>
      <c r="I120" s="32" t="s">
        <v>29</v>
      </c>
      <c r="J120" s="36" t="str">
        <f>E19</f>
        <v xml:space="preserve"> 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5.15" customHeight="1">
      <c r="A121" s="38"/>
      <c r="B121" s="39"/>
      <c r="C121" s="32" t="s">
        <v>27</v>
      </c>
      <c r="D121" s="40"/>
      <c r="E121" s="40"/>
      <c r="F121" s="27" t="str">
        <f>IF(E16="","",E16)</f>
        <v>Vyplň údaj</v>
      </c>
      <c r="G121" s="40"/>
      <c r="H121" s="40"/>
      <c r="I121" s="32" t="s">
        <v>31</v>
      </c>
      <c r="J121" s="36" t="str">
        <f>E22</f>
        <v xml:space="preserve"> 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0.3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11" customFormat="1" ht="29.25" customHeight="1">
      <c r="A123" s="184"/>
      <c r="B123" s="185"/>
      <c r="C123" s="186" t="s">
        <v>100</v>
      </c>
      <c r="D123" s="187" t="s">
        <v>58</v>
      </c>
      <c r="E123" s="187" t="s">
        <v>54</v>
      </c>
      <c r="F123" s="187" t="s">
        <v>55</v>
      </c>
      <c r="G123" s="187" t="s">
        <v>101</v>
      </c>
      <c r="H123" s="187" t="s">
        <v>102</v>
      </c>
      <c r="I123" s="187" t="s">
        <v>103</v>
      </c>
      <c r="J123" s="188" t="s">
        <v>84</v>
      </c>
      <c r="K123" s="189" t="s">
        <v>104</v>
      </c>
      <c r="L123" s="190"/>
      <c r="M123" s="100" t="s">
        <v>1</v>
      </c>
      <c r="N123" s="101" t="s">
        <v>37</v>
      </c>
      <c r="O123" s="101" t="s">
        <v>105</v>
      </c>
      <c r="P123" s="101" t="s">
        <v>106</v>
      </c>
      <c r="Q123" s="101" t="s">
        <v>107</v>
      </c>
      <c r="R123" s="101" t="s">
        <v>108</v>
      </c>
      <c r="S123" s="101" t="s">
        <v>109</v>
      </c>
      <c r="T123" s="102" t="s">
        <v>110</v>
      </c>
      <c r="U123" s="184"/>
      <c r="V123" s="184"/>
      <c r="W123" s="184"/>
      <c r="X123" s="184"/>
      <c r="Y123" s="184"/>
      <c r="Z123" s="184"/>
      <c r="AA123" s="184"/>
      <c r="AB123" s="184"/>
      <c r="AC123" s="184"/>
      <c r="AD123" s="184"/>
      <c r="AE123" s="184"/>
    </row>
    <row r="124" spans="1:63" s="2" customFormat="1" ht="22.8" customHeight="1">
      <c r="A124" s="38"/>
      <c r="B124" s="39"/>
      <c r="C124" s="107" t="s">
        <v>111</v>
      </c>
      <c r="D124" s="40"/>
      <c r="E124" s="40"/>
      <c r="F124" s="40"/>
      <c r="G124" s="40"/>
      <c r="H124" s="40"/>
      <c r="I124" s="40"/>
      <c r="J124" s="191">
        <f>BK124</f>
        <v>0</v>
      </c>
      <c r="K124" s="40"/>
      <c r="L124" s="44"/>
      <c r="M124" s="103"/>
      <c r="N124" s="192"/>
      <c r="O124" s="104"/>
      <c r="P124" s="193">
        <f>P125+P225+P239+P242</f>
        <v>0</v>
      </c>
      <c r="Q124" s="104"/>
      <c r="R124" s="193">
        <f>R125+R225+R239+R242</f>
        <v>35.982451160000004</v>
      </c>
      <c r="S124" s="104"/>
      <c r="T124" s="194">
        <f>T125+T225+T239+T242</f>
        <v>23.075000000000003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72</v>
      </c>
      <c r="AU124" s="17" t="s">
        <v>86</v>
      </c>
      <c r="BK124" s="195">
        <f>BK125+BK225+BK239+BK242</f>
        <v>0</v>
      </c>
    </row>
    <row r="125" spans="1:63" s="12" customFormat="1" ht="25.9" customHeight="1">
      <c r="A125" s="12"/>
      <c r="B125" s="196"/>
      <c r="C125" s="197"/>
      <c r="D125" s="198" t="s">
        <v>72</v>
      </c>
      <c r="E125" s="199" t="s">
        <v>112</v>
      </c>
      <c r="F125" s="199" t="s">
        <v>113</v>
      </c>
      <c r="G125" s="197"/>
      <c r="H125" s="197"/>
      <c r="I125" s="200"/>
      <c r="J125" s="201">
        <f>BK125</f>
        <v>0</v>
      </c>
      <c r="K125" s="197"/>
      <c r="L125" s="202"/>
      <c r="M125" s="203"/>
      <c r="N125" s="204"/>
      <c r="O125" s="204"/>
      <c r="P125" s="205">
        <f>P126+P190+P192+P195+P208+P218</f>
        <v>0</v>
      </c>
      <c r="Q125" s="204"/>
      <c r="R125" s="205">
        <f>R126+R190+R192+R195+R208+R218</f>
        <v>35.94773336</v>
      </c>
      <c r="S125" s="204"/>
      <c r="T125" s="206">
        <f>T126+T190+T192+T195+T208+T218</f>
        <v>23.075000000000003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7" t="s">
        <v>78</v>
      </c>
      <c r="AT125" s="208" t="s">
        <v>72</v>
      </c>
      <c r="AU125" s="208" t="s">
        <v>73</v>
      </c>
      <c r="AY125" s="207" t="s">
        <v>114</v>
      </c>
      <c r="BK125" s="209">
        <f>BK126+BK190+BK192+BK195+BK208+BK218</f>
        <v>0</v>
      </c>
    </row>
    <row r="126" spans="1:63" s="12" customFormat="1" ht="22.8" customHeight="1">
      <c r="A126" s="12"/>
      <c r="B126" s="196"/>
      <c r="C126" s="197"/>
      <c r="D126" s="198" t="s">
        <v>72</v>
      </c>
      <c r="E126" s="210" t="s">
        <v>78</v>
      </c>
      <c r="F126" s="210" t="s">
        <v>115</v>
      </c>
      <c r="G126" s="197"/>
      <c r="H126" s="197"/>
      <c r="I126" s="200"/>
      <c r="J126" s="211">
        <f>BK126</f>
        <v>0</v>
      </c>
      <c r="K126" s="197"/>
      <c r="L126" s="202"/>
      <c r="M126" s="203"/>
      <c r="N126" s="204"/>
      <c r="O126" s="204"/>
      <c r="P126" s="205">
        <f>SUM(P127:P189)</f>
        <v>0</v>
      </c>
      <c r="Q126" s="204"/>
      <c r="R126" s="205">
        <f>SUM(R127:R189)</f>
        <v>32.3027356</v>
      </c>
      <c r="S126" s="204"/>
      <c r="T126" s="206">
        <f>SUM(T127:T189)</f>
        <v>23.075000000000003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07" t="s">
        <v>78</v>
      </c>
      <c r="AT126" s="208" t="s">
        <v>72</v>
      </c>
      <c r="AU126" s="208" t="s">
        <v>78</v>
      </c>
      <c r="AY126" s="207" t="s">
        <v>114</v>
      </c>
      <c r="BK126" s="209">
        <f>SUM(BK127:BK189)</f>
        <v>0</v>
      </c>
    </row>
    <row r="127" spans="1:65" s="2" customFormat="1" ht="33" customHeight="1">
      <c r="A127" s="38"/>
      <c r="B127" s="39"/>
      <c r="C127" s="212" t="s">
        <v>78</v>
      </c>
      <c r="D127" s="212" t="s">
        <v>116</v>
      </c>
      <c r="E127" s="213" t="s">
        <v>117</v>
      </c>
      <c r="F127" s="214" t="s">
        <v>118</v>
      </c>
      <c r="G127" s="215" t="s">
        <v>119</v>
      </c>
      <c r="H127" s="216">
        <v>17</v>
      </c>
      <c r="I127" s="217"/>
      <c r="J127" s="218">
        <f>ROUND(I127*H127,2)</f>
        <v>0</v>
      </c>
      <c r="K127" s="219"/>
      <c r="L127" s="44"/>
      <c r="M127" s="220" t="s">
        <v>1</v>
      </c>
      <c r="N127" s="221" t="s">
        <v>38</v>
      </c>
      <c r="O127" s="91"/>
      <c r="P127" s="222">
        <f>O127*H127</f>
        <v>0</v>
      </c>
      <c r="Q127" s="222">
        <v>0</v>
      </c>
      <c r="R127" s="222">
        <f>Q127*H127</f>
        <v>0</v>
      </c>
      <c r="S127" s="222">
        <v>0</v>
      </c>
      <c r="T127" s="22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4" t="s">
        <v>120</v>
      </c>
      <c r="AT127" s="224" t="s">
        <v>116</v>
      </c>
      <c r="AU127" s="224" t="s">
        <v>80</v>
      </c>
      <c r="AY127" s="17" t="s">
        <v>114</v>
      </c>
      <c r="BE127" s="225">
        <f>IF(N127="základní",J127,0)</f>
        <v>0</v>
      </c>
      <c r="BF127" s="225">
        <f>IF(N127="snížená",J127,0)</f>
        <v>0</v>
      </c>
      <c r="BG127" s="225">
        <f>IF(N127="zákl. přenesená",J127,0)</f>
        <v>0</v>
      </c>
      <c r="BH127" s="225">
        <f>IF(N127="sníž. přenesená",J127,0)</f>
        <v>0</v>
      </c>
      <c r="BI127" s="225">
        <f>IF(N127="nulová",J127,0)</f>
        <v>0</v>
      </c>
      <c r="BJ127" s="17" t="s">
        <v>78</v>
      </c>
      <c r="BK127" s="225">
        <f>ROUND(I127*H127,2)</f>
        <v>0</v>
      </c>
      <c r="BL127" s="17" t="s">
        <v>120</v>
      </c>
      <c r="BM127" s="224" t="s">
        <v>121</v>
      </c>
    </row>
    <row r="128" spans="1:65" s="2" customFormat="1" ht="24.15" customHeight="1">
      <c r="A128" s="38"/>
      <c r="B128" s="39"/>
      <c r="C128" s="212" t="s">
        <v>122</v>
      </c>
      <c r="D128" s="212" t="s">
        <v>116</v>
      </c>
      <c r="E128" s="213" t="s">
        <v>123</v>
      </c>
      <c r="F128" s="214" t="s">
        <v>124</v>
      </c>
      <c r="G128" s="215" t="s">
        <v>119</v>
      </c>
      <c r="H128" s="216">
        <v>17</v>
      </c>
      <c r="I128" s="217"/>
      <c r="J128" s="218">
        <f>ROUND(I128*H128,2)</f>
        <v>0</v>
      </c>
      <c r="K128" s="219"/>
      <c r="L128" s="44"/>
      <c r="M128" s="220" t="s">
        <v>1</v>
      </c>
      <c r="N128" s="221" t="s">
        <v>38</v>
      </c>
      <c r="O128" s="91"/>
      <c r="P128" s="222">
        <f>O128*H128</f>
        <v>0</v>
      </c>
      <c r="Q128" s="222">
        <v>0</v>
      </c>
      <c r="R128" s="222">
        <f>Q128*H128</f>
        <v>0</v>
      </c>
      <c r="S128" s="222">
        <v>0.26</v>
      </c>
      <c r="T128" s="223">
        <f>S128*H128</f>
        <v>4.42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24" t="s">
        <v>120</v>
      </c>
      <c r="AT128" s="224" t="s">
        <v>116</v>
      </c>
      <c r="AU128" s="224" t="s">
        <v>80</v>
      </c>
      <c r="AY128" s="17" t="s">
        <v>114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7" t="s">
        <v>78</v>
      </c>
      <c r="BK128" s="225">
        <f>ROUND(I128*H128,2)</f>
        <v>0</v>
      </c>
      <c r="BL128" s="17" t="s">
        <v>120</v>
      </c>
      <c r="BM128" s="224" t="s">
        <v>125</v>
      </c>
    </row>
    <row r="129" spans="1:51" s="13" customFormat="1" ht="12">
      <c r="A129" s="13"/>
      <c r="B129" s="226"/>
      <c r="C129" s="227"/>
      <c r="D129" s="228" t="s">
        <v>126</v>
      </c>
      <c r="E129" s="229" t="s">
        <v>1</v>
      </c>
      <c r="F129" s="230" t="s">
        <v>127</v>
      </c>
      <c r="G129" s="227"/>
      <c r="H129" s="231">
        <v>17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126</v>
      </c>
      <c r="AU129" s="237" t="s">
        <v>80</v>
      </c>
      <c r="AV129" s="13" t="s">
        <v>80</v>
      </c>
      <c r="AW129" s="13" t="s">
        <v>30</v>
      </c>
      <c r="AX129" s="13" t="s">
        <v>78</v>
      </c>
      <c r="AY129" s="237" t="s">
        <v>114</v>
      </c>
    </row>
    <row r="130" spans="1:65" s="2" customFormat="1" ht="24.15" customHeight="1">
      <c r="A130" s="38"/>
      <c r="B130" s="39"/>
      <c r="C130" s="212" t="s">
        <v>128</v>
      </c>
      <c r="D130" s="212" t="s">
        <v>116</v>
      </c>
      <c r="E130" s="213" t="s">
        <v>129</v>
      </c>
      <c r="F130" s="214" t="s">
        <v>130</v>
      </c>
      <c r="G130" s="215" t="s">
        <v>119</v>
      </c>
      <c r="H130" s="216">
        <v>27.5</v>
      </c>
      <c r="I130" s="217"/>
      <c r="J130" s="218">
        <f>ROUND(I130*H130,2)</f>
        <v>0</v>
      </c>
      <c r="K130" s="219"/>
      <c r="L130" s="44"/>
      <c r="M130" s="220" t="s">
        <v>1</v>
      </c>
      <c r="N130" s="221" t="s">
        <v>38</v>
      </c>
      <c r="O130" s="91"/>
      <c r="P130" s="222">
        <f>O130*H130</f>
        <v>0</v>
      </c>
      <c r="Q130" s="222">
        <v>0</v>
      </c>
      <c r="R130" s="222">
        <f>Q130*H130</f>
        <v>0</v>
      </c>
      <c r="S130" s="222">
        <v>0.44</v>
      </c>
      <c r="T130" s="223">
        <f>S130*H130</f>
        <v>12.1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4" t="s">
        <v>120</v>
      </c>
      <c r="AT130" s="224" t="s">
        <v>116</v>
      </c>
      <c r="AU130" s="224" t="s">
        <v>80</v>
      </c>
      <c r="AY130" s="17" t="s">
        <v>114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7" t="s">
        <v>78</v>
      </c>
      <c r="BK130" s="225">
        <f>ROUND(I130*H130,2)</f>
        <v>0</v>
      </c>
      <c r="BL130" s="17" t="s">
        <v>120</v>
      </c>
      <c r="BM130" s="224" t="s">
        <v>131</v>
      </c>
    </row>
    <row r="131" spans="1:51" s="13" customFormat="1" ht="12">
      <c r="A131" s="13"/>
      <c r="B131" s="226"/>
      <c r="C131" s="227"/>
      <c r="D131" s="228" t="s">
        <v>126</v>
      </c>
      <c r="E131" s="229" t="s">
        <v>1</v>
      </c>
      <c r="F131" s="230" t="s">
        <v>132</v>
      </c>
      <c r="G131" s="227"/>
      <c r="H131" s="231">
        <v>27.5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126</v>
      </c>
      <c r="AU131" s="237" t="s">
        <v>80</v>
      </c>
      <c r="AV131" s="13" t="s">
        <v>80</v>
      </c>
      <c r="AW131" s="13" t="s">
        <v>30</v>
      </c>
      <c r="AX131" s="13" t="s">
        <v>78</v>
      </c>
      <c r="AY131" s="237" t="s">
        <v>114</v>
      </c>
    </row>
    <row r="132" spans="1:65" s="2" customFormat="1" ht="33" customHeight="1">
      <c r="A132" s="38"/>
      <c r="B132" s="39"/>
      <c r="C132" s="212" t="s">
        <v>133</v>
      </c>
      <c r="D132" s="212" t="s">
        <v>116</v>
      </c>
      <c r="E132" s="213" t="s">
        <v>134</v>
      </c>
      <c r="F132" s="214" t="s">
        <v>135</v>
      </c>
      <c r="G132" s="215" t="s">
        <v>119</v>
      </c>
      <c r="H132" s="216">
        <v>57</v>
      </c>
      <c r="I132" s="217"/>
      <c r="J132" s="218">
        <f>ROUND(I132*H132,2)</f>
        <v>0</v>
      </c>
      <c r="K132" s="219"/>
      <c r="L132" s="44"/>
      <c r="M132" s="220" t="s">
        <v>1</v>
      </c>
      <c r="N132" s="221" t="s">
        <v>38</v>
      </c>
      <c r="O132" s="91"/>
      <c r="P132" s="222">
        <f>O132*H132</f>
        <v>0</v>
      </c>
      <c r="Q132" s="222">
        <v>5E-05</v>
      </c>
      <c r="R132" s="222">
        <f>Q132*H132</f>
        <v>0.00285</v>
      </c>
      <c r="S132" s="222">
        <v>0.115</v>
      </c>
      <c r="T132" s="223">
        <f>S132*H132</f>
        <v>6.555000000000001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4" t="s">
        <v>120</v>
      </c>
      <c r="AT132" s="224" t="s">
        <v>116</v>
      </c>
      <c r="AU132" s="224" t="s">
        <v>80</v>
      </c>
      <c r="AY132" s="17" t="s">
        <v>114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7" t="s">
        <v>78</v>
      </c>
      <c r="BK132" s="225">
        <f>ROUND(I132*H132,2)</f>
        <v>0</v>
      </c>
      <c r="BL132" s="17" t="s">
        <v>120</v>
      </c>
      <c r="BM132" s="224" t="s">
        <v>136</v>
      </c>
    </row>
    <row r="133" spans="1:51" s="13" customFormat="1" ht="12">
      <c r="A133" s="13"/>
      <c r="B133" s="226"/>
      <c r="C133" s="227"/>
      <c r="D133" s="228" t="s">
        <v>126</v>
      </c>
      <c r="E133" s="229" t="s">
        <v>1</v>
      </c>
      <c r="F133" s="230" t="s">
        <v>137</v>
      </c>
      <c r="G133" s="227"/>
      <c r="H133" s="231">
        <v>38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126</v>
      </c>
      <c r="AU133" s="237" t="s">
        <v>80</v>
      </c>
      <c r="AV133" s="13" t="s">
        <v>80</v>
      </c>
      <c r="AW133" s="13" t="s">
        <v>30</v>
      </c>
      <c r="AX133" s="13" t="s">
        <v>73</v>
      </c>
      <c r="AY133" s="237" t="s">
        <v>114</v>
      </c>
    </row>
    <row r="134" spans="1:51" s="13" customFormat="1" ht="12">
      <c r="A134" s="13"/>
      <c r="B134" s="226"/>
      <c r="C134" s="227"/>
      <c r="D134" s="228" t="s">
        <v>126</v>
      </c>
      <c r="E134" s="229" t="s">
        <v>1</v>
      </c>
      <c r="F134" s="230" t="s">
        <v>138</v>
      </c>
      <c r="G134" s="227"/>
      <c r="H134" s="231">
        <v>19</v>
      </c>
      <c r="I134" s="232"/>
      <c r="J134" s="227"/>
      <c r="K134" s="227"/>
      <c r="L134" s="233"/>
      <c r="M134" s="234"/>
      <c r="N134" s="235"/>
      <c r="O134" s="235"/>
      <c r="P134" s="235"/>
      <c r="Q134" s="235"/>
      <c r="R134" s="235"/>
      <c r="S134" s="235"/>
      <c r="T134" s="23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7" t="s">
        <v>126</v>
      </c>
      <c r="AU134" s="237" t="s">
        <v>80</v>
      </c>
      <c r="AV134" s="13" t="s">
        <v>80</v>
      </c>
      <c r="AW134" s="13" t="s">
        <v>30</v>
      </c>
      <c r="AX134" s="13" t="s">
        <v>73</v>
      </c>
      <c r="AY134" s="237" t="s">
        <v>114</v>
      </c>
    </row>
    <row r="135" spans="1:51" s="14" customFormat="1" ht="12">
      <c r="A135" s="14"/>
      <c r="B135" s="238"/>
      <c r="C135" s="239"/>
      <c r="D135" s="228" t="s">
        <v>126</v>
      </c>
      <c r="E135" s="240" t="s">
        <v>1</v>
      </c>
      <c r="F135" s="241" t="s">
        <v>139</v>
      </c>
      <c r="G135" s="239"/>
      <c r="H135" s="242">
        <v>57</v>
      </c>
      <c r="I135" s="243"/>
      <c r="J135" s="239"/>
      <c r="K135" s="239"/>
      <c r="L135" s="244"/>
      <c r="M135" s="245"/>
      <c r="N135" s="246"/>
      <c r="O135" s="246"/>
      <c r="P135" s="246"/>
      <c r="Q135" s="246"/>
      <c r="R135" s="246"/>
      <c r="S135" s="246"/>
      <c r="T135" s="24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48" t="s">
        <v>126</v>
      </c>
      <c r="AU135" s="248" t="s">
        <v>80</v>
      </c>
      <c r="AV135" s="14" t="s">
        <v>120</v>
      </c>
      <c r="AW135" s="14" t="s">
        <v>30</v>
      </c>
      <c r="AX135" s="14" t="s">
        <v>78</v>
      </c>
      <c r="AY135" s="248" t="s">
        <v>114</v>
      </c>
    </row>
    <row r="136" spans="1:65" s="2" customFormat="1" ht="24.15" customHeight="1">
      <c r="A136" s="38"/>
      <c r="B136" s="39"/>
      <c r="C136" s="212" t="s">
        <v>80</v>
      </c>
      <c r="D136" s="212" t="s">
        <v>116</v>
      </c>
      <c r="E136" s="213" t="s">
        <v>140</v>
      </c>
      <c r="F136" s="214" t="s">
        <v>141</v>
      </c>
      <c r="G136" s="215" t="s">
        <v>119</v>
      </c>
      <c r="H136" s="216">
        <v>16.666</v>
      </c>
      <c r="I136" s="217"/>
      <c r="J136" s="218">
        <f>ROUND(I136*H136,2)</f>
        <v>0</v>
      </c>
      <c r="K136" s="219"/>
      <c r="L136" s="44"/>
      <c r="M136" s="220" t="s">
        <v>1</v>
      </c>
      <c r="N136" s="221" t="s">
        <v>38</v>
      </c>
      <c r="O136" s="91"/>
      <c r="P136" s="222">
        <f>O136*H136</f>
        <v>0</v>
      </c>
      <c r="Q136" s="222">
        <v>0</v>
      </c>
      <c r="R136" s="222">
        <f>Q136*H136</f>
        <v>0</v>
      </c>
      <c r="S136" s="222">
        <v>0</v>
      </c>
      <c r="T136" s="22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4" t="s">
        <v>120</v>
      </c>
      <c r="AT136" s="224" t="s">
        <v>116</v>
      </c>
      <c r="AU136" s="224" t="s">
        <v>80</v>
      </c>
      <c r="AY136" s="17" t="s">
        <v>114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7" t="s">
        <v>78</v>
      </c>
      <c r="BK136" s="225">
        <f>ROUND(I136*H136,2)</f>
        <v>0</v>
      </c>
      <c r="BL136" s="17" t="s">
        <v>120</v>
      </c>
      <c r="BM136" s="224" t="s">
        <v>142</v>
      </c>
    </row>
    <row r="137" spans="1:51" s="13" customFormat="1" ht="12">
      <c r="A137" s="13"/>
      <c r="B137" s="226"/>
      <c r="C137" s="227"/>
      <c r="D137" s="228" t="s">
        <v>126</v>
      </c>
      <c r="E137" s="229" t="s">
        <v>1</v>
      </c>
      <c r="F137" s="230" t="s">
        <v>143</v>
      </c>
      <c r="G137" s="227"/>
      <c r="H137" s="231">
        <v>15.066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126</v>
      </c>
      <c r="AU137" s="237" t="s">
        <v>80</v>
      </c>
      <c r="AV137" s="13" t="s">
        <v>80</v>
      </c>
      <c r="AW137" s="13" t="s">
        <v>30</v>
      </c>
      <c r="AX137" s="13" t="s">
        <v>73</v>
      </c>
      <c r="AY137" s="237" t="s">
        <v>114</v>
      </c>
    </row>
    <row r="138" spans="1:51" s="13" customFormat="1" ht="12">
      <c r="A138" s="13"/>
      <c r="B138" s="226"/>
      <c r="C138" s="227"/>
      <c r="D138" s="228" t="s">
        <v>126</v>
      </c>
      <c r="E138" s="229" t="s">
        <v>1</v>
      </c>
      <c r="F138" s="230" t="s">
        <v>144</v>
      </c>
      <c r="G138" s="227"/>
      <c r="H138" s="231">
        <v>1.6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126</v>
      </c>
      <c r="AU138" s="237" t="s">
        <v>80</v>
      </c>
      <c r="AV138" s="13" t="s">
        <v>80</v>
      </c>
      <c r="AW138" s="13" t="s">
        <v>30</v>
      </c>
      <c r="AX138" s="13" t="s">
        <v>73</v>
      </c>
      <c r="AY138" s="237" t="s">
        <v>114</v>
      </c>
    </row>
    <row r="139" spans="1:51" s="14" customFormat="1" ht="12">
      <c r="A139" s="14"/>
      <c r="B139" s="238"/>
      <c r="C139" s="239"/>
      <c r="D139" s="228" t="s">
        <v>126</v>
      </c>
      <c r="E139" s="240" t="s">
        <v>1</v>
      </c>
      <c r="F139" s="241" t="s">
        <v>139</v>
      </c>
      <c r="G139" s="239"/>
      <c r="H139" s="242">
        <v>16.666</v>
      </c>
      <c r="I139" s="243"/>
      <c r="J139" s="239"/>
      <c r="K139" s="239"/>
      <c r="L139" s="244"/>
      <c r="M139" s="245"/>
      <c r="N139" s="246"/>
      <c r="O139" s="246"/>
      <c r="P139" s="246"/>
      <c r="Q139" s="246"/>
      <c r="R139" s="246"/>
      <c r="S139" s="246"/>
      <c r="T139" s="247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8" t="s">
        <v>126</v>
      </c>
      <c r="AU139" s="248" t="s">
        <v>80</v>
      </c>
      <c r="AV139" s="14" t="s">
        <v>120</v>
      </c>
      <c r="AW139" s="14" t="s">
        <v>30</v>
      </c>
      <c r="AX139" s="14" t="s">
        <v>78</v>
      </c>
      <c r="AY139" s="248" t="s">
        <v>114</v>
      </c>
    </row>
    <row r="140" spans="1:65" s="2" customFormat="1" ht="33" customHeight="1">
      <c r="A140" s="38"/>
      <c r="B140" s="39"/>
      <c r="C140" s="212" t="s">
        <v>145</v>
      </c>
      <c r="D140" s="212" t="s">
        <v>116</v>
      </c>
      <c r="E140" s="213" t="s">
        <v>146</v>
      </c>
      <c r="F140" s="214" t="s">
        <v>147</v>
      </c>
      <c r="G140" s="215" t="s">
        <v>148</v>
      </c>
      <c r="H140" s="216">
        <v>16.723</v>
      </c>
      <c r="I140" s="217"/>
      <c r="J140" s="218">
        <f>ROUND(I140*H140,2)</f>
        <v>0</v>
      </c>
      <c r="K140" s="219"/>
      <c r="L140" s="44"/>
      <c r="M140" s="220" t="s">
        <v>1</v>
      </c>
      <c r="N140" s="221" t="s">
        <v>38</v>
      </c>
      <c r="O140" s="91"/>
      <c r="P140" s="222">
        <f>O140*H140</f>
        <v>0</v>
      </c>
      <c r="Q140" s="222">
        <v>0</v>
      </c>
      <c r="R140" s="222">
        <f>Q140*H140</f>
        <v>0</v>
      </c>
      <c r="S140" s="222">
        <v>0</v>
      </c>
      <c r="T140" s="22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4" t="s">
        <v>120</v>
      </c>
      <c r="AT140" s="224" t="s">
        <v>116</v>
      </c>
      <c r="AU140" s="224" t="s">
        <v>80</v>
      </c>
      <c r="AY140" s="17" t="s">
        <v>114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7" t="s">
        <v>78</v>
      </c>
      <c r="BK140" s="225">
        <f>ROUND(I140*H140,2)</f>
        <v>0</v>
      </c>
      <c r="BL140" s="17" t="s">
        <v>120</v>
      </c>
      <c r="BM140" s="224" t="s">
        <v>149</v>
      </c>
    </row>
    <row r="141" spans="1:51" s="13" customFormat="1" ht="12">
      <c r="A141" s="13"/>
      <c r="B141" s="226"/>
      <c r="C141" s="227"/>
      <c r="D141" s="228" t="s">
        <v>126</v>
      </c>
      <c r="E141" s="229" t="s">
        <v>1</v>
      </c>
      <c r="F141" s="230" t="s">
        <v>150</v>
      </c>
      <c r="G141" s="227"/>
      <c r="H141" s="231">
        <v>16.723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126</v>
      </c>
      <c r="AU141" s="237" t="s">
        <v>80</v>
      </c>
      <c r="AV141" s="13" t="s">
        <v>80</v>
      </c>
      <c r="AW141" s="13" t="s">
        <v>30</v>
      </c>
      <c r="AX141" s="13" t="s">
        <v>78</v>
      </c>
      <c r="AY141" s="237" t="s">
        <v>114</v>
      </c>
    </row>
    <row r="142" spans="1:65" s="2" customFormat="1" ht="33" customHeight="1">
      <c r="A142" s="38"/>
      <c r="B142" s="39"/>
      <c r="C142" s="212" t="s">
        <v>120</v>
      </c>
      <c r="D142" s="212" t="s">
        <v>116</v>
      </c>
      <c r="E142" s="213" t="s">
        <v>151</v>
      </c>
      <c r="F142" s="214" t="s">
        <v>152</v>
      </c>
      <c r="G142" s="215" t="s">
        <v>148</v>
      </c>
      <c r="H142" s="216">
        <v>16.723</v>
      </c>
      <c r="I142" s="217"/>
      <c r="J142" s="218">
        <f>ROUND(I142*H142,2)</f>
        <v>0</v>
      </c>
      <c r="K142" s="219"/>
      <c r="L142" s="44"/>
      <c r="M142" s="220" t="s">
        <v>1</v>
      </c>
      <c r="N142" s="221" t="s">
        <v>38</v>
      </c>
      <c r="O142" s="91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4" t="s">
        <v>120</v>
      </c>
      <c r="AT142" s="224" t="s">
        <v>116</v>
      </c>
      <c r="AU142" s="224" t="s">
        <v>80</v>
      </c>
      <c r="AY142" s="17" t="s">
        <v>114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7" t="s">
        <v>78</v>
      </c>
      <c r="BK142" s="225">
        <f>ROUND(I142*H142,2)</f>
        <v>0</v>
      </c>
      <c r="BL142" s="17" t="s">
        <v>120</v>
      </c>
      <c r="BM142" s="224" t="s">
        <v>153</v>
      </c>
    </row>
    <row r="143" spans="1:51" s="13" customFormat="1" ht="12">
      <c r="A143" s="13"/>
      <c r="B143" s="226"/>
      <c r="C143" s="227"/>
      <c r="D143" s="228" t="s">
        <v>126</v>
      </c>
      <c r="E143" s="229" t="s">
        <v>1</v>
      </c>
      <c r="F143" s="230" t="s">
        <v>150</v>
      </c>
      <c r="G143" s="227"/>
      <c r="H143" s="231">
        <v>16.723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126</v>
      </c>
      <c r="AU143" s="237" t="s">
        <v>80</v>
      </c>
      <c r="AV143" s="13" t="s">
        <v>80</v>
      </c>
      <c r="AW143" s="13" t="s">
        <v>30</v>
      </c>
      <c r="AX143" s="13" t="s">
        <v>78</v>
      </c>
      <c r="AY143" s="237" t="s">
        <v>114</v>
      </c>
    </row>
    <row r="144" spans="1:65" s="2" customFormat="1" ht="33" customHeight="1">
      <c r="A144" s="38"/>
      <c r="B144" s="39"/>
      <c r="C144" s="212" t="s">
        <v>154</v>
      </c>
      <c r="D144" s="212" t="s">
        <v>116</v>
      </c>
      <c r="E144" s="213" t="s">
        <v>155</v>
      </c>
      <c r="F144" s="214" t="s">
        <v>156</v>
      </c>
      <c r="G144" s="215" t="s">
        <v>148</v>
      </c>
      <c r="H144" s="216">
        <v>29.76</v>
      </c>
      <c r="I144" s="217"/>
      <c r="J144" s="218">
        <f>ROUND(I144*H144,2)</f>
        <v>0</v>
      </c>
      <c r="K144" s="219"/>
      <c r="L144" s="44"/>
      <c r="M144" s="220" t="s">
        <v>1</v>
      </c>
      <c r="N144" s="221" t="s">
        <v>38</v>
      </c>
      <c r="O144" s="91"/>
      <c r="P144" s="222">
        <f>O144*H144</f>
        <v>0</v>
      </c>
      <c r="Q144" s="222">
        <v>0</v>
      </c>
      <c r="R144" s="222">
        <f>Q144*H144</f>
        <v>0</v>
      </c>
      <c r="S144" s="222">
        <v>0</v>
      </c>
      <c r="T144" s="22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4" t="s">
        <v>120</v>
      </c>
      <c r="AT144" s="224" t="s">
        <v>116</v>
      </c>
      <c r="AU144" s="224" t="s">
        <v>80</v>
      </c>
      <c r="AY144" s="17" t="s">
        <v>114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7" t="s">
        <v>78</v>
      </c>
      <c r="BK144" s="225">
        <f>ROUND(I144*H144,2)</f>
        <v>0</v>
      </c>
      <c r="BL144" s="17" t="s">
        <v>120</v>
      </c>
      <c r="BM144" s="224" t="s">
        <v>157</v>
      </c>
    </row>
    <row r="145" spans="1:51" s="13" customFormat="1" ht="12">
      <c r="A145" s="13"/>
      <c r="B145" s="226"/>
      <c r="C145" s="227"/>
      <c r="D145" s="228" t="s">
        <v>126</v>
      </c>
      <c r="E145" s="229" t="s">
        <v>1</v>
      </c>
      <c r="F145" s="230" t="s">
        <v>158</v>
      </c>
      <c r="G145" s="227"/>
      <c r="H145" s="231">
        <v>20.736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126</v>
      </c>
      <c r="AU145" s="237" t="s">
        <v>80</v>
      </c>
      <c r="AV145" s="13" t="s">
        <v>80</v>
      </c>
      <c r="AW145" s="13" t="s">
        <v>30</v>
      </c>
      <c r="AX145" s="13" t="s">
        <v>73</v>
      </c>
      <c r="AY145" s="237" t="s">
        <v>114</v>
      </c>
    </row>
    <row r="146" spans="1:51" s="13" customFormat="1" ht="12">
      <c r="A146" s="13"/>
      <c r="B146" s="226"/>
      <c r="C146" s="227"/>
      <c r="D146" s="228" t="s">
        <v>126</v>
      </c>
      <c r="E146" s="229" t="s">
        <v>1</v>
      </c>
      <c r="F146" s="230" t="s">
        <v>159</v>
      </c>
      <c r="G146" s="227"/>
      <c r="H146" s="231">
        <v>9.024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126</v>
      </c>
      <c r="AU146" s="237" t="s">
        <v>80</v>
      </c>
      <c r="AV146" s="13" t="s">
        <v>80</v>
      </c>
      <c r="AW146" s="13" t="s">
        <v>30</v>
      </c>
      <c r="AX146" s="13" t="s">
        <v>73</v>
      </c>
      <c r="AY146" s="237" t="s">
        <v>114</v>
      </c>
    </row>
    <row r="147" spans="1:51" s="14" customFormat="1" ht="12">
      <c r="A147" s="14"/>
      <c r="B147" s="238"/>
      <c r="C147" s="239"/>
      <c r="D147" s="228" t="s">
        <v>126</v>
      </c>
      <c r="E147" s="240" t="s">
        <v>1</v>
      </c>
      <c r="F147" s="241" t="s">
        <v>139</v>
      </c>
      <c r="G147" s="239"/>
      <c r="H147" s="242">
        <v>29.759999999999998</v>
      </c>
      <c r="I147" s="243"/>
      <c r="J147" s="239"/>
      <c r="K147" s="239"/>
      <c r="L147" s="244"/>
      <c r="M147" s="245"/>
      <c r="N147" s="246"/>
      <c r="O147" s="246"/>
      <c r="P147" s="246"/>
      <c r="Q147" s="246"/>
      <c r="R147" s="246"/>
      <c r="S147" s="246"/>
      <c r="T147" s="24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48" t="s">
        <v>126</v>
      </c>
      <c r="AU147" s="248" t="s">
        <v>80</v>
      </c>
      <c r="AV147" s="14" t="s">
        <v>120</v>
      </c>
      <c r="AW147" s="14" t="s">
        <v>30</v>
      </c>
      <c r="AX147" s="14" t="s">
        <v>78</v>
      </c>
      <c r="AY147" s="248" t="s">
        <v>114</v>
      </c>
    </row>
    <row r="148" spans="1:65" s="2" customFormat="1" ht="33" customHeight="1">
      <c r="A148" s="38"/>
      <c r="B148" s="39"/>
      <c r="C148" s="212" t="s">
        <v>160</v>
      </c>
      <c r="D148" s="212" t="s">
        <v>116</v>
      </c>
      <c r="E148" s="213" t="s">
        <v>161</v>
      </c>
      <c r="F148" s="214" t="s">
        <v>162</v>
      </c>
      <c r="G148" s="215" t="s">
        <v>148</v>
      </c>
      <c r="H148" s="216">
        <v>20.736</v>
      </c>
      <c r="I148" s="217"/>
      <c r="J148" s="218">
        <f>ROUND(I148*H148,2)</f>
        <v>0</v>
      </c>
      <c r="K148" s="219"/>
      <c r="L148" s="44"/>
      <c r="M148" s="220" t="s">
        <v>1</v>
      </c>
      <c r="N148" s="221" t="s">
        <v>38</v>
      </c>
      <c r="O148" s="91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4" t="s">
        <v>120</v>
      </c>
      <c r="AT148" s="224" t="s">
        <v>116</v>
      </c>
      <c r="AU148" s="224" t="s">
        <v>80</v>
      </c>
      <c r="AY148" s="17" t="s">
        <v>114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7" t="s">
        <v>78</v>
      </c>
      <c r="BK148" s="225">
        <f>ROUND(I148*H148,2)</f>
        <v>0</v>
      </c>
      <c r="BL148" s="17" t="s">
        <v>120</v>
      </c>
      <c r="BM148" s="224" t="s">
        <v>163</v>
      </c>
    </row>
    <row r="149" spans="1:51" s="13" customFormat="1" ht="12">
      <c r="A149" s="13"/>
      <c r="B149" s="226"/>
      <c r="C149" s="227"/>
      <c r="D149" s="228" t="s">
        <v>126</v>
      </c>
      <c r="E149" s="229" t="s">
        <v>1</v>
      </c>
      <c r="F149" s="230" t="s">
        <v>158</v>
      </c>
      <c r="G149" s="227"/>
      <c r="H149" s="231">
        <v>20.736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126</v>
      </c>
      <c r="AU149" s="237" t="s">
        <v>80</v>
      </c>
      <c r="AV149" s="13" t="s">
        <v>80</v>
      </c>
      <c r="AW149" s="13" t="s">
        <v>30</v>
      </c>
      <c r="AX149" s="13" t="s">
        <v>78</v>
      </c>
      <c r="AY149" s="237" t="s">
        <v>114</v>
      </c>
    </row>
    <row r="150" spans="1:65" s="2" customFormat="1" ht="21.75" customHeight="1">
      <c r="A150" s="38"/>
      <c r="B150" s="39"/>
      <c r="C150" s="212" t="s">
        <v>164</v>
      </c>
      <c r="D150" s="212" t="s">
        <v>116</v>
      </c>
      <c r="E150" s="213" t="s">
        <v>165</v>
      </c>
      <c r="F150" s="214" t="s">
        <v>166</v>
      </c>
      <c r="G150" s="215" t="s">
        <v>119</v>
      </c>
      <c r="H150" s="216">
        <v>51.84</v>
      </c>
      <c r="I150" s="217"/>
      <c r="J150" s="218">
        <f>ROUND(I150*H150,2)</f>
        <v>0</v>
      </c>
      <c r="K150" s="219"/>
      <c r="L150" s="44"/>
      <c r="M150" s="220" t="s">
        <v>1</v>
      </c>
      <c r="N150" s="221" t="s">
        <v>38</v>
      </c>
      <c r="O150" s="91"/>
      <c r="P150" s="222">
        <f>O150*H150</f>
        <v>0</v>
      </c>
      <c r="Q150" s="222">
        <v>0.00084</v>
      </c>
      <c r="R150" s="222">
        <f>Q150*H150</f>
        <v>0.043545600000000004</v>
      </c>
      <c r="S150" s="222">
        <v>0</v>
      </c>
      <c r="T150" s="22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4" t="s">
        <v>120</v>
      </c>
      <c r="AT150" s="224" t="s">
        <v>116</v>
      </c>
      <c r="AU150" s="224" t="s">
        <v>80</v>
      </c>
      <c r="AY150" s="17" t="s">
        <v>114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7" t="s">
        <v>78</v>
      </c>
      <c r="BK150" s="225">
        <f>ROUND(I150*H150,2)</f>
        <v>0</v>
      </c>
      <c r="BL150" s="17" t="s">
        <v>120</v>
      </c>
      <c r="BM150" s="224" t="s">
        <v>167</v>
      </c>
    </row>
    <row r="151" spans="1:51" s="13" customFormat="1" ht="12">
      <c r="A151" s="13"/>
      <c r="B151" s="226"/>
      <c r="C151" s="227"/>
      <c r="D151" s="228" t="s">
        <v>126</v>
      </c>
      <c r="E151" s="229" t="s">
        <v>1</v>
      </c>
      <c r="F151" s="230" t="s">
        <v>168</v>
      </c>
      <c r="G151" s="227"/>
      <c r="H151" s="231">
        <v>51.84</v>
      </c>
      <c r="I151" s="232"/>
      <c r="J151" s="227"/>
      <c r="K151" s="227"/>
      <c r="L151" s="233"/>
      <c r="M151" s="234"/>
      <c r="N151" s="235"/>
      <c r="O151" s="235"/>
      <c r="P151" s="235"/>
      <c r="Q151" s="235"/>
      <c r="R151" s="235"/>
      <c r="S151" s="235"/>
      <c r="T151" s="23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37" t="s">
        <v>126</v>
      </c>
      <c r="AU151" s="237" t="s">
        <v>80</v>
      </c>
      <c r="AV151" s="13" t="s">
        <v>80</v>
      </c>
      <c r="AW151" s="13" t="s">
        <v>30</v>
      </c>
      <c r="AX151" s="13" t="s">
        <v>78</v>
      </c>
      <c r="AY151" s="237" t="s">
        <v>114</v>
      </c>
    </row>
    <row r="152" spans="1:65" s="2" customFormat="1" ht="24.15" customHeight="1">
      <c r="A152" s="38"/>
      <c r="B152" s="39"/>
      <c r="C152" s="212" t="s">
        <v>169</v>
      </c>
      <c r="D152" s="212" t="s">
        <v>116</v>
      </c>
      <c r="E152" s="213" t="s">
        <v>170</v>
      </c>
      <c r="F152" s="214" t="s">
        <v>171</v>
      </c>
      <c r="G152" s="215" t="s">
        <v>119</v>
      </c>
      <c r="H152" s="216">
        <v>51.84</v>
      </c>
      <c r="I152" s="217"/>
      <c r="J152" s="218">
        <f>ROUND(I152*H152,2)</f>
        <v>0</v>
      </c>
      <c r="K152" s="219"/>
      <c r="L152" s="44"/>
      <c r="M152" s="220" t="s">
        <v>1</v>
      </c>
      <c r="N152" s="221" t="s">
        <v>38</v>
      </c>
      <c r="O152" s="91"/>
      <c r="P152" s="222">
        <f>O152*H152</f>
        <v>0</v>
      </c>
      <c r="Q152" s="222">
        <v>0</v>
      </c>
      <c r="R152" s="222">
        <f>Q152*H152</f>
        <v>0</v>
      </c>
      <c r="S152" s="222">
        <v>0</v>
      </c>
      <c r="T152" s="22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4" t="s">
        <v>120</v>
      </c>
      <c r="AT152" s="224" t="s">
        <v>116</v>
      </c>
      <c r="AU152" s="224" t="s">
        <v>80</v>
      </c>
      <c r="AY152" s="17" t="s">
        <v>114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7" t="s">
        <v>78</v>
      </c>
      <c r="BK152" s="225">
        <f>ROUND(I152*H152,2)</f>
        <v>0</v>
      </c>
      <c r="BL152" s="17" t="s">
        <v>120</v>
      </c>
      <c r="BM152" s="224" t="s">
        <v>172</v>
      </c>
    </row>
    <row r="153" spans="1:65" s="2" customFormat="1" ht="37.8" customHeight="1">
      <c r="A153" s="38"/>
      <c r="B153" s="39"/>
      <c r="C153" s="212" t="s">
        <v>173</v>
      </c>
      <c r="D153" s="212" t="s">
        <v>116</v>
      </c>
      <c r="E153" s="213" t="s">
        <v>174</v>
      </c>
      <c r="F153" s="214" t="s">
        <v>175</v>
      </c>
      <c r="G153" s="215" t="s">
        <v>148</v>
      </c>
      <c r="H153" s="216">
        <v>53.559</v>
      </c>
      <c r="I153" s="217"/>
      <c r="J153" s="218">
        <f>ROUND(I153*H153,2)</f>
        <v>0</v>
      </c>
      <c r="K153" s="219"/>
      <c r="L153" s="44"/>
      <c r="M153" s="220" t="s">
        <v>1</v>
      </c>
      <c r="N153" s="221" t="s">
        <v>38</v>
      </c>
      <c r="O153" s="91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4" t="s">
        <v>120</v>
      </c>
      <c r="AT153" s="224" t="s">
        <v>116</v>
      </c>
      <c r="AU153" s="224" t="s">
        <v>80</v>
      </c>
      <c r="AY153" s="17" t="s">
        <v>114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7" t="s">
        <v>78</v>
      </c>
      <c r="BK153" s="225">
        <f>ROUND(I153*H153,2)</f>
        <v>0</v>
      </c>
      <c r="BL153" s="17" t="s">
        <v>120</v>
      </c>
      <c r="BM153" s="224" t="s">
        <v>176</v>
      </c>
    </row>
    <row r="154" spans="1:51" s="13" customFormat="1" ht="12">
      <c r="A154" s="13"/>
      <c r="B154" s="226"/>
      <c r="C154" s="227"/>
      <c r="D154" s="228" t="s">
        <v>126</v>
      </c>
      <c r="E154" s="229" t="s">
        <v>1</v>
      </c>
      <c r="F154" s="230" t="s">
        <v>177</v>
      </c>
      <c r="G154" s="227"/>
      <c r="H154" s="231">
        <v>46.893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126</v>
      </c>
      <c r="AU154" s="237" t="s">
        <v>80</v>
      </c>
      <c r="AV154" s="13" t="s">
        <v>80</v>
      </c>
      <c r="AW154" s="13" t="s">
        <v>30</v>
      </c>
      <c r="AX154" s="13" t="s">
        <v>73</v>
      </c>
      <c r="AY154" s="237" t="s">
        <v>114</v>
      </c>
    </row>
    <row r="155" spans="1:51" s="13" customFormat="1" ht="12">
      <c r="A155" s="13"/>
      <c r="B155" s="226"/>
      <c r="C155" s="227"/>
      <c r="D155" s="228" t="s">
        <v>126</v>
      </c>
      <c r="E155" s="229" t="s">
        <v>1</v>
      </c>
      <c r="F155" s="230" t="s">
        <v>178</v>
      </c>
      <c r="G155" s="227"/>
      <c r="H155" s="231">
        <v>6.666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126</v>
      </c>
      <c r="AU155" s="237" t="s">
        <v>80</v>
      </c>
      <c r="AV155" s="13" t="s">
        <v>80</v>
      </c>
      <c r="AW155" s="13" t="s">
        <v>30</v>
      </c>
      <c r="AX155" s="13" t="s">
        <v>73</v>
      </c>
      <c r="AY155" s="237" t="s">
        <v>114</v>
      </c>
    </row>
    <row r="156" spans="1:51" s="14" customFormat="1" ht="12">
      <c r="A156" s="14"/>
      <c r="B156" s="238"/>
      <c r="C156" s="239"/>
      <c r="D156" s="228" t="s">
        <v>126</v>
      </c>
      <c r="E156" s="240" t="s">
        <v>1</v>
      </c>
      <c r="F156" s="241" t="s">
        <v>139</v>
      </c>
      <c r="G156" s="239"/>
      <c r="H156" s="242">
        <v>53.559</v>
      </c>
      <c r="I156" s="243"/>
      <c r="J156" s="239"/>
      <c r="K156" s="239"/>
      <c r="L156" s="244"/>
      <c r="M156" s="245"/>
      <c r="N156" s="246"/>
      <c r="O156" s="246"/>
      <c r="P156" s="246"/>
      <c r="Q156" s="246"/>
      <c r="R156" s="246"/>
      <c r="S156" s="246"/>
      <c r="T156" s="247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48" t="s">
        <v>126</v>
      </c>
      <c r="AU156" s="248" t="s">
        <v>80</v>
      </c>
      <c r="AV156" s="14" t="s">
        <v>120</v>
      </c>
      <c r="AW156" s="14" t="s">
        <v>30</v>
      </c>
      <c r="AX156" s="14" t="s">
        <v>78</v>
      </c>
      <c r="AY156" s="248" t="s">
        <v>114</v>
      </c>
    </row>
    <row r="157" spans="1:65" s="2" customFormat="1" ht="37.8" customHeight="1">
      <c r="A157" s="38"/>
      <c r="B157" s="39"/>
      <c r="C157" s="212" t="s">
        <v>179</v>
      </c>
      <c r="D157" s="212" t="s">
        <v>116</v>
      </c>
      <c r="E157" s="213" t="s">
        <v>180</v>
      </c>
      <c r="F157" s="214" t="s">
        <v>181</v>
      </c>
      <c r="G157" s="215" t="s">
        <v>148</v>
      </c>
      <c r="H157" s="216">
        <v>51.472</v>
      </c>
      <c r="I157" s="217"/>
      <c r="J157" s="218">
        <f>ROUND(I157*H157,2)</f>
        <v>0</v>
      </c>
      <c r="K157" s="219"/>
      <c r="L157" s="44"/>
      <c r="M157" s="220" t="s">
        <v>1</v>
      </c>
      <c r="N157" s="221" t="s">
        <v>38</v>
      </c>
      <c r="O157" s="91"/>
      <c r="P157" s="222">
        <f>O157*H157</f>
        <v>0</v>
      </c>
      <c r="Q157" s="222">
        <v>0</v>
      </c>
      <c r="R157" s="222">
        <f>Q157*H157</f>
        <v>0</v>
      </c>
      <c r="S157" s="222">
        <v>0</v>
      </c>
      <c r="T157" s="22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4" t="s">
        <v>120</v>
      </c>
      <c r="AT157" s="224" t="s">
        <v>116</v>
      </c>
      <c r="AU157" s="224" t="s">
        <v>80</v>
      </c>
      <c r="AY157" s="17" t="s">
        <v>114</v>
      </c>
      <c r="BE157" s="225">
        <f>IF(N157="základní",J157,0)</f>
        <v>0</v>
      </c>
      <c r="BF157" s="225">
        <f>IF(N157="snížená",J157,0)</f>
        <v>0</v>
      </c>
      <c r="BG157" s="225">
        <f>IF(N157="zákl. přenesená",J157,0)</f>
        <v>0</v>
      </c>
      <c r="BH157" s="225">
        <f>IF(N157="sníž. přenesená",J157,0)</f>
        <v>0</v>
      </c>
      <c r="BI157" s="225">
        <f>IF(N157="nulová",J157,0)</f>
        <v>0</v>
      </c>
      <c r="BJ157" s="17" t="s">
        <v>78</v>
      </c>
      <c r="BK157" s="225">
        <f>ROUND(I157*H157,2)</f>
        <v>0</v>
      </c>
      <c r="BL157" s="17" t="s">
        <v>120</v>
      </c>
      <c r="BM157" s="224" t="s">
        <v>182</v>
      </c>
    </row>
    <row r="158" spans="1:51" s="13" customFormat="1" ht="12">
      <c r="A158" s="13"/>
      <c r="B158" s="226"/>
      <c r="C158" s="227"/>
      <c r="D158" s="228" t="s">
        <v>126</v>
      </c>
      <c r="E158" s="229" t="s">
        <v>1</v>
      </c>
      <c r="F158" s="230" t="s">
        <v>183</v>
      </c>
      <c r="G158" s="227"/>
      <c r="H158" s="231">
        <v>10</v>
      </c>
      <c r="I158" s="232"/>
      <c r="J158" s="227"/>
      <c r="K158" s="227"/>
      <c r="L158" s="233"/>
      <c r="M158" s="234"/>
      <c r="N158" s="235"/>
      <c r="O158" s="235"/>
      <c r="P158" s="235"/>
      <c r="Q158" s="235"/>
      <c r="R158" s="235"/>
      <c r="S158" s="235"/>
      <c r="T158" s="23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37" t="s">
        <v>126</v>
      </c>
      <c r="AU158" s="237" t="s">
        <v>80</v>
      </c>
      <c r="AV158" s="13" t="s">
        <v>80</v>
      </c>
      <c r="AW158" s="13" t="s">
        <v>30</v>
      </c>
      <c r="AX158" s="13" t="s">
        <v>73</v>
      </c>
      <c r="AY158" s="237" t="s">
        <v>114</v>
      </c>
    </row>
    <row r="159" spans="1:51" s="13" customFormat="1" ht="12">
      <c r="A159" s="13"/>
      <c r="B159" s="226"/>
      <c r="C159" s="227"/>
      <c r="D159" s="228" t="s">
        <v>126</v>
      </c>
      <c r="E159" s="229" t="s">
        <v>1</v>
      </c>
      <c r="F159" s="230" t="s">
        <v>184</v>
      </c>
      <c r="G159" s="227"/>
      <c r="H159" s="231">
        <v>41.472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126</v>
      </c>
      <c r="AU159" s="237" t="s">
        <v>80</v>
      </c>
      <c r="AV159" s="13" t="s">
        <v>80</v>
      </c>
      <c r="AW159" s="13" t="s">
        <v>30</v>
      </c>
      <c r="AX159" s="13" t="s">
        <v>73</v>
      </c>
      <c r="AY159" s="237" t="s">
        <v>114</v>
      </c>
    </row>
    <row r="160" spans="1:51" s="14" customFormat="1" ht="12">
      <c r="A160" s="14"/>
      <c r="B160" s="238"/>
      <c r="C160" s="239"/>
      <c r="D160" s="228" t="s">
        <v>126</v>
      </c>
      <c r="E160" s="240" t="s">
        <v>1</v>
      </c>
      <c r="F160" s="241" t="s">
        <v>139</v>
      </c>
      <c r="G160" s="239"/>
      <c r="H160" s="242">
        <v>51.472</v>
      </c>
      <c r="I160" s="243"/>
      <c r="J160" s="239"/>
      <c r="K160" s="239"/>
      <c r="L160" s="244"/>
      <c r="M160" s="245"/>
      <c r="N160" s="246"/>
      <c r="O160" s="246"/>
      <c r="P160" s="246"/>
      <c r="Q160" s="246"/>
      <c r="R160" s="246"/>
      <c r="S160" s="246"/>
      <c r="T160" s="247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48" t="s">
        <v>126</v>
      </c>
      <c r="AU160" s="248" t="s">
        <v>80</v>
      </c>
      <c r="AV160" s="14" t="s">
        <v>120</v>
      </c>
      <c r="AW160" s="14" t="s">
        <v>30</v>
      </c>
      <c r="AX160" s="14" t="s">
        <v>78</v>
      </c>
      <c r="AY160" s="248" t="s">
        <v>114</v>
      </c>
    </row>
    <row r="161" spans="1:65" s="2" customFormat="1" ht="37.8" customHeight="1">
      <c r="A161" s="38"/>
      <c r="B161" s="39"/>
      <c r="C161" s="212" t="s">
        <v>185</v>
      </c>
      <c r="D161" s="212" t="s">
        <v>116</v>
      </c>
      <c r="E161" s="213" t="s">
        <v>186</v>
      </c>
      <c r="F161" s="214" t="s">
        <v>187</v>
      </c>
      <c r="G161" s="215" t="s">
        <v>148</v>
      </c>
      <c r="H161" s="216">
        <v>514.72</v>
      </c>
      <c r="I161" s="217"/>
      <c r="J161" s="218">
        <f>ROUND(I161*H161,2)</f>
        <v>0</v>
      </c>
      <c r="K161" s="219"/>
      <c r="L161" s="44"/>
      <c r="M161" s="220" t="s">
        <v>1</v>
      </c>
      <c r="N161" s="221" t="s">
        <v>38</v>
      </c>
      <c r="O161" s="91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4" t="s">
        <v>120</v>
      </c>
      <c r="AT161" s="224" t="s">
        <v>116</v>
      </c>
      <c r="AU161" s="224" t="s">
        <v>80</v>
      </c>
      <c r="AY161" s="17" t="s">
        <v>114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7" t="s">
        <v>78</v>
      </c>
      <c r="BK161" s="225">
        <f>ROUND(I161*H161,2)</f>
        <v>0</v>
      </c>
      <c r="BL161" s="17" t="s">
        <v>120</v>
      </c>
      <c r="BM161" s="224" t="s">
        <v>188</v>
      </c>
    </row>
    <row r="162" spans="1:51" s="13" customFormat="1" ht="12">
      <c r="A162" s="13"/>
      <c r="B162" s="226"/>
      <c r="C162" s="227"/>
      <c r="D162" s="228" t="s">
        <v>126</v>
      </c>
      <c r="E162" s="229" t="s">
        <v>1</v>
      </c>
      <c r="F162" s="230" t="s">
        <v>189</v>
      </c>
      <c r="G162" s="227"/>
      <c r="H162" s="231">
        <v>514.72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126</v>
      </c>
      <c r="AU162" s="237" t="s">
        <v>80</v>
      </c>
      <c r="AV162" s="13" t="s">
        <v>80</v>
      </c>
      <c r="AW162" s="13" t="s">
        <v>30</v>
      </c>
      <c r="AX162" s="13" t="s">
        <v>78</v>
      </c>
      <c r="AY162" s="237" t="s">
        <v>114</v>
      </c>
    </row>
    <row r="163" spans="1:65" s="2" customFormat="1" ht="24.15" customHeight="1">
      <c r="A163" s="38"/>
      <c r="B163" s="39"/>
      <c r="C163" s="212" t="s">
        <v>190</v>
      </c>
      <c r="D163" s="212" t="s">
        <v>116</v>
      </c>
      <c r="E163" s="213" t="s">
        <v>191</v>
      </c>
      <c r="F163" s="214" t="s">
        <v>192</v>
      </c>
      <c r="G163" s="215" t="s">
        <v>148</v>
      </c>
      <c r="H163" s="216">
        <v>15.056</v>
      </c>
      <c r="I163" s="217"/>
      <c r="J163" s="218">
        <f>ROUND(I163*H163,2)</f>
        <v>0</v>
      </c>
      <c r="K163" s="219"/>
      <c r="L163" s="44"/>
      <c r="M163" s="220" t="s">
        <v>1</v>
      </c>
      <c r="N163" s="221" t="s">
        <v>38</v>
      </c>
      <c r="O163" s="91"/>
      <c r="P163" s="222">
        <f>O163*H163</f>
        <v>0</v>
      </c>
      <c r="Q163" s="222">
        <v>0</v>
      </c>
      <c r="R163" s="222">
        <f>Q163*H163</f>
        <v>0</v>
      </c>
      <c r="S163" s="222">
        <v>0</v>
      </c>
      <c r="T163" s="22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4" t="s">
        <v>120</v>
      </c>
      <c r="AT163" s="224" t="s">
        <v>116</v>
      </c>
      <c r="AU163" s="224" t="s">
        <v>80</v>
      </c>
      <c r="AY163" s="17" t="s">
        <v>114</v>
      </c>
      <c r="BE163" s="225">
        <f>IF(N163="základní",J163,0)</f>
        <v>0</v>
      </c>
      <c r="BF163" s="225">
        <f>IF(N163="snížená",J163,0)</f>
        <v>0</v>
      </c>
      <c r="BG163" s="225">
        <f>IF(N163="zákl. přenesená",J163,0)</f>
        <v>0</v>
      </c>
      <c r="BH163" s="225">
        <f>IF(N163="sníž. přenesená",J163,0)</f>
        <v>0</v>
      </c>
      <c r="BI163" s="225">
        <f>IF(N163="nulová",J163,0)</f>
        <v>0</v>
      </c>
      <c r="BJ163" s="17" t="s">
        <v>78</v>
      </c>
      <c r="BK163" s="225">
        <f>ROUND(I163*H163,2)</f>
        <v>0</v>
      </c>
      <c r="BL163" s="17" t="s">
        <v>120</v>
      </c>
      <c r="BM163" s="224" t="s">
        <v>193</v>
      </c>
    </row>
    <row r="164" spans="1:51" s="13" customFormat="1" ht="12">
      <c r="A164" s="13"/>
      <c r="B164" s="226"/>
      <c r="C164" s="227"/>
      <c r="D164" s="228" t="s">
        <v>126</v>
      </c>
      <c r="E164" s="229" t="s">
        <v>1</v>
      </c>
      <c r="F164" s="230" t="s">
        <v>194</v>
      </c>
      <c r="G164" s="227"/>
      <c r="H164" s="231">
        <v>11.723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126</v>
      </c>
      <c r="AU164" s="237" t="s">
        <v>80</v>
      </c>
      <c r="AV164" s="13" t="s">
        <v>80</v>
      </c>
      <c r="AW164" s="13" t="s">
        <v>30</v>
      </c>
      <c r="AX164" s="13" t="s">
        <v>73</v>
      </c>
      <c r="AY164" s="237" t="s">
        <v>114</v>
      </c>
    </row>
    <row r="165" spans="1:51" s="13" customFormat="1" ht="12">
      <c r="A165" s="13"/>
      <c r="B165" s="226"/>
      <c r="C165" s="227"/>
      <c r="D165" s="228" t="s">
        <v>126</v>
      </c>
      <c r="E165" s="229" t="s">
        <v>1</v>
      </c>
      <c r="F165" s="230" t="s">
        <v>195</v>
      </c>
      <c r="G165" s="227"/>
      <c r="H165" s="231">
        <v>3.333</v>
      </c>
      <c r="I165" s="232"/>
      <c r="J165" s="227"/>
      <c r="K165" s="227"/>
      <c r="L165" s="233"/>
      <c r="M165" s="234"/>
      <c r="N165" s="235"/>
      <c r="O165" s="235"/>
      <c r="P165" s="235"/>
      <c r="Q165" s="235"/>
      <c r="R165" s="235"/>
      <c r="S165" s="235"/>
      <c r="T165" s="23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7" t="s">
        <v>126</v>
      </c>
      <c r="AU165" s="237" t="s">
        <v>80</v>
      </c>
      <c r="AV165" s="13" t="s">
        <v>80</v>
      </c>
      <c r="AW165" s="13" t="s">
        <v>30</v>
      </c>
      <c r="AX165" s="13" t="s">
        <v>73</v>
      </c>
      <c r="AY165" s="237" t="s">
        <v>114</v>
      </c>
    </row>
    <row r="166" spans="1:51" s="14" customFormat="1" ht="12">
      <c r="A166" s="14"/>
      <c r="B166" s="238"/>
      <c r="C166" s="239"/>
      <c r="D166" s="228" t="s">
        <v>126</v>
      </c>
      <c r="E166" s="240" t="s">
        <v>1</v>
      </c>
      <c r="F166" s="241" t="s">
        <v>139</v>
      </c>
      <c r="G166" s="239"/>
      <c r="H166" s="242">
        <v>15.056000000000001</v>
      </c>
      <c r="I166" s="243"/>
      <c r="J166" s="239"/>
      <c r="K166" s="239"/>
      <c r="L166" s="244"/>
      <c r="M166" s="245"/>
      <c r="N166" s="246"/>
      <c r="O166" s="246"/>
      <c r="P166" s="246"/>
      <c r="Q166" s="246"/>
      <c r="R166" s="246"/>
      <c r="S166" s="246"/>
      <c r="T166" s="24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8" t="s">
        <v>126</v>
      </c>
      <c r="AU166" s="248" t="s">
        <v>80</v>
      </c>
      <c r="AV166" s="14" t="s">
        <v>120</v>
      </c>
      <c r="AW166" s="14" t="s">
        <v>30</v>
      </c>
      <c r="AX166" s="14" t="s">
        <v>78</v>
      </c>
      <c r="AY166" s="248" t="s">
        <v>114</v>
      </c>
    </row>
    <row r="167" spans="1:65" s="2" customFormat="1" ht="24.15" customHeight="1">
      <c r="A167" s="38"/>
      <c r="B167" s="39"/>
      <c r="C167" s="212" t="s">
        <v>196</v>
      </c>
      <c r="D167" s="212" t="s">
        <v>116</v>
      </c>
      <c r="E167" s="213" t="s">
        <v>197</v>
      </c>
      <c r="F167" s="214" t="s">
        <v>198</v>
      </c>
      <c r="G167" s="215" t="s">
        <v>148</v>
      </c>
      <c r="H167" s="216">
        <v>11.723</v>
      </c>
      <c r="I167" s="217"/>
      <c r="J167" s="218">
        <f>ROUND(I167*H167,2)</f>
        <v>0</v>
      </c>
      <c r="K167" s="219"/>
      <c r="L167" s="44"/>
      <c r="M167" s="220" t="s">
        <v>1</v>
      </c>
      <c r="N167" s="221" t="s">
        <v>38</v>
      </c>
      <c r="O167" s="91"/>
      <c r="P167" s="222">
        <f>O167*H167</f>
        <v>0</v>
      </c>
      <c r="Q167" s="222">
        <v>0</v>
      </c>
      <c r="R167" s="222">
        <f>Q167*H167</f>
        <v>0</v>
      </c>
      <c r="S167" s="222">
        <v>0</v>
      </c>
      <c r="T167" s="223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4" t="s">
        <v>120</v>
      </c>
      <c r="AT167" s="224" t="s">
        <v>116</v>
      </c>
      <c r="AU167" s="224" t="s">
        <v>80</v>
      </c>
      <c r="AY167" s="17" t="s">
        <v>114</v>
      </c>
      <c r="BE167" s="225">
        <f>IF(N167="základní",J167,0)</f>
        <v>0</v>
      </c>
      <c r="BF167" s="225">
        <f>IF(N167="snížená",J167,0)</f>
        <v>0</v>
      </c>
      <c r="BG167" s="225">
        <f>IF(N167="zákl. přenesená",J167,0)</f>
        <v>0</v>
      </c>
      <c r="BH167" s="225">
        <f>IF(N167="sníž. přenesená",J167,0)</f>
        <v>0</v>
      </c>
      <c r="BI167" s="225">
        <f>IF(N167="nulová",J167,0)</f>
        <v>0</v>
      </c>
      <c r="BJ167" s="17" t="s">
        <v>78</v>
      </c>
      <c r="BK167" s="225">
        <f>ROUND(I167*H167,2)</f>
        <v>0</v>
      </c>
      <c r="BL167" s="17" t="s">
        <v>120</v>
      </c>
      <c r="BM167" s="224" t="s">
        <v>199</v>
      </c>
    </row>
    <row r="168" spans="1:51" s="13" customFormat="1" ht="12">
      <c r="A168" s="13"/>
      <c r="B168" s="226"/>
      <c r="C168" s="227"/>
      <c r="D168" s="228" t="s">
        <v>126</v>
      </c>
      <c r="E168" s="229" t="s">
        <v>1</v>
      </c>
      <c r="F168" s="230" t="s">
        <v>194</v>
      </c>
      <c r="G168" s="227"/>
      <c r="H168" s="231">
        <v>11.723</v>
      </c>
      <c r="I168" s="232"/>
      <c r="J168" s="227"/>
      <c r="K168" s="227"/>
      <c r="L168" s="233"/>
      <c r="M168" s="234"/>
      <c r="N168" s="235"/>
      <c r="O168" s="235"/>
      <c r="P168" s="235"/>
      <c r="Q168" s="235"/>
      <c r="R168" s="235"/>
      <c r="S168" s="235"/>
      <c r="T168" s="23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7" t="s">
        <v>126</v>
      </c>
      <c r="AU168" s="237" t="s">
        <v>80</v>
      </c>
      <c r="AV168" s="13" t="s">
        <v>80</v>
      </c>
      <c r="AW168" s="13" t="s">
        <v>30</v>
      </c>
      <c r="AX168" s="13" t="s">
        <v>78</v>
      </c>
      <c r="AY168" s="237" t="s">
        <v>114</v>
      </c>
    </row>
    <row r="169" spans="1:65" s="2" customFormat="1" ht="33" customHeight="1">
      <c r="A169" s="38"/>
      <c r="B169" s="39"/>
      <c r="C169" s="212" t="s">
        <v>200</v>
      </c>
      <c r="D169" s="212" t="s">
        <v>116</v>
      </c>
      <c r="E169" s="213" t="s">
        <v>201</v>
      </c>
      <c r="F169" s="214" t="s">
        <v>202</v>
      </c>
      <c r="G169" s="215" t="s">
        <v>203</v>
      </c>
      <c r="H169" s="216">
        <v>92.65</v>
      </c>
      <c r="I169" s="217"/>
      <c r="J169" s="218">
        <f>ROUND(I169*H169,2)</f>
        <v>0</v>
      </c>
      <c r="K169" s="219"/>
      <c r="L169" s="44"/>
      <c r="M169" s="220" t="s">
        <v>1</v>
      </c>
      <c r="N169" s="221" t="s">
        <v>38</v>
      </c>
      <c r="O169" s="91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24" t="s">
        <v>120</v>
      </c>
      <c r="AT169" s="224" t="s">
        <v>116</v>
      </c>
      <c r="AU169" s="224" t="s">
        <v>80</v>
      </c>
      <c r="AY169" s="17" t="s">
        <v>114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7" t="s">
        <v>78</v>
      </c>
      <c r="BK169" s="225">
        <f>ROUND(I169*H169,2)</f>
        <v>0</v>
      </c>
      <c r="BL169" s="17" t="s">
        <v>120</v>
      </c>
      <c r="BM169" s="224" t="s">
        <v>204</v>
      </c>
    </row>
    <row r="170" spans="1:51" s="13" customFormat="1" ht="12">
      <c r="A170" s="13"/>
      <c r="B170" s="226"/>
      <c r="C170" s="227"/>
      <c r="D170" s="228" t="s">
        <v>126</v>
      </c>
      <c r="E170" s="229" t="s">
        <v>1</v>
      </c>
      <c r="F170" s="230" t="s">
        <v>205</v>
      </c>
      <c r="G170" s="227"/>
      <c r="H170" s="231">
        <v>92.65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126</v>
      </c>
      <c r="AU170" s="237" t="s">
        <v>80</v>
      </c>
      <c r="AV170" s="13" t="s">
        <v>80</v>
      </c>
      <c r="AW170" s="13" t="s">
        <v>30</v>
      </c>
      <c r="AX170" s="13" t="s">
        <v>78</v>
      </c>
      <c r="AY170" s="237" t="s">
        <v>114</v>
      </c>
    </row>
    <row r="171" spans="1:65" s="2" customFormat="1" ht="16.5" customHeight="1">
      <c r="A171" s="38"/>
      <c r="B171" s="39"/>
      <c r="C171" s="212" t="s">
        <v>8</v>
      </c>
      <c r="D171" s="212" t="s">
        <v>116</v>
      </c>
      <c r="E171" s="213" t="s">
        <v>206</v>
      </c>
      <c r="F171" s="214" t="s">
        <v>207</v>
      </c>
      <c r="G171" s="215" t="s">
        <v>148</v>
      </c>
      <c r="H171" s="216">
        <v>74.919</v>
      </c>
      <c r="I171" s="217"/>
      <c r="J171" s="218">
        <f>ROUND(I171*H171,2)</f>
        <v>0</v>
      </c>
      <c r="K171" s="219"/>
      <c r="L171" s="44"/>
      <c r="M171" s="220" t="s">
        <v>1</v>
      </c>
      <c r="N171" s="221" t="s">
        <v>38</v>
      </c>
      <c r="O171" s="91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4" t="s">
        <v>120</v>
      </c>
      <c r="AT171" s="224" t="s">
        <v>116</v>
      </c>
      <c r="AU171" s="224" t="s">
        <v>80</v>
      </c>
      <c r="AY171" s="17" t="s">
        <v>114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7" t="s">
        <v>78</v>
      </c>
      <c r="BK171" s="225">
        <f>ROUND(I171*H171,2)</f>
        <v>0</v>
      </c>
      <c r="BL171" s="17" t="s">
        <v>120</v>
      </c>
      <c r="BM171" s="224" t="s">
        <v>208</v>
      </c>
    </row>
    <row r="172" spans="1:51" s="13" customFormat="1" ht="12">
      <c r="A172" s="13"/>
      <c r="B172" s="226"/>
      <c r="C172" s="227"/>
      <c r="D172" s="228" t="s">
        <v>126</v>
      </c>
      <c r="E172" s="229" t="s">
        <v>1</v>
      </c>
      <c r="F172" s="230" t="s">
        <v>209</v>
      </c>
      <c r="G172" s="227"/>
      <c r="H172" s="231">
        <v>23.447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126</v>
      </c>
      <c r="AU172" s="237" t="s">
        <v>80</v>
      </c>
      <c r="AV172" s="13" t="s">
        <v>80</v>
      </c>
      <c r="AW172" s="13" t="s">
        <v>30</v>
      </c>
      <c r="AX172" s="13" t="s">
        <v>73</v>
      </c>
      <c r="AY172" s="237" t="s">
        <v>114</v>
      </c>
    </row>
    <row r="173" spans="1:51" s="13" customFormat="1" ht="12">
      <c r="A173" s="13"/>
      <c r="B173" s="226"/>
      <c r="C173" s="227"/>
      <c r="D173" s="228" t="s">
        <v>126</v>
      </c>
      <c r="E173" s="229" t="s">
        <v>1</v>
      </c>
      <c r="F173" s="230" t="s">
        <v>210</v>
      </c>
      <c r="G173" s="227"/>
      <c r="H173" s="231">
        <v>51.472</v>
      </c>
      <c r="I173" s="232"/>
      <c r="J173" s="227"/>
      <c r="K173" s="227"/>
      <c r="L173" s="233"/>
      <c r="M173" s="234"/>
      <c r="N173" s="235"/>
      <c r="O173" s="235"/>
      <c r="P173" s="235"/>
      <c r="Q173" s="235"/>
      <c r="R173" s="235"/>
      <c r="S173" s="235"/>
      <c r="T173" s="23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7" t="s">
        <v>126</v>
      </c>
      <c r="AU173" s="237" t="s">
        <v>80</v>
      </c>
      <c r="AV173" s="13" t="s">
        <v>80</v>
      </c>
      <c r="AW173" s="13" t="s">
        <v>30</v>
      </c>
      <c r="AX173" s="13" t="s">
        <v>73</v>
      </c>
      <c r="AY173" s="237" t="s">
        <v>114</v>
      </c>
    </row>
    <row r="174" spans="1:51" s="14" customFormat="1" ht="12">
      <c r="A174" s="14"/>
      <c r="B174" s="238"/>
      <c r="C174" s="239"/>
      <c r="D174" s="228" t="s">
        <v>126</v>
      </c>
      <c r="E174" s="240" t="s">
        <v>1</v>
      </c>
      <c r="F174" s="241" t="s">
        <v>139</v>
      </c>
      <c r="G174" s="239"/>
      <c r="H174" s="242">
        <v>74.919</v>
      </c>
      <c r="I174" s="243"/>
      <c r="J174" s="239"/>
      <c r="K174" s="239"/>
      <c r="L174" s="244"/>
      <c r="M174" s="245"/>
      <c r="N174" s="246"/>
      <c r="O174" s="246"/>
      <c r="P174" s="246"/>
      <c r="Q174" s="246"/>
      <c r="R174" s="246"/>
      <c r="S174" s="246"/>
      <c r="T174" s="247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8" t="s">
        <v>126</v>
      </c>
      <c r="AU174" s="248" t="s">
        <v>80</v>
      </c>
      <c r="AV174" s="14" t="s">
        <v>120</v>
      </c>
      <c r="AW174" s="14" t="s">
        <v>30</v>
      </c>
      <c r="AX174" s="14" t="s">
        <v>78</v>
      </c>
      <c r="AY174" s="248" t="s">
        <v>114</v>
      </c>
    </row>
    <row r="175" spans="1:65" s="2" customFormat="1" ht="24.15" customHeight="1">
      <c r="A175" s="38"/>
      <c r="B175" s="39"/>
      <c r="C175" s="212" t="s">
        <v>211</v>
      </c>
      <c r="D175" s="212" t="s">
        <v>116</v>
      </c>
      <c r="E175" s="213" t="s">
        <v>212</v>
      </c>
      <c r="F175" s="214" t="s">
        <v>213</v>
      </c>
      <c r="G175" s="215" t="s">
        <v>148</v>
      </c>
      <c r="H175" s="216">
        <v>63.345</v>
      </c>
      <c r="I175" s="217"/>
      <c r="J175" s="218">
        <f>ROUND(I175*H175,2)</f>
        <v>0</v>
      </c>
      <c r="K175" s="219"/>
      <c r="L175" s="44"/>
      <c r="M175" s="220" t="s">
        <v>1</v>
      </c>
      <c r="N175" s="221" t="s">
        <v>38</v>
      </c>
      <c r="O175" s="91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24" t="s">
        <v>120</v>
      </c>
      <c r="AT175" s="224" t="s">
        <v>116</v>
      </c>
      <c r="AU175" s="224" t="s">
        <v>80</v>
      </c>
      <c r="AY175" s="17" t="s">
        <v>114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7" t="s">
        <v>78</v>
      </c>
      <c r="BK175" s="225">
        <f>ROUND(I175*H175,2)</f>
        <v>0</v>
      </c>
      <c r="BL175" s="17" t="s">
        <v>120</v>
      </c>
      <c r="BM175" s="224" t="s">
        <v>214</v>
      </c>
    </row>
    <row r="176" spans="1:51" s="13" customFormat="1" ht="12">
      <c r="A176" s="13"/>
      <c r="B176" s="226"/>
      <c r="C176" s="227"/>
      <c r="D176" s="228" t="s">
        <v>126</v>
      </c>
      <c r="E176" s="229" t="s">
        <v>1</v>
      </c>
      <c r="F176" s="230" t="s">
        <v>215</v>
      </c>
      <c r="G176" s="227"/>
      <c r="H176" s="231">
        <v>23.447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126</v>
      </c>
      <c r="AU176" s="237" t="s">
        <v>80</v>
      </c>
      <c r="AV176" s="13" t="s">
        <v>80</v>
      </c>
      <c r="AW176" s="13" t="s">
        <v>30</v>
      </c>
      <c r="AX176" s="13" t="s">
        <v>73</v>
      </c>
      <c r="AY176" s="237" t="s">
        <v>114</v>
      </c>
    </row>
    <row r="177" spans="1:51" s="13" customFormat="1" ht="12">
      <c r="A177" s="13"/>
      <c r="B177" s="226"/>
      <c r="C177" s="227"/>
      <c r="D177" s="228" t="s">
        <v>126</v>
      </c>
      <c r="E177" s="229" t="s">
        <v>1</v>
      </c>
      <c r="F177" s="230" t="s">
        <v>216</v>
      </c>
      <c r="G177" s="227"/>
      <c r="H177" s="231">
        <v>30.874</v>
      </c>
      <c r="I177" s="232"/>
      <c r="J177" s="227"/>
      <c r="K177" s="227"/>
      <c r="L177" s="233"/>
      <c r="M177" s="234"/>
      <c r="N177" s="235"/>
      <c r="O177" s="235"/>
      <c r="P177" s="235"/>
      <c r="Q177" s="235"/>
      <c r="R177" s="235"/>
      <c r="S177" s="235"/>
      <c r="T177" s="23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37" t="s">
        <v>126</v>
      </c>
      <c r="AU177" s="237" t="s">
        <v>80</v>
      </c>
      <c r="AV177" s="13" t="s">
        <v>80</v>
      </c>
      <c r="AW177" s="13" t="s">
        <v>30</v>
      </c>
      <c r="AX177" s="13" t="s">
        <v>73</v>
      </c>
      <c r="AY177" s="237" t="s">
        <v>114</v>
      </c>
    </row>
    <row r="178" spans="1:51" s="13" customFormat="1" ht="12">
      <c r="A178" s="13"/>
      <c r="B178" s="226"/>
      <c r="C178" s="227"/>
      <c r="D178" s="228" t="s">
        <v>126</v>
      </c>
      <c r="E178" s="229" t="s">
        <v>1</v>
      </c>
      <c r="F178" s="230" t="s">
        <v>217</v>
      </c>
      <c r="G178" s="227"/>
      <c r="H178" s="231">
        <v>9.024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126</v>
      </c>
      <c r="AU178" s="237" t="s">
        <v>80</v>
      </c>
      <c r="AV178" s="13" t="s">
        <v>80</v>
      </c>
      <c r="AW178" s="13" t="s">
        <v>30</v>
      </c>
      <c r="AX178" s="13" t="s">
        <v>73</v>
      </c>
      <c r="AY178" s="237" t="s">
        <v>114</v>
      </c>
    </row>
    <row r="179" spans="1:51" s="14" customFormat="1" ht="12">
      <c r="A179" s="14"/>
      <c r="B179" s="238"/>
      <c r="C179" s="239"/>
      <c r="D179" s="228" t="s">
        <v>126</v>
      </c>
      <c r="E179" s="240" t="s">
        <v>1</v>
      </c>
      <c r="F179" s="241" t="s">
        <v>139</v>
      </c>
      <c r="G179" s="239"/>
      <c r="H179" s="242">
        <v>63.345</v>
      </c>
      <c r="I179" s="243"/>
      <c r="J179" s="239"/>
      <c r="K179" s="239"/>
      <c r="L179" s="244"/>
      <c r="M179" s="245"/>
      <c r="N179" s="246"/>
      <c r="O179" s="246"/>
      <c r="P179" s="246"/>
      <c r="Q179" s="246"/>
      <c r="R179" s="246"/>
      <c r="S179" s="246"/>
      <c r="T179" s="247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8" t="s">
        <v>126</v>
      </c>
      <c r="AU179" s="248" t="s">
        <v>80</v>
      </c>
      <c r="AV179" s="14" t="s">
        <v>120</v>
      </c>
      <c r="AW179" s="14" t="s">
        <v>30</v>
      </c>
      <c r="AX179" s="14" t="s">
        <v>78</v>
      </c>
      <c r="AY179" s="248" t="s">
        <v>114</v>
      </c>
    </row>
    <row r="180" spans="1:65" s="2" customFormat="1" ht="24.15" customHeight="1">
      <c r="A180" s="38"/>
      <c r="B180" s="39"/>
      <c r="C180" s="212" t="s">
        <v>218</v>
      </c>
      <c r="D180" s="212" t="s">
        <v>116</v>
      </c>
      <c r="E180" s="213" t="s">
        <v>219</v>
      </c>
      <c r="F180" s="214" t="s">
        <v>220</v>
      </c>
      <c r="G180" s="215" t="s">
        <v>148</v>
      </c>
      <c r="H180" s="216">
        <v>8.294</v>
      </c>
      <c r="I180" s="217"/>
      <c r="J180" s="218">
        <f>ROUND(I180*H180,2)</f>
        <v>0</v>
      </c>
      <c r="K180" s="219"/>
      <c r="L180" s="44"/>
      <c r="M180" s="220" t="s">
        <v>1</v>
      </c>
      <c r="N180" s="221" t="s">
        <v>38</v>
      </c>
      <c r="O180" s="91"/>
      <c r="P180" s="222">
        <f>O180*H180</f>
        <v>0</v>
      </c>
      <c r="Q180" s="222">
        <v>0</v>
      </c>
      <c r="R180" s="222">
        <f>Q180*H180</f>
        <v>0</v>
      </c>
      <c r="S180" s="222">
        <v>0</v>
      </c>
      <c r="T180" s="22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4" t="s">
        <v>120</v>
      </c>
      <c r="AT180" s="224" t="s">
        <v>116</v>
      </c>
      <c r="AU180" s="224" t="s">
        <v>80</v>
      </c>
      <c r="AY180" s="17" t="s">
        <v>114</v>
      </c>
      <c r="BE180" s="225">
        <f>IF(N180="základní",J180,0)</f>
        <v>0</v>
      </c>
      <c r="BF180" s="225">
        <f>IF(N180="snížená",J180,0)</f>
        <v>0</v>
      </c>
      <c r="BG180" s="225">
        <f>IF(N180="zákl. přenesená",J180,0)</f>
        <v>0</v>
      </c>
      <c r="BH180" s="225">
        <f>IF(N180="sníž. přenesená",J180,0)</f>
        <v>0</v>
      </c>
      <c r="BI180" s="225">
        <f>IF(N180="nulová",J180,0)</f>
        <v>0</v>
      </c>
      <c r="BJ180" s="17" t="s">
        <v>78</v>
      </c>
      <c r="BK180" s="225">
        <f>ROUND(I180*H180,2)</f>
        <v>0</v>
      </c>
      <c r="BL180" s="17" t="s">
        <v>120</v>
      </c>
      <c r="BM180" s="224" t="s">
        <v>221</v>
      </c>
    </row>
    <row r="181" spans="1:51" s="13" customFormat="1" ht="12">
      <c r="A181" s="13"/>
      <c r="B181" s="226"/>
      <c r="C181" s="227"/>
      <c r="D181" s="228" t="s">
        <v>126</v>
      </c>
      <c r="E181" s="229" t="s">
        <v>1</v>
      </c>
      <c r="F181" s="230" t="s">
        <v>222</v>
      </c>
      <c r="G181" s="227"/>
      <c r="H181" s="231">
        <v>8.294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126</v>
      </c>
      <c r="AU181" s="237" t="s">
        <v>80</v>
      </c>
      <c r="AV181" s="13" t="s">
        <v>80</v>
      </c>
      <c r="AW181" s="13" t="s">
        <v>30</v>
      </c>
      <c r="AX181" s="13" t="s">
        <v>78</v>
      </c>
      <c r="AY181" s="237" t="s">
        <v>114</v>
      </c>
    </row>
    <row r="182" spans="1:65" s="2" customFormat="1" ht="16.5" customHeight="1">
      <c r="A182" s="38"/>
      <c r="B182" s="39"/>
      <c r="C182" s="249" t="s">
        <v>223</v>
      </c>
      <c r="D182" s="249" t="s">
        <v>224</v>
      </c>
      <c r="E182" s="250" t="s">
        <v>225</v>
      </c>
      <c r="F182" s="251" t="s">
        <v>226</v>
      </c>
      <c r="G182" s="252" t="s">
        <v>203</v>
      </c>
      <c r="H182" s="253">
        <v>16.589</v>
      </c>
      <c r="I182" s="254"/>
      <c r="J182" s="255">
        <f>ROUND(I182*H182,2)</f>
        <v>0</v>
      </c>
      <c r="K182" s="256"/>
      <c r="L182" s="257"/>
      <c r="M182" s="258" t="s">
        <v>1</v>
      </c>
      <c r="N182" s="259" t="s">
        <v>38</v>
      </c>
      <c r="O182" s="91"/>
      <c r="P182" s="222">
        <f>O182*H182</f>
        <v>0</v>
      </c>
      <c r="Q182" s="222">
        <v>1</v>
      </c>
      <c r="R182" s="222">
        <f>Q182*H182</f>
        <v>16.589</v>
      </c>
      <c r="S182" s="222">
        <v>0</v>
      </c>
      <c r="T182" s="22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24" t="s">
        <v>169</v>
      </c>
      <c r="AT182" s="224" t="s">
        <v>224</v>
      </c>
      <c r="AU182" s="224" t="s">
        <v>80</v>
      </c>
      <c r="AY182" s="17" t="s">
        <v>114</v>
      </c>
      <c r="BE182" s="225">
        <f>IF(N182="základní",J182,0)</f>
        <v>0</v>
      </c>
      <c r="BF182" s="225">
        <f>IF(N182="snížená",J182,0)</f>
        <v>0</v>
      </c>
      <c r="BG182" s="225">
        <f>IF(N182="zákl. přenesená",J182,0)</f>
        <v>0</v>
      </c>
      <c r="BH182" s="225">
        <f>IF(N182="sníž. přenesená",J182,0)</f>
        <v>0</v>
      </c>
      <c r="BI182" s="225">
        <f>IF(N182="nulová",J182,0)</f>
        <v>0</v>
      </c>
      <c r="BJ182" s="17" t="s">
        <v>78</v>
      </c>
      <c r="BK182" s="225">
        <f>ROUND(I182*H182,2)</f>
        <v>0</v>
      </c>
      <c r="BL182" s="17" t="s">
        <v>120</v>
      </c>
      <c r="BM182" s="224" t="s">
        <v>227</v>
      </c>
    </row>
    <row r="183" spans="1:51" s="13" customFormat="1" ht="12">
      <c r="A183" s="13"/>
      <c r="B183" s="226"/>
      <c r="C183" s="227"/>
      <c r="D183" s="228" t="s">
        <v>126</v>
      </c>
      <c r="E183" s="229" t="s">
        <v>1</v>
      </c>
      <c r="F183" s="230" t="s">
        <v>228</v>
      </c>
      <c r="G183" s="227"/>
      <c r="H183" s="231">
        <v>16.589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126</v>
      </c>
      <c r="AU183" s="237" t="s">
        <v>80</v>
      </c>
      <c r="AV183" s="13" t="s">
        <v>80</v>
      </c>
      <c r="AW183" s="13" t="s">
        <v>30</v>
      </c>
      <c r="AX183" s="13" t="s">
        <v>78</v>
      </c>
      <c r="AY183" s="237" t="s">
        <v>114</v>
      </c>
    </row>
    <row r="184" spans="1:65" s="2" customFormat="1" ht="16.5" customHeight="1">
      <c r="A184" s="38"/>
      <c r="B184" s="39"/>
      <c r="C184" s="249" t="s">
        <v>229</v>
      </c>
      <c r="D184" s="249" t="s">
        <v>224</v>
      </c>
      <c r="E184" s="250" t="s">
        <v>230</v>
      </c>
      <c r="F184" s="251" t="s">
        <v>231</v>
      </c>
      <c r="G184" s="252" t="s">
        <v>203</v>
      </c>
      <c r="H184" s="253">
        <v>15.667</v>
      </c>
      <c r="I184" s="254"/>
      <c r="J184" s="255">
        <f>ROUND(I184*H184,2)</f>
        <v>0</v>
      </c>
      <c r="K184" s="256"/>
      <c r="L184" s="257"/>
      <c r="M184" s="258" t="s">
        <v>1</v>
      </c>
      <c r="N184" s="259" t="s">
        <v>38</v>
      </c>
      <c r="O184" s="91"/>
      <c r="P184" s="222">
        <f>O184*H184</f>
        <v>0</v>
      </c>
      <c r="Q184" s="222">
        <v>1</v>
      </c>
      <c r="R184" s="222">
        <f>Q184*H184</f>
        <v>15.667</v>
      </c>
      <c r="S184" s="222">
        <v>0</v>
      </c>
      <c r="T184" s="22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4" t="s">
        <v>169</v>
      </c>
      <c r="AT184" s="224" t="s">
        <v>224</v>
      </c>
      <c r="AU184" s="224" t="s">
        <v>80</v>
      </c>
      <c r="AY184" s="17" t="s">
        <v>114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7" t="s">
        <v>78</v>
      </c>
      <c r="BK184" s="225">
        <f>ROUND(I184*H184,2)</f>
        <v>0</v>
      </c>
      <c r="BL184" s="17" t="s">
        <v>120</v>
      </c>
      <c r="BM184" s="224" t="s">
        <v>232</v>
      </c>
    </row>
    <row r="185" spans="1:51" s="13" customFormat="1" ht="12">
      <c r="A185" s="13"/>
      <c r="B185" s="226"/>
      <c r="C185" s="227"/>
      <c r="D185" s="228" t="s">
        <v>126</v>
      </c>
      <c r="E185" s="229" t="s">
        <v>1</v>
      </c>
      <c r="F185" s="230" t="s">
        <v>233</v>
      </c>
      <c r="G185" s="227"/>
      <c r="H185" s="231">
        <v>15.667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126</v>
      </c>
      <c r="AU185" s="237" t="s">
        <v>80</v>
      </c>
      <c r="AV185" s="13" t="s">
        <v>80</v>
      </c>
      <c r="AW185" s="13" t="s">
        <v>30</v>
      </c>
      <c r="AX185" s="13" t="s">
        <v>78</v>
      </c>
      <c r="AY185" s="237" t="s">
        <v>114</v>
      </c>
    </row>
    <row r="186" spans="1:65" s="2" customFormat="1" ht="24.15" customHeight="1">
      <c r="A186" s="38"/>
      <c r="B186" s="39"/>
      <c r="C186" s="212" t="s">
        <v>234</v>
      </c>
      <c r="D186" s="212" t="s">
        <v>116</v>
      </c>
      <c r="E186" s="213" t="s">
        <v>235</v>
      </c>
      <c r="F186" s="214" t="s">
        <v>236</v>
      </c>
      <c r="G186" s="215" t="s">
        <v>119</v>
      </c>
      <c r="H186" s="216">
        <v>16.666</v>
      </c>
      <c r="I186" s="217"/>
      <c r="J186" s="218">
        <f>ROUND(I186*H186,2)</f>
        <v>0</v>
      </c>
      <c r="K186" s="219"/>
      <c r="L186" s="44"/>
      <c r="M186" s="220" t="s">
        <v>1</v>
      </c>
      <c r="N186" s="221" t="s">
        <v>38</v>
      </c>
      <c r="O186" s="91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4" t="s">
        <v>120</v>
      </c>
      <c r="AT186" s="224" t="s">
        <v>116</v>
      </c>
      <c r="AU186" s="224" t="s">
        <v>80</v>
      </c>
      <c r="AY186" s="17" t="s">
        <v>114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7" t="s">
        <v>78</v>
      </c>
      <c r="BK186" s="225">
        <f>ROUND(I186*H186,2)</f>
        <v>0</v>
      </c>
      <c r="BL186" s="17" t="s">
        <v>120</v>
      </c>
      <c r="BM186" s="224" t="s">
        <v>237</v>
      </c>
    </row>
    <row r="187" spans="1:65" s="2" customFormat="1" ht="24.15" customHeight="1">
      <c r="A187" s="38"/>
      <c r="B187" s="39"/>
      <c r="C187" s="212" t="s">
        <v>238</v>
      </c>
      <c r="D187" s="212" t="s">
        <v>116</v>
      </c>
      <c r="E187" s="213" t="s">
        <v>239</v>
      </c>
      <c r="F187" s="214" t="s">
        <v>240</v>
      </c>
      <c r="G187" s="215" t="s">
        <v>119</v>
      </c>
      <c r="H187" s="216">
        <v>17</v>
      </c>
      <c r="I187" s="217"/>
      <c r="J187" s="218">
        <f>ROUND(I187*H187,2)</f>
        <v>0</v>
      </c>
      <c r="K187" s="219"/>
      <c r="L187" s="44"/>
      <c r="M187" s="220" t="s">
        <v>1</v>
      </c>
      <c r="N187" s="221" t="s">
        <v>38</v>
      </c>
      <c r="O187" s="91"/>
      <c r="P187" s="222">
        <f>O187*H187</f>
        <v>0</v>
      </c>
      <c r="Q187" s="222">
        <v>0</v>
      </c>
      <c r="R187" s="222">
        <f>Q187*H187</f>
        <v>0</v>
      </c>
      <c r="S187" s="222">
        <v>0</v>
      </c>
      <c r="T187" s="223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24" t="s">
        <v>120</v>
      </c>
      <c r="AT187" s="224" t="s">
        <v>116</v>
      </c>
      <c r="AU187" s="224" t="s">
        <v>80</v>
      </c>
      <c r="AY187" s="17" t="s">
        <v>114</v>
      </c>
      <c r="BE187" s="225">
        <f>IF(N187="základní",J187,0)</f>
        <v>0</v>
      </c>
      <c r="BF187" s="225">
        <f>IF(N187="snížená",J187,0)</f>
        <v>0</v>
      </c>
      <c r="BG187" s="225">
        <f>IF(N187="zákl. přenesená",J187,0)</f>
        <v>0</v>
      </c>
      <c r="BH187" s="225">
        <f>IF(N187="sníž. přenesená",J187,0)</f>
        <v>0</v>
      </c>
      <c r="BI187" s="225">
        <f>IF(N187="nulová",J187,0)</f>
        <v>0</v>
      </c>
      <c r="BJ187" s="17" t="s">
        <v>78</v>
      </c>
      <c r="BK187" s="225">
        <f>ROUND(I187*H187,2)</f>
        <v>0</v>
      </c>
      <c r="BL187" s="17" t="s">
        <v>120</v>
      </c>
      <c r="BM187" s="224" t="s">
        <v>241</v>
      </c>
    </row>
    <row r="188" spans="1:65" s="2" customFormat="1" ht="16.5" customHeight="1">
      <c r="A188" s="38"/>
      <c r="B188" s="39"/>
      <c r="C188" s="249" t="s">
        <v>7</v>
      </c>
      <c r="D188" s="249" t="s">
        <v>224</v>
      </c>
      <c r="E188" s="250" t="s">
        <v>242</v>
      </c>
      <c r="F188" s="251" t="s">
        <v>243</v>
      </c>
      <c r="G188" s="252" t="s">
        <v>244</v>
      </c>
      <c r="H188" s="253">
        <v>0.34</v>
      </c>
      <c r="I188" s="254"/>
      <c r="J188" s="255">
        <f>ROUND(I188*H188,2)</f>
        <v>0</v>
      </c>
      <c r="K188" s="256"/>
      <c r="L188" s="257"/>
      <c r="M188" s="258" t="s">
        <v>1</v>
      </c>
      <c r="N188" s="259" t="s">
        <v>38</v>
      </c>
      <c r="O188" s="91"/>
      <c r="P188" s="222">
        <f>O188*H188</f>
        <v>0</v>
      </c>
      <c r="Q188" s="222">
        <v>0.001</v>
      </c>
      <c r="R188" s="222">
        <f>Q188*H188</f>
        <v>0.00034</v>
      </c>
      <c r="S188" s="222">
        <v>0</v>
      </c>
      <c r="T188" s="223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24" t="s">
        <v>169</v>
      </c>
      <c r="AT188" s="224" t="s">
        <v>224</v>
      </c>
      <c r="AU188" s="224" t="s">
        <v>80</v>
      </c>
      <c r="AY188" s="17" t="s">
        <v>114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7" t="s">
        <v>78</v>
      </c>
      <c r="BK188" s="225">
        <f>ROUND(I188*H188,2)</f>
        <v>0</v>
      </c>
      <c r="BL188" s="17" t="s">
        <v>120</v>
      </c>
      <c r="BM188" s="224" t="s">
        <v>245</v>
      </c>
    </row>
    <row r="189" spans="1:51" s="13" customFormat="1" ht="12">
      <c r="A189" s="13"/>
      <c r="B189" s="226"/>
      <c r="C189" s="227"/>
      <c r="D189" s="228" t="s">
        <v>126</v>
      </c>
      <c r="E189" s="229" t="s">
        <v>1</v>
      </c>
      <c r="F189" s="230" t="s">
        <v>246</v>
      </c>
      <c r="G189" s="227"/>
      <c r="H189" s="231">
        <v>0.34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126</v>
      </c>
      <c r="AU189" s="237" t="s">
        <v>80</v>
      </c>
      <c r="AV189" s="13" t="s">
        <v>80</v>
      </c>
      <c r="AW189" s="13" t="s">
        <v>30</v>
      </c>
      <c r="AX189" s="13" t="s">
        <v>78</v>
      </c>
      <c r="AY189" s="237" t="s">
        <v>114</v>
      </c>
    </row>
    <row r="190" spans="1:63" s="12" customFormat="1" ht="22.8" customHeight="1">
      <c r="A190" s="12"/>
      <c r="B190" s="196"/>
      <c r="C190" s="197"/>
      <c r="D190" s="198" t="s">
        <v>72</v>
      </c>
      <c r="E190" s="210" t="s">
        <v>145</v>
      </c>
      <c r="F190" s="210" t="s">
        <v>247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P191</f>
        <v>0</v>
      </c>
      <c r="Q190" s="204"/>
      <c r="R190" s="205">
        <f>R191</f>
        <v>0</v>
      </c>
      <c r="S190" s="204"/>
      <c r="T190" s="206">
        <f>T191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78</v>
      </c>
      <c r="AT190" s="208" t="s">
        <v>72</v>
      </c>
      <c r="AU190" s="208" t="s">
        <v>78</v>
      </c>
      <c r="AY190" s="207" t="s">
        <v>114</v>
      </c>
      <c r="BK190" s="209">
        <f>BK191</f>
        <v>0</v>
      </c>
    </row>
    <row r="191" spans="1:65" s="2" customFormat="1" ht="21.75" customHeight="1">
      <c r="A191" s="38"/>
      <c r="B191" s="39"/>
      <c r="C191" s="212" t="s">
        <v>248</v>
      </c>
      <c r="D191" s="212" t="s">
        <v>116</v>
      </c>
      <c r="E191" s="213" t="s">
        <v>249</v>
      </c>
      <c r="F191" s="214" t="s">
        <v>250</v>
      </c>
      <c r="G191" s="215" t="s">
        <v>251</v>
      </c>
      <c r="H191" s="216">
        <v>1</v>
      </c>
      <c r="I191" s="217"/>
      <c r="J191" s="218">
        <f>ROUND(I191*H191,2)</f>
        <v>0</v>
      </c>
      <c r="K191" s="219"/>
      <c r="L191" s="44"/>
      <c r="M191" s="220" t="s">
        <v>1</v>
      </c>
      <c r="N191" s="221" t="s">
        <v>38</v>
      </c>
      <c r="O191" s="91"/>
      <c r="P191" s="222">
        <f>O191*H191</f>
        <v>0</v>
      </c>
      <c r="Q191" s="222">
        <v>0</v>
      </c>
      <c r="R191" s="222">
        <f>Q191*H191</f>
        <v>0</v>
      </c>
      <c r="S191" s="222">
        <v>0</v>
      </c>
      <c r="T191" s="223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4" t="s">
        <v>120</v>
      </c>
      <c r="AT191" s="224" t="s">
        <v>116</v>
      </c>
      <c r="AU191" s="224" t="s">
        <v>80</v>
      </c>
      <c r="AY191" s="17" t="s">
        <v>114</v>
      </c>
      <c r="BE191" s="225">
        <f>IF(N191="základní",J191,0)</f>
        <v>0</v>
      </c>
      <c r="BF191" s="225">
        <f>IF(N191="snížená",J191,0)</f>
        <v>0</v>
      </c>
      <c r="BG191" s="225">
        <f>IF(N191="zákl. přenesená",J191,0)</f>
        <v>0</v>
      </c>
      <c r="BH191" s="225">
        <f>IF(N191="sníž. přenesená",J191,0)</f>
        <v>0</v>
      </c>
      <c r="BI191" s="225">
        <f>IF(N191="nulová",J191,0)</f>
        <v>0</v>
      </c>
      <c r="BJ191" s="17" t="s">
        <v>78</v>
      </c>
      <c r="BK191" s="225">
        <f>ROUND(I191*H191,2)</f>
        <v>0</v>
      </c>
      <c r="BL191" s="17" t="s">
        <v>120</v>
      </c>
      <c r="BM191" s="224" t="s">
        <v>252</v>
      </c>
    </row>
    <row r="192" spans="1:63" s="12" customFormat="1" ht="22.8" customHeight="1">
      <c r="A192" s="12"/>
      <c r="B192" s="196"/>
      <c r="C192" s="197"/>
      <c r="D192" s="198" t="s">
        <v>72</v>
      </c>
      <c r="E192" s="210" t="s">
        <v>120</v>
      </c>
      <c r="F192" s="210" t="s">
        <v>253</v>
      </c>
      <c r="G192" s="197"/>
      <c r="H192" s="197"/>
      <c r="I192" s="200"/>
      <c r="J192" s="211">
        <f>BK192</f>
        <v>0</v>
      </c>
      <c r="K192" s="197"/>
      <c r="L192" s="202"/>
      <c r="M192" s="203"/>
      <c r="N192" s="204"/>
      <c r="O192" s="204"/>
      <c r="P192" s="205">
        <f>SUM(P193:P194)</f>
        <v>0</v>
      </c>
      <c r="Q192" s="204"/>
      <c r="R192" s="205">
        <f>SUM(R193:R194)</f>
        <v>0</v>
      </c>
      <c r="S192" s="204"/>
      <c r="T192" s="206">
        <f>SUM(T193:T194)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07" t="s">
        <v>78</v>
      </c>
      <c r="AT192" s="208" t="s">
        <v>72</v>
      </c>
      <c r="AU192" s="208" t="s">
        <v>78</v>
      </c>
      <c r="AY192" s="207" t="s">
        <v>114</v>
      </c>
      <c r="BK192" s="209">
        <f>SUM(BK193:BK194)</f>
        <v>0</v>
      </c>
    </row>
    <row r="193" spans="1:65" s="2" customFormat="1" ht="16.5" customHeight="1">
      <c r="A193" s="38"/>
      <c r="B193" s="39"/>
      <c r="C193" s="212" t="s">
        <v>254</v>
      </c>
      <c r="D193" s="212" t="s">
        <v>116</v>
      </c>
      <c r="E193" s="213" t="s">
        <v>255</v>
      </c>
      <c r="F193" s="214" t="s">
        <v>256</v>
      </c>
      <c r="G193" s="215" t="s">
        <v>148</v>
      </c>
      <c r="H193" s="216">
        <v>3.456</v>
      </c>
      <c r="I193" s="217"/>
      <c r="J193" s="218">
        <f>ROUND(I193*H193,2)</f>
        <v>0</v>
      </c>
      <c r="K193" s="219"/>
      <c r="L193" s="44"/>
      <c r="M193" s="220" t="s">
        <v>1</v>
      </c>
      <c r="N193" s="221" t="s">
        <v>38</v>
      </c>
      <c r="O193" s="91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24" t="s">
        <v>120</v>
      </c>
      <c r="AT193" s="224" t="s">
        <v>116</v>
      </c>
      <c r="AU193" s="224" t="s">
        <v>80</v>
      </c>
      <c r="AY193" s="17" t="s">
        <v>114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7" t="s">
        <v>78</v>
      </c>
      <c r="BK193" s="225">
        <f>ROUND(I193*H193,2)</f>
        <v>0</v>
      </c>
      <c r="BL193" s="17" t="s">
        <v>120</v>
      </c>
      <c r="BM193" s="224" t="s">
        <v>257</v>
      </c>
    </row>
    <row r="194" spans="1:51" s="13" customFormat="1" ht="12">
      <c r="A194" s="13"/>
      <c r="B194" s="226"/>
      <c r="C194" s="227"/>
      <c r="D194" s="228" t="s">
        <v>126</v>
      </c>
      <c r="E194" s="229" t="s">
        <v>1</v>
      </c>
      <c r="F194" s="230" t="s">
        <v>258</v>
      </c>
      <c r="G194" s="227"/>
      <c r="H194" s="231">
        <v>3.456</v>
      </c>
      <c r="I194" s="232"/>
      <c r="J194" s="227"/>
      <c r="K194" s="227"/>
      <c r="L194" s="233"/>
      <c r="M194" s="234"/>
      <c r="N194" s="235"/>
      <c r="O194" s="235"/>
      <c r="P194" s="235"/>
      <c r="Q194" s="235"/>
      <c r="R194" s="235"/>
      <c r="S194" s="235"/>
      <c r="T194" s="23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37" t="s">
        <v>126</v>
      </c>
      <c r="AU194" s="237" t="s">
        <v>80</v>
      </c>
      <c r="AV194" s="13" t="s">
        <v>80</v>
      </c>
      <c r="AW194" s="13" t="s">
        <v>30</v>
      </c>
      <c r="AX194" s="13" t="s">
        <v>78</v>
      </c>
      <c r="AY194" s="237" t="s">
        <v>114</v>
      </c>
    </row>
    <row r="195" spans="1:63" s="12" customFormat="1" ht="22.8" customHeight="1">
      <c r="A195" s="12"/>
      <c r="B195" s="196"/>
      <c r="C195" s="197"/>
      <c r="D195" s="198" t="s">
        <v>72</v>
      </c>
      <c r="E195" s="210" t="s">
        <v>154</v>
      </c>
      <c r="F195" s="210" t="s">
        <v>259</v>
      </c>
      <c r="G195" s="197"/>
      <c r="H195" s="197"/>
      <c r="I195" s="200"/>
      <c r="J195" s="211">
        <f>BK195</f>
        <v>0</v>
      </c>
      <c r="K195" s="197"/>
      <c r="L195" s="202"/>
      <c r="M195" s="203"/>
      <c r="N195" s="204"/>
      <c r="O195" s="204"/>
      <c r="P195" s="205">
        <f>SUM(P196:P207)</f>
        <v>0</v>
      </c>
      <c r="Q195" s="204"/>
      <c r="R195" s="205">
        <f>SUM(R196:R207)</f>
        <v>3.4953700000000003</v>
      </c>
      <c r="S195" s="204"/>
      <c r="T195" s="206">
        <f>SUM(T196:T207)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07" t="s">
        <v>78</v>
      </c>
      <c r="AT195" s="208" t="s">
        <v>72</v>
      </c>
      <c r="AU195" s="208" t="s">
        <v>78</v>
      </c>
      <c r="AY195" s="207" t="s">
        <v>114</v>
      </c>
      <c r="BK195" s="209">
        <f>SUM(BK196:BK207)</f>
        <v>0</v>
      </c>
    </row>
    <row r="196" spans="1:65" s="2" customFormat="1" ht="24.15" customHeight="1">
      <c r="A196" s="38"/>
      <c r="B196" s="39"/>
      <c r="C196" s="212" t="s">
        <v>260</v>
      </c>
      <c r="D196" s="212" t="s">
        <v>116</v>
      </c>
      <c r="E196" s="213" t="s">
        <v>261</v>
      </c>
      <c r="F196" s="214" t="s">
        <v>262</v>
      </c>
      <c r="G196" s="215" t="s">
        <v>119</v>
      </c>
      <c r="H196" s="216">
        <v>7.168</v>
      </c>
      <c r="I196" s="217"/>
      <c r="J196" s="218">
        <f>ROUND(I196*H196,2)</f>
        <v>0</v>
      </c>
      <c r="K196" s="219"/>
      <c r="L196" s="44"/>
      <c r="M196" s="220" t="s">
        <v>1</v>
      </c>
      <c r="N196" s="221" t="s">
        <v>38</v>
      </c>
      <c r="O196" s="91"/>
      <c r="P196" s="222">
        <f>O196*H196</f>
        <v>0</v>
      </c>
      <c r="Q196" s="222">
        <v>0</v>
      </c>
      <c r="R196" s="222">
        <f>Q196*H196</f>
        <v>0</v>
      </c>
      <c r="S196" s="222">
        <v>0</v>
      </c>
      <c r="T196" s="223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24" t="s">
        <v>120</v>
      </c>
      <c r="AT196" s="224" t="s">
        <v>116</v>
      </c>
      <c r="AU196" s="224" t="s">
        <v>80</v>
      </c>
      <c r="AY196" s="17" t="s">
        <v>114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7" t="s">
        <v>78</v>
      </c>
      <c r="BK196" s="225">
        <f>ROUND(I196*H196,2)</f>
        <v>0</v>
      </c>
      <c r="BL196" s="17" t="s">
        <v>120</v>
      </c>
      <c r="BM196" s="224" t="s">
        <v>263</v>
      </c>
    </row>
    <row r="197" spans="1:51" s="13" customFormat="1" ht="12">
      <c r="A197" s="13"/>
      <c r="B197" s="226"/>
      <c r="C197" s="227"/>
      <c r="D197" s="228" t="s">
        <v>126</v>
      </c>
      <c r="E197" s="229" t="s">
        <v>1</v>
      </c>
      <c r="F197" s="230" t="s">
        <v>264</v>
      </c>
      <c r="G197" s="227"/>
      <c r="H197" s="231">
        <v>7.168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126</v>
      </c>
      <c r="AU197" s="237" t="s">
        <v>80</v>
      </c>
      <c r="AV197" s="13" t="s">
        <v>80</v>
      </c>
      <c r="AW197" s="13" t="s">
        <v>30</v>
      </c>
      <c r="AX197" s="13" t="s">
        <v>78</v>
      </c>
      <c r="AY197" s="237" t="s">
        <v>114</v>
      </c>
    </row>
    <row r="198" spans="1:65" s="2" customFormat="1" ht="21.75" customHeight="1">
      <c r="A198" s="38"/>
      <c r="B198" s="39"/>
      <c r="C198" s="212" t="s">
        <v>265</v>
      </c>
      <c r="D198" s="212" t="s">
        <v>116</v>
      </c>
      <c r="E198" s="213" t="s">
        <v>266</v>
      </c>
      <c r="F198" s="214" t="s">
        <v>267</v>
      </c>
      <c r="G198" s="215" t="s">
        <v>119</v>
      </c>
      <c r="H198" s="216">
        <v>27.5</v>
      </c>
      <c r="I198" s="217"/>
      <c r="J198" s="218">
        <f>ROUND(I198*H198,2)</f>
        <v>0</v>
      </c>
      <c r="K198" s="219"/>
      <c r="L198" s="44"/>
      <c r="M198" s="220" t="s">
        <v>1</v>
      </c>
      <c r="N198" s="221" t="s">
        <v>38</v>
      </c>
      <c r="O198" s="91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24" t="s">
        <v>120</v>
      </c>
      <c r="AT198" s="224" t="s">
        <v>116</v>
      </c>
      <c r="AU198" s="224" t="s">
        <v>80</v>
      </c>
      <c r="AY198" s="17" t="s">
        <v>114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7" t="s">
        <v>78</v>
      </c>
      <c r="BK198" s="225">
        <f>ROUND(I198*H198,2)</f>
        <v>0</v>
      </c>
      <c r="BL198" s="17" t="s">
        <v>120</v>
      </c>
      <c r="BM198" s="224" t="s">
        <v>268</v>
      </c>
    </row>
    <row r="199" spans="1:51" s="13" customFormat="1" ht="12">
      <c r="A199" s="13"/>
      <c r="B199" s="226"/>
      <c r="C199" s="227"/>
      <c r="D199" s="228" t="s">
        <v>126</v>
      </c>
      <c r="E199" s="229" t="s">
        <v>1</v>
      </c>
      <c r="F199" s="230" t="s">
        <v>269</v>
      </c>
      <c r="G199" s="227"/>
      <c r="H199" s="231">
        <v>27.5</v>
      </c>
      <c r="I199" s="232"/>
      <c r="J199" s="227"/>
      <c r="K199" s="227"/>
      <c r="L199" s="233"/>
      <c r="M199" s="234"/>
      <c r="N199" s="235"/>
      <c r="O199" s="235"/>
      <c r="P199" s="235"/>
      <c r="Q199" s="235"/>
      <c r="R199" s="235"/>
      <c r="S199" s="235"/>
      <c r="T199" s="23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37" t="s">
        <v>126</v>
      </c>
      <c r="AU199" s="237" t="s">
        <v>80</v>
      </c>
      <c r="AV199" s="13" t="s">
        <v>80</v>
      </c>
      <c r="AW199" s="13" t="s">
        <v>30</v>
      </c>
      <c r="AX199" s="13" t="s">
        <v>78</v>
      </c>
      <c r="AY199" s="237" t="s">
        <v>114</v>
      </c>
    </row>
    <row r="200" spans="1:65" s="2" customFormat="1" ht="33" customHeight="1">
      <c r="A200" s="38"/>
      <c r="B200" s="39"/>
      <c r="C200" s="212" t="s">
        <v>270</v>
      </c>
      <c r="D200" s="212" t="s">
        <v>116</v>
      </c>
      <c r="E200" s="213" t="s">
        <v>271</v>
      </c>
      <c r="F200" s="214" t="s">
        <v>272</v>
      </c>
      <c r="G200" s="215" t="s">
        <v>119</v>
      </c>
      <c r="H200" s="216">
        <v>19</v>
      </c>
      <c r="I200" s="217"/>
      <c r="J200" s="218">
        <f>ROUND(I200*H200,2)</f>
        <v>0</v>
      </c>
      <c r="K200" s="219"/>
      <c r="L200" s="44"/>
      <c r="M200" s="220" t="s">
        <v>1</v>
      </c>
      <c r="N200" s="221" t="s">
        <v>38</v>
      </c>
      <c r="O200" s="91"/>
      <c r="P200" s="222">
        <f>O200*H200</f>
        <v>0</v>
      </c>
      <c r="Q200" s="222">
        <v>0</v>
      </c>
      <c r="R200" s="222">
        <f>Q200*H200</f>
        <v>0</v>
      </c>
      <c r="S200" s="222">
        <v>0</v>
      </c>
      <c r="T200" s="223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24" t="s">
        <v>120</v>
      </c>
      <c r="AT200" s="224" t="s">
        <v>116</v>
      </c>
      <c r="AU200" s="224" t="s">
        <v>80</v>
      </c>
      <c r="AY200" s="17" t="s">
        <v>114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7" t="s">
        <v>78</v>
      </c>
      <c r="BK200" s="225">
        <f>ROUND(I200*H200,2)</f>
        <v>0</v>
      </c>
      <c r="BL200" s="17" t="s">
        <v>120</v>
      </c>
      <c r="BM200" s="224" t="s">
        <v>273</v>
      </c>
    </row>
    <row r="201" spans="1:65" s="2" customFormat="1" ht="24.15" customHeight="1">
      <c r="A201" s="38"/>
      <c r="B201" s="39"/>
      <c r="C201" s="212" t="s">
        <v>274</v>
      </c>
      <c r="D201" s="212" t="s">
        <v>116</v>
      </c>
      <c r="E201" s="213" t="s">
        <v>275</v>
      </c>
      <c r="F201" s="214" t="s">
        <v>276</v>
      </c>
      <c r="G201" s="215" t="s">
        <v>119</v>
      </c>
      <c r="H201" s="216">
        <v>19</v>
      </c>
      <c r="I201" s="217"/>
      <c r="J201" s="218">
        <f>ROUND(I201*H201,2)</f>
        <v>0</v>
      </c>
      <c r="K201" s="219"/>
      <c r="L201" s="44"/>
      <c r="M201" s="220" t="s">
        <v>1</v>
      </c>
      <c r="N201" s="221" t="s">
        <v>38</v>
      </c>
      <c r="O201" s="91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4" t="s">
        <v>120</v>
      </c>
      <c r="AT201" s="224" t="s">
        <v>116</v>
      </c>
      <c r="AU201" s="224" t="s">
        <v>80</v>
      </c>
      <c r="AY201" s="17" t="s">
        <v>114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7" t="s">
        <v>78</v>
      </c>
      <c r="BK201" s="225">
        <f>ROUND(I201*H201,2)</f>
        <v>0</v>
      </c>
      <c r="BL201" s="17" t="s">
        <v>120</v>
      </c>
      <c r="BM201" s="224" t="s">
        <v>277</v>
      </c>
    </row>
    <row r="202" spans="1:65" s="2" customFormat="1" ht="21.75" customHeight="1">
      <c r="A202" s="38"/>
      <c r="B202" s="39"/>
      <c r="C202" s="212" t="s">
        <v>278</v>
      </c>
      <c r="D202" s="212" t="s">
        <v>116</v>
      </c>
      <c r="E202" s="213" t="s">
        <v>279</v>
      </c>
      <c r="F202" s="214" t="s">
        <v>280</v>
      </c>
      <c r="G202" s="215" t="s">
        <v>119</v>
      </c>
      <c r="H202" s="216">
        <v>38</v>
      </c>
      <c r="I202" s="217"/>
      <c r="J202" s="218">
        <f>ROUND(I202*H202,2)</f>
        <v>0</v>
      </c>
      <c r="K202" s="219"/>
      <c r="L202" s="44"/>
      <c r="M202" s="220" t="s">
        <v>1</v>
      </c>
      <c r="N202" s="221" t="s">
        <v>38</v>
      </c>
      <c r="O202" s="91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4" t="s">
        <v>120</v>
      </c>
      <c r="AT202" s="224" t="s">
        <v>116</v>
      </c>
      <c r="AU202" s="224" t="s">
        <v>80</v>
      </c>
      <c r="AY202" s="17" t="s">
        <v>114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7" t="s">
        <v>78</v>
      </c>
      <c r="BK202" s="225">
        <f>ROUND(I202*H202,2)</f>
        <v>0</v>
      </c>
      <c r="BL202" s="17" t="s">
        <v>120</v>
      </c>
      <c r="BM202" s="224" t="s">
        <v>281</v>
      </c>
    </row>
    <row r="203" spans="1:65" s="2" customFormat="1" ht="33" customHeight="1">
      <c r="A203" s="38"/>
      <c r="B203" s="39"/>
      <c r="C203" s="212" t="s">
        <v>282</v>
      </c>
      <c r="D203" s="212" t="s">
        <v>116</v>
      </c>
      <c r="E203" s="213" t="s">
        <v>283</v>
      </c>
      <c r="F203" s="214" t="s">
        <v>284</v>
      </c>
      <c r="G203" s="215" t="s">
        <v>119</v>
      </c>
      <c r="H203" s="216">
        <v>38</v>
      </c>
      <c r="I203" s="217"/>
      <c r="J203" s="218">
        <f>ROUND(I203*H203,2)</f>
        <v>0</v>
      </c>
      <c r="K203" s="219"/>
      <c r="L203" s="44"/>
      <c r="M203" s="220" t="s">
        <v>1</v>
      </c>
      <c r="N203" s="221" t="s">
        <v>38</v>
      </c>
      <c r="O203" s="91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24" t="s">
        <v>120</v>
      </c>
      <c r="AT203" s="224" t="s">
        <v>116</v>
      </c>
      <c r="AU203" s="224" t="s">
        <v>80</v>
      </c>
      <c r="AY203" s="17" t="s">
        <v>114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7" t="s">
        <v>78</v>
      </c>
      <c r="BK203" s="225">
        <f>ROUND(I203*H203,2)</f>
        <v>0</v>
      </c>
      <c r="BL203" s="17" t="s">
        <v>120</v>
      </c>
      <c r="BM203" s="224" t="s">
        <v>285</v>
      </c>
    </row>
    <row r="204" spans="1:65" s="2" customFormat="1" ht="24.15" customHeight="1">
      <c r="A204" s="38"/>
      <c r="B204" s="39"/>
      <c r="C204" s="212" t="s">
        <v>286</v>
      </c>
      <c r="D204" s="212" t="s">
        <v>116</v>
      </c>
      <c r="E204" s="213" t="s">
        <v>287</v>
      </c>
      <c r="F204" s="214" t="s">
        <v>288</v>
      </c>
      <c r="G204" s="215" t="s">
        <v>119</v>
      </c>
      <c r="H204" s="216">
        <v>17</v>
      </c>
      <c r="I204" s="217"/>
      <c r="J204" s="218">
        <f>ROUND(I204*H204,2)</f>
        <v>0</v>
      </c>
      <c r="K204" s="219"/>
      <c r="L204" s="44"/>
      <c r="M204" s="220" t="s">
        <v>1</v>
      </c>
      <c r="N204" s="221" t="s">
        <v>38</v>
      </c>
      <c r="O204" s="91"/>
      <c r="P204" s="222">
        <f>O204*H204</f>
        <v>0</v>
      </c>
      <c r="Q204" s="222">
        <v>0.08922</v>
      </c>
      <c r="R204" s="222">
        <f>Q204*H204</f>
        <v>1.51674</v>
      </c>
      <c r="S204" s="222">
        <v>0</v>
      </c>
      <c r="T204" s="223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24" t="s">
        <v>120</v>
      </c>
      <c r="AT204" s="224" t="s">
        <v>116</v>
      </c>
      <c r="AU204" s="224" t="s">
        <v>80</v>
      </c>
      <c r="AY204" s="17" t="s">
        <v>114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7" t="s">
        <v>78</v>
      </c>
      <c r="BK204" s="225">
        <f>ROUND(I204*H204,2)</f>
        <v>0</v>
      </c>
      <c r="BL204" s="17" t="s">
        <v>120</v>
      </c>
      <c r="BM204" s="224" t="s">
        <v>289</v>
      </c>
    </row>
    <row r="205" spans="1:65" s="2" customFormat="1" ht="16.5" customHeight="1">
      <c r="A205" s="38"/>
      <c r="B205" s="39"/>
      <c r="C205" s="249" t="s">
        <v>290</v>
      </c>
      <c r="D205" s="249" t="s">
        <v>224</v>
      </c>
      <c r="E205" s="250" t="s">
        <v>291</v>
      </c>
      <c r="F205" s="251" t="s">
        <v>292</v>
      </c>
      <c r="G205" s="252" t="s">
        <v>119</v>
      </c>
      <c r="H205" s="253">
        <v>17.51</v>
      </c>
      <c r="I205" s="254"/>
      <c r="J205" s="255">
        <f>ROUND(I205*H205,2)</f>
        <v>0</v>
      </c>
      <c r="K205" s="256"/>
      <c r="L205" s="257"/>
      <c r="M205" s="258" t="s">
        <v>1</v>
      </c>
      <c r="N205" s="259" t="s">
        <v>38</v>
      </c>
      <c r="O205" s="91"/>
      <c r="P205" s="222">
        <f>O205*H205</f>
        <v>0</v>
      </c>
      <c r="Q205" s="222">
        <v>0.113</v>
      </c>
      <c r="R205" s="222">
        <f>Q205*H205</f>
        <v>1.9786300000000003</v>
      </c>
      <c r="S205" s="222">
        <v>0</v>
      </c>
      <c r="T205" s="223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4" t="s">
        <v>169</v>
      </c>
      <c r="AT205" s="224" t="s">
        <v>224</v>
      </c>
      <c r="AU205" s="224" t="s">
        <v>80</v>
      </c>
      <c r="AY205" s="17" t="s">
        <v>114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7" t="s">
        <v>78</v>
      </c>
      <c r="BK205" s="225">
        <f>ROUND(I205*H205,2)</f>
        <v>0</v>
      </c>
      <c r="BL205" s="17" t="s">
        <v>120</v>
      </c>
      <c r="BM205" s="224" t="s">
        <v>293</v>
      </c>
    </row>
    <row r="206" spans="1:51" s="13" customFormat="1" ht="12">
      <c r="A206" s="13"/>
      <c r="B206" s="226"/>
      <c r="C206" s="227"/>
      <c r="D206" s="228" t="s">
        <v>126</v>
      </c>
      <c r="E206" s="229" t="s">
        <v>1</v>
      </c>
      <c r="F206" s="230" t="s">
        <v>294</v>
      </c>
      <c r="G206" s="227"/>
      <c r="H206" s="231">
        <v>17.51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126</v>
      </c>
      <c r="AU206" s="237" t="s">
        <v>80</v>
      </c>
      <c r="AV206" s="13" t="s">
        <v>80</v>
      </c>
      <c r="AW206" s="13" t="s">
        <v>30</v>
      </c>
      <c r="AX206" s="13" t="s">
        <v>78</v>
      </c>
      <c r="AY206" s="237" t="s">
        <v>114</v>
      </c>
    </row>
    <row r="207" spans="1:65" s="2" customFormat="1" ht="16.5" customHeight="1">
      <c r="A207" s="38"/>
      <c r="B207" s="39"/>
      <c r="C207" s="212" t="s">
        <v>295</v>
      </c>
      <c r="D207" s="212" t="s">
        <v>116</v>
      </c>
      <c r="E207" s="213" t="s">
        <v>296</v>
      </c>
      <c r="F207" s="214" t="s">
        <v>297</v>
      </c>
      <c r="G207" s="215" t="s">
        <v>251</v>
      </c>
      <c r="H207" s="216">
        <v>1</v>
      </c>
      <c r="I207" s="217"/>
      <c r="J207" s="218">
        <f>ROUND(I207*H207,2)</f>
        <v>0</v>
      </c>
      <c r="K207" s="219"/>
      <c r="L207" s="44"/>
      <c r="M207" s="220" t="s">
        <v>1</v>
      </c>
      <c r="N207" s="221" t="s">
        <v>38</v>
      </c>
      <c r="O207" s="91"/>
      <c r="P207" s="222">
        <f>O207*H207</f>
        <v>0</v>
      </c>
      <c r="Q207" s="222">
        <v>0</v>
      </c>
      <c r="R207" s="222">
        <f>Q207*H207</f>
        <v>0</v>
      </c>
      <c r="S207" s="222">
        <v>0</v>
      </c>
      <c r="T207" s="223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4" t="s">
        <v>120</v>
      </c>
      <c r="AT207" s="224" t="s">
        <v>116</v>
      </c>
      <c r="AU207" s="224" t="s">
        <v>80</v>
      </c>
      <c r="AY207" s="17" t="s">
        <v>114</v>
      </c>
      <c r="BE207" s="225">
        <f>IF(N207="základní",J207,0)</f>
        <v>0</v>
      </c>
      <c r="BF207" s="225">
        <f>IF(N207="snížená",J207,0)</f>
        <v>0</v>
      </c>
      <c r="BG207" s="225">
        <f>IF(N207="zákl. přenesená",J207,0)</f>
        <v>0</v>
      </c>
      <c r="BH207" s="225">
        <f>IF(N207="sníž. přenesená",J207,0)</f>
        <v>0</v>
      </c>
      <c r="BI207" s="225">
        <f>IF(N207="nulová",J207,0)</f>
        <v>0</v>
      </c>
      <c r="BJ207" s="17" t="s">
        <v>78</v>
      </c>
      <c r="BK207" s="225">
        <f>ROUND(I207*H207,2)</f>
        <v>0</v>
      </c>
      <c r="BL207" s="17" t="s">
        <v>120</v>
      </c>
      <c r="BM207" s="224" t="s">
        <v>298</v>
      </c>
    </row>
    <row r="208" spans="1:63" s="12" customFormat="1" ht="22.8" customHeight="1">
      <c r="A208" s="12"/>
      <c r="B208" s="196"/>
      <c r="C208" s="197"/>
      <c r="D208" s="198" t="s">
        <v>72</v>
      </c>
      <c r="E208" s="210" t="s">
        <v>169</v>
      </c>
      <c r="F208" s="210" t="s">
        <v>299</v>
      </c>
      <c r="G208" s="197"/>
      <c r="H208" s="197"/>
      <c r="I208" s="200"/>
      <c r="J208" s="211">
        <f>BK208</f>
        <v>0</v>
      </c>
      <c r="K208" s="197"/>
      <c r="L208" s="202"/>
      <c r="M208" s="203"/>
      <c r="N208" s="204"/>
      <c r="O208" s="204"/>
      <c r="P208" s="205">
        <f>SUM(P209:P217)</f>
        <v>0</v>
      </c>
      <c r="Q208" s="204"/>
      <c r="R208" s="205">
        <f>SUM(R209:R217)</f>
        <v>0.14962776</v>
      </c>
      <c r="S208" s="204"/>
      <c r="T208" s="206">
        <f>SUM(T209:T217)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7" t="s">
        <v>78</v>
      </c>
      <c r="AT208" s="208" t="s">
        <v>72</v>
      </c>
      <c r="AU208" s="208" t="s">
        <v>78</v>
      </c>
      <c r="AY208" s="207" t="s">
        <v>114</v>
      </c>
      <c r="BK208" s="209">
        <f>SUM(BK209:BK217)</f>
        <v>0</v>
      </c>
    </row>
    <row r="209" spans="1:65" s="2" customFormat="1" ht="33" customHeight="1">
      <c r="A209" s="38"/>
      <c r="B209" s="39"/>
      <c r="C209" s="212" t="s">
        <v>300</v>
      </c>
      <c r="D209" s="212" t="s">
        <v>116</v>
      </c>
      <c r="E209" s="213" t="s">
        <v>301</v>
      </c>
      <c r="F209" s="214" t="s">
        <v>302</v>
      </c>
      <c r="G209" s="215" t="s">
        <v>303</v>
      </c>
      <c r="H209" s="216">
        <v>28.8</v>
      </c>
      <c r="I209" s="217"/>
      <c r="J209" s="218">
        <f>ROUND(I209*H209,2)</f>
        <v>0</v>
      </c>
      <c r="K209" s="219"/>
      <c r="L209" s="44"/>
      <c r="M209" s="220" t="s">
        <v>1</v>
      </c>
      <c r="N209" s="221" t="s">
        <v>38</v>
      </c>
      <c r="O209" s="91"/>
      <c r="P209" s="222">
        <f>O209*H209</f>
        <v>0</v>
      </c>
      <c r="Q209" s="222">
        <v>1E-05</v>
      </c>
      <c r="R209" s="222">
        <f>Q209*H209</f>
        <v>0.000288</v>
      </c>
      <c r="S209" s="222">
        <v>0</v>
      </c>
      <c r="T209" s="223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24" t="s">
        <v>120</v>
      </c>
      <c r="AT209" s="224" t="s">
        <v>116</v>
      </c>
      <c r="AU209" s="224" t="s">
        <v>80</v>
      </c>
      <c r="AY209" s="17" t="s">
        <v>114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7" t="s">
        <v>78</v>
      </c>
      <c r="BK209" s="225">
        <f>ROUND(I209*H209,2)</f>
        <v>0</v>
      </c>
      <c r="BL209" s="17" t="s">
        <v>120</v>
      </c>
      <c r="BM209" s="224" t="s">
        <v>304</v>
      </c>
    </row>
    <row r="210" spans="1:65" s="2" customFormat="1" ht="21.75" customHeight="1">
      <c r="A210" s="38"/>
      <c r="B210" s="39"/>
      <c r="C210" s="249" t="s">
        <v>305</v>
      </c>
      <c r="D210" s="249" t="s">
        <v>224</v>
      </c>
      <c r="E210" s="250" t="s">
        <v>306</v>
      </c>
      <c r="F210" s="251" t="s">
        <v>307</v>
      </c>
      <c r="G210" s="252" t="s">
        <v>303</v>
      </c>
      <c r="H210" s="253">
        <v>29.664</v>
      </c>
      <c r="I210" s="254"/>
      <c r="J210" s="255">
        <f>ROUND(I210*H210,2)</f>
        <v>0</v>
      </c>
      <c r="K210" s="256"/>
      <c r="L210" s="257"/>
      <c r="M210" s="258" t="s">
        <v>1</v>
      </c>
      <c r="N210" s="259" t="s">
        <v>38</v>
      </c>
      <c r="O210" s="91"/>
      <c r="P210" s="222">
        <f>O210*H210</f>
        <v>0</v>
      </c>
      <c r="Q210" s="222">
        <v>0.00259</v>
      </c>
      <c r="R210" s="222">
        <f>Q210*H210</f>
        <v>0.07682976</v>
      </c>
      <c r="S210" s="222">
        <v>0</v>
      </c>
      <c r="T210" s="223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24" t="s">
        <v>169</v>
      </c>
      <c r="AT210" s="224" t="s">
        <v>224</v>
      </c>
      <c r="AU210" s="224" t="s">
        <v>80</v>
      </c>
      <c r="AY210" s="17" t="s">
        <v>114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7" t="s">
        <v>78</v>
      </c>
      <c r="BK210" s="225">
        <f>ROUND(I210*H210,2)</f>
        <v>0</v>
      </c>
      <c r="BL210" s="17" t="s">
        <v>120</v>
      </c>
      <c r="BM210" s="224" t="s">
        <v>308</v>
      </c>
    </row>
    <row r="211" spans="1:51" s="13" customFormat="1" ht="12">
      <c r="A211" s="13"/>
      <c r="B211" s="226"/>
      <c r="C211" s="227"/>
      <c r="D211" s="228" t="s">
        <v>126</v>
      </c>
      <c r="E211" s="229" t="s">
        <v>1</v>
      </c>
      <c r="F211" s="230" t="s">
        <v>309</v>
      </c>
      <c r="G211" s="227"/>
      <c r="H211" s="231">
        <v>29.664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126</v>
      </c>
      <c r="AU211" s="237" t="s">
        <v>80</v>
      </c>
      <c r="AV211" s="13" t="s">
        <v>80</v>
      </c>
      <c r="AW211" s="13" t="s">
        <v>30</v>
      </c>
      <c r="AX211" s="13" t="s">
        <v>78</v>
      </c>
      <c r="AY211" s="237" t="s">
        <v>114</v>
      </c>
    </row>
    <row r="212" spans="1:65" s="2" customFormat="1" ht="24.15" customHeight="1">
      <c r="A212" s="38"/>
      <c r="B212" s="39"/>
      <c r="C212" s="212" t="s">
        <v>310</v>
      </c>
      <c r="D212" s="212" t="s">
        <v>116</v>
      </c>
      <c r="E212" s="213" t="s">
        <v>311</v>
      </c>
      <c r="F212" s="214" t="s">
        <v>312</v>
      </c>
      <c r="G212" s="215" t="s">
        <v>313</v>
      </c>
      <c r="H212" s="216">
        <v>3</v>
      </c>
      <c r="I212" s="217"/>
      <c r="J212" s="218">
        <f>ROUND(I212*H212,2)</f>
        <v>0</v>
      </c>
      <c r="K212" s="219"/>
      <c r="L212" s="44"/>
      <c r="M212" s="220" t="s">
        <v>1</v>
      </c>
      <c r="N212" s="221" t="s">
        <v>38</v>
      </c>
      <c r="O212" s="91"/>
      <c r="P212" s="222">
        <f>O212*H212</f>
        <v>0</v>
      </c>
      <c r="Q212" s="222">
        <v>0.00018</v>
      </c>
      <c r="R212" s="222">
        <f>Q212*H212</f>
        <v>0.00054</v>
      </c>
      <c r="S212" s="222">
        <v>0</v>
      </c>
      <c r="T212" s="223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24" t="s">
        <v>120</v>
      </c>
      <c r="AT212" s="224" t="s">
        <v>116</v>
      </c>
      <c r="AU212" s="224" t="s">
        <v>80</v>
      </c>
      <c r="AY212" s="17" t="s">
        <v>114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7" t="s">
        <v>78</v>
      </c>
      <c r="BK212" s="225">
        <f>ROUND(I212*H212,2)</f>
        <v>0</v>
      </c>
      <c r="BL212" s="17" t="s">
        <v>120</v>
      </c>
      <c r="BM212" s="224" t="s">
        <v>314</v>
      </c>
    </row>
    <row r="213" spans="1:65" s="2" customFormat="1" ht="24.15" customHeight="1">
      <c r="A213" s="38"/>
      <c r="B213" s="39"/>
      <c r="C213" s="212" t="s">
        <v>315</v>
      </c>
      <c r="D213" s="212" t="s">
        <v>116</v>
      </c>
      <c r="E213" s="213" t="s">
        <v>316</v>
      </c>
      <c r="F213" s="214" t="s">
        <v>317</v>
      </c>
      <c r="G213" s="215" t="s">
        <v>318</v>
      </c>
      <c r="H213" s="216">
        <v>1</v>
      </c>
      <c r="I213" s="217"/>
      <c r="J213" s="218">
        <f>ROUND(I213*H213,2)</f>
        <v>0</v>
      </c>
      <c r="K213" s="219"/>
      <c r="L213" s="44"/>
      <c r="M213" s="220" t="s">
        <v>1</v>
      </c>
      <c r="N213" s="221" t="s">
        <v>38</v>
      </c>
      <c r="O213" s="91"/>
      <c r="P213" s="222">
        <f>O213*H213</f>
        <v>0</v>
      </c>
      <c r="Q213" s="222">
        <v>0.06405</v>
      </c>
      <c r="R213" s="222">
        <f>Q213*H213</f>
        <v>0.06405</v>
      </c>
      <c r="S213" s="222">
        <v>0</v>
      </c>
      <c r="T213" s="223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24" t="s">
        <v>120</v>
      </c>
      <c r="AT213" s="224" t="s">
        <v>116</v>
      </c>
      <c r="AU213" s="224" t="s">
        <v>80</v>
      </c>
      <c r="AY213" s="17" t="s">
        <v>114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7" t="s">
        <v>78</v>
      </c>
      <c r="BK213" s="225">
        <f>ROUND(I213*H213,2)</f>
        <v>0</v>
      </c>
      <c r="BL213" s="17" t="s">
        <v>120</v>
      </c>
      <c r="BM213" s="224" t="s">
        <v>319</v>
      </c>
    </row>
    <row r="214" spans="1:65" s="2" customFormat="1" ht="33" customHeight="1">
      <c r="A214" s="38"/>
      <c r="B214" s="39"/>
      <c r="C214" s="212" t="s">
        <v>320</v>
      </c>
      <c r="D214" s="212" t="s">
        <v>116</v>
      </c>
      <c r="E214" s="213" t="s">
        <v>321</v>
      </c>
      <c r="F214" s="214" t="s">
        <v>322</v>
      </c>
      <c r="G214" s="215" t="s">
        <v>318</v>
      </c>
      <c r="H214" s="216">
        <v>1</v>
      </c>
      <c r="I214" s="217"/>
      <c r="J214" s="218">
        <f>ROUND(I214*H214,2)</f>
        <v>0</v>
      </c>
      <c r="K214" s="219"/>
      <c r="L214" s="44"/>
      <c r="M214" s="220" t="s">
        <v>1</v>
      </c>
      <c r="N214" s="221" t="s">
        <v>38</v>
      </c>
      <c r="O214" s="91"/>
      <c r="P214" s="222">
        <f>O214*H214</f>
        <v>0</v>
      </c>
      <c r="Q214" s="222">
        <v>0.00598</v>
      </c>
      <c r="R214" s="222">
        <f>Q214*H214</f>
        <v>0.00598</v>
      </c>
      <c r="S214" s="222">
        <v>0</v>
      </c>
      <c r="T214" s="22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24" t="s">
        <v>120</v>
      </c>
      <c r="AT214" s="224" t="s">
        <v>116</v>
      </c>
      <c r="AU214" s="224" t="s">
        <v>80</v>
      </c>
      <c r="AY214" s="17" t="s">
        <v>114</v>
      </c>
      <c r="BE214" s="225">
        <f>IF(N214="základní",J214,0)</f>
        <v>0</v>
      </c>
      <c r="BF214" s="225">
        <f>IF(N214="snížená",J214,0)</f>
        <v>0</v>
      </c>
      <c r="BG214" s="225">
        <f>IF(N214="zákl. přenesená",J214,0)</f>
        <v>0</v>
      </c>
      <c r="BH214" s="225">
        <f>IF(N214="sníž. přenesená",J214,0)</f>
        <v>0</v>
      </c>
      <c r="BI214" s="225">
        <f>IF(N214="nulová",J214,0)</f>
        <v>0</v>
      </c>
      <c r="BJ214" s="17" t="s">
        <v>78</v>
      </c>
      <c r="BK214" s="225">
        <f>ROUND(I214*H214,2)</f>
        <v>0</v>
      </c>
      <c r="BL214" s="17" t="s">
        <v>120</v>
      </c>
      <c r="BM214" s="224" t="s">
        <v>323</v>
      </c>
    </row>
    <row r="215" spans="1:65" s="2" customFormat="1" ht="24.15" customHeight="1">
      <c r="A215" s="38"/>
      <c r="B215" s="39"/>
      <c r="C215" s="212" t="s">
        <v>324</v>
      </c>
      <c r="D215" s="212" t="s">
        <v>116</v>
      </c>
      <c r="E215" s="213" t="s">
        <v>325</v>
      </c>
      <c r="F215" s="214" t="s">
        <v>326</v>
      </c>
      <c r="G215" s="215" t="s">
        <v>318</v>
      </c>
      <c r="H215" s="216">
        <v>1</v>
      </c>
      <c r="I215" s="217"/>
      <c r="J215" s="218">
        <f>ROUND(I215*H215,2)</f>
        <v>0</v>
      </c>
      <c r="K215" s="219"/>
      <c r="L215" s="44"/>
      <c r="M215" s="220" t="s">
        <v>1</v>
      </c>
      <c r="N215" s="221" t="s">
        <v>38</v>
      </c>
      <c r="O215" s="91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24" t="s">
        <v>120</v>
      </c>
      <c r="AT215" s="224" t="s">
        <v>116</v>
      </c>
      <c r="AU215" s="224" t="s">
        <v>80</v>
      </c>
      <c r="AY215" s="17" t="s">
        <v>114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7" t="s">
        <v>78</v>
      </c>
      <c r="BK215" s="225">
        <f>ROUND(I215*H215,2)</f>
        <v>0</v>
      </c>
      <c r="BL215" s="17" t="s">
        <v>120</v>
      </c>
      <c r="BM215" s="224" t="s">
        <v>327</v>
      </c>
    </row>
    <row r="216" spans="1:65" s="2" customFormat="1" ht="24.15" customHeight="1">
      <c r="A216" s="38"/>
      <c r="B216" s="39"/>
      <c r="C216" s="212" t="s">
        <v>328</v>
      </c>
      <c r="D216" s="212" t="s">
        <v>116</v>
      </c>
      <c r="E216" s="213" t="s">
        <v>329</v>
      </c>
      <c r="F216" s="214" t="s">
        <v>330</v>
      </c>
      <c r="G216" s="215" t="s">
        <v>318</v>
      </c>
      <c r="H216" s="216">
        <v>1</v>
      </c>
      <c r="I216" s="217"/>
      <c r="J216" s="218">
        <f>ROUND(I216*H216,2)</f>
        <v>0</v>
      </c>
      <c r="K216" s="219"/>
      <c r="L216" s="44"/>
      <c r="M216" s="220" t="s">
        <v>1</v>
      </c>
      <c r="N216" s="221" t="s">
        <v>38</v>
      </c>
      <c r="O216" s="91"/>
      <c r="P216" s="222">
        <f>O216*H216</f>
        <v>0</v>
      </c>
      <c r="Q216" s="222">
        <v>0.00194</v>
      </c>
      <c r="R216" s="222">
        <f>Q216*H216</f>
        <v>0.00194</v>
      </c>
      <c r="S216" s="222">
        <v>0</v>
      </c>
      <c r="T216" s="22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24" t="s">
        <v>120</v>
      </c>
      <c r="AT216" s="224" t="s">
        <v>116</v>
      </c>
      <c r="AU216" s="224" t="s">
        <v>80</v>
      </c>
      <c r="AY216" s="17" t="s">
        <v>114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7" t="s">
        <v>78</v>
      </c>
      <c r="BK216" s="225">
        <f>ROUND(I216*H216,2)</f>
        <v>0</v>
      </c>
      <c r="BL216" s="17" t="s">
        <v>120</v>
      </c>
      <c r="BM216" s="224" t="s">
        <v>331</v>
      </c>
    </row>
    <row r="217" spans="1:65" s="2" customFormat="1" ht="16.5" customHeight="1">
      <c r="A217" s="38"/>
      <c r="B217" s="39"/>
      <c r="C217" s="212" t="s">
        <v>332</v>
      </c>
      <c r="D217" s="212" t="s">
        <v>116</v>
      </c>
      <c r="E217" s="213" t="s">
        <v>333</v>
      </c>
      <c r="F217" s="214" t="s">
        <v>334</v>
      </c>
      <c r="G217" s="215" t="s">
        <v>251</v>
      </c>
      <c r="H217" s="216">
        <v>1</v>
      </c>
      <c r="I217" s="217"/>
      <c r="J217" s="218">
        <f>ROUND(I217*H217,2)</f>
        <v>0</v>
      </c>
      <c r="K217" s="219"/>
      <c r="L217" s="44"/>
      <c r="M217" s="220" t="s">
        <v>1</v>
      </c>
      <c r="N217" s="221" t="s">
        <v>38</v>
      </c>
      <c r="O217" s="91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24" t="s">
        <v>120</v>
      </c>
      <c r="AT217" s="224" t="s">
        <v>116</v>
      </c>
      <c r="AU217" s="224" t="s">
        <v>80</v>
      </c>
      <c r="AY217" s="17" t="s">
        <v>114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7" t="s">
        <v>78</v>
      </c>
      <c r="BK217" s="225">
        <f>ROUND(I217*H217,2)</f>
        <v>0</v>
      </c>
      <c r="BL217" s="17" t="s">
        <v>120</v>
      </c>
      <c r="BM217" s="224" t="s">
        <v>335</v>
      </c>
    </row>
    <row r="218" spans="1:63" s="12" customFormat="1" ht="22.8" customHeight="1">
      <c r="A218" s="12"/>
      <c r="B218" s="196"/>
      <c r="C218" s="197"/>
      <c r="D218" s="198" t="s">
        <v>72</v>
      </c>
      <c r="E218" s="210" t="s">
        <v>336</v>
      </c>
      <c r="F218" s="210" t="s">
        <v>337</v>
      </c>
      <c r="G218" s="197"/>
      <c r="H218" s="197"/>
      <c r="I218" s="200"/>
      <c r="J218" s="211">
        <f>BK218</f>
        <v>0</v>
      </c>
      <c r="K218" s="197"/>
      <c r="L218" s="202"/>
      <c r="M218" s="203"/>
      <c r="N218" s="204"/>
      <c r="O218" s="204"/>
      <c r="P218" s="205">
        <f>SUM(P219:P224)</f>
        <v>0</v>
      </c>
      <c r="Q218" s="204"/>
      <c r="R218" s="205">
        <f>SUM(R219:R224)</f>
        <v>0</v>
      </c>
      <c r="S218" s="204"/>
      <c r="T218" s="206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07" t="s">
        <v>78</v>
      </c>
      <c r="AT218" s="208" t="s">
        <v>72</v>
      </c>
      <c r="AU218" s="208" t="s">
        <v>78</v>
      </c>
      <c r="AY218" s="207" t="s">
        <v>114</v>
      </c>
      <c r="BK218" s="209">
        <f>SUM(BK219:BK224)</f>
        <v>0</v>
      </c>
    </row>
    <row r="219" spans="1:65" s="2" customFormat="1" ht="21.75" customHeight="1">
      <c r="A219" s="38"/>
      <c r="B219" s="39"/>
      <c r="C219" s="212" t="s">
        <v>338</v>
      </c>
      <c r="D219" s="212" t="s">
        <v>116</v>
      </c>
      <c r="E219" s="213" t="s">
        <v>339</v>
      </c>
      <c r="F219" s="214" t="s">
        <v>340</v>
      </c>
      <c r="G219" s="215" t="s">
        <v>203</v>
      </c>
      <c r="H219" s="216">
        <v>23.075</v>
      </c>
      <c r="I219" s="217"/>
      <c r="J219" s="218">
        <f>ROUND(I219*H219,2)</f>
        <v>0</v>
      </c>
      <c r="K219" s="219"/>
      <c r="L219" s="44"/>
      <c r="M219" s="220" t="s">
        <v>1</v>
      </c>
      <c r="N219" s="221" t="s">
        <v>38</v>
      </c>
      <c r="O219" s="91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24" t="s">
        <v>120</v>
      </c>
      <c r="AT219" s="224" t="s">
        <v>116</v>
      </c>
      <c r="AU219" s="224" t="s">
        <v>80</v>
      </c>
      <c r="AY219" s="17" t="s">
        <v>114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7" t="s">
        <v>78</v>
      </c>
      <c r="BK219" s="225">
        <f>ROUND(I219*H219,2)</f>
        <v>0</v>
      </c>
      <c r="BL219" s="17" t="s">
        <v>120</v>
      </c>
      <c r="BM219" s="224" t="s">
        <v>341</v>
      </c>
    </row>
    <row r="220" spans="1:65" s="2" customFormat="1" ht="24.15" customHeight="1">
      <c r="A220" s="38"/>
      <c r="B220" s="39"/>
      <c r="C220" s="212" t="s">
        <v>342</v>
      </c>
      <c r="D220" s="212" t="s">
        <v>116</v>
      </c>
      <c r="E220" s="213" t="s">
        <v>343</v>
      </c>
      <c r="F220" s="214" t="s">
        <v>344</v>
      </c>
      <c r="G220" s="215" t="s">
        <v>203</v>
      </c>
      <c r="H220" s="216">
        <v>438.425</v>
      </c>
      <c r="I220" s="217"/>
      <c r="J220" s="218">
        <f>ROUND(I220*H220,2)</f>
        <v>0</v>
      </c>
      <c r="K220" s="219"/>
      <c r="L220" s="44"/>
      <c r="M220" s="220" t="s">
        <v>1</v>
      </c>
      <c r="N220" s="221" t="s">
        <v>38</v>
      </c>
      <c r="O220" s="91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24" t="s">
        <v>120</v>
      </c>
      <c r="AT220" s="224" t="s">
        <v>116</v>
      </c>
      <c r="AU220" s="224" t="s">
        <v>80</v>
      </c>
      <c r="AY220" s="17" t="s">
        <v>114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7" t="s">
        <v>78</v>
      </c>
      <c r="BK220" s="225">
        <f>ROUND(I220*H220,2)</f>
        <v>0</v>
      </c>
      <c r="BL220" s="17" t="s">
        <v>120</v>
      </c>
      <c r="BM220" s="224" t="s">
        <v>345</v>
      </c>
    </row>
    <row r="221" spans="1:51" s="13" customFormat="1" ht="12">
      <c r="A221" s="13"/>
      <c r="B221" s="226"/>
      <c r="C221" s="227"/>
      <c r="D221" s="228" t="s">
        <v>126</v>
      </c>
      <c r="E221" s="229" t="s">
        <v>1</v>
      </c>
      <c r="F221" s="230" t="s">
        <v>346</v>
      </c>
      <c r="G221" s="227"/>
      <c r="H221" s="231">
        <v>438.425</v>
      </c>
      <c r="I221" s="232"/>
      <c r="J221" s="227"/>
      <c r="K221" s="227"/>
      <c r="L221" s="233"/>
      <c r="M221" s="234"/>
      <c r="N221" s="235"/>
      <c r="O221" s="235"/>
      <c r="P221" s="235"/>
      <c r="Q221" s="235"/>
      <c r="R221" s="235"/>
      <c r="S221" s="235"/>
      <c r="T221" s="23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37" t="s">
        <v>126</v>
      </c>
      <c r="AU221" s="237" t="s">
        <v>80</v>
      </c>
      <c r="AV221" s="13" t="s">
        <v>80</v>
      </c>
      <c r="AW221" s="13" t="s">
        <v>30</v>
      </c>
      <c r="AX221" s="13" t="s">
        <v>78</v>
      </c>
      <c r="AY221" s="237" t="s">
        <v>114</v>
      </c>
    </row>
    <row r="222" spans="1:65" s="2" customFormat="1" ht="24.15" customHeight="1">
      <c r="A222" s="38"/>
      <c r="B222" s="39"/>
      <c r="C222" s="212" t="s">
        <v>347</v>
      </c>
      <c r="D222" s="212" t="s">
        <v>116</v>
      </c>
      <c r="E222" s="213" t="s">
        <v>348</v>
      </c>
      <c r="F222" s="214" t="s">
        <v>349</v>
      </c>
      <c r="G222" s="215" t="s">
        <v>203</v>
      </c>
      <c r="H222" s="216">
        <v>23.075</v>
      </c>
      <c r="I222" s="217"/>
      <c r="J222" s="218">
        <f>ROUND(I222*H222,2)</f>
        <v>0</v>
      </c>
      <c r="K222" s="219"/>
      <c r="L222" s="44"/>
      <c r="M222" s="220" t="s">
        <v>1</v>
      </c>
      <c r="N222" s="221" t="s">
        <v>38</v>
      </c>
      <c r="O222" s="91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24" t="s">
        <v>120</v>
      </c>
      <c r="AT222" s="224" t="s">
        <v>116</v>
      </c>
      <c r="AU222" s="224" t="s">
        <v>80</v>
      </c>
      <c r="AY222" s="17" t="s">
        <v>114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7" t="s">
        <v>78</v>
      </c>
      <c r="BK222" s="225">
        <f>ROUND(I222*H222,2)</f>
        <v>0</v>
      </c>
      <c r="BL222" s="17" t="s">
        <v>120</v>
      </c>
      <c r="BM222" s="224" t="s">
        <v>350</v>
      </c>
    </row>
    <row r="223" spans="1:65" s="2" customFormat="1" ht="44.25" customHeight="1">
      <c r="A223" s="38"/>
      <c r="B223" s="39"/>
      <c r="C223" s="212" t="s">
        <v>351</v>
      </c>
      <c r="D223" s="212" t="s">
        <v>116</v>
      </c>
      <c r="E223" s="213" t="s">
        <v>352</v>
      </c>
      <c r="F223" s="214" t="s">
        <v>353</v>
      </c>
      <c r="G223" s="215" t="s">
        <v>203</v>
      </c>
      <c r="H223" s="216">
        <v>16.515</v>
      </c>
      <c r="I223" s="217"/>
      <c r="J223" s="218">
        <f>ROUND(I223*H223,2)</f>
        <v>0</v>
      </c>
      <c r="K223" s="219"/>
      <c r="L223" s="44"/>
      <c r="M223" s="220" t="s">
        <v>1</v>
      </c>
      <c r="N223" s="221" t="s">
        <v>38</v>
      </c>
      <c r="O223" s="91"/>
      <c r="P223" s="222">
        <f>O223*H223</f>
        <v>0</v>
      </c>
      <c r="Q223" s="222">
        <v>0</v>
      </c>
      <c r="R223" s="222">
        <f>Q223*H223</f>
        <v>0</v>
      </c>
      <c r="S223" s="222">
        <v>0</v>
      </c>
      <c r="T223" s="223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4" t="s">
        <v>120</v>
      </c>
      <c r="AT223" s="224" t="s">
        <v>116</v>
      </c>
      <c r="AU223" s="224" t="s">
        <v>80</v>
      </c>
      <c r="AY223" s="17" t="s">
        <v>114</v>
      </c>
      <c r="BE223" s="225">
        <f>IF(N223="základní",J223,0)</f>
        <v>0</v>
      </c>
      <c r="BF223" s="225">
        <f>IF(N223="snížená",J223,0)</f>
        <v>0</v>
      </c>
      <c r="BG223" s="225">
        <f>IF(N223="zákl. přenesená",J223,0)</f>
        <v>0</v>
      </c>
      <c r="BH223" s="225">
        <f>IF(N223="sníž. přenesená",J223,0)</f>
        <v>0</v>
      </c>
      <c r="BI223" s="225">
        <f>IF(N223="nulová",J223,0)</f>
        <v>0</v>
      </c>
      <c r="BJ223" s="17" t="s">
        <v>78</v>
      </c>
      <c r="BK223" s="225">
        <f>ROUND(I223*H223,2)</f>
        <v>0</v>
      </c>
      <c r="BL223" s="17" t="s">
        <v>120</v>
      </c>
      <c r="BM223" s="224" t="s">
        <v>354</v>
      </c>
    </row>
    <row r="224" spans="1:65" s="2" customFormat="1" ht="44.25" customHeight="1">
      <c r="A224" s="38"/>
      <c r="B224" s="39"/>
      <c r="C224" s="212" t="s">
        <v>355</v>
      </c>
      <c r="D224" s="212" t="s">
        <v>116</v>
      </c>
      <c r="E224" s="213" t="s">
        <v>356</v>
      </c>
      <c r="F224" s="214" t="s">
        <v>357</v>
      </c>
      <c r="G224" s="215" t="s">
        <v>203</v>
      </c>
      <c r="H224" s="216">
        <v>6.555</v>
      </c>
      <c r="I224" s="217"/>
      <c r="J224" s="218">
        <f>ROUND(I224*H224,2)</f>
        <v>0</v>
      </c>
      <c r="K224" s="219"/>
      <c r="L224" s="44"/>
      <c r="M224" s="220" t="s">
        <v>1</v>
      </c>
      <c r="N224" s="221" t="s">
        <v>38</v>
      </c>
      <c r="O224" s="91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24" t="s">
        <v>120</v>
      </c>
      <c r="AT224" s="224" t="s">
        <v>116</v>
      </c>
      <c r="AU224" s="224" t="s">
        <v>80</v>
      </c>
      <c r="AY224" s="17" t="s">
        <v>114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7" t="s">
        <v>78</v>
      </c>
      <c r="BK224" s="225">
        <f>ROUND(I224*H224,2)</f>
        <v>0</v>
      </c>
      <c r="BL224" s="17" t="s">
        <v>120</v>
      </c>
      <c r="BM224" s="224" t="s">
        <v>358</v>
      </c>
    </row>
    <row r="225" spans="1:63" s="12" customFormat="1" ht="25.9" customHeight="1">
      <c r="A225" s="12"/>
      <c r="B225" s="196"/>
      <c r="C225" s="197"/>
      <c r="D225" s="198" t="s">
        <v>72</v>
      </c>
      <c r="E225" s="199" t="s">
        <v>359</v>
      </c>
      <c r="F225" s="199" t="s">
        <v>360</v>
      </c>
      <c r="G225" s="197"/>
      <c r="H225" s="197"/>
      <c r="I225" s="200"/>
      <c r="J225" s="201">
        <f>BK225</f>
        <v>0</v>
      </c>
      <c r="K225" s="197"/>
      <c r="L225" s="202"/>
      <c r="M225" s="203"/>
      <c r="N225" s="204"/>
      <c r="O225" s="204"/>
      <c r="P225" s="205">
        <f>P226</f>
        <v>0</v>
      </c>
      <c r="Q225" s="204"/>
      <c r="R225" s="205">
        <f>R226</f>
        <v>0.03471780000000001</v>
      </c>
      <c r="S225" s="204"/>
      <c r="T225" s="206">
        <f>T226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7" t="s">
        <v>80</v>
      </c>
      <c r="AT225" s="208" t="s">
        <v>72</v>
      </c>
      <c r="AU225" s="208" t="s">
        <v>73</v>
      </c>
      <c r="AY225" s="207" t="s">
        <v>114</v>
      </c>
      <c r="BK225" s="209">
        <f>BK226</f>
        <v>0</v>
      </c>
    </row>
    <row r="226" spans="1:63" s="12" customFormat="1" ht="22.8" customHeight="1">
      <c r="A226" s="12"/>
      <c r="B226" s="196"/>
      <c r="C226" s="197"/>
      <c r="D226" s="198" t="s">
        <v>72</v>
      </c>
      <c r="E226" s="210" t="s">
        <v>361</v>
      </c>
      <c r="F226" s="210" t="s">
        <v>362</v>
      </c>
      <c r="G226" s="197"/>
      <c r="H226" s="197"/>
      <c r="I226" s="200"/>
      <c r="J226" s="211">
        <f>BK226</f>
        <v>0</v>
      </c>
      <c r="K226" s="197"/>
      <c r="L226" s="202"/>
      <c r="M226" s="203"/>
      <c r="N226" s="204"/>
      <c r="O226" s="204"/>
      <c r="P226" s="205">
        <f>SUM(P227:P238)</f>
        <v>0</v>
      </c>
      <c r="Q226" s="204"/>
      <c r="R226" s="205">
        <f>SUM(R227:R238)</f>
        <v>0.03471780000000001</v>
      </c>
      <c r="S226" s="204"/>
      <c r="T226" s="206">
        <f>SUM(T227:T238)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07" t="s">
        <v>80</v>
      </c>
      <c r="AT226" s="208" t="s">
        <v>72</v>
      </c>
      <c r="AU226" s="208" t="s">
        <v>78</v>
      </c>
      <c r="AY226" s="207" t="s">
        <v>114</v>
      </c>
      <c r="BK226" s="209">
        <f>SUM(BK227:BK238)</f>
        <v>0</v>
      </c>
    </row>
    <row r="227" spans="1:65" s="2" customFormat="1" ht="37.8" customHeight="1">
      <c r="A227" s="38"/>
      <c r="B227" s="39"/>
      <c r="C227" s="212" t="s">
        <v>363</v>
      </c>
      <c r="D227" s="212" t="s">
        <v>116</v>
      </c>
      <c r="E227" s="213" t="s">
        <v>364</v>
      </c>
      <c r="F227" s="214" t="s">
        <v>365</v>
      </c>
      <c r="G227" s="215" t="s">
        <v>303</v>
      </c>
      <c r="H227" s="216">
        <v>0</v>
      </c>
      <c r="I227" s="217"/>
      <c r="J227" s="218">
        <f>ROUND(I227*H227,2)</f>
        <v>0</v>
      </c>
      <c r="K227" s="219"/>
      <c r="L227" s="44"/>
      <c r="M227" s="220" t="s">
        <v>1</v>
      </c>
      <c r="N227" s="221" t="s">
        <v>38</v>
      </c>
      <c r="O227" s="91"/>
      <c r="P227" s="222">
        <f>O227*H227</f>
        <v>0</v>
      </c>
      <c r="Q227" s="222">
        <v>0</v>
      </c>
      <c r="R227" s="222">
        <f>Q227*H227</f>
        <v>0</v>
      </c>
      <c r="S227" s="222">
        <v>0</v>
      </c>
      <c r="T227" s="223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24" t="s">
        <v>211</v>
      </c>
      <c r="AT227" s="224" t="s">
        <v>116</v>
      </c>
      <c r="AU227" s="224" t="s">
        <v>80</v>
      </c>
      <c r="AY227" s="17" t="s">
        <v>114</v>
      </c>
      <c r="BE227" s="225">
        <f>IF(N227="základní",J227,0)</f>
        <v>0</v>
      </c>
      <c r="BF227" s="225">
        <f>IF(N227="snížená",J227,0)</f>
        <v>0</v>
      </c>
      <c r="BG227" s="225">
        <f>IF(N227="zákl. přenesená",J227,0)</f>
        <v>0</v>
      </c>
      <c r="BH227" s="225">
        <f>IF(N227="sníž. přenesená",J227,0)</f>
        <v>0</v>
      </c>
      <c r="BI227" s="225">
        <f>IF(N227="nulová",J227,0)</f>
        <v>0</v>
      </c>
      <c r="BJ227" s="17" t="s">
        <v>78</v>
      </c>
      <c r="BK227" s="225">
        <f>ROUND(I227*H227,2)</f>
        <v>0</v>
      </c>
      <c r="BL227" s="17" t="s">
        <v>211</v>
      </c>
      <c r="BM227" s="224" t="s">
        <v>366</v>
      </c>
    </row>
    <row r="228" spans="1:51" s="15" customFormat="1" ht="12">
      <c r="A228" s="15"/>
      <c r="B228" s="260"/>
      <c r="C228" s="261"/>
      <c r="D228" s="228" t="s">
        <v>126</v>
      </c>
      <c r="E228" s="262" t="s">
        <v>1</v>
      </c>
      <c r="F228" s="263" t="s">
        <v>367</v>
      </c>
      <c r="G228" s="261"/>
      <c r="H228" s="262" t="s">
        <v>1</v>
      </c>
      <c r="I228" s="264"/>
      <c r="J228" s="261"/>
      <c r="K228" s="261"/>
      <c r="L228" s="265"/>
      <c r="M228" s="266"/>
      <c r="N228" s="267"/>
      <c r="O228" s="267"/>
      <c r="P228" s="267"/>
      <c r="Q228" s="267"/>
      <c r="R228" s="267"/>
      <c r="S228" s="267"/>
      <c r="T228" s="268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9" t="s">
        <v>126</v>
      </c>
      <c r="AU228" s="269" t="s">
        <v>80</v>
      </c>
      <c r="AV228" s="15" t="s">
        <v>78</v>
      </c>
      <c r="AW228" s="15" t="s">
        <v>30</v>
      </c>
      <c r="AX228" s="15" t="s">
        <v>73</v>
      </c>
      <c r="AY228" s="269" t="s">
        <v>114</v>
      </c>
    </row>
    <row r="229" spans="1:65" s="2" customFormat="1" ht="24.15" customHeight="1">
      <c r="A229" s="38"/>
      <c r="B229" s="39"/>
      <c r="C229" s="249" t="s">
        <v>368</v>
      </c>
      <c r="D229" s="249" t="s">
        <v>224</v>
      </c>
      <c r="E229" s="250" t="s">
        <v>369</v>
      </c>
      <c r="F229" s="251" t="s">
        <v>370</v>
      </c>
      <c r="G229" s="252" t="s">
        <v>303</v>
      </c>
      <c r="H229" s="253">
        <v>19.74</v>
      </c>
      <c r="I229" s="254"/>
      <c r="J229" s="255">
        <f>ROUND(I229*H229,2)</f>
        <v>0</v>
      </c>
      <c r="K229" s="256"/>
      <c r="L229" s="257"/>
      <c r="M229" s="258" t="s">
        <v>1</v>
      </c>
      <c r="N229" s="259" t="s">
        <v>38</v>
      </c>
      <c r="O229" s="91"/>
      <c r="P229" s="222">
        <f>O229*H229</f>
        <v>0</v>
      </c>
      <c r="Q229" s="222">
        <v>0.00032</v>
      </c>
      <c r="R229" s="222">
        <f>Q229*H229</f>
        <v>0.0063168</v>
      </c>
      <c r="S229" s="222">
        <v>0</v>
      </c>
      <c r="T229" s="223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24" t="s">
        <v>371</v>
      </c>
      <c r="AT229" s="224" t="s">
        <v>224</v>
      </c>
      <c r="AU229" s="224" t="s">
        <v>80</v>
      </c>
      <c r="AY229" s="17" t="s">
        <v>114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7" t="s">
        <v>78</v>
      </c>
      <c r="BK229" s="225">
        <f>ROUND(I229*H229,2)</f>
        <v>0</v>
      </c>
      <c r="BL229" s="17" t="s">
        <v>211</v>
      </c>
      <c r="BM229" s="224" t="s">
        <v>372</v>
      </c>
    </row>
    <row r="230" spans="1:51" s="13" customFormat="1" ht="12">
      <c r="A230" s="13"/>
      <c r="B230" s="226"/>
      <c r="C230" s="227"/>
      <c r="D230" s="228" t="s">
        <v>126</v>
      </c>
      <c r="E230" s="227"/>
      <c r="F230" s="230" t="s">
        <v>373</v>
      </c>
      <c r="G230" s="227"/>
      <c r="H230" s="231">
        <v>19.74</v>
      </c>
      <c r="I230" s="232"/>
      <c r="J230" s="227"/>
      <c r="K230" s="227"/>
      <c r="L230" s="233"/>
      <c r="M230" s="234"/>
      <c r="N230" s="235"/>
      <c r="O230" s="235"/>
      <c r="P230" s="235"/>
      <c r="Q230" s="235"/>
      <c r="R230" s="235"/>
      <c r="S230" s="235"/>
      <c r="T230" s="236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37" t="s">
        <v>126</v>
      </c>
      <c r="AU230" s="237" t="s">
        <v>80</v>
      </c>
      <c r="AV230" s="13" t="s">
        <v>80</v>
      </c>
      <c r="AW230" s="13" t="s">
        <v>4</v>
      </c>
      <c r="AX230" s="13" t="s">
        <v>78</v>
      </c>
      <c r="AY230" s="237" t="s">
        <v>114</v>
      </c>
    </row>
    <row r="231" spans="1:65" s="2" customFormat="1" ht="37.8" customHeight="1">
      <c r="A231" s="38"/>
      <c r="B231" s="39"/>
      <c r="C231" s="212" t="s">
        <v>374</v>
      </c>
      <c r="D231" s="212" t="s">
        <v>116</v>
      </c>
      <c r="E231" s="213" t="s">
        <v>375</v>
      </c>
      <c r="F231" s="214" t="s">
        <v>376</v>
      </c>
      <c r="G231" s="215" t="s">
        <v>303</v>
      </c>
      <c r="H231" s="216">
        <v>20</v>
      </c>
      <c r="I231" s="217"/>
      <c r="J231" s="218">
        <f>ROUND(I231*H231,2)</f>
        <v>0</v>
      </c>
      <c r="K231" s="219"/>
      <c r="L231" s="44"/>
      <c r="M231" s="220" t="s">
        <v>1</v>
      </c>
      <c r="N231" s="221" t="s">
        <v>38</v>
      </c>
      <c r="O231" s="91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24" t="s">
        <v>211</v>
      </c>
      <c r="AT231" s="224" t="s">
        <v>116</v>
      </c>
      <c r="AU231" s="224" t="s">
        <v>80</v>
      </c>
      <c r="AY231" s="17" t="s">
        <v>114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7" t="s">
        <v>78</v>
      </c>
      <c r="BK231" s="225">
        <f>ROUND(I231*H231,2)</f>
        <v>0</v>
      </c>
      <c r="BL231" s="17" t="s">
        <v>211</v>
      </c>
      <c r="BM231" s="224" t="s">
        <v>377</v>
      </c>
    </row>
    <row r="232" spans="1:65" s="2" customFormat="1" ht="16.5" customHeight="1">
      <c r="A232" s="38"/>
      <c r="B232" s="39"/>
      <c r="C232" s="249" t="s">
        <v>378</v>
      </c>
      <c r="D232" s="249" t="s">
        <v>224</v>
      </c>
      <c r="E232" s="250" t="s">
        <v>379</v>
      </c>
      <c r="F232" s="251" t="s">
        <v>380</v>
      </c>
      <c r="G232" s="252" t="s">
        <v>303</v>
      </c>
      <c r="H232" s="253">
        <v>21</v>
      </c>
      <c r="I232" s="254"/>
      <c r="J232" s="255">
        <f>ROUND(I232*H232,2)</f>
        <v>0</v>
      </c>
      <c r="K232" s="256"/>
      <c r="L232" s="257"/>
      <c r="M232" s="258" t="s">
        <v>1</v>
      </c>
      <c r="N232" s="259" t="s">
        <v>38</v>
      </c>
      <c r="O232" s="91"/>
      <c r="P232" s="222">
        <f>O232*H232</f>
        <v>0</v>
      </c>
      <c r="Q232" s="222">
        <v>0.00039</v>
      </c>
      <c r="R232" s="222">
        <f>Q232*H232</f>
        <v>0.00819</v>
      </c>
      <c r="S232" s="222">
        <v>0</v>
      </c>
      <c r="T232" s="223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24" t="s">
        <v>371</v>
      </c>
      <c r="AT232" s="224" t="s">
        <v>224</v>
      </c>
      <c r="AU232" s="224" t="s">
        <v>80</v>
      </c>
      <c r="AY232" s="17" t="s">
        <v>114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7" t="s">
        <v>78</v>
      </c>
      <c r="BK232" s="225">
        <f>ROUND(I232*H232,2)</f>
        <v>0</v>
      </c>
      <c r="BL232" s="17" t="s">
        <v>211</v>
      </c>
      <c r="BM232" s="224" t="s">
        <v>381</v>
      </c>
    </row>
    <row r="233" spans="1:51" s="13" customFormat="1" ht="12">
      <c r="A233" s="13"/>
      <c r="B233" s="226"/>
      <c r="C233" s="227"/>
      <c r="D233" s="228" t="s">
        <v>126</v>
      </c>
      <c r="E233" s="227"/>
      <c r="F233" s="230" t="s">
        <v>382</v>
      </c>
      <c r="G233" s="227"/>
      <c r="H233" s="231">
        <v>21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126</v>
      </c>
      <c r="AU233" s="237" t="s">
        <v>80</v>
      </c>
      <c r="AV233" s="13" t="s">
        <v>80</v>
      </c>
      <c r="AW233" s="13" t="s">
        <v>4</v>
      </c>
      <c r="AX233" s="13" t="s">
        <v>78</v>
      </c>
      <c r="AY233" s="237" t="s">
        <v>114</v>
      </c>
    </row>
    <row r="234" spans="1:65" s="2" customFormat="1" ht="62.7" customHeight="1">
      <c r="A234" s="38"/>
      <c r="B234" s="39"/>
      <c r="C234" s="212" t="s">
        <v>383</v>
      </c>
      <c r="D234" s="212" t="s">
        <v>116</v>
      </c>
      <c r="E234" s="213" t="s">
        <v>384</v>
      </c>
      <c r="F234" s="214" t="s">
        <v>385</v>
      </c>
      <c r="G234" s="215" t="s">
        <v>303</v>
      </c>
      <c r="H234" s="216">
        <v>35</v>
      </c>
      <c r="I234" s="217"/>
      <c r="J234" s="218">
        <f>ROUND(I234*H234,2)</f>
        <v>0</v>
      </c>
      <c r="K234" s="219"/>
      <c r="L234" s="44"/>
      <c r="M234" s="220" t="s">
        <v>1</v>
      </c>
      <c r="N234" s="221" t="s">
        <v>38</v>
      </c>
      <c r="O234" s="91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4" t="s">
        <v>211</v>
      </c>
      <c r="AT234" s="224" t="s">
        <v>116</v>
      </c>
      <c r="AU234" s="224" t="s">
        <v>80</v>
      </c>
      <c r="AY234" s="17" t="s">
        <v>114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7" t="s">
        <v>78</v>
      </c>
      <c r="BK234" s="225">
        <f>ROUND(I234*H234,2)</f>
        <v>0</v>
      </c>
      <c r="BL234" s="17" t="s">
        <v>211</v>
      </c>
      <c r="BM234" s="224" t="s">
        <v>386</v>
      </c>
    </row>
    <row r="235" spans="1:65" s="2" customFormat="1" ht="24.15" customHeight="1">
      <c r="A235" s="38"/>
      <c r="B235" s="39"/>
      <c r="C235" s="249" t="s">
        <v>387</v>
      </c>
      <c r="D235" s="249" t="s">
        <v>224</v>
      </c>
      <c r="E235" s="250" t="s">
        <v>388</v>
      </c>
      <c r="F235" s="251" t="s">
        <v>389</v>
      </c>
      <c r="G235" s="252" t="s">
        <v>303</v>
      </c>
      <c r="H235" s="253">
        <v>35.7</v>
      </c>
      <c r="I235" s="254"/>
      <c r="J235" s="255">
        <f>ROUND(I235*H235,2)</f>
        <v>0</v>
      </c>
      <c r="K235" s="256"/>
      <c r="L235" s="257"/>
      <c r="M235" s="258" t="s">
        <v>1</v>
      </c>
      <c r="N235" s="259" t="s">
        <v>38</v>
      </c>
      <c r="O235" s="91"/>
      <c r="P235" s="222">
        <f>O235*H235</f>
        <v>0</v>
      </c>
      <c r="Q235" s="222">
        <v>0.00023</v>
      </c>
      <c r="R235" s="222">
        <f>Q235*H235</f>
        <v>0.008211000000000001</v>
      </c>
      <c r="S235" s="222">
        <v>0</v>
      </c>
      <c r="T235" s="22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24" t="s">
        <v>371</v>
      </c>
      <c r="AT235" s="224" t="s">
        <v>224</v>
      </c>
      <c r="AU235" s="224" t="s">
        <v>80</v>
      </c>
      <c r="AY235" s="17" t="s">
        <v>114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7" t="s">
        <v>78</v>
      </c>
      <c r="BK235" s="225">
        <f>ROUND(I235*H235,2)</f>
        <v>0</v>
      </c>
      <c r="BL235" s="17" t="s">
        <v>211</v>
      </c>
      <c r="BM235" s="224" t="s">
        <v>390</v>
      </c>
    </row>
    <row r="236" spans="1:51" s="13" customFormat="1" ht="12">
      <c r="A236" s="13"/>
      <c r="B236" s="226"/>
      <c r="C236" s="227"/>
      <c r="D236" s="228" t="s">
        <v>126</v>
      </c>
      <c r="E236" s="227"/>
      <c r="F236" s="230" t="s">
        <v>391</v>
      </c>
      <c r="G236" s="227"/>
      <c r="H236" s="231">
        <v>35.7</v>
      </c>
      <c r="I236" s="232"/>
      <c r="J236" s="227"/>
      <c r="K236" s="227"/>
      <c r="L236" s="233"/>
      <c r="M236" s="234"/>
      <c r="N236" s="235"/>
      <c r="O236" s="235"/>
      <c r="P236" s="235"/>
      <c r="Q236" s="235"/>
      <c r="R236" s="235"/>
      <c r="S236" s="235"/>
      <c r="T236" s="236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7" t="s">
        <v>126</v>
      </c>
      <c r="AU236" s="237" t="s">
        <v>80</v>
      </c>
      <c r="AV236" s="13" t="s">
        <v>80</v>
      </c>
      <c r="AW236" s="13" t="s">
        <v>4</v>
      </c>
      <c r="AX236" s="13" t="s">
        <v>78</v>
      </c>
      <c r="AY236" s="237" t="s">
        <v>114</v>
      </c>
    </row>
    <row r="237" spans="1:65" s="2" customFormat="1" ht="37.8" customHeight="1">
      <c r="A237" s="38"/>
      <c r="B237" s="39"/>
      <c r="C237" s="212" t="s">
        <v>392</v>
      </c>
      <c r="D237" s="212" t="s">
        <v>116</v>
      </c>
      <c r="E237" s="213" t="s">
        <v>393</v>
      </c>
      <c r="F237" s="214" t="s">
        <v>394</v>
      </c>
      <c r="G237" s="215" t="s">
        <v>318</v>
      </c>
      <c r="H237" s="216">
        <v>1</v>
      </c>
      <c r="I237" s="217"/>
      <c r="J237" s="218">
        <f>ROUND(I237*H237,2)</f>
        <v>0</v>
      </c>
      <c r="K237" s="219"/>
      <c r="L237" s="44"/>
      <c r="M237" s="220" t="s">
        <v>1</v>
      </c>
      <c r="N237" s="221" t="s">
        <v>38</v>
      </c>
      <c r="O237" s="91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24" t="s">
        <v>211</v>
      </c>
      <c r="AT237" s="224" t="s">
        <v>116</v>
      </c>
      <c r="AU237" s="224" t="s">
        <v>80</v>
      </c>
      <c r="AY237" s="17" t="s">
        <v>114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7" t="s">
        <v>78</v>
      </c>
      <c r="BK237" s="225">
        <f>ROUND(I237*H237,2)</f>
        <v>0</v>
      </c>
      <c r="BL237" s="17" t="s">
        <v>211</v>
      </c>
      <c r="BM237" s="224" t="s">
        <v>395</v>
      </c>
    </row>
    <row r="238" spans="1:65" s="2" customFormat="1" ht="55.5" customHeight="1">
      <c r="A238" s="38"/>
      <c r="B238" s="39"/>
      <c r="C238" s="249" t="s">
        <v>396</v>
      </c>
      <c r="D238" s="249" t="s">
        <v>224</v>
      </c>
      <c r="E238" s="250" t="s">
        <v>397</v>
      </c>
      <c r="F238" s="251" t="s">
        <v>398</v>
      </c>
      <c r="G238" s="252" t="s">
        <v>318</v>
      </c>
      <c r="H238" s="253">
        <v>1</v>
      </c>
      <c r="I238" s="254"/>
      <c r="J238" s="255">
        <f>ROUND(I238*H238,2)</f>
        <v>0</v>
      </c>
      <c r="K238" s="256"/>
      <c r="L238" s="257"/>
      <c r="M238" s="258" t="s">
        <v>1</v>
      </c>
      <c r="N238" s="259" t="s">
        <v>38</v>
      </c>
      <c r="O238" s="91"/>
      <c r="P238" s="222">
        <f>O238*H238</f>
        <v>0</v>
      </c>
      <c r="Q238" s="222">
        <v>0.012</v>
      </c>
      <c r="R238" s="222">
        <f>Q238*H238</f>
        <v>0.012</v>
      </c>
      <c r="S238" s="222">
        <v>0</v>
      </c>
      <c r="T238" s="223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24" t="s">
        <v>371</v>
      </c>
      <c r="AT238" s="224" t="s">
        <v>224</v>
      </c>
      <c r="AU238" s="224" t="s">
        <v>80</v>
      </c>
      <c r="AY238" s="17" t="s">
        <v>114</v>
      </c>
      <c r="BE238" s="225">
        <f>IF(N238="základní",J238,0)</f>
        <v>0</v>
      </c>
      <c r="BF238" s="225">
        <f>IF(N238="snížená",J238,0)</f>
        <v>0</v>
      </c>
      <c r="BG238" s="225">
        <f>IF(N238="zákl. přenesená",J238,0)</f>
        <v>0</v>
      </c>
      <c r="BH238" s="225">
        <f>IF(N238="sníž. přenesená",J238,0)</f>
        <v>0</v>
      </c>
      <c r="BI238" s="225">
        <f>IF(N238="nulová",J238,0)</f>
        <v>0</v>
      </c>
      <c r="BJ238" s="17" t="s">
        <v>78</v>
      </c>
      <c r="BK238" s="225">
        <f>ROUND(I238*H238,2)</f>
        <v>0</v>
      </c>
      <c r="BL238" s="17" t="s">
        <v>211</v>
      </c>
      <c r="BM238" s="224" t="s">
        <v>399</v>
      </c>
    </row>
    <row r="239" spans="1:63" s="12" customFormat="1" ht="25.9" customHeight="1">
      <c r="A239" s="12"/>
      <c r="B239" s="196"/>
      <c r="C239" s="197"/>
      <c r="D239" s="198" t="s">
        <v>72</v>
      </c>
      <c r="E239" s="199" t="s">
        <v>224</v>
      </c>
      <c r="F239" s="199" t="s">
        <v>400</v>
      </c>
      <c r="G239" s="197"/>
      <c r="H239" s="197"/>
      <c r="I239" s="200"/>
      <c r="J239" s="201">
        <f>BK239</f>
        <v>0</v>
      </c>
      <c r="K239" s="197"/>
      <c r="L239" s="202"/>
      <c r="M239" s="203"/>
      <c r="N239" s="204"/>
      <c r="O239" s="204"/>
      <c r="P239" s="205">
        <f>P240</f>
        <v>0</v>
      </c>
      <c r="Q239" s="204"/>
      <c r="R239" s="205">
        <f>R240</f>
        <v>0</v>
      </c>
      <c r="S239" s="204"/>
      <c r="T239" s="206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07" t="s">
        <v>145</v>
      </c>
      <c r="AT239" s="208" t="s">
        <v>72</v>
      </c>
      <c r="AU239" s="208" t="s">
        <v>73</v>
      </c>
      <c r="AY239" s="207" t="s">
        <v>114</v>
      </c>
      <c r="BK239" s="209">
        <f>BK240</f>
        <v>0</v>
      </c>
    </row>
    <row r="240" spans="1:63" s="12" customFormat="1" ht="22.8" customHeight="1">
      <c r="A240" s="12"/>
      <c r="B240" s="196"/>
      <c r="C240" s="197"/>
      <c r="D240" s="198" t="s">
        <v>72</v>
      </c>
      <c r="E240" s="210" t="s">
        <v>401</v>
      </c>
      <c r="F240" s="210" t="s">
        <v>402</v>
      </c>
      <c r="G240" s="197"/>
      <c r="H240" s="197"/>
      <c r="I240" s="200"/>
      <c r="J240" s="211">
        <f>BK240</f>
        <v>0</v>
      </c>
      <c r="K240" s="197"/>
      <c r="L240" s="202"/>
      <c r="M240" s="203"/>
      <c r="N240" s="204"/>
      <c r="O240" s="204"/>
      <c r="P240" s="205">
        <f>P241</f>
        <v>0</v>
      </c>
      <c r="Q240" s="204"/>
      <c r="R240" s="205">
        <f>R241</f>
        <v>0</v>
      </c>
      <c r="S240" s="204"/>
      <c r="T240" s="206">
        <f>T241</f>
        <v>0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7" t="s">
        <v>145</v>
      </c>
      <c r="AT240" s="208" t="s">
        <v>72</v>
      </c>
      <c r="AU240" s="208" t="s">
        <v>78</v>
      </c>
      <c r="AY240" s="207" t="s">
        <v>114</v>
      </c>
      <c r="BK240" s="209">
        <f>BK241</f>
        <v>0</v>
      </c>
    </row>
    <row r="241" spans="1:65" s="2" customFormat="1" ht="49.05" customHeight="1">
      <c r="A241" s="38"/>
      <c r="B241" s="39"/>
      <c r="C241" s="212" t="s">
        <v>403</v>
      </c>
      <c r="D241" s="212" t="s">
        <v>116</v>
      </c>
      <c r="E241" s="213" t="s">
        <v>404</v>
      </c>
      <c r="F241" s="214" t="s">
        <v>405</v>
      </c>
      <c r="G241" s="215" t="s">
        <v>406</v>
      </c>
      <c r="H241" s="216">
        <v>1</v>
      </c>
      <c r="I241" s="217"/>
      <c r="J241" s="218">
        <f>ROUND(I241*H241,2)</f>
        <v>0</v>
      </c>
      <c r="K241" s="219"/>
      <c r="L241" s="44"/>
      <c r="M241" s="220" t="s">
        <v>1</v>
      </c>
      <c r="N241" s="221" t="s">
        <v>38</v>
      </c>
      <c r="O241" s="91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24" t="s">
        <v>387</v>
      </c>
      <c r="AT241" s="224" t="s">
        <v>116</v>
      </c>
      <c r="AU241" s="224" t="s">
        <v>80</v>
      </c>
      <c r="AY241" s="17" t="s">
        <v>114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7" t="s">
        <v>78</v>
      </c>
      <c r="BK241" s="225">
        <f>ROUND(I241*H241,2)</f>
        <v>0</v>
      </c>
      <c r="BL241" s="17" t="s">
        <v>387</v>
      </c>
      <c r="BM241" s="224" t="s">
        <v>407</v>
      </c>
    </row>
    <row r="242" spans="1:63" s="12" customFormat="1" ht="25.9" customHeight="1">
      <c r="A242" s="12"/>
      <c r="B242" s="196"/>
      <c r="C242" s="197"/>
      <c r="D242" s="198" t="s">
        <v>72</v>
      </c>
      <c r="E242" s="199" t="s">
        <v>408</v>
      </c>
      <c r="F242" s="199" t="s">
        <v>409</v>
      </c>
      <c r="G242" s="197"/>
      <c r="H242" s="197"/>
      <c r="I242" s="200"/>
      <c r="J242" s="201">
        <f>BK242</f>
        <v>0</v>
      </c>
      <c r="K242" s="197"/>
      <c r="L242" s="202"/>
      <c r="M242" s="203"/>
      <c r="N242" s="204"/>
      <c r="O242" s="204"/>
      <c r="P242" s="205">
        <f>SUM(P243:P247)</f>
        <v>0</v>
      </c>
      <c r="Q242" s="204"/>
      <c r="R242" s="205">
        <f>SUM(R243:R247)</f>
        <v>0</v>
      </c>
      <c r="S242" s="204"/>
      <c r="T242" s="206">
        <f>SUM(T243:T247)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07" t="s">
        <v>154</v>
      </c>
      <c r="AT242" s="208" t="s">
        <v>72</v>
      </c>
      <c r="AU242" s="208" t="s">
        <v>73</v>
      </c>
      <c r="AY242" s="207" t="s">
        <v>114</v>
      </c>
      <c r="BK242" s="209">
        <f>SUM(BK243:BK247)</f>
        <v>0</v>
      </c>
    </row>
    <row r="243" spans="1:65" s="2" customFormat="1" ht="16.5" customHeight="1">
      <c r="A243" s="38"/>
      <c r="B243" s="39"/>
      <c r="C243" s="212" t="s">
        <v>410</v>
      </c>
      <c r="D243" s="212" t="s">
        <v>116</v>
      </c>
      <c r="E243" s="213" t="s">
        <v>411</v>
      </c>
      <c r="F243" s="214" t="s">
        <v>412</v>
      </c>
      <c r="G243" s="215" t="s">
        <v>251</v>
      </c>
      <c r="H243" s="216">
        <v>1</v>
      </c>
      <c r="I243" s="217"/>
      <c r="J243" s="218">
        <f>ROUND(I243*H243,2)</f>
        <v>0</v>
      </c>
      <c r="K243" s="219"/>
      <c r="L243" s="44"/>
      <c r="M243" s="220" t="s">
        <v>1</v>
      </c>
      <c r="N243" s="221" t="s">
        <v>38</v>
      </c>
      <c r="O243" s="91"/>
      <c r="P243" s="222">
        <f>O243*H243</f>
        <v>0</v>
      </c>
      <c r="Q243" s="222">
        <v>0</v>
      </c>
      <c r="R243" s="222">
        <f>Q243*H243</f>
        <v>0</v>
      </c>
      <c r="S243" s="222">
        <v>0</v>
      </c>
      <c r="T243" s="22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24" t="s">
        <v>120</v>
      </c>
      <c r="AT243" s="224" t="s">
        <v>116</v>
      </c>
      <c r="AU243" s="224" t="s">
        <v>78</v>
      </c>
      <c r="AY243" s="17" t="s">
        <v>114</v>
      </c>
      <c r="BE243" s="225">
        <f>IF(N243="základní",J243,0)</f>
        <v>0</v>
      </c>
      <c r="BF243" s="225">
        <f>IF(N243="snížená",J243,0)</f>
        <v>0</v>
      </c>
      <c r="BG243" s="225">
        <f>IF(N243="zákl. přenesená",J243,0)</f>
        <v>0</v>
      </c>
      <c r="BH243" s="225">
        <f>IF(N243="sníž. přenesená",J243,0)</f>
        <v>0</v>
      </c>
      <c r="BI243" s="225">
        <f>IF(N243="nulová",J243,0)</f>
        <v>0</v>
      </c>
      <c r="BJ243" s="17" t="s">
        <v>78</v>
      </c>
      <c r="BK243" s="225">
        <f>ROUND(I243*H243,2)</f>
        <v>0</v>
      </c>
      <c r="BL243" s="17" t="s">
        <v>120</v>
      </c>
      <c r="BM243" s="224" t="s">
        <v>413</v>
      </c>
    </row>
    <row r="244" spans="1:65" s="2" customFormat="1" ht="16.5" customHeight="1">
      <c r="A244" s="38"/>
      <c r="B244" s="39"/>
      <c r="C244" s="212" t="s">
        <v>414</v>
      </c>
      <c r="D244" s="212" t="s">
        <v>116</v>
      </c>
      <c r="E244" s="213" t="s">
        <v>415</v>
      </c>
      <c r="F244" s="214" t="s">
        <v>416</v>
      </c>
      <c r="G244" s="215" t="s">
        <v>417</v>
      </c>
      <c r="H244" s="216">
        <v>1</v>
      </c>
      <c r="I244" s="217"/>
      <c r="J244" s="218">
        <f>ROUND(I244*H244,2)</f>
        <v>0</v>
      </c>
      <c r="K244" s="219"/>
      <c r="L244" s="44"/>
      <c r="M244" s="220" t="s">
        <v>1</v>
      </c>
      <c r="N244" s="221" t="s">
        <v>38</v>
      </c>
      <c r="O244" s="91"/>
      <c r="P244" s="222">
        <f>O244*H244</f>
        <v>0</v>
      </c>
      <c r="Q244" s="222">
        <v>0</v>
      </c>
      <c r="R244" s="222">
        <f>Q244*H244</f>
        <v>0</v>
      </c>
      <c r="S244" s="222">
        <v>0</v>
      </c>
      <c r="T244" s="223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24" t="s">
        <v>120</v>
      </c>
      <c r="AT244" s="224" t="s">
        <v>116</v>
      </c>
      <c r="AU244" s="224" t="s">
        <v>78</v>
      </c>
      <c r="AY244" s="17" t="s">
        <v>114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7" t="s">
        <v>78</v>
      </c>
      <c r="BK244" s="225">
        <f>ROUND(I244*H244,2)</f>
        <v>0</v>
      </c>
      <c r="BL244" s="17" t="s">
        <v>120</v>
      </c>
      <c r="BM244" s="224" t="s">
        <v>418</v>
      </c>
    </row>
    <row r="245" spans="1:65" s="2" customFormat="1" ht="24.15" customHeight="1">
      <c r="A245" s="38"/>
      <c r="B245" s="39"/>
      <c r="C245" s="212" t="s">
        <v>419</v>
      </c>
      <c r="D245" s="212" t="s">
        <v>116</v>
      </c>
      <c r="E245" s="213" t="s">
        <v>420</v>
      </c>
      <c r="F245" s="214" t="s">
        <v>421</v>
      </c>
      <c r="G245" s="215" t="s">
        <v>251</v>
      </c>
      <c r="H245" s="216">
        <v>1</v>
      </c>
      <c r="I245" s="217"/>
      <c r="J245" s="218">
        <f>ROUND(I245*H245,2)</f>
        <v>0</v>
      </c>
      <c r="K245" s="219"/>
      <c r="L245" s="44"/>
      <c r="M245" s="220" t="s">
        <v>1</v>
      </c>
      <c r="N245" s="221" t="s">
        <v>38</v>
      </c>
      <c r="O245" s="91"/>
      <c r="P245" s="222">
        <f>O245*H245</f>
        <v>0</v>
      </c>
      <c r="Q245" s="222">
        <v>0</v>
      </c>
      <c r="R245" s="222">
        <f>Q245*H245</f>
        <v>0</v>
      </c>
      <c r="S245" s="222">
        <v>0</v>
      </c>
      <c r="T245" s="22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4" t="s">
        <v>120</v>
      </c>
      <c r="AT245" s="224" t="s">
        <v>116</v>
      </c>
      <c r="AU245" s="224" t="s">
        <v>78</v>
      </c>
      <c r="AY245" s="17" t="s">
        <v>114</v>
      </c>
      <c r="BE245" s="225">
        <f>IF(N245="základní",J245,0)</f>
        <v>0</v>
      </c>
      <c r="BF245" s="225">
        <f>IF(N245="snížená",J245,0)</f>
        <v>0</v>
      </c>
      <c r="BG245" s="225">
        <f>IF(N245="zákl. přenesená",J245,0)</f>
        <v>0</v>
      </c>
      <c r="BH245" s="225">
        <f>IF(N245="sníž. přenesená",J245,0)</f>
        <v>0</v>
      </c>
      <c r="BI245" s="225">
        <f>IF(N245="nulová",J245,0)</f>
        <v>0</v>
      </c>
      <c r="BJ245" s="17" t="s">
        <v>78</v>
      </c>
      <c r="BK245" s="225">
        <f>ROUND(I245*H245,2)</f>
        <v>0</v>
      </c>
      <c r="BL245" s="17" t="s">
        <v>120</v>
      </c>
      <c r="BM245" s="224" t="s">
        <v>422</v>
      </c>
    </row>
    <row r="246" spans="1:65" s="2" customFormat="1" ht="16.5" customHeight="1">
      <c r="A246" s="38"/>
      <c r="B246" s="39"/>
      <c r="C246" s="212" t="s">
        <v>423</v>
      </c>
      <c r="D246" s="212" t="s">
        <v>116</v>
      </c>
      <c r="E246" s="213" t="s">
        <v>424</v>
      </c>
      <c r="F246" s="214" t="s">
        <v>425</v>
      </c>
      <c r="G246" s="215" t="s">
        <v>251</v>
      </c>
      <c r="H246" s="216">
        <v>1</v>
      </c>
      <c r="I246" s="217"/>
      <c r="J246" s="218">
        <f>ROUND(I246*H246,2)</f>
        <v>0</v>
      </c>
      <c r="K246" s="219"/>
      <c r="L246" s="44"/>
      <c r="M246" s="220" t="s">
        <v>1</v>
      </c>
      <c r="N246" s="221" t="s">
        <v>38</v>
      </c>
      <c r="O246" s="91"/>
      <c r="P246" s="222">
        <f>O246*H246</f>
        <v>0</v>
      </c>
      <c r="Q246" s="222">
        <v>0</v>
      </c>
      <c r="R246" s="222">
        <f>Q246*H246</f>
        <v>0</v>
      </c>
      <c r="S246" s="222">
        <v>0</v>
      </c>
      <c r="T246" s="223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24" t="s">
        <v>120</v>
      </c>
      <c r="AT246" s="224" t="s">
        <v>116</v>
      </c>
      <c r="AU246" s="224" t="s">
        <v>78</v>
      </c>
      <c r="AY246" s="17" t="s">
        <v>114</v>
      </c>
      <c r="BE246" s="225">
        <f>IF(N246="základní",J246,0)</f>
        <v>0</v>
      </c>
      <c r="BF246" s="225">
        <f>IF(N246="snížená",J246,0)</f>
        <v>0</v>
      </c>
      <c r="BG246" s="225">
        <f>IF(N246="zákl. přenesená",J246,0)</f>
        <v>0</v>
      </c>
      <c r="BH246" s="225">
        <f>IF(N246="sníž. přenesená",J246,0)</f>
        <v>0</v>
      </c>
      <c r="BI246" s="225">
        <f>IF(N246="nulová",J246,0)</f>
        <v>0</v>
      </c>
      <c r="BJ246" s="17" t="s">
        <v>78</v>
      </c>
      <c r="BK246" s="225">
        <f>ROUND(I246*H246,2)</f>
        <v>0</v>
      </c>
      <c r="BL246" s="17" t="s">
        <v>120</v>
      </c>
      <c r="BM246" s="224" t="s">
        <v>426</v>
      </c>
    </row>
    <row r="247" spans="1:65" s="2" customFormat="1" ht="21.75" customHeight="1">
      <c r="A247" s="38"/>
      <c r="B247" s="39"/>
      <c r="C247" s="212" t="s">
        <v>427</v>
      </c>
      <c r="D247" s="212" t="s">
        <v>116</v>
      </c>
      <c r="E247" s="213" t="s">
        <v>428</v>
      </c>
      <c r="F247" s="214" t="s">
        <v>429</v>
      </c>
      <c r="G247" s="215" t="s">
        <v>251</v>
      </c>
      <c r="H247" s="216">
        <v>1</v>
      </c>
      <c r="I247" s="217"/>
      <c r="J247" s="218">
        <f>ROUND(I247*H247,2)</f>
        <v>0</v>
      </c>
      <c r="K247" s="219"/>
      <c r="L247" s="44"/>
      <c r="M247" s="270" t="s">
        <v>1</v>
      </c>
      <c r="N247" s="271" t="s">
        <v>38</v>
      </c>
      <c r="O247" s="272"/>
      <c r="P247" s="273">
        <f>O247*H247</f>
        <v>0</v>
      </c>
      <c r="Q247" s="273">
        <v>0</v>
      </c>
      <c r="R247" s="273">
        <f>Q247*H247</f>
        <v>0</v>
      </c>
      <c r="S247" s="273">
        <v>0</v>
      </c>
      <c r="T247" s="274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24" t="s">
        <v>120</v>
      </c>
      <c r="AT247" s="224" t="s">
        <v>116</v>
      </c>
      <c r="AU247" s="224" t="s">
        <v>78</v>
      </c>
      <c r="AY247" s="17" t="s">
        <v>114</v>
      </c>
      <c r="BE247" s="225">
        <f>IF(N247="základní",J247,0)</f>
        <v>0</v>
      </c>
      <c r="BF247" s="225">
        <f>IF(N247="snížená",J247,0)</f>
        <v>0</v>
      </c>
      <c r="BG247" s="225">
        <f>IF(N247="zákl. přenesená",J247,0)</f>
        <v>0</v>
      </c>
      <c r="BH247" s="225">
        <f>IF(N247="sníž. přenesená",J247,0)</f>
        <v>0</v>
      </c>
      <c r="BI247" s="225">
        <f>IF(N247="nulová",J247,0)</f>
        <v>0</v>
      </c>
      <c r="BJ247" s="17" t="s">
        <v>78</v>
      </c>
      <c r="BK247" s="225">
        <f>ROUND(I247*H247,2)</f>
        <v>0</v>
      </c>
      <c r="BL247" s="17" t="s">
        <v>120</v>
      </c>
      <c r="BM247" s="224" t="s">
        <v>430</v>
      </c>
    </row>
    <row r="248" spans="1:31" s="2" customFormat="1" ht="6.95" customHeight="1">
      <c r="A248" s="38"/>
      <c r="B248" s="66"/>
      <c r="C248" s="67"/>
      <c r="D248" s="67"/>
      <c r="E248" s="67"/>
      <c r="F248" s="67"/>
      <c r="G248" s="67"/>
      <c r="H248" s="67"/>
      <c r="I248" s="67"/>
      <c r="J248" s="67"/>
      <c r="K248" s="67"/>
      <c r="L248" s="44"/>
      <c r="M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</row>
  </sheetData>
  <sheetProtection password="EDC8" sheet="1" objects="1" scenarios="1" formatColumns="0" formatRows="0" autoFilter="0"/>
  <autoFilter ref="C123:K247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V</dc:creator>
  <cp:keywords/>
  <dc:description/>
  <cp:lastModifiedBy>Bob V</cp:lastModifiedBy>
  <dcterms:created xsi:type="dcterms:W3CDTF">2024-02-28T17:39:07Z</dcterms:created>
  <dcterms:modified xsi:type="dcterms:W3CDTF">2024-02-28T17:39:09Z</dcterms:modified>
  <cp:category/>
  <cp:version/>
  <cp:contentType/>
  <cp:contentStatus/>
</cp:coreProperties>
</file>