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erina.janeckova\Nextcloud\akce 2024\realizace\51 Parkoviště Dlouhá, podélná stání vlevo ve svahu\rozpočet\"/>
    </mc:Choice>
  </mc:AlternateContent>
  <bookViews>
    <workbookView xWindow="0" yWindow="0" windowWidth="28800" windowHeight="12435" activeTab="1"/>
  </bookViews>
  <sheets>
    <sheet name="Pokyny pro vyplnění" sheetId="11" r:id="rId1"/>
    <sheet name="Stavba" sheetId="1" r:id="rId2"/>
    <sheet name="VzorPolozky" sheetId="10" state="hidden" r:id="rId3"/>
    <sheet name="SO.00 01 Naklady" sheetId="12" r:id="rId4"/>
    <sheet name="SO.01 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'SO.00 01 Naklady'!$1:$7</definedName>
    <definedName name="_xlnm.Print_Titles" localSheetId="4">'SO.01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'SO.00 01 Naklady'!$A$1:$Y$51</definedName>
    <definedName name="_xlnm.Print_Area" localSheetId="4">'SO.01 01 Pol'!$A$1:$Y$144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134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6" i="13"/>
  <c r="M16" i="13" s="1"/>
  <c r="I16" i="13"/>
  <c r="I15" i="13" s="1"/>
  <c r="K16" i="13"/>
  <c r="K15" i="13" s="1"/>
  <c r="O16" i="13"/>
  <c r="Q16" i="13"/>
  <c r="Q15" i="13" s="1"/>
  <c r="V16" i="13"/>
  <c r="V15" i="13" s="1"/>
  <c r="G18" i="13"/>
  <c r="M18" i="13" s="1"/>
  <c r="I18" i="13"/>
  <c r="K18" i="13"/>
  <c r="O18" i="13"/>
  <c r="Q18" i="13"/>
  <c r="V18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I29" i="13"/>
  <c r="K29" i="13"/>
  <c r="M29" i="13"/>
  <c r="O29" i="13"/>
  <c r="Q29" i="13"/>
  <c r="V29" i="13"/>
  <c r="G31" i="13"/>
  <c r="M31" i="13" s="1"/>
  <c r="I31" i="13"/>
  <c r="K31" i="13"/>
  <c r="O31" i="13"/>
  <c r="O15" i="13" s="1"/>
  <c r="Q31" i="13"/>
  <c r="V31" i="13"/>
  <c r="G32" i="13"/>
  <c r="M32" i="13" s="1"/>
  <c r="I32" i="13"/>
  <c r="K32" i="13"/>
  <c r="O32" i="13"/>
  <c r="Q32" i="13"/>
  <c r="V32" i="13"/>
  <c r="G35" i="13"/>
  <c r="M35" i="13" s="1"/>
  <c r="I35" i="13"/>
  <c r="K35" i="13"/>
  <c r="O35" i="13"/>
  <c r="Q35" i="13"/>
  <c r="V35" i="13"/>
  <c r="G39" i="13"/>
  <c r="G38" i="13" s="1"/>
  <c r="I39" i="13"/>
  <c r="I38" i="13" s="1"/>
  <c r="K39" i="13"/>
  <c r="K38" i="13" s="1"/>
  <c r="O39" i="13"/>
  <c r="O38" i="13" s="1"/>
  <c r="Q39" i="13"/>
  <c r="Q38" i="13" s="1"/>
  <c r="V39" i="13"/>
  <c r="V38" i="13" s="1"/>
  <c r="G41" i="13"/>
  <c r="M41" i="13" s="1"/>
  <c r="I41" i="13"/>
  <c r="K41" i="13"/>
  <c r="O41" i="13"/>
  <c r="Q41" i="13"/>
  <c r="V41" i="13"/>
  <c r="G43" i="13"/>
  <c r="I43" i="13"/>
  <c r="K43" i="13"/>
  <c r="M43" i="13"/>
  <c r="O43" i="13"/>
  <c r="Q43" i="13"/>
  <c r="V43" i="13"/>
  <c r="G45" i="13"/>
  <c r="I45" i="13"/>
  <c r="K45" i="13"/>
  <c r="M45" i="13"/>
  <c r="O45" i="13"/>
  <c r="Q45" i="13"/>
  <c r="V45" i="13"/>
  <c r="G47" i="13"/>
  <c r="M47" i="13" s="1"/>
  <c r="I47" i="13"/>
  <c r="K47" i="13"/>
  <c r="O47" i="13"/>
  <c r="Q47" i="13"/>
  <c r="V47" i="13"/>
  <c r="G49" i="13"/>
  <c r="M49" i="13" s="1"/>
  <c r="I49" i="13"/>
  <c r="K49" i="13"/>
  <c r="O49" i="13"/>
  <c r="Q49" i="13"/>
  <c r="V49" i="13"/>
  <c r="G51" i="13"/>
  <c r="I51" i="13"/>
  <c r="K51" i="13"/>
  <c r="M51" i="13"/>
  <c r="O51" i="13"/>
  <c r="Q51" i="13"/>
  <c r="V51" i="13"/>
  <c r="G53" i="13"/>
  <c r="I53" i="13"/>
  <c r="K53" i="13"/>
  <c r="M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I59" i="13"/>
  <c r="K59" i="13"/>
  <c r="M59" i="13"/>
  <c r="O59" i="13"/>
  <c r="Q59" i="13"/>
  <c r="V59" i="13"/>
  <c r="G61" i="13"/>
  <c r="I61" i="13"/>
  <c r="K61" i="13"/>
  <c r="M61" i="13"/>
  <c r="O61" i="13"/>
  <c r="Q61" i="13"/>
  <c r="V61" i="13"/>
  <c r="G63" i="13"/>
  <c r="M63" i="13" s="1"/>
  <c r="I63" i="13"/>
  <c r="K63" i="13"/>
  <c r="O63" i="13"/>
  <c r="Q63" i="13"/>
  <c r="V63" i="13"/>
  <c r="G65" i="13"/>
  <c r="I65" i="13"/>
  <c r="K65" i="13"/>
  <c r="M65" i="13"/>
  <c r="O65" i="13"/>
  <c r="Q65" i="13"/>
  <c r="V65" i="13"/>
  <c r="K67" i="13"/>
  <c r="V67" i="13"/>
  <c r="G68" i="13"/>
  <c r="G67" i="13" s="1"/>
  <c r="I68" i="13"/>
  <c r="I67" i="13" s="1"/>
  <c r="K68" i="13"/>
  <c r="M68" i="13"/>
  <c r="M67" i="13" s="1"/>
  <c r="O68" i="13"/>
  <c r="O67" i="13" s="1"/>
  <c r="Q68" i="13"/>
  <c r="Q67" i="13" s="1"/>
  <c r="V68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4" i="13"/>
  <c r="I74" i="13"/>
  <c r="I73" i="13" s="1"/>
  <c r="K74" i="13"/>
  <c r="M74" i="13"/>
  <c r="O74" i="13"/>
  <c r="Q74" i="13"/>
  <c r="Q73" i="13" s="1"/>
  <c r="V74" i="13"/>
  <c r="G76" i="13"/>
  <c r="G73" i="13" s="1"/>
  <c r="I76" i="13"/>
  <c r="K76" i="13"/>
  <c r="O76" i="13"/>
  <c r="O73" i="13" s="1"/>
  <c r="Q76" i="13"/>
  <c r="V76" i="13"/>
  <c r="G78" i="13"/>
  <c r="I78" i="13"/>
  <c r="K78" i="13"/>
  <c r="M78" i="13"/>
  <c r="O78" i="13"/>
  <c r="Q78" i="13"/>
  <c r="V78" i="13"/>
  <c r="G79" i="13"/>
  <c r="M79" i="13" s="1"/>
  <c r="I79" i="13"/>
  <c r="K79" i="13"/>
  <c r="K73" i="13" s="1"/>
  <c r="O79" i="13"/>
  <c r="Q79" i="13"/>
  <c r="V79" i="13"/>
  <c r="V73" i="13" s="1"/>
  <c r="G81" i="13"/>
  <c r="I81" i="13"/>
  <c r="K81" i="13"/>
  <c r="M81" i="13"/>
  <c r="O81" i="13"/>
  <c r="Q81" i="13"/>
  <c r="V81" i="13"/>
  <c r="G83" i="13"/>
  <c r="M83" i="13" s="1"/>
  <c r="I83" i="13"/>
  <c r="K83" i="13"/>
  <c r="O83" i="13"/>
  <c r="Q83" i="13"/>
  <c r="V83" i="13"/>
  <c r="G86" i="13"/>
  <c r="I86" i="13"/>
  <c r="K86" i="13"/>
  <c r="M86" i="13"/>
  <c r="O86" i="13"/>
  <c r="Q86" i="13"/>
  <c r="V86" i="13"/>
  <c r="G89" i="13"/>
  <c r="I89" i="13"/>
  <c r="I88" i="13" s="1"/>
  <c r="K89" i="13"/>
  <c r="M89" i="13"/>
  <c r="O89" i="13"/>
  <c r="Q89" i="13"/>
  <c r="Q88" i="13" s="1"/>
  <c r="V89" i="13"/>
  <c r="G90" i="13"/>
  <c r="G88" i="13" s="1"/>
  <c r="I90" i="13"/>
  <c r="K90" i="13"/>
  <c r="O90" i="13"/>
  <c r="O88" i="13" s="1"/>
  <c r="Q90" i="13"/>
  <c r="V90" i="13"/>
  <c r="G95" i="13"/>
  <c r="I95" i="13"/>
  <c r="K95" i="13"/>
  <c r="M95" i="13"/>
  <c r="O95" i="13"/>
  <c r="Q95" i="13"/>
  <c r="V95" i="13"/>
  <c r="G97" i="13"/>
  <c r="M97" i="13" s="1"/>
  <c r="I97" i="13"/>
  <c r="K97" i="13"/>
  <c r="K88" i="13" s="1"/>
  <c r="O97" i="13"/>
  <c r="Q97" i="13"/>
  <c r="V97" i="13"/>
  <c r="V88" i="13" s="1"/>
  <c r="G98" i="13"/>
  <c r="I98" i="13"/>
  <c r="K98" i="13"/>
  <c r="M98" i="13"/>
  <c r="O98" i="13"/>
  <c r="Q98" i="13"/>
  <c r="V98" i="13"/>
  <c r="G100" i="13"/>
  <c r="M100" i="13" s="1"/>
  <c r="I100" i="13"/>
  <c r="K100" i="13"/>
  <c r="O100" i="13"/>
  <c r="Q100" i="13"/>
  <c r="V100" i="13"/>
  <c r="G102" i="13"/>
  <c r="I102" i="13"/>
  <c r="K102" i="13"/>
  <c r="M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08" i="13"/>
  <c r="M108" i="13" s="1"/>
  <c r="I108" i="13"/>
  <c r="K108" i="13"/>
  <c r="O108" i="13"/>
  <c r="Q108" i="13"/>
  <c r="V108" i="13"/>
  <c r="G110" i="13"/>
  <c r="I110" i="13"/>
  <c r="K110" i="13"/>
  <c r="M110" i="13"/>
  <c r="O110" i="13"/>
  <c r="Q110" i="13"/>
  <c r="V110" i="13"/>
  <c r="G112" i="13"/>
  <c r="M112" i="13" s="1"/>
  <c r="I112" i="13"/>
  <c r="K112" i="13"/>
  <c r="O112" i="13"/>
  <c r="Q112" i="13"/>
  <c r="V112" i="13"/>
  <c r="G114" i="13"/>
  <c r="I114" i="13"/>
  <c r="K114" i="13"/>
  <c r="M114" i="13"/>
  <c r="O114" i="13"/>
  <c r="Q114" i="13"/>
  <c r="V114" i="13"/>
  <c r="G116" i="13"/>
  <c r="M116" i="13" s="1"/>
  <c r="I116" i="13"/>
  <c r="K116" i="13"/>
  <c r="O116" i="13"/>
  <c r="Q116" i="13"/>
  <c r="V116" i="13"/>
  <c r="G117" i="13"/>
  <c r="I117" i="13"/>
  <c r="K117" i="13"/>
  <c r="M117" i="13"/>
  <c r="O117" i="13"/>
  <c r="Q117" i="13"/>
  <c r="V117" i="13"/>
  <c r="G118" i="13"/>
  <c r="V118" i="13"/>
  <c r="G119" i="13"/>
  <c r="I119" i="13"/>
  <c r="I118" i="13" s="1"/>
  <c r="K119" i="13"/>
  <c r="M119" i="13"/>
  <c r="M118" i="13" s="1"/>
  <c r="O119" i="13"/>
  <c r="Q119" i="13"/>
  <c r="Q118" i="13" s="1"/>
  <c r="V119" i="13"/>
  <c r="G120" i="13"/>
  <c r="M120" i="13" s="1"/>
  <c r="I120" i="13"/>
  <c r="K120" i="13"/>
  <c r="K118" i="13" s="1"/>
  <c r="O120" i="13"/>
  <c r="O118" i="13" s="1"/>
  <c r="Q120" i="13"/>
  <c r="V120" i="13"/>
  <c r="G121" i="13"/>
  <c r="I121" i="13"/>
  <c r="Q121" i="13"/>
  <c r="G122" i="13"/>
  <c r="M122" i="13" s="1"/>
  <c r="M121" i="13" s="1"/>
  <c r="I122" i="13"/>
  <c r="K122" i="13"/>
  <c r="K121" i="13" s="1"/>
  <c r="O122" i="13"/>
  <c r="O121" i="13" s="1"/>
  <c r="Q122" i="13"/>
  <c r="V122" i="13"/>
  <c r="V121" i="13" s="1"/>
  <c r="K123" i="13"/>
  <c r="Q123" i="13"/>
  <c r="G124" i="13"/>
  <c r="G123" i="13" s="1"/>
  <c r="I124" i="13"/>
  <c r="I123" i="13" s="1"/>
  <c r="K124" i="13"/>
  <c r="O124" i="13"/>
  <c r="O123" i="13" s="1"/>
  <c r="Q124" i="13"/>
  <c r="V124" i="13"/>
  <c r="V123" i="13" s="1"/>
  <c r="G126" i="13"/>
  <c r="M126" i="13" s="1"/>
  <c r="I126" i="13"/>
  <c r="K126" i="13"/>
  <c r="K125" i="13" s="1"/>
  <c r="O126" i="13"/>
  <c r="Q126" i="13"/>
  <c r="V126" i="13"/>
  <c r="V125" i="13" s="1"/>
  <c r="G127" i="13"/>
  <c r="I127" i="13"/>
  <c r="K127" i="13"/>
  <c r="M127" i="13"/>
  <c r="O127" i="13"/>
  <c r="Q127" i="13"/>
  <c r="V127" i="13"/>
  <c r="G128" i="13"/>
  <c r="M128" i="13" s="1"/>
  <c r="I128" i="13"/>
  <c r="K128" i="13"/>
  <c r="O128" i="13"/>
  <c r="O125" i="13" s="1"/>
  <c r="Q128" i="13"/>
  <c r="V128" i="13"/>
  <c r="G129" i="13"/>
  <c r="I129" i="13"/>
  <c r="I125" i="13" s="1"/>
  <c r="K129" i="13"/>
  <c r="M129" i="13"/>
  <c r="O129" i="13"/>
  <c r="Q129" i="13"/>
  <c r="Q125" i="13" s="1"/>
  <c r="V129" i="13"/>
  <c r="G130" i="13"/>
  <c r="M130" i="13" s="1"/>
  <c r="I130" i="13"/>
  <c r="K130" i="13"/>
  <c r="O130" i="13"/>
  <c r="Q130" i="13"/>
  <c r="V130" i="13"/>
  <c r="G131" i="13"/>
  <c r="I131" i="13"/>
  <c r="K131" i="13"/>
  <c r="M131" i="13"/>
  <c r="O131" i="13"/>
  <c r="Q131" i="13"/>
  <c r="V131" i="13"/>
  <c r="G132" i="13"/>
  <c r="M132" i="13" s="1"/>
  <c r="I132" i="13"/>
  <c r="K132" i="13"/>
  <c r="O132" i="13"/>
  <c r="Q132" i="13"/>
  <c r="V132" i="13"/>
  <c r="AE134" i="13"/>
  <c r="AF134" i="13"/>
  <c r="G41" i="12"/>
  <c r="BA38" i="12"/>
  <c r="BA35" i="12"/>
  <c r="BA33" i="12"/>
  <c r="BA32" i="12"/>
  <c r="BA23" i="12"/>
  <c r="BA21" i="12"/>
  <c r="BA18" i="12"/>
  <c r="BA16" i="12"/>
  <c r="BA14" i="12"/>
  <c r="BA11" i="12"/>
  <c r="O8" i="12"/>
  <c r="Q8" i="12"/>
  <c r="G9" i="12"/>
  <c r="I9" i="12"/>
  <c r="I8" i="12" s="1"/>
  <c r="K9" i="12"/>
  <c r="K8" i="12" s="1"/>
  <c r="M9" i="12"/>
  <c r="M8" i="12" s="1"/>
  <c r="O9" i="12"/>
  <c r="Q9" i="12"/>
  <c r="V9" i="12"/>
  <c r="V8" i="12" s="1"/>
  <c r="G10" i="12"/>
  <c r="I10" i="12"/>
  <c r="K10" i="12"/>
  <c r="M10" i="12"/>
  <c r="O10" i="12"/>
  <c r="Q10" i="12"/>
  <c r="V10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K19" i="12"/>
  <c r="G20" i="12"/>
  <c r="I20" i="12"/>
  <c r="I19" i="12" s="1"/>
  <c r="K20" i="12"/>
  <c r="M20" i="12"/>
  <c r="O20" i="12"/>
  <c r="O19" i="12" s="1"/>
  <c r="Q20" i="12"/>
  <c r="Q19" i="12" s="1"/>
  <c r="V20" i="12"/>
  <c r="G22" i="12"/>
  <c r="M22" i="12" s="1"/>
  <c r="I22" i="12"/>
  <c r="K22" i="12"/>
  <c r="O22" i="12"/>
  <c r="Q22" i="12"/>
  <c r="V22" i="12"/>
  <c r="G31" i="12"/>
  <c r="I31" i="12"/>
  <c r="K31" i="12"/>
  <c r="M31" i="12"/>
  <c r="O31" i="12"/>
  <c r="Q31" i="12"/>
  <c r="V31" i="12"/>
  <c r="V19" i="12" s="1"/>
  <c r="G34" i="12"/>
  <c r="I34" i="12"/>
  <c r="K34" i="12"/>
  <c r="M34" i="12"/>
  <c r="O34" i="12"/>
  <c r="Q34" i="12"/>
  <c r="V34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AE41" i="12"/>
  <c r="AF41" i="12"/>
  <c r="I20" i="1"/>
  <c r="I19" i="1"/>
  <c r="I18" i="1"/>
  <c r="I17" i="1"/>
  <c r="I16" i="1"/>
  <c r="I63" i="1"/>
  <c r="J62" i="1" s="1"/>
  <c r="F44" i="1"/>
  <c r="G23" i="1" s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52" i="1" l="1"/>
  <c r="J57" i="1"/>
  <c r="J59" i="1"/>
  <c r="J55" i="1"/>
  <c r="J56" i="1"/>
  <c r="J60" i="1"/>
  <c r="J51" i="1"/>
  <c r="G26" i="1"/>
  <c r="A26" i="1"/>
  <c r="H39" i="1"/>
  <c r="H44" i="1" s="1"/>
  <c r="A23" i="1"/>
  <c r="G28" i="1"/>
  <c r="M15" i="13"/>
  <c r="M125" i="13"/>
  <c r="M8" i="13"/>
  <c r="G125" i="13"/>
  <c r="M90" i="13"/>
  <c r="M88" i="13" s="1"/>
  <c r="M76" i="13"/>
  <c r="M73" i="13" s="1"/>
  <c r="G15" i="13"/>
  <c r="M124" i="13"/>
  <c r="M123" i="13" s="1"/>
  <c r="M39" i="13"/>
  <c r="M38" i="13" s="1"/>
  <c r="M19" i="12"/>
  <c r="G19" i="12"/>
  <c r="G8" i="12"/>
  <c r="I21" i="1"/>
  <c r="J53" i="1"/>
  <c r="J61" i="1"/>
  <c r="J54" i="1"/>
  <c r="J58" i="1"/>
  <c r="I39" i="1"/>
  <c r="I44" i="1" s="1"/>
  <c r="J63" i="1" l="1"/>
  <c r="A24" i="1"/>
  <c r="G24" i="1"/>
  <c r="A27" i="1" s="1"/>
  <c r="J43" i="1"/>
  <c r="J39" i="1"/>
  <c r="J44" i="1" s="1"/>
  <c r="J41" i="1"/>
  <c r="J40" i="1"/>
  <c r="J42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.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<sst xmlns="http://schemas.openxmlformats.org/spreadsheetml/2006/main" count="1012" uniqueCount="363">
  <si>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</si>
  <si>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</si>
  <si>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</si>
  <si>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</si>
  <si>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</si>
  <si>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</si>
  <si>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</si>
  <si>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</si>
  <si>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</si>
  <si>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</si>
  <si>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</si>
  <si>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</si>
  <si>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</si>
  <si>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</si>
  <si>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</si>
  <si>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</si>
  <si>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</si>
  <si>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</si>
  <si>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</si>
  <si>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</si>
  <si>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</si>
  <si>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</si>
  <si>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</si>
  <si>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</si>
  <si>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</si>
  <si>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</si>
  <si>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</si>
  <si>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</si>
  <si>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</si>
  <si>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</si>
  <si>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</si>
  <si>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</si>
  <si>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</si>
  <si>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</si>
  <si>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</si>
  <si>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</si>
  <si>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</si>
  <si>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</si>
  <si>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</si>
  <si>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</si>
  <si>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</si>
  <si>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</si>
  <si>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</si>
  <si>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NP2342</t>
  </si>
  <si>
    <t>Podélné parkoviště ul. Dlouhá v Novém Jičíně</t>
  </si>
  <si>
    <t>Město Nový Jičín</t>
  </si>
  <si>
    <t>Masarykovo nám. 1/1</t>
  </si>
  <si>
    <t>Nový Jičín</t>
  </si>
  <si>
    <t>74101</t>
  </si>
  <si>
    <t>00298212</t>
  </si>
  <si>
    <t>CZ00298212</t>
  </si>
  <si>
    <t>NELL PROJEKT s.r.o.</t>
  </si>
  <si>
    <t>Zarámí 428</t>
  </si>
  <si>
    <t>Zlín</t>
  </si>
  <si>
    <t>76001</t>
  </si>
  <si>
    <t>29209081</t>
  </si>
  <si>
    <t>CZ29209081</t>
  </si>
  <si>
    <t>Stavba</t>
  </si>
  <si>
    <t>SO.00</t>
  </si>
  <si>
    <t>Vedlejší rozpočtové náklady</t>
  </si>
  <si>
    <t>01</t>
  </si>
  <si>
    <t>VRN</t>
  </si>
  <si>
    <t>SO.01</t>
  </si>
  <si>
    <t>Podélné parkoviště</t>
  </si>
  <si>
    <t>Podélné parkoviště - stavební část</t>
  </si>
  <si>
    <t>Celkem za stavbu</t>
  </si>
  <si>
    <t>CZK</t>
  </si>
  <si>
    <t>Rekapitulace dílů</t>
  </si>
  <si>
    <t>Typ dílu</t>
  </si>
  <si>
    <t>11</t>
  </si>
  <si>
    <t>Přípravné a přidružené práce</t>
  </si>
  <si>
    <t>12</t>
  </si>
  <si>
    <t>Odkopávky a prokopávky</t>
  </si>
  <si>
    <t>18</t>
  </si>
  <si>
    <t>Povrchové úpravy terénu</t>
  </si>
  <si>
    <t>57</t>
  </si>
  <si>
    <t>Kryty štěrkových a živičných komunikací</t>
  </si>
  <si>
    <t>59</t>
  </si>
  <si>
    <t>Dlažby a předlažby komunikací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</si>
  <si>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</si>
  <si>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</si>
  <si>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</si>
  <si>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</si>
  <si>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</si>
  <si>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</si>
  <si>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</si>
  <si>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</si>
  <si>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</si>
  <si>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</si>
  <si>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</si>
  <si>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</si>
  <si>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</si>
  <si>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</si>
  <si>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</si>
  <si>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</si>
  <si>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</si>
  <si>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</si>
  <si>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</si>
  <si>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</si>
  <si>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</si>
  <si>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</si>
  <si>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</si>
  <si>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</si>
  <si>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</si>
  <si>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</si>
  <si>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</si>
  <si>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</si>
  <si>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</si>
  <si>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</si>
  <si>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</si>
  <si>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</si>
  <si>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</si>
  <si>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</si>
  <si>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</si>
  <si>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</si>
  <si>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</si>
  <si>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</si>
  <si>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</si>
  <si>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</si>
  <si>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</si>
  <si>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</si>
  <si>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R1</t>
  </si>
  <si>
    <t>Kompletační a koordinační činnost</t>
  </si>
  <si>
    <t>soubor</t>
  </si>
  <si>
    <t>Vlastní</t>
  </si>
  <si>
    <t>Indiv</t>
  </si>
  <si>
    <t>Práce</t>
  </si>
  <si>
    <t>Běžná</t>
  </si>
  <si>
    <t>POL1_</t>
  </si>
  <si>
    <t>R3</t>
  </si>
  <si>
    <t>Uvedení všech povrchů dotčených stavbou do původního stavu</t>
  </si>
  <si>
    <t>Uvedení všech povrchů dotčených stavbou do původního stavu (komunikace, chodníky zeleň, příkopy, propustky), včetně opravy, údržby a průběžného čištění, kropení komunikací užívaných v průběhu stavby</t>
  </si>
  <si>
    <t>POP</t>
  </si>
  <si>
    <t>005111020R</t>
  </si>
  <si>
    <t>Vytyčení stavby</t>
  </si>
  <si>
    <t>Soubor</t>
  </si>
  <si>
    <t>RTS 24/ I</t>
  </si>
  <si>
    <t>POL99_8</t>
  </si>
  <si>
    <t>Vyhotovení protokolu o vytyčení stavby se seznamem souřadnic vytyčených bodů a jejich polohopisnými (S-JTSK) a výškopisnými (Bpv) hodnotami.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</si>
  <si>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</si>
  <si>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</si>
  <si>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</si>
  <si>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005121 R</t>
  </si>
  <si>
    <t>Zařízení staveniště</t>
  </si>
  <si>
    <t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</si>
  <si>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</si>
  <si>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</si>
  <si>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</si>
  <si>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  R</t>
  </si>
  <si>
    <t>Zkoušky a revize</t>
  </si>
  <si>
    <t>ČSN  EN 206  Beton	atd.</t>
  </si>
  <si>
    <t>005241010R</t>
  </si>
  <si>
    <t xml:space="preserve">Dokumentace skutečného provedení </t>
  </si>
  <si>
    <t>- 3x vyhotovení - dokumentace v listinné a 2x na CD vdigitální podobě v souladu se stavebním zákonem a provádějícími předpisy, zakreslení změn PD, vč. revizí, prohlášení o shodě apod.</t>
  </si>
  <si>
    <t>005241020R</t>
  </si>
  <si>
    <t xml:space="preserve">Geodetické zaměření skutečného provedení  </t>
  </si>
  <si>
    <t>Geodetické zaměření po provedení stavby k ověření skutečně realizovaných množství prací a pro vypracování dokumentace skutečného provedení stavby.</t>
  </si>
  <si>
    <t>Zahrnuje veškeré náklady spojené s objednatelem požadovanými pracemi.</t>
  </si>
  <si>
    <t>0099001</t>
  </si>
  <si>
    <t xml:space="preserve">Fotodokumentace </t>
  </si>
  <si>
    <t>Dodavatel zajistí zpracování fotodokumentace průběhu prací na stavbě, kterou následně předá investorovi. Fotodokumentace bude dokladovat postup prací po jednotlivých dnech a fakturovaných položkách a nasazení stavebních mechanismů i provádění zkoušek. Snímky budou předány na CD ve složkách pojmenovaných dle jednotlivých dnů.</t>
  </si>
  <si>
    <t>R4</t>
  </si>
  <si>
    <t>Geometrický plán</t>
  </si>
  <si>
    <t>ks</t>
  </si>
  <si>
    <t>SUM</t>
  </si>
  <si>
    <t>Poznámky uchazeče k zadání</t>
  </si>
  <si>
    <t>POPUZIV</t>
  </si>
  <si>
    <t>Geodetické zaměření stavby, stabilizace bodů a sestavení laviček.</t>
  </si>
  <si>
    <t>Náklady zhotovitele, související s prováděním zkoušek a revizí předepsaných technickými normami, TP nebo objednatelem a které jsou pro provedení díla nezbytné.</t>
  </si>
  <si>
    <t>Např.:</t>
  </si>
  <si>
    <t>ČSN 72 1006 - Kontrola zhutnění zemin a sypanin</t>
  </si>
  <si>
    <t>ČSN 73 6175 - Měření a hodnocení nerovnosti povrchů vozovek</t>
  </si>
  <si>
    <t>ČSN 73 6192 - Rázové zatěžovací zkoušky vozovek a podloží</t>
  </si>
  <si>
    <t>ČSN EN 1610 - Provádění stok a kanalizačních přípojek a jejich zkoušení</t>
  </si>
  <si>
    <t>TKP 18 Beton pro konstrukce</t>
  </si>
  <si>
    <t>Náklady na vyhotovení dokumentace skutečného provedení stavby a její předání objednateli v požadované formě a požadovaném počtu.</t>
  </si>
  <si>
    <t>END</t>
  </si>
  <si>
    <t>113107420R00</t>
  </si>
  <si>
    <t>Odstranění podkladu nad 50 m2,kam.těžené tl.20 cm</t>
  </si>
  <si>
    <t>m2</t>
  </si>
  <si>
    <t>RTS 23/ II</t>
  </si>
  <si>
    <t>113*0,9</t>
  </si>
  <si>
    <t>VV</t>
  </si>
  <si>
    <t>113151119R00</t>
  </si>
  <si>
    <t>Fréz.živič.krytu pl.do 500 m2,pruh do 75cm,tl.10cm</t>
  </si>
  <si>
    <t>plocha ze situace : 229,1*1,03</t>
  </si>
  <si>
    <t>113202111R00</t>
  </si>
  <si>
    <t>Vytrhání obrub obrubníků silničních</t>
  </si>
  <si>
    <t>m</t>
  </si>
  <si>
    <t>113,5*1,03</t>
  </si>
  <si>
    <t>121101100R00</t>
  </si>
  <si>
    <t>Sejmutí ornice, pl. do 400 m2, přemístění do 50 m</t>
  </si>
  <si>
    <t>m3</t>
  </si>
  <si>
    <t>113*0,8*0,2</t>
  </si>
  <si>
    <t>122202201R00</t>
  </si>
  <si>
    <t>Odkopávky pro silnice v hor. 3 do 100 m3</t>
  </si>
  <si>
    <t>plocha ze situace : 178,6*1,03*0,15</t>
  </si>
  <si>
    <t>sanace v případě neúnosného podloží tl. 50cm : 178,6*1,03*0,5</t>
  </si>
  <si>
    <t>122202209R00</t>
  </si>
  <si>
    <t>Příplatek za lepivost - odkop. pro silnice v hor.3</t>
  </si>
  <si>
    <t>Odkaz na mn. položky pořadí 5 : 119,57271*0,35</t>
  </si>
  <si>
    <t>162701105R00</t>
  </si>
  <si>
    <t>Vodorovné přemístění výkopku z hor.1-4 do 10000 m</t>
  </si>
  <si>
    <t>Odkaz na mn. položky pořadí 5 : 119,57270</t>
  </si>
  <si>
    <t>167101101R00</t>
  </si>
  <si>
    <t>Nakládání výkopku z hor. 1 ÷ 4 v množství do 100 m3</t>
  </si>
  <si>
    <t>Odkaz na mn. položky pořadí 7 : 119,57270</t>
  </si>
  <si>
    <t>171101121R00</t>
  </si>
  <si>
    <t>Uložení sypaniny z hornin nesoudržných kamenitých</t>
  </si>
  <si>
    <t>sanace v případě neúnosného podloží tl. 50 cm : 178,6*1,03*0,5</t>
  </si>
  <si>
    <t>171201201R00</t>
  </si>
  <si>
    <t>Uložení sypaniny na skl.-sypanina na výšku přes 2m</t>
  </si>
  <si>
    <t>181101111R00</t>
  </si>
  <si>
    <t>Úprava pláně v zářezech se zhutněním - ručně</t>
  </si>
  <si>
    <t>199000002R00</t>
  </si>
  <si>
    <t>Poplatek za skládku horniny 1- 4, č. dle katal. odpadů 17 05 04</t>
  </si>
  <si>
    <t>ornice : 10,2</t>
  </si>
  <si>
    <t>583424033R</t>
  </si>
  <si>
    <t>Kamenivo drcené 0/125</t>
  </si>
  <si>
    <t>t</t>
  </si>
  <si>
    <t>SPCM</t>
  </si>
  <si>
    <t>Specifikace</t>
  </si>
  <si>
    <t>POL3_</t>
  </si>
  <si>
    <t xml:space="preserve">sanace v případě neúnosného podloží : </t>
  </si>
  <si>
    <t>Odkaz na mn. položky pořadí 9 : 91,97900*2,1</t>
  </si>
  <si>
    <t>162206112R00</t>
  </si>
  <si>
    <t>Vodorovné přemístění zemin pro zúrodnění do 50 m</t>
  </si>
  <si>
    <t>Odkaz na mn. položky pořadí 15 : 12,56850</t>
  </si>
  <si>
    <t>167103101R00</t>
  </si>
  <si>
    <t>Nakládání výkopku zeminy schopné zúrodnění</t>
  </si>
  <si>
    <t>Odkaz na mn. položky pořadí 16 : 125,68500*0,1</t>
  </si>
  <si>
    <t>180402111R00</t>
  </si>
  <si>
    <t>Založení trávníku parkového výsevem v rovině</t>
  </si>
  <si>
    <t>plocha ze situace : 119,7*1,05</t>
  </si>
  <si>
    <t>181301101R00</t>
  </si>
  <si>
    <t>Rozprostření ornice, rovina, tl. do 10 cm do 500m2</t>
  </si>
  <si>
    <t>POL1_1</t>
  </si>
  <si>
    <t>Odkaz na mn. položky pořadí 16 : 125,68500</t>
  </si>
  <si>
    <t>182001111R00</t>
  </si>
  <si>
    <t>Plošná úprava terénu, nerovnosti do 10 cm v rovině</t>
  </si>
  <si>
    <t>183403113R00</t>
  </si>
  <si>
    <t>Obdělání půdy frézováním v rovině</t>
  </si>
  <si>
    <t>183403153R00</t>
  </si>
  <si>
    <t>Obdělání půdy hrabáním, v rovině</t>
  </si>
  <si>
    <t>183403161R00</t>
  </si>
  <si>
    <t>Obdělání půdy válením, v rovině</t>
  </si>
  <si>
    <t>184802111R00</t>
  </si>
  <si>
    <t>Chem. odplevelení před založ. postřikem, v rovině</t>
  </si>
  <si>
    <t>185802113R00</t>
  </si>
  <si>
    <t>Hnojení umělým hnojivem v rovině</t>
  </si>
  <si>
    <t>Odkaz na mn. položky pořadí 26 : 2,51000*0,001</t>
  </si>
  <si>
    <t>185803111R00</t>
  </si>
  <si>
    <t>Ošetření trávníku v rovině</t>
  </si>
  <si>
    <t>00572420R</t>
  </si>
  <si>
    <t>Směs travní parková III. dekorativní PROFI á 25 kg</t>
  </si>
  <si>
    <t>kg</t>
  </si>
  <si>
    <t>Odkaz na mn. položky pořadí 16 : 125,68520*0,025</t>
  </si>
  <si>
    <t>25191158R</t>
  </si>
  <si>
    <t>Trávníkové hnojivo</t>
  </si>
  <si>
    <t xml:space="preserve">kg    </t>
  </si>
  <si>
    <t>Odkaz na mn. položky pořadí 16 : 125,68500*0,02</t>
  </si>
  <si>
    <t>25234000.AR</t>
  </si>
  <si>
    <t>Herbicid totální</t>
  </si>
  <si>
    <t>l</t>
  </si>
  <si>
    <t>POL3_0</t>
  </si>
  <si>
    <t>Odkaz na mn. položky pořadí 16 : 125,68667*0,003</t>
  </si>
  <si>
    <t>573231125R00</t>
  </si>
  <si>
    <t>Postřik spojovací z KAE, množství zbytkového asfaltu 0,5 kg/m2</t>
  </si>
  <si>
    <t>117*2</t>
  </si>
  <si>
    <t>577131111RT3</t>
  </si>
  <si>
    <t>Beton asfalt. ACO 11+ obrusný, š. do 3 m, tl. 4 cm plochy 101-200 m2</t>
  </si>
  <si>
    <t>577151123RT3</t>
  </si>
  <si>
    <t>Beton asfalt. ACL 16+ ložný, š. do 3 m, tl. 6 cm plochy 101-200 m2</t>
  </si>
  <si>
    <t>113,6*1,03</t>
  </si>
  <si>
    <t>564851111RT2</t>
  </si>
  <si>
    <t>Podklad ze štěrkodrti po zhutnění tloušťky 15 cm štěrkodrť frakce 0-32 mm</t>
  </si>
  <si>
    <t>Odkaz na mn. položky pořadí 34 : 183,95800*1,05</t>
  </si>
  <si>
    <t>564861111RT3</t>
  </si>
  <si>
    <t>Podklad ze štěrkodrti po zhutnění tloušťky 20 cm štěrkodrť frakce 0-45 mm</t>
  </si>
  <si>
    <t>Odkaz na mn. položky pořadí 34 : 183,95800*1,1</t>
  </si>
  <si>
    <t>568111111R00</t>
  </si>
  <si>
    <t>Zřízení vrstvy z geotextilie skl.do 1:5, š.do 3 m</t>
  </si>
  <si>
    <t>59692121</t>
  </si>
  <si>
    <t>Kladení plast.veget.dlaždic,lože 40mm fr. 4-8</t>
  </si>
  <si>
    <t>plocha ze situace : 178,6*1,03</t>
  </si>
  <si>
    <t>59692129</t>
  </si>
  <si>
    <t xml:space="preserve">Příplatek za výpl. spár veg.plast.dlaždic, vč. dodávky </t>
  </si>
  <si>
    <t>Štěrkopísek 70%, substrát 15%, hlína 15% : 183,958*0,05</t>
  </si>
  <si>
    <t>28324502.AR</t>
  </si>
  <si>
    <t>Tvárnice zatravňovací plastová 330x330x50mm</t>
  </si>
  <si>
    <t xml:space="preserve">nosnost na m2 350t : </t>
  </si>
  <si>
    <t>67352027R</t>
  </si>
  <si>
    <t>Geotextilie silniční PK-Tex PP 60 300 g/m2</t>
  </si>
  <si>
    <t>Odkaz na mn. položky pořadí 33 : 202,35380*1,2</t>
  </si>
  <si>
    <t>914001111R00</t>
  </si>
  <si>
    <t>Osazení svislé doprav.značky a sloupku, bet.základ</t>
  </si>
  <si>
    <t>kus</t>
  </si>
  <si>
    <t>917862111R00</t>
  </si>
  <si>
    <t>Osazení stojat. obrub.bet. s opěrou,lože z C 20/25</t>
  </si>
  <si>
    <t>BO10/25 : 95,5*1,03</t>
  </si>
  <si>
    <t>BO15/15 : 99,5*1,03</t>
  </si>
  <si>
    <t>BO15/25 : 20,9*1,03</t>
  </si>
  <si>
    <t>BO15/25 L/P : 2</t>
  </si>
  <si>
    <t>918101111R00</t>
  </si>
  <si>
    <t>Lože pod obrubníky nebo obruby dlažeb z C 20/25</t>
  </si>
  <si>
    <t>Odkaz na mn. položky pořadí 39 : 224,37700*0,01</t>
  </si>
  <si>
    <t>919721211R00</t>
  </si>
  <si>
    <t>Dilatační spáry vkládané vyplněné asfalt. zálivkou</t>
  </si>
  <si>
    <t>919735111R00</t>
  </si>
  <si>
    <t>Řezání stávajícího živičného krytu tl. do 5 cm</t>
  </si>
  <si>
    <t>Odkaz na mn. položky pořadí 41 : 115,70000</t>
  </si>
  <si>
    <t>919735113R00</t>
  </si>
  <si>
    <t>Řezání stávajícího živičného krytu tl. 10 - 15 cm</t>
  </si>
  <si>
    <t>40445050.AR</t>
  </si>
  <si>
    <t>Značka dopr inf IP 11-13 500/700 fól1, EG7letá</t>
  </si>
  <si>
    <t>IP11c : 1</t>
  </si>
  <si>
    <t>404459502R</t>
  </si>
  <si>
    <t>Sloupek Fe pr.60 pozinkovaný, l= 2500 mm</t>
  </si>
  <si>
    <t>Odkaz na mn. položky pořadí 38 : 1,00000</t>
  </si>
  <si>
    <t>404459516R</t>
  </si>
  <si>
    <t>Patka kotevní kompletní AP 60/4 čtyřkotevní</t>
  </si>
  <si>
    <t>404459534R</t>
  </si>
  <si>
    <t>Svorka upínací US na sloupek pr. 60 nebo 70 mm</t>
  </si>
  <si>
    <t>Odkaz na mn. položky pořadí 38 : 1,00000*2</t>
  </si>
  <si>
    <t>59217421R</t>
  </si>
  <si>
    <t>Obrubník chodníkový ABO 14-10 v. 250 x 100 x 1000 mm přírodní</t>
  </si>
  <si>
    <t>98,365*1,1</t>
  </si>
  <si>
    <t>59217488R</t>
  </si>
  <si>
    <t>Obrubník silniční ABO 2-15 v. 250 x 150 x 1000 mm přírodní</t>
  </si>
  <si>
    <t>21,527*1,1</t>
  </si>
  <si>
    <t>59217490R</t>
  </si>
  <si>
    <t xml:space="preserve">Obrubník silniční nájezdový ABO 2-15 N v. 150 x 150 x 1000 mm </t>
  </si>
  <si>
    <t>102,485*1,1</t>
  </si>
  <si>
    <t>59217491R</t>
  </si>
  <si>
    <t>Obrubník silniční přechodový pravý ABO 2-15 PP v 150 x 150 x 1000 mm</t>
  </si>
  <si>
    <t>59217492R</t>
  </si>
  <si>
    <t>Obrubník silniční přechodový levý ABO 2-15 PL v 150 x 150 x 1000 mm</t>
  </si>
  <si>
    <t>938908411R00</t>
  </si>
  <si>
    <t>Očištění povrchu krytu saponátovým roztokem</t>
  </si>
  <si>
    <t>938909311R00</t>
  </si>
  <si>
    <t>Odstranění nánosu z povrchu živičného</t>
  </si>
  <si>
    <t>998223011R00</t>
  </si>
  <si>
    <t>Přesun hmot, pozemní komunikace, kryt dlážděný</t>
  </si>
  <si>
    <t>Přesun hmot</t>
  </si>
  <si>
    <t>POL7_</t>
  </si>
  <si>
    <t>659901</t>
  </si>
  <si>
    <t>Přeložení stožáru VO</t>
  </si>
  <si>
    <t>979990103R00</t>
  </si>
  <si>
    <t>Poplatek za uložení suti - beton, skupina odpadu 170101</t>
  </si>
  <si>
    <t>979999973R00</t>
  </si>
  <si>
    <t>Poplatek za uložení, zemina a kamení, (skup.170504)</t>
  </si>
  <si>
    <t>979999995R00</t>
  </si>
  <si>
    <t>Poplatek za recyklaci asfaltu, kusovost do 1600 cm2, (skup.170302)</t>
  </si>
  <si>
    <t>979087212R00</t>
  </si>
  <si>
    <t>Nakládání suti na dopravní prostředky - komunikace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</si>
  <si>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</si>
  <si>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</si>
  <si>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</si>
  <si>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</si>
  <si>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</si>
  <si>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</si>
  <si>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979093111R00</t>
  </si>
  <si>
    <t>Uložení suti na skládku bez zhutnění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</si>
</sst>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19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0" t="s">
        <v>41</v>
      </c>
      <c r="B2" s="190"/>
      <c r="C2" s="190"/>
      <c r="D2" s="190"/>
      <c r="E2" s="190"/>
      <c r="F2" s="190"/>
      <c r="G2" s="190"/>
    </row>
  </sheetData>
  <sheetProtection algorithmName="SHA-512" hashValue="YXtAKuWKQQXI4UmHYU6TOW+zw8tarpbSTVeck+oBBXHLhCnlJkH7BXLPotRzXfKJYQeCeZr/wJK5ipRo1nndNg==" saltValue="SlAmIjihzR9+n5cgsfn0R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2" t="s">
        <v>24</v>
      </c>
      <c r="C2" s="73"/>
      <c r="D2" s="74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5"/>
      <c r="C3" s="73"/>
      <c r="D3" s="76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77"/>
      <c r="C4" s="78"/>
      <c r="D4" s="79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0" t="s">
        <v>23</v>
      </c>
      <c r="D5" s="219" t="s">
        <v>45</v>
      </c>
      <c r="E5" s="220"/>
      <c r="F5" s="220"/>
      <c r="G5" s="220"/>
      <c r="H5" s="18" t="s">
        <v>42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221" t="s">
        <v>46</v>
      </c>
      <c r="E6" s="222"/>
      <c r="F6" s="222"/>
      <c r="G6" s="222"/>
      <c r="H6" s="18" t="s">
        <v>36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223" t="s">
        <v>47</v>
      </c>
      <c r="F7" s="224"/>
      <c r="G7" s="224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38"/>
      <c r="E11" s="238"/>
      <c r="F11" s="238"/>
      <c r="G11" s="238"/>
      <c r="H11" s="18" t="s">
        <v>42</v>
      </c>
      <c r="I11" s="85"/>
      <c r="J11" s="8"/>
    </row>
    <row r="12" spans="1:15" ht="15.75" customHeight="1" x14ac:dyDescent="0.2">
      <c r="A12" s="2"/>
      <c r="B12" s="27"/>
      <c r="C12" s="52"/>
      <c r="D12" s="214"/>
      <c r="E12" s="214"/>
      <c r="F12" s="214"/>
      <c r="G12" s="214"/>
      <c r="H12" s="18" t="s">
        <v>36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217"/>
      <c r="F13" s="218"/>
      <c r="G13" s="218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8" t="s">
        <v>26</v>
      </c>
      <c r="B16" s="37" t="s">
        <v>26</v>
      </c>
      <c r="C16" s="58"/>
      <c r="D16" s="59"/>
      <c r="E16" s="203"/>
      <c r="F16" s="204"/>
      <c r="G16" s="203"/>
      <c r="H16" s="204"/>
      <c r="I16" s="203">
        <f>SUMIF(F51:F62,A16,I51:I62)+SUMIF(F51:F62,"PSU",I51:I62)</f>
        <v>0</v>
      </c>
      <c r="J16" s="205"/>
    </row>
    <row r="17" spans="1:10" ht="23.25" customHeight="1" x14ac:dyDescent="0.2">
      <c r="A17" s="138" t="s">
        <v>27</v>
      </c>
      <c r="B17" s="37" t="s">
        <v>27</v>
      </c>
      <c r="C17" s="58"/>
      <c r="D17" s="59"/>
      <c r="E17" s="203"/>
      <c r="F17" s="204"/>
      <c r="G17" s="203"/>
      <c r="H17" s="204"/>
      <c r="I17" s="203">
        <f>SUMIF(F51:F62,A17,I51:I62)</f>
        <v>0</v>
      </c>
      <c r="J17" s="205"/>
    </row>
    <row r="18" spans="1:10" ht="23.25" customHeight="1" x14ac:dyDescent="0.2">
      <c r="A18" s="138" t="s">
        <v>28</v>
      </c>
      <c r="B18" s="37" t="s">
        <v>28</v>
      </c>
      <c r="C18" s="58"/>
      <c r="D18" s="59"/>
      <c r="E18" s="203"/>
      <c r="F18" s="204"/>
      <c r="G18" s="203"/>
      <c r="H18" s="204"/>
      <c r="I18" s="203">
        <f>SUMIF(F51:F62,A18,I51:I62)</f>
        <v>0</v>
      </c>
      <c r="J18" s="205"/>
    </row>
    <row r="19" spans="1:10" ht="23.25" customHeight="1" x14ac:dyDescent="0.2">
      <c r="A19" s="138" t="s">
        <v>90</v>
      </c>
      <c r="B19" s="37" t="s">
        <v>29</v>
      </c>
      <c r="C19" s="58"/>
      <c r="D19" s="59"/>
      <c r="E19" s="203"/>
      <c r="F19" s="204"/>
      <c r="G19" s="203"/>
      <c r="H19" s="204"/>
      <c r="I19" s="203">
        <f>SUMIF(F51:F62,A19,I51:I62)</f>
        <v>0</v>
      </c>
      <c r="J19" s="205"/>
    </row>
    <row r="20" spans="1:10" ht="23.25" customHeight="1" x14ac:dyDescent="0.2">
      <c r="A20" s="138" t="s">
        <v>91</v>
      </c>
      <c r="B20" s="37" t="s">
        <v>30</v>
      </c>
      <c r="C20" s="58"/>
      <c r="D20" s="59"/>
      <c r="E20" s="203"/>
      <c r="F20" s="204"/>
      <c r="G20" s="203"/>
      <c r="H20" s="204"/>
      <c r="I20" s="203">
        <f>SUMIF(F51:F62,A20,I51:I62)</f>
        <v>0</v>
      </c>
      <c r="J20" s="205"/>
    </row>
    <row r="21" spans="1:10" ht="23.25" customHeight="1" x14ac:dyDescent="0.2">
      <c r="A21" s="2"/>
      <c r="B21" s="47" t="s">
        <v>31</v>
      </c>
      <c r="C21" s="60"/>
      <c r="D21" s="61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01">
        <f>ZakladDPHSniVypocet</f>
        <v>0</v>
      </c>
      <c r="H23" s="202"/>
      <c r="I23" s="202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199">
        <f>A23</f>
        <v>0</v>
      </c>
      <c r="H24" s="200"/>
      <c r="I24" s="200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01">
        <f>ZakladDPHZaklVypocet</f>
        <v>0</v>
      </c>
      <c r="H25" s="202"/>
      <c r="I25" s="202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28">
        <f>A25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0">
        <f>CenaCelkem-(ZakladDPHSni+DPHSni+ZakladDPHZakl+DPHZakl)</f>
        <v>0</v>
      </c>
      <c r="H27" s="230"/>
      <c r="I27" s="230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09">
        <f>ZakladDPHSniVypocet+ZakladDPHZaklVypocet</f>
        <v>0</v>
      </c>
      <c r="H28" s="209"/>
      <c r="I28" s="209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08">
        <f>A27</f>
        <v>0</v>
      </c>
      <c r="H29" s="208"/>
      <c r="I29" s="208"/>
      <c r="J29" s="118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10"/>
      <c r="E34" s="211"/>
      <c r="G34" s="212"/>
      <c r="H34" s="213"/>
      <c r="I34" s="213"/>
      <c r="J34" s="24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57</v>
      </c>
      <c r="C39" s="196"/>
      <c r="D39" s="196"/>
      <c r="E39" s="196"/>
      <c r="F39" s="98">
        <f>'SO.00 01 Naklady'!AE41+'SO.01 01 Pol'!AE134</f>
        <v>0</v>
      </c>
      <c r="G39" s="99">
        <f>'SO.00 01 Naklady'!AF41+'SO.01 01 Pol'!AF134</f>
        <v>0</v>
      </c>
      <c r="H39" s="100">
        <f>(F39*SazbaDPH1/100)+(G39*SazbaDPH2/100)</f>
        <v>0</v>
      </c>
      <c r="I39" s="100">
        <f>F39+G39+H39</f>
        <v>0</v>
      </c>
      <c r="J39" s="101" t="str">
        <f>IF(_xlfn.SINGLE(CenaCelkemVypocet)=0,"",I39/_xlfn.SINGLE(CenaCelkemVypocet)*100)</f>
        <v/>
      </c>
    </row>
    <row r="40" spans="1:10" ht="25.5" customHeight="1" x14ac:dyDescent="0.2">
      <c r="A40" s="87">
        <v>2</v>
      </c>
      <c r="B40" s="102" t="s">
        <v>58</v>
      </c>
      <c r="C40" s="197" t="s">
        <v>59</v>
      </c>
      <c r="D40" s="197"/>
      <c r="E40" s="197"/>
      <c r="F40" s="103">
        <f>'SO.00 01 Naklady'!AE41</f>
        <v>0</v>
      </c>
      <c r="G40" s="104">
        <f>'SO.00 01 Naklady'!AF41</f>
        <v>0</v>
      </c>
      <c r="H40" s="104">
        <f>(F40*SazbaDPH1/100)+(G40*SazbaDPH2/100)</f>
        <v>0</v>
      </c>
      <c r="I40" s="104">
        <f>F40+G40+H40</f>
        <v>0</v>
      </c>
      <c r="J40" s="105" t="str">
        <f>IF(_xlfn.SINGLE(CenaCelkemVypocet)=0,"",I40/_xlfn.SINGLE(CenaCelkemVypocet)*100)</f>
        <v/>
      </c>
    </row>
    <row r="41" spans="1:10" ht="25.5" customHeight="1" x14ac:dyDescent="0.2">
      <c r="A41" s="87">
        <v>3</v>
      </c>
      <c r="B41" s="106" t="s">
        <v>60</v>
      </c>
      <c r="C41" s="196" t="s">
        <v>61</v>
      </c>
      <c r="D41" s="196"/>
      <c r="E41" s="196"/>
      <c r="F41" s="107">
        <f>'SO.00 01 Naklady'!AE41</f>
        <v>0</v>
      </c>
      <c r="G41" s="100">
        <f>'SO.00 01 Naklady'!AF41</f>
        <v>0</v>
      </c>
      <c r="H41" s="100">
        <f>(F41*SazbaDPH1/100)+(G41*SazbaDPH2/100)</f>
        <v>0</v>
      </c>
      <c r="I41" s="100">
        <f>F41+G41+H41</f>
        <v>0</v>
      </c>
      <c r="J41" s="101" t="str">
        <f>IF(_xlfn.SINGLE(CenaCelkemVypocet)=0,"",I41/_xlfn.SINGLE(CenaCelkemVypocet)*100)</f>
        <v/>
      </c>
    </row>
    <row r="42" spans="1:10" ht="25.5" customHeight="1" x14ac:dyDescent="0.2">
      <c r="A42" s="87">
        <v>2</v>
      </c>
      <c r="B42" s="102" t="s">
        <v>62</v>
      </c>
      <c r="C42" s="197" t="s">
        <v>63</v>
      </c>
      <c r="D42" s="197"/>
      <c r="E42" s="197"/>
      <c r="F42" s="103">
        <f>'SO.01 01 Pol'!AE134</f>
        <v>0</v>
      </c>
      <c r="G42" s="104">
        <f>'SO.01 01 Pol'!AF134</f>
        <v>0</v>
      </c>
      <c r="H42" s="104">
        <f>(F42*SazbaDPH1/100)+(G42*SazbaDPH2/100)</f>
        <v>0</v>
      </c>
      <c r="I42" s="104">
        <f>F42+G42+H42</f>
        <v>0</v>
      </c>
      <c r="J42" s="105" t="str">
        <f>IF(_xlfn.SINGLE(CenaCelkemVypocet)=0,"",I42/_xlfn.SINGLE(CenaCelkemVypocet)*100)</f>
        <v/>
      </c>
    </row>
    <row r="43" spans="1:10" ht="25.5" customHeight="1" x14ac:dyDescent="0.2">
      <c r="A43" s="87">
        <v>3</v>
      </c>
      <c r="B43" s="106" t="s">
        <v>60</v>
      </c>
      <c r="C43" s="196" t="s">
        <v>64</v>
      </c>
      <c r="D43" s="196"/>
      <c r="E43" s="196"/>
      <c r="F43" s="107">
        <f>'SO.01 01 Pol'!AE134</f>
        <v>0</v>
      </c>
      <c r="G43" s="100">
        <f>'SO.01 01 Pol'!AF134</f>
        <v>0</v>
      </c>
      <c r="H43" s="100">
        <f>(F43*SazbaDPH1/100)+(G43*SazbaDPH2/100)</f>
        <v>0</v>
      </c>
      <c r="I43" s="100">
        <f>F43+G43+H43</f>
        <v>0</v>
      </c>
      <c r="J43" s="101" t="str">
        <f>IF(_xlfn.SINGLE(CenaCelkemVypocet)=0,"",I43/_xlfn.SINGLE(CenaCelkemVypocet)*100)</f>
        <v/>
      </c>
    </row>
    <row r="44" spans="1:10" ht="25.5" customHeight="1" x14ac:dyDescent="0.2">
      <c r="A44" s="87"/>
      <c r="B44" s="193" t="s">
        <v>65</v>
      </c>
      <c r="C44" s="194"/>
      <c r="D44" s="194"/>
      <c r="E44" s="195"/>
      <c r="F44" s="108">
        <f>SUMIF(A39:A43,"=1",F39:F43)</f>
        <v>0</v>
      </c>
      <c r="G44" s="109">
        <f>SUMIF(A39:A43,"=1",G39:G43)</f>
        <v>0</v>
      </c>
      <c r="H44" s="109">
        <f>SUMIF(A39:A43,"=1",H39:H43)</f>
        <v>0</v>
      </c>
      <c r="I44" s="109">
        <f>SUMIF(A39:A43,"=1",I39:I43)</f>
        <v>0</v>
      </c>
      <c r="J44" s="110">
        <f>SUMIF(A39:A43,"=1",J39:J43)</f>
        <v>0</v>
      </c>
    </row>
    <row r="48" spans="1:10" ht="15.75" x14ac:dyDescent="0.25">
      <c r="B48" s="119" t="s">
        <v>67</v>
      </c>
    </row>
    <row r="50" spans="1:10" ht="25.5" customHeight="1" x14ac:dyDescent="0.2">
      <c r="A50" s="121"/>
      <c r="B50" s="124" t="s">
        <v>18</v>
      </c>
      <c r="C50" s="124" t="s">
        <v>6</v>
      </c>
      <c r="D50" s="125"/>
      <c r="E50" s="125"/>
      <c r="F50" s="126" t="s">
        <v>68</v>
      </c>
      <c r="G50" s="126"/>
      <c r="H50" s="126"/>
      <c r="I50" s="126" t="s">
        <v>31</v>
      </c>
      <c r="J50" s="126" t="s">
        <v>0</v>
      </c>
    </row>
    <row r="51" spans="1:10" ht="36.75" customHeight="1" x14ac:dyDescent="0.2">
      <c r="A51" s="122"/>
      <c r="B51" s="127" t="s">
        <v>69</v>
      </c>
      <c r="C51" s="191" t="s">
        <v>70</v>
      </c>
      <c r="D51" s="192"/>
      <c r="E51" s="192"/>
      <c r="F51" s="134" t="s">
        <v>26</v>
      </c>
      <c r="G51" s="135"/>
      <c r="H51" s="135"/>
      <c r="I51" s="135">
        <f>'SO.01 01 Pol'!G8</f>
        <v>0</v>
      </c>
      <c r="J51" s="131" t="str">
        <f>IF(I63=0,"",I51/I63*100)</f>
        <v/>
      </c>
    </row>
    <row r="52" spans="1:10" ht="36.75" customHeight="1" x14ac:dyDescent="0.2">
      <c r="A52" s="122"/>
      <c r="B52" s="127" t="s">
        <v>71</v>
      </c>
      <c r="C52" s="191" t="s">
        <v>72</v>
      </c>
      <c r="D52" s="192"/>
      <c r="E52" s="192"/>
      <c r="F52" s="134" t="s">
        <v>26</v>
      </c>
      <c r="G52" s="135"/>
      <c r="H52" s="135"/>
      <c r="I52" s="135">
        <f>'SO.01 01 Pol'!G15</f>
        <v>0</v>
      </c>
      <c r="J52" s="131" t="str">
        <f>IF(I63=0,"",I52/I63*100)</f>
        <v/>
      </c>
    </row>
    <row r="53" spans="1:10" ht="36.75" customHeight="1" x14ac:dyDescent="0.2">
      <c r="A53" s="122"/>
      <c r="B53" s="127" t="s">
        <v>73</v>
      </c>
      <c r="C53" s="191" t="s">
        <v>74</v>
      </c>
      <c r="D53" s="192"/>
      <c r="E53" s="192"/>
      <c r="F53" s="134" t="s">
        <v>26</v>
      </c>
      <c r="G53" s="135"/>
      <c r="H53" s="135"/>
      <c r="I53" s="135">
        <f>'SO.01 01 Pol'!G38</f>
        <v>0</v>
      </c>
      <c r="J53" s="131" t="str">
        <f>IF(I63=0,"",I53/I63*100)</f>
        <v/>
      </c>
    </row>
    <row r="54" spans="1:10" ht="36.75" customHeight="1" x14ac:dyDescent="0.2">
      <c r="A54" s="122"/>
      <c r="B54" s="127" t="s">
        <v>75</v>
      </c>
      <c r="C54" s="191" t="s">
        <v>76</v>
      </c>
      <c r="D54" s="192"/>
      <c r="E54" s="192"/>
      <c r="F54" s="134" t="s">
        <v>26</v>
      </c>
      <c r="G54" s="135"/>
      <c r="H54" s="135"/>
      <c r="I54" s="135">
        <f>'SO.01 01 Pol'!G67</f>
        <v>0</v>
      </c>
      <c r="J54" s="131" t="str">
        <f>IF(I63=0,"",I54/I63*100)</f>
        <v/>
      </c>
    </row>
    <row r="55" spans="1:10" ht="36.75" customHeight="1" x14ac:dyDescent="0.2">
      <c r="A55" s="122"/>
      <c r="B55" s="127" t="s">
        <v>77</v>
      </c>
      <c r="C55" s="191" t="s">
        <v>78</v>
      </c>
      <c r="D55" s="192"/>
      <c r="E55" s="192"/>
      <c r="F55" s="134" t="s">
        <v>26</v>
      </c>
      <c r="G55" s="135"/>
      <c r="H55" s="135"/>
      <c r="I55" s="135">
        <f>'SO.01 01 Pol'!G73</f>
        <v>0</v>
      </c>
      <c r="J55" s="131" t="str">
        <f>IF(I63=0,"",I55/I63*100)</f>
        <v/>
      </c>
    </row>
    <row r="56" spans="1:10" ht="36.75" customHeight="1" x14ac:dyDescent="0.2">
      <c r="A56" s="122"/>
      <c r="B56" s="127" t="s">
        <v>79</v>
      </c>
      <c r="C56" s="191" t="s">
        <v>80</v>
      </c>
      <c r="D56" s="192"/>
      <c r="E56" s="192"/>
      <c r="F56" s="134" t="s">
        <v>26</v>
      </c>
      <c r="G56" s="135"/>
      <c r="H56" s="135"/>
      <c r="I56" s="135">
        <f>'SO.01 01 Pol'!G88</f>
        <v>0</v>
      </c>
      <c r="J56" s="131" t="str">
        <f>IF(I63=0,"",I56/I63*100)</f>
        <v/>
      </c>
    </row>
    <row r="57" spans="1:10" ht="36.75" customHeight="1" x14ac:dyDescent="0.2">
      <c r="A57" s="122"/>
      <c r="B57" s="127" t="s">
        <v>81</v>
      </c>
      <c r="C57" s="191" t="s">
        <v>82</v>
      </c>
      <c r="D57" s="192"/>
      <c r="E57" s="192"/>
      <c r="F57" s="134" t="s">
        <v>26</v>
      </c>
      <c r="G57" s="135"/>
      <c r="H57" s="135"/>
      <c r="I57" s="135">
        <f>'SO.01 01 Pol'!G118</f>
        <v>0</v>
      </c>
      <c r="J57" s="131" t="str">
        <f>IF(I63=0,"",I57/I63*100)</f>
        <v/>
      </c>
    </row>
    <row r="58" spans="1:10" ht="36.75" customHeight="1" x14ac:dyDescent="0.2">
      <c r="A58" s="122"/>
      <c r="B58" s="127" t="s">
        <v>83</v>
      </c>
      <c r="C58" s="191" t="s">
        <v>84</v>
      </c>
      <c r="D58" s="192"/>
      <c r="E58" s="192"/>
      <c r="F58" s="134" t="s">
        <v>26</v>
      </c>
      <c r="G58" s="135"/>
      <c r="H58" s="135"/>
      <c r="I58" s="135">
        <f>'SO.01 01 Pol'!G121</f>
        <v>0</v>
      </c>
      <c r="J58" s="131" t="str">
        <f>IF(I63=0,"",I58/I63*100)</f>
        <v/>
      </c>
    </row>
    <row r="59" spans="1:10" ht="36.75" customHeight="1" x14ac:dyDescent="0.2">
      <c r="A59" s="122"/>
      <c r="B59" s="127" t="s">
        <v>85</v>
      </c>
      <c r="C59" s="191" t="s">
        <v>86</v>
      </c>
      <c r="D59" s="192"/>
      <c r="E59" s="192"/>
      <c r="F59" s="134" t="s">
        <v>28</v>
      </c>
      <c r="G59" s="135"/>
      <c r="H59" s="135"/>
      <c r="I59" s="135">
        <f>'SO.01 01 Pol'!G123</f>
        <v>0</v>
      </c>
      <c r="J59" s="131" t="str">
        <f>IF(I63=0,"",I59/I63*100)</f>
        <v/>
      </c>
    </row>
    <row r="60" spans="1:10" ht="36.75" customHeight="1" x14ac:dyDescent="0.2">
      <c r="A60" s="122"/>
      <c r="B60" s="127" t="s">
        <v>87</v>
      </c>
      <c r="C60" s="191" t="s">
        <v>88</v>
      </c>
      <c r="D60" s="192"/>
      <c r="E60" s="192"/>
      <c r="F60" s="134" t="s">
        <v>89</v>
      </c>
      <c r="G60" s="135"/>
      <c r="H60" s="135"/>
      <c r="I60" s="135">
        <f>'SO.01 01 Pol'!G125</f>
        <v>0</v>
      </c>
      <c r="J60" s="131" t="str">
        <f>IF(I63=0,"",I60/I63*100)</f>
        <v/>
      </c>
    </row>
    <row r="61" spans="1:10" ht="36.75" customHeight="1" x14ac:dyDescent="0.2">
      <c r="A61" s="122"/>
      <c r="B61" s="127" t="s">
        <v>90</v>
      </c>
      <c r="C61" s="191" t="s">
        <v>29</v>
      </c>
      <c r="D61" s="192"/>
      <c r="E61" s="192"/>
      <c r="F61" s="134" t="s">
        <v>90</v>
      </c>
      <c r="G61" s="135"/>
      <c r="H61" s="135"/>
      <c r="I61" s="135">
        <f>'SO.00 01 Naklady'!G8</f>
        <v>0</v>
      </c>
      <c r="J61" s="131" t="str">
        <f>IF(I63=0,"",I61/I63*100)</f>
        <v/>
      </c>
    </row>
    <row r="62" spans="1:10" ht="36.75" customHeight="1" x14ac:dyDescent="0.2">
      <c r="A62" s="122"/>
      <c r="B62" s="127" t="s">
        <v>91</v>
      </c>
      <c r="C62" s="191" t="s">
        <v>30</v>
      </c>
      <c r="D62" s="192"/>
      <c r="E62" s="192"/>
      <c r="F62" s="134" t="s">
        <v>91</v>
      </c>
      <c r="G62" s="135"/>
      <c r="H62" s="135"/>
      <c r="I62" s="135">
        <f>'SO.00 01 Naklady'!G19</f>
        <v>0</v>
      </c>
      <c r="J62" s="131" t="str">
        <f>IF(I63=0,"",I62/I63*100)</f>
        <v/>
      </c>
    </row>
    <row r="63" spans="1:10" ht="25.5" customHeight="1" x14ac:dyDescent="0.2">
      <c r="A63" s="123"/>
      <c r="B63" s="128" t="s">
        <v>1</v>
      </c>
      <c r="C63" s="129"/>
      <c r="D63" s="130"/>
      <c r="E63" s="130"/>
      <c r="F63" s="136"/>
      <c r="G63" s="137"/>
      <c r="H63" s="137"/>
      <c r="I63" s="137">
        <f>SUM(I51:I62)</f>
        <v>0</v>
      </c>
      <c r="J63" s="132">
        <f>SUM(J51:J62)</f>
        <v>0</v>
      </c>
    </row>
    <row r="64" spans="1:10" x14ac:dyDescent="0.2">
      <c r="F64" s="86"/>
      <c r="G64" s="86"/>
      <c r="H64" s="86"/>
      <c r="I64" s="86"/>
      <c r="J64" s="133"/>
    </row>
    <row r="65" spans="6:10" x14ac:dyDescent="0.2">
      <c r="F65" s="86"/>
      <c r="G65" s="86"/>
      <c r="H65" s="86"/>
      <c r="I65" s="86"/>
      <c r="J65" s="133"/>
    </row>
    <row r="66" spans="6:10" x14ac:dyDescent="0.2">
      <c r="F66" s="86"/>
      <c r="G66" s="86"/>
      <c r="H66" s="86"/>
      <c r="I66" s="86"/>
      <c r="J66" s="133"/>
    </row>
  </sheetData>
  <sheetProtection algorithmName="SHA-512" hashValue="085wZLcgNJhYioUR9xc8pUzwGiIPjNVPvyi8dsIbmGmgLG2W0ys+I7M+LO8E12oqIEfD5ddlcg2Y0O/YhkxmLQ==" saltValue="6md0IMMogWEIkAzVB3NAU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60:E60"/>
    <mergeCell ref="C61:E61"/>
    <mergeCell ref="C62:E62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49" t="s">
        <v>8</v>
      </c>
      <c r="B2" s="48"/>
      <c r="C2" s="244"/>
      <c r="D2" s="244"/>
      <c r="E2" s="244"/>
      <c r="F2" s="244"/>
      <c r="G2" s="245"/>
    </row>
    <row r="3" spans="1:7" ht="24.95" customHeight="1" x14ac:dyDescent="0.2">
      <c r="A3" s="49" t="s">
        <v>9</v>
      </c>
      <c r="B3" s="48"/>
      <c r="C3" s="244"/>
      <c r="D3" s="244"/>
      <c r="E3" s="244"/>
      <c r="F3" s="244"/>
      <c r="G3" s="245"/>
    </row>
    <row r="4" spans="1:7" ht="24.95" customHeight="1" x14ac:dyDescent="0.2">
      <c r="A4" s="49" t="s">
        <v>10</v>
      </c>
      <c r="B4" s="48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GXX+oQqIPcWpEmBRG8qbm7m5vL947rYXuckIgbzkPXTjzYEGcNKSTEhGpfhB0uHOebml2+4KGFUtZvLSPgF5ww==" saltValue="aMK+khP+OiAVJs5r/ZU6S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92</v>
      </c>
    </row>
    <row r="2" spans="1:60" ht="24.95" customHeight="1" x14ac:dyDescent="0.2">
      <c r="A2" s="139" t="s">
        <v>8</v>
      </c>
      <c r="B2" s="48" t="s">
        <v>43</v>
      </c>
      <c r="C2" s="251" t="s">
        <v>44</v>
      </c>
      <c r="D2" s="252"/>
      <c r="E2" s="252"/>
      <c r="F2" s="252"/>
      <c r="G2" s="253"/>
      <c r="AG2" t="s">
        <v>93</v>
      </c>
    </row>
    <row r="3" spans="1:60" ht="24.95" customHeight="1" x14ac:dyDescent="0.2">
      <c r="A3" s="139" t="s">
        <v>9</v>
      </c>
      <c r="B3" s="48" t="s">
        <v>58</v>
      </c>
      <c r="C3" s="251" t="s">
        <v>59</v>
      </c>
      <c r="D3" s="252"/>
      <c r="E3" s="252"/>
      <c r="F3" s="252"/>
      <c r="G3" s="253"/>
      <c r="AC3" s="120" t="s">
        <v>94</v>
      </c>
      <c r="AG3" t="s">
        <v>95</v>
      </c>
    </row>
    <row r="4" spans="1:60" ht="24.95" customHeight="1" x14ac:dyDescent="0.2">
      <c r="A4" s="140" t="s">
        <v>10</v>
      </c>
      <c r="B4" s="141" t="s">
        <v>60</v>
      </c>
      <c r="C4" s="254" t="s">
        <v>61</v>
      </c>
      <c r="D4" s="255"/>
      <c r="E4" s="255"/>
      <c r="F4" s="255"/>
      <c r="G4" s="256"/>
      <c r="AG4" t="s">
        <v>96</v>
      </c>
    </row>
    <row r="5" spans="1:60" x14ac:dyDescent="0.2">
      <c r="D5" s="10"/>
    </row>
    <row r="6" spans="1:60" ht="38.25" x14ac:dyDescent="0.2">
      <c r="A6" s="143" t="s">
        <v>97</v>
      </c>
      <c r="B6" s="145" t="s">
        <v>98</v>
      </c>
      <c r="C6" s="145" t="s">
        <v>99</v>
      </c>
      <c r="D6" s="144" t="s">
        <v>100</v>
      </c>
      <c r="E6" s="143" t="s">
        <v>101</v>
      </c>
      <c r="F6" s="142" t="s">
        <v>102</v>
      </c>
      <c r="G6" s="143" t="s">
        <v>31</v>
      </c>
      <c r="H6" s="146" t="s">
        <v>32</v>
      </c>
      <c r="I6" s="146" t="s">
        <v>103</v>
      </c>
      <c r="J6" s="146" t="s">
        <v>33</v>
      </c>
      <c r="K6" s="146" t="s">
        <v>104</v>
      </c>
      <c r="L6" s="146" t="s">
        <v>105</v>
      </c>
      <c r="M6" s="146" t="s">
        <v>106</v>
      </c>
      <c r="N6" s="146" t="s">
        <v>107</v>
      </c>
      <c r="O6" s="146" t="s">
        <v>108</v>
      </c>
      <c r="P6" s="146" t="s">
        <v>109</v>
      </c>
      <c r="Q6" s="146" t="s">
        <v>110</v>
      </c>
      <c r="R6" s="146" t="s">
        <v>111</v>
      </c>
      <c r="S6" s="146" t="s">
        <v>112</v>
      </c>
      <c r="T6" s="146" t="s">
        <v>113</v>
      </c>
      <c r="U6" s="146" t="s">
        <v>114</v>
      </c>
      <c r="V6" s="146" t="s">
        <v>115</v>
      </c>
      <c r="W6" s="146" t="s">
        <v>116</v>
      </c>
      <c r="X6" s="146" t="s">
        <v>117</v>
      </c>
      <c r="Y6" s="146" t="s">
        <v>118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119</v>
      </c>
      <c r="B8" s="160" t="s">
        <v>90</v>
      </c>
      <c r="C8" s="181" t="s">
        <v>29</v>
      </c>
      <c r="D8" s="161"/>
      <c r="E8" s="162"/>
      <c r="F8" s="163"/>
      <c r="G8" s="163">
        <f>SUMIF(AG9:AG18,"&lt;&gt;NOR",G9:G18)</f>
        <v>0</v>
      </c>
      <c r="H8" s="163"/>
      <c r="I8" s="163">
        <f>SUM(I9:I18)</f>
        <v>0</v>
      </c>
      <c r="J8" s="163"/>
      <c r="K8" s="163">
        <f>SUM(K9:K18)</f>
        <v>0</v>
      </c>
      <c r="L8" s="163"/>
      <c r="M8" s="163">
        <f>SUM(M9:M18)</f>
        <v>0</v>
      </c>
      <c r="N8" s="162"/>
      <c r="O8" s="162">
        <f>SUM(O9:O18)</f>
        <v>0</v>
      </c>
      <c r="P8" s="162"/>
      <c r="Q8" s="162">
        <f>SUM(Q9:Q18)</f>
        <v>0</v>
      </c>
      <c r="R8" s="163"/>
      <c r="S8" s="163"/>
      <c r="T8" s="164"/>
      <c r="U8" s="158"/>
      <c r="V8" s="158">
        <f>SUM(V9:V18)</f>
        <v>0</v>
      </c>
      <c r="W8" s="158"/>
      <c r="X8" s="158"/>
      <c r="Y8" s="158"/>
      <c r="AG8" t="s">
        <v>120</v>
      </c>
    </row>
    <row r="9" spans="1:60" outlineLevel="1" x14ac:dyDescent="0.2">
      <c r="A9" s="173">
        <v>1</v>
      </c>
      <c r="B9" s="174" t="s">
        <v>121</v>
      </c>
      <c r="C9" s="182" t="s">
        <v>122</v>
      </c>
      <c r="D9" s="175" t="s">
        <v>123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124</v>
      </c>
      <c r="T9" s="179" t="s">
        <v>125</v>
      </c>
      <c r="U9" s="157">
        <v>0</v>
      </c>
      <c r="V9" s="157">
        <f>ROUND(E9*U9,2)</f>
        <v>0</v>
      </c>
      <c r="W9" s="157"/>
      <c r="X9" s="157" t="s">
        <v>126</v>
      </c>
      <c r="Y9" s="157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6">
        <v>2</v>
      </c>
      <c r="B10" s="167" t="s">
        <v>129</v>
      </c>
      <c r="C10" s="183" t="s">
        <v>130</v>
      </c>
      <c r="D10" s="168" t="s">
        <v>123</v>
      </c>
      <c r="E10" s="169">
        <v>1</v>
      </c>
      <c r="F10" s="170"/>
      <c r="G10" s="171">
        <f>ROUND(E10*F10,2)</f>
        <v>0</v>
      </c>
      <c r="H10" s="170"/>
      <c r="I10" s="171">
        <f>ROUND(E10*H10,2)</f>
        <v>0</v>
      </c>
      <c r="J10" s="170"/>
      <c r="K10" s="171">
        <f>ROUND(E10*J10,2)</f>
        <v>0</v>
      </c>
      <c r="L10" s="171">
        <v>21</v>
      </c>
      <c r="M10" s="171">
        <f>G10*(1+L10/100)</f>
        <v>0</v>
      </c>
      <c r="N10" s="169">
        <v>0</v>
      </c>
      <c r="O10" s="169">
        <f>ROUND(E10*N10,2)</f>
        <v>0</v>
      </c>
      <c r="P10" s="169">
        <v>0</v>
      </c>
      <c r="Q10" s="169">
        <f>ROUND(E10*P10,2)</f>
        <v>0</v>
      </c>
      <c r="R10" s="171"/>
      <c r="S10" s="171" t="s">
        <v>124</v>
      </c>
      <c r="T10" s="172" t="s">
        <v>125</v>
      </c>
      <c r="U10" s="157">
        <v>0</v>
      </c>
      <c r="V10" s="157">
        <f>ROUND(E10*U10,2)</f>
        <v>0</v>
      </c>
      <c r="W10" s="157"/>
      <c r="X10" s="157" t="s">
        <v>126</v>
      </c>
      <c r="Y10" s="157" t="s">
        <v>127</v>
      </c>
      <c r="Z10" s="147"/>
      <c r="AA10" s="147"/>
      <c r="AB10" s="14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2" x14ac:dyDescent="0.2">
      <c r="A11" s="154"/>
      <c r="B11" s="155"/>
      <c r="C11" s="246" t="s">
        <v>131</v>
      </c>
      <c r="D11" s="247"/>
      <c r="E11" s="247"/>
      <c r="F11" s="247"/>
      <c r="G11" s="24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132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0" t="str">
        <f>C11</f>
        <v>Uvedení všech povrchů dotčených stavbou do původního stavu (komunikace, chodníky zeleň, příkopy, propustky), včetně opravy, údržby a průběžného čištění, kropení komunikací užívaných v průběhu stavby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66">
        <v>3</v>
      </c>
      <c r="B12" s="167" t="s">
        <v>133</v>
      </c>
      <c r="C12" s="183" t="s">
        <v>134</v>
      </c>
      <c r="D12" s="168" t="s">
        <v>135</v>
      </c>
      <c r="E12" s="169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9">
        <v>0</v>
      </c>
      <c r="O12" s="169">
        <f>ROUND(E12*N12,2)</f>
        <v>0</v>
      </c>
      <c r="P12" s="169">
        <v>0</v>
      </c>
      <c r="Q12" s="169">
        <f>ROUND(E12*P12,2)</f>
        <v>0</v>
      </c>
      <c r="R12" s="171"/>
      <c r="S12" s="171" t="s">
        <v>136</v>
      </c>
      <c r="T12" s="172" t="s">
        <v>125</v>
      </c>
      <c r="U12" s="157">
        <v>0</v>
      </c>
      <c r="V12" s="157">
        <f>ROUND(E12*U12,2)</f>
        <v>0</v>
      </c>
      <c r="W12" s="157"/>
      <c r="X12" s="157" t="s">
        <v>61</v>
      </c>
      <c r="Y12" s="157" t="s">
        <v>127</v>
      </c>
      <c r="Z12" s="147"/>
      <c r="AA12" s="147"/>
      <c r="AB12" s="147"/>
      <c r="AC12" s="147"/>
      <c r="AD12" s="147"/>
      <c r="AE12" s="147"/>
      <c r="AF12" s="147"/>
      <c r="AG12" s="147" t="s">
        <v>137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46" t="s">
        <v>167</v>
      </c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132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48" t="s">
        <v>138</v>
      </c>
      <c r="D14" s="249"/>
      <c r="E14" s="249"/>
      <c r="F14" s="249"/>
      <c r="G14" s="249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132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0" t="str">
        <f>C14</f>
        <v>Vyhotovení protokolu o vytyčení stavby se seznamem souřadnic vytyčených bodů a jejich polohopisnými (S-JTSK) a výškopisnými (Bpv) hodnotami.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4</v>
      </c>
      <c r="B15" s="167" t="s">
        <v>139</v>
      </c>
      <c r="C15" s="183" t="s">
        <v>140</v>
      </c>
      <c r="D15" s="168" t="s">
        <v>135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9">
        <v>0</v>
      </c>
      <c r="O15" s="169">
        <f>ROUND(E15*N15,2)</f>
        <v>0</v>
      </c>
      <c r="P15" s="169">
        <v>0</v>
      </c>
      <c r="Q15" s="169">
        <f>ROUND(E15*P15,2)</f>
        <v>0</v>
      </c>
      <c r="R15" s="171"/>
      <c r="S15" s="171" t="s">
        <v>136</v>
      </c>
      <c r="T15" s="172" t="s">
        <v>125</v>
      </c>
      <c r="U15" s="157">
        <v>0</v>
      </c>
      <c r="V15" s="157">
        <f>ROUND(E15*U15,2)</f>
        <v>0</v>
      </c>
      <c r="W15" s="157"/>
      <c r="X15" s="157" t="s">
        <v>61</v>
      </c>
      <c r="Y15" s="157" t="s">
        <v>127</v>
      </c>
      <c r="Z15" s="147"/>
      <c r="AA15" s="147"/>
      <c r="AB15" s="147"/>
      <c r="AC15" s="147"/>
      <c r="AD15" s="147"/>
      <c r="AE15" s="147"/>
      <c r="AF15" s="147"/>
      <c r="AG15" s="147" t="s">
        <v>137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2" x14ac:dyDescent="0.2">
      <c r="A16" s="154"/>
      <c r="B16" s="155"/>
      <c r="C16" s="246" t="s">
        <v>141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132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Zaměření a vytýčení stávajících inženýrských sítí v místě stavby z hlediska jejich ochrany při provádění stavby.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5</v>
      </c>
      <c r="B17" s="167" t="s">
        <v>142</v>
      </c>
      <c r="C17" s="183" t="s">
        <v>143</v>
      </c>
      <c r="D17" s="168" t="s">
        <v>135</v>
      </c>
      <c r="E17" s="169">
        <v>1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69">
        <v>0</v>
      </c>
      <c r="O17" s="169">
        <f>ROUND(E17*N17,2)</f>
        <v>0</v>
      </c>
      <c r="P17" s="169">
        <v>0</v>
      </c>
      <c r="Q17" s="169">
        <f>ROUND(E17*P17,2)</f>
        <v>0</v>
      </c>
      <c r="R17" s="171"/>
      <c r="S17" s="171" t="s">
        <v>136</v>
      </c>
      <c r="T17" s="172" t="s">
        <v>125</v>
      </c>
      <c r="U17" s="157">
        <v>0</v>
      </c>
      <c r="V17" s="157">
        <f>ROUND(E17*U17,2)</f>
        <v>0</v>
      </c>
      <c r="W17" s="157"/>
      <c r="X17" s="157" t="s">
        <v>61</v>
      </c>
      <c r="Y17" s="157" t="s">
        <v>127</v>
      </c>
      <c r="Z17" s="147"/>
      <c r="AA17" s="147"/>
      <c r="AB17" s="147"/>
      <c r="AC17" s="147"/>
      <c r="AD17" s="147"/>
      <c r="AE17" s="147"/>
      <c r="AF17" s="147"/>
      <c r="AG17" s="147" t="s">
        <v>137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78.75" outlineLevel="2" x14ac:dyDescent="0.2">
      <c r="A18" s="154"/>
      <c r="B18" s="155"/>
      <c r="C18" s="246" t="s">
        <v>144</v>
      </c>
      <c r="D18" s="247"/>
      <c r="E18" s="247"/>
      <c r="F18" s="247"/>
      <c r="G18" s="24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132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0" t="str">
        <f>C18</f>
        <v>Náklady spojené se zřízením přípojek energií k objektům zařízení staveniště, vybudování případných měřících odběrných míst a zařízení, případná příprava území pro objekty ZS a vlastní vybudování objektů ZS vč. oplocení, zabezpečení proti neoprávněnému vstupu nepovolaných osob. Provoz zařízení staveniště – náklady na vybavení objektů ZS, ostraha staveniště, osvětlení staveniště, náklady na energie v rámci provozu ZS, náklady na úklid v prostorách ZS, náklady na potřebnou údržbu a opravy na objektech ZS a na přípojkách energií. Odstranění objektů ZS včetně přípojek energií a jejich odvoz. Náklady na úpravu povrchů po odstranění ZS a úklid ploch ZS.</v>
      </c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59" t="s">
        <v>119</v>
      </c>
      <c r="B19" s="160" t="s">
        <v>91</v>
      </c>
      <c r="C19" s="181" t="s">
        <v>30</v>
      </c>
      <c r="D19" s="161"/>
      <c r="E19" s="162"/>
      <c r="F19" s="163"/>
      <c r="G19" s="163">
        <f>SUMIF(AG20:AG39,"&lt;&gt;NOR",G20:G39)</f>
        <v>0</v>
      </c>
      <c r="H19" s="163"/>
      <c r="I19" s="163">
        <f>SUM(I20:I39)</f>
        <v>0</v>
      </c>
      <c r="J19" s="163"/>
      <c r="K19" s="163">
        <f>SUM(K20:K39)</f>
        <v>0</v>
      </c>
      <c r="L19" s="163"/>
      <c r="M19" s="163">
        <f>SUM(M20:M39)</f>
        <v>0</v>
      </c>
      <c r="N19" s="162"/>
      <c r="O19" s="162">
        <f>SUM(O20:O39)</f>
        <v>0</v>
      </c>
      <c r="P19" s="162"/>
      <c r="Q19" s="162">
        <f>SUM(Q20:Q39)</f>
        <v>0</v>
      </c>
      <c r="R19" s="163"/>
      <c r="S19" s="163"/>
      <c r="T19" s="164"/>
      <c r="U19" s="158"/>
      <c r="V19" s="158">
        <f>SUM(V20:V39)</f>
        <v>0</v>
      </c>
      <c r="W19" s="158"/>
      <c r="X19" s="158"/>
      <c r="Y19" s="158"/>
      <c r="AG19" t="s">
        <v>120</v>
      </c>
    </row>
    <row r="20" spans="1:60" outlineLevel="1" x14ac:dyDescent="0.2">
      <c r="A20" s="166">
        <v>6</v>
      </c>
      <c r="B20" s="167" t="s">
        <v>145</v>
      </c>
      <c r="C20" s="183" t="s">
        <v>146</v>
      </c>
      <c r="D20" s="168" t="s">
        <v>135</v>
      </c>
      <c r="E20" s="169">
        <v>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9">
        <v>0</v>
      </c>
      <c r="O20" s="169">
        <f>ROUND(E20*N20,2)</f>
        <v>0</v>
      </c>
      <c r="P20" s="169">
        <v>0</v>
      </c>
      <c r="Q20" s="169">
        <f>ROUND(E20*P20,2)</f>
        <v>0</v>
      </c>
      <c r="R20" s="171"/>
      <c r="S20" s="171" t="s">
        <v>136</v>
      </c>
      <c r="T20" s="172" t="s">
        <v>125</v>
      </c>
      <c r="U20" s="157">
        <v>0</v>
      </c>
      <c r="V20" s="157">
        <f>ROUND(E20*U20,2)</f>
        <v>0</v>
      </c>
      <c r="W20" s="157"/>
      <c r="X20" s="157" t="s">
        <v>61</v>
      </c>
      <c r="Y20" s="157" t="s">
        <v>127</v>
      </c>
      <c r="Z20" s="147"/>
      <c r="AA20" s="147"/>
      <c r="AB20" s="147"/>
      <c r="AC20" s="147"/>
      <c r="AD20" s="147"/>
      <c r="AE20" s="147"/>
      <c r="AF20" s="147"/>
      <c r="AG20" s="147" t="s">
        <v>137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2" x14ac:dyDescent="0.2">
      <c r="A21" s="154"/>
      <c r="B21" s="155"/>
      <c r="C21" s="246" t="s">
        <v>147</v>
      </c>
      <c r="D21" s="247"/>
      <c r="E21" s="247"/>
      <c r="F21" s="247"/>
      <c r="G21" s="24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0" t="str">
        <f>C21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66">
        <v>7</v>
      </c>
      <c r="B22" s="167" t="s">
        <v>148</v>
      </c>
      <c r="C22" s="183" t="s">
        <v>149</v>
      </c>
      <c r="D22" s="168" t="s">
        <v>135</v>
      </c>
      <c r="E22" s="169">
        <v>1</v>
      </c>
      <c r="F22" s="170"/>
      <c r="G22" s="171">
        <f>ROUND(E22*F22,2)</f>
        <v>0</v>
      </c>
      <c r="H22" s="170"/>
      <c r="I22" s="171">
        <f>ROUND(E22*H22,2)</f>
        <v>0</v>
      </c>
      <c r="J22" s="170"/>
      <c r="K22" s="171">
        <f>ROUND(E22*J22,2)</f>
        <v>0</v>
      </c>
      <c r="L22" s="171">
        <v>21</v>
      </c>
      <c r="M22" s="171">
        <f>G22*(1+L22/100)</f>
        <v>0</v>
      </c>
      <c r="N22" s="169">
        <v>0</v>
      </c>
      <c r="O22" s="169">
        <f>ROUND(E22*N22,2)</f>
        <v>0</v>
      </c>
      <c r="P22" s="169">
        <v>0</v>
      </c>
      <c r="Q22" s="169">
        <f>ROUND(E22*P22,2)</f>
        <v>0</v>
      </c>
      <c r="R22" s="171"/>
      <c r="S22" s="171" t="s">
        <v>136</v>
      </c>
      <c r="T22" s="172" t="s">
        <v>125</v>
      </c>
      <c r="U22" s="157">
        <v>0</v>
      </c>
      <c r="V22" s="157">
        <f>ROUND(E22*U22,2)</f>
        <v>0</v>
      </c>
      <c r="W22" s="157"/>
      <c r="X22" s="157" t="s">
        <v>61</v>
      </c>
      <c r="Y22" s="157" t="s">
        <v>127</v>
      </c>
      <c r="Z22" s="147"/>
      <c r="AA22" s="147"/>
      <c r="AB22" s="147"/>
      <c r="AC22" s="147"/>
      <c r="AD22" s="147"/>
      <c r="AE22" s="147"/>
      <c r="AF22" s="147"/>
      <c r="AG22" s="147" t="s">
        <v>137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2" x14ac:dyDescent="0.2">
      <c r="A23" s="154"/>
      <c r="B23" s="155"/>
      <c r="C23" s="246" t="s">
        <v>168</v>
      </c>
      <c r="D23" s="247"/>
      <c r="E23" s="247"/>
      <c r="F23" s="247"/>
      <c r="G23" s="24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132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80" t="str">
        <f>C23</f>
        <v>Náklady zhotovitele, související s prováděním zkoušek a revizí předepsaných technickými normami, TP nebo objednatelem a které jsou pro provedení díla nezbytné.</v>
      </c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48" t="s">
        <v>169</v>
      </c>
      <c r="D24" s="249"/>
      <c r="E24" s="249"/>
      <c r="F24" s="249"/>
      <c r="G24" s="249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132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248" t="s">
        <v>170</v>
      </c>
      <c r="D25" s="249"/>
      <c r="E25" s="249"/>
      <c r="F25" s="249"/>
      <c r="G25" s="249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132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248" t="s">
        <v>171</v>
      </c>
      <c r="D26" s="249"/>
      <c r="E26" s="249"/>
      <c r="F26" s="249"/>
      <c r="G26" s="249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132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248" t="s">
        <v>172</v>
      </c>
      <c r="D27" s="249"/>
      <c r="E27" s="249"/>
      <c r="F27" s="249"/>
      <c r="G27" s="249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132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248" t="s">
        <v>173</v>
      </c>
      <c r="D28" s="249"/>
      <c r="E28" s="249"/>
      <c r="F28" s="249"/>
      <c r="G28" s="249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132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48" t="s">
        <v>174</v>
      </c>
      <c r="D29" s="249"/>
      <c r="E29" s="249"/>
      <c r="F29" s="249"/>
      <c r="G29" s="249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132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248" t="s">
        <v>150</v>
      </c>
      <c r="D30" s="249"/>
      <c r="E30" s="249"/>
      <c r="F30" s="249"/>
      <c r="G30" s="249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132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66">
        <v>8</v>
      </c>
      <c r="B31" s="167" t="s">
        <v>151</v>
      </c>
      <c r="C31" s="183" t="s">
        <v>152</v>
      </c>
      <c r="D31" s="168" t="s">
        <v>135</v>
      </c>
      <c r="E31" s="169">
        <v>1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9">
        <v>0</v>
      </c>
      <c r="O31" s="169">
        <f>ROUND(E31*N31,2)</f>
        <v>0</v>
      </c>
      <c r="P31" s="169">
        <v>0</v>
      </c>
      <c r="Q31" s="169">
        <f>ROUND(E31*P31,2)</f>
        <v>0</v>
      </c>
      <c r="R31" s="171"/>
      <c r="S31" s="171" t="s">
        <v>136</v>
      </c>
      <c r="T31" s="172" t="s">
        <v>125</v>
      </c>
      <c r="U31" s="157">
        <v>0</v>
      </c>
      <c r="V31" s="157">
        <f>ROUND(E31*U31,2)</f>
        <v>0</v>
      </c>
      <c r="W31" s="157"/>
      <c r="X31" s="157" t="s">
        <v>61</v>
      </c>
      <c r="Y31" s="157" t="s">
        <v>127</v>
      </c>
      <c r="Z31" s="147"/>
      <c r="AA31" s="147"/>
      <c r="AB31" s="147"/>
      <c r="AC31" s="147"/>
      <c r="AD31" s="147"/>
      <c r="AE31" s="147"/>
      <c r="AF31" s="147"/>
      <c r="AG31" s="147" t="s">
        <v>137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246" t="s">
        <v>175</v>
      </c>
      <c r="D32" s="247"/>
      <c r="E32" s="247"/>
      <c r="F32" s="247"/>
      <c r="G32" s="24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132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Náklady na vyhotovení dokumentace skutečného provedení stavby a její předání objednateli v požadované formě a požadovaném počtu.</v>
      </c>
      <c r="BB32" s="147"/>
      <c r="BC32" s="147"/>
      <c r="BD32" s="147"/>
      <c r="BE32" s="147"/>
      <c r="BF32" s="147"/>
      <c r="BG32" s="147"/>
      <c r="BH32" s="147"/>
    </row>
    <row r="33" spans="1:60" ht="22.5" outlineLevel="3" x14ac:dyDescent="0.2">
      <c r="A33" s="154"/>
      <c r="B33" s="155"/>
      <c r="C33" s="248" t="s">
        <v>153</v>
      </c>
      <c r="D33" s="249"/>
      <c r="E33" s="249"/>
      <c r="F33" s="249"/>
      <c r="G33" s="249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132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0" t="str">
        <f>C33</f>
        <v>- 3x vyhotovení - dokumentace v listinné a 2x na CD vdigitální podobě v souladu se stavebním zákonem a provádějícími předpisy, zakreslení změn PD, vč. revizí, prohlášení o shodě apod.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6">
        <v>9</v>
      </c>
      <c r="B34" s="167" t="s">
        <v>154</v>
      </c>
      <c r="C34" s="183" t="s">
        <v>155</v>
      </c>
      <c r="D34" s="168" t="s">
        <v>135</v>
      </c>
      <c r="E34" s="169">
        <v>1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9">
        <v>0</v>
      </c>
      <c r="O34" s="169">
        <f>ROUND(E34*N34,2)</f>
        <v>0</v>
      </c>
      <c r="P34" s="169">
        <v>0</v>
      </c>
      <c r="Q34" s="169">
        <f>ROUND(E34*P34,2)</f>
        <v>0</v>
      </c>
      <c r="R34" s="171"/>
      <c r="S34" s="171" t="s">
        <v>136</v>
      </c>
      <c r="T34" s="172" t="s">
        <v>125</v>
      </c>
      <c r="U34" s="157">
        <v>0</v>
      </c>
      <c r="V34" s="157">
        <f>ROUND(E34*U34,2)</f>
        <v>0</v>
      </c>
      <c r="W34" s="157"/>
      <c r="X34" s="157" t="s">
        <v>61</v>
      </c>
      <c r="Y34" s="157" t="s">
        <v>127</v>
      </c>
      <c r="Z34" s="147"/>
      <c r="AA34" s="147"/>
      <c r="AB34" s="147"/>
      <c r="AC34" s="147"/>
      <c r="AD34" s="147"/>
      <c r="AE34" s="147"/>
      <c r="AF34" s="147"/>
      <c r="AG34" s="147" t="s">
        <v>137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246" t="s">
        <v>156</v>
      </c>
      <c r="D35" s="247"/>
      <c r="E35" s="247"/>
      <c r="F35" s="247"/>
      <c r="G35" s="24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132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80" t="str">
        <f>C35</f>
        <v>Geodetické zaměření po provedení stavby k ověření skutečně realizovaných množství prací a pro vypracování dokumentace skutečného provedení stavby.</v>
      </c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248" t="s">
        <v>157</v>
      </c>
      <c r="D36" s="249"/>
      <c r="E36" s="249"/>
      <c r="F36" s="249"/>
      <c r="G36" s="249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132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66">
        <v>10</v>
      </c>
      <c r="B37" s="167" t="s">
        <v>158</v>
      </c>
      <c r="C37" s="183" t="s">
        <v>159</v>
      </c>
      <c r="D37" s="168" t="s">
        <v>135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9">
        <v>0</v>
      </c>
      <c r="O37" s="169">
        <f>ROUND(E37*N37,2)</f>
        <v>0</v>
      </c>
      <c r="P37" s="169">
        <v>0</v>
      </c>
      <c r="Q37" s="169">
        <f>ROUND(E37*P37,2)</f>
        <v>0</v>
      </c>
      <c r="R37" s="171"/>
      <c r="S37" s="171" t="s">
        <v>124</v>
      </c>
      <c r="T37" s="172" t="s">
        <v>125</v>
      </c>
      <c r="U37" s="157">
        <v>0</v>
      </c>
      <c r="V37" s="157">
        <f>ROUND(E37*U37,2)</f>
        <v>0</v>
      </c>
      <c r="W37" s="157"/>
      <c r="X37" s="157" t="s">
        <v>61</v>
      </c>
      <c r="Y37" s="157" t="s">
        <v>127</v>
      </c>
      <c r="Z37" s="147"/>
      <c r="AA37" s="147"/>
      <c r="AB37" s="147"/>
      <c r="AC37" s="147"/>
      <c r="AD37" s="147"/>
      <c r="AE37" s="147"/>
      <c r="AF37" s="147"/>
      <c r="AG37" s="147" t="s">
        <v>137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45" outlineLevel="2" x14ac:dyDescent="0.2">
      <c r="A38" s="154"/>
      <c r="B38" s="155"/>
      <c r="C38" s="246" t="s">
        <v>160</v>
      </c>
      <c r="D38" s="247"/>
      <c r="E38" s="247"/>
      <c r="F38" s="247"/>
      <c r="G38" s="24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132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0" t="str">
        <f>C38</f>
        <v>Dodavatel zajistí zpracování fotodokumentace průběhu prací na stavbě, kterou následně předá investorovi. Fotodokumentace bude dokladovat postup prací po jednotlivých dnech a fakturovaných položkách a nasazení stavebních mechanismů i provádění zkoušek. Snímky budou předány na CD ve složkách pojmenovaných dle jednotlivých dnů.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6">
        <v>11</v>
      </c>
      <c r="B39" s="167" t="s">
        <v>161</v>
      </c>
      <c r="C39" s="183" t="s">
        <v>162</v>
      </c>
      <c r="D39" s="168" t="s">
        <v>163</v>
      </c>
      <c r="E39" s="169">
        <v>6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/>
      <c r="S39" s="171" t="s">
        <v>124</v>
      </c>
      <c r="T39" s="172" t="s">
        <v>125</v>
      </c>
      <c r="U39" s="157">
        <v>0</v>
      </c>
      <c r="V39" s="157">
        <f>ROUND(E39*U39,2)</f>
        <v>0</v>
      </c>
      <c r="W39" s="157"/>
      <c r="X39" s="157" t="s">
        <v>61</v>
      </c>
      <c r="Y39" s="157" t="s">
        <v>127</v>
      </c>
      <c r="Z39" s="147"/>
      <c r="AA39" s="147"/>
      <c r="AB39" s="147"/>
      <c r="AC39" s="147"/>
      <c r="AD39" s="147"/>
      <c r="AE39" s="147"/>
      <c r="AF39" s="147"/>
      <c r="AG39" s="147" t="s">
        <v>137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v>15</v>
      </c>
      <c r="AF40">
        <v>21</v>
      </c>
      <c r="AG40" t="s">
        <v>105</v>
      </c>
    </row>
    <row r="41" spans="1:60" x14ac:dyDescent="0.2">
      <c r="A41" s="150"/>
      <c r="B41" s="151" t="s">
        <v>31</v>
      </c>
      <c r="C41" s="185"/>
      <c r="D41" s="152"/>
      <c r="E41" s="153"/>
      <c r="F41" s="153"/>
      <c r="G41" s="165">
        <f>G8+G19</f>
        <v>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f>SUMIF(L7:L39,AE40,G7:G39)</f>
        <v>0</v>
      </c>
      <c r="AF41">
        <f>SUMIF(L7:L39,AF40,G7:G39)</f>
        <v>0</v>
      </c>
      <c r="AG41" t="s">
        <v>164</v>
      </c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3"/>
      <c r="B43" s="4"/>
      <c r="C43" s="18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7" t="s">
        <v>165</v>
      </c>
      <c r="B44" s="257"/>
      <c r="C44" s="25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59"/>
      <c r="B45" s="260"/>
      <c r="C45" s="261"/>
      <c r="D45" s="260"/>
      <c r="E45" s="260"/>
      <c r="F45" s="260"/>
      <c r="G45" s="262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G45" t="s">
        <v>166</v>
      </c>
    </row>
    <row r="46" spans="1:60" x14ac:dyDescent="0.2">
      <c r="A46" s="263"/>
      <c r="B46" s="264"/>
      <c r="C46" s="265"/>
      <c r="D46" s="264"/>
      <c r="E46" s="264"/>
      <c r="F46" s="264"/>
      <c r="G46" s="26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63"/>
      <c r="B47" s="264"/>
      <c r="C47" s="265"/>
      <c r="D47" s="264"/>
      <c r="E47" s="264"/>
      <c r="F47" s="264"/>
      <c r="G47" s="266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3"/>
      <c r="B48" s="264"/>
      <c r="C48" s="265"/>
      <c r="D48" s="264"/>
      <c r="E48" s="264"/>
      <c r="F48" s="264"/>
      <c r="G48" s="266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67"/>
      <c r="B49" s="268"/>
      <c r="C49" s="269"/>
      <c r="D49" s="268"/>
      <c r="E49" s="268"/>
      <c r="F49" s="268"/>
      <c r="G49" s="27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84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C51" s="186"/>
      <c r="D51" s="10"/>
      <c r="AG51" t="s">
        <v>176</v>
      </c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WXZyrTgcoOq0YpOaoHaL0++jGjkxXt39l3GXSIZqElyFfvu6UrMl7sz3zYmmX1YaKQtiEvOH0XV/GbWnxNTuA==" saltValue="QDTwUipJZF0cp5pvvyezdQ==" spinCount="100000" sheet="1" formatRows="0"/>
  <mergeCells count="25">
    <mergeCell ref="A44:C44"/>
    <mergeCell ref="A45:G49"/>
    <mergeCell ref="C11:G11"/>
    <mergeCell ref="C13:G13"/>
    <mergeCell ref="C14:G14"/>
    <mergeCell ref="C16:G16"/>
    <mergeCell ref="C26:G26"/>
    <mergeCell ref="A1:G1"/>
    <mergeCell ref="C2:G2"/>
    <mergeCell ref="C3:G3"/>
    <mergeCell ref="C4:G4"/>
    <mergeCell ref="C18:G18"/>
    <mergeCell ref="C21:G21"/>
    <mergeCell ref="C23:G23"/>
    <mergeCell ref="C24:G24"/>
    <mergeCell ref="C25:G25"/>
    <mergeCell ref="C35:G35"/>
    <mergeCell ref="C36:G36"/>
    <mergeCell ref="C38:G38"/>
    <mergeCell ref="C27:G27"/>
    <mergeCell ref="C28:G28"/>
    <mergeCell ref="C29:G29"/>
    <mergeCell ref="C30:G30"/>
    <mergeCell ref="C32:G32"/>
    <mergeCell ref="C33:G33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7</v>
      </c>
      <c r="B1" s="250"/>
      <c r="C1" s="250"/>
      <c r="D1" s="250"/>
      <c r="E1" s="250"/>
      <c r="F1" s="250"/>
      <c r="G1" s="250"/>
      <c r="AG1" t="s">
        <v>92</v>
      </c>
    </row>
    <row r="2" spans="1:60" ht="24.95" customHeight="1" x14ac:dyDescent="0.2">
      <c r="A2" s="139" t="s">
        <v>8</v>
      </c>
      <c r="B2" s="48" t="s">
        <v>43</v>
      </c>
      <c r="C2" s="251" t="s">
        <v>44</v>
      </c>
      <c r="D2" s="252"/>
      <c r="E2" s="252"/>
      <c r="F2" s="252"/>
      <c r="G2" s="253"/>
      <c r="AG2" t="s">
        <v>93</v>
      </c>
    </row>
    <row r="3" spans="1:60" ht="24.95" customHeight="1" x14ac:dyDescent="0.2">
      <c r="A3" s="139" t="s">
        <v>9</v>
      </c>
      <c r="B3" s="48" t="s">
        <v>62</v>
      </c>
      <c r="C3" s="251" t="s">
        <v>63</v>
      </c>
      <c r="D3" s="252"/>
      <c r="E3" s="252"/>
      <c r="F3" s="252"/>
      <c r="G3" s="253"/>
      <c r="AC3" s="120" t="s">
        <v>93</v>
      </c>
      <c r="AG3" t="s">
        <v>95</v>
      </c>
    </row>
    <row r="4" spans="1:60" ht="24.95" customHeight="1" x14ac:dyDescent="0.2">
      <c r="A4" s="140" t="s">
        <v>10</v>
      </c>
      <c r="B4" s="141" t="s">
        <v>60</v>
      </c>
      <c r="C4" s="254" t="s">
        <v>64</v>
      </c>
      <c r="D4" s="255"/>
      <c r="E4" s="255"/>
      <c r="F4" s="255"/>
      <c r="G4" s="256"/>
      <c r="AG4" t="s">
        <v>96</v>
      </c>
    </row>
    <row r="5" spans="1:60" x14ac:dyDescent="0.2">
      <c r="D5" s="10"/>
    </row>
    <row r="6" spans="1:60" ht="38.25" x14ac:dyDescent="0.2">
      <c r="A6" s="143" t="s">
        <v>97</v>
      </c>
      <c r="B6" s="145" t="s">
        <v>98</v>
      </c>
      <c r="C6" s="145" t="s">
        <v>99</v>
      </c>
      <c r="D6" s="144" t="s">
        <v>100</v>
      </c>
      <c r="E6" s="143" t="s">
        <v>101</v>
      </c>
      <c r="F6" s="142" t="s">
        <v>102</v>
      </c>
      <c r="G6" s="143" t="s">
        <v>31</v>
      </c>
      <c r="H6" s="146" t="s">
        <v>32</v>
      </c>
      <c r="I6" s="146" t="s">
        <v>103</v>
      </c>
      <c r="J6" s="146" t="s">
        <v>33</v>
      </c>
      <c r="K6" s="146" t="s">
        <v>104</v>
      </c>
      <c r="L6" s="146" t="s">
        <v>105</v>
      </c>
      <c r="M6" s="146" t="s">
        <v>106</v>
      </c>
      <c r="N6" s="146" t="s">
        <v>107</v>
      </c>
      <c r="O6" s="146" t="s">
        <v>108</v>
      </c>
      <c r="P6" s="146" t="s">
        <v>109</v>
      </c>
      <c r="Q6" s="146" t="s">
        <v>110</v>
      </c>
      <c r="R6" s="146" t="s">
        <v>111</v>
      </c>
      <c r="S6" s="146" t="s">
        <v>112</v>
      </c>
      <c r="T6" s="146" t="s">
        <v>113</v>
      </c>
      <c r="U6" s="146" t="s">
        <v>114</v>
      </c>
      <c r="V6" s="146" t="s">
        <v>115</v>
      </c>
      <c r="W6" s="146" t="s">
        <v>116</v>
      </c>
      <c r="X6" s="146" t="s">
        <v>117</v>
      </c>
      <c r="Y6" s="146" t="s">
        <v>118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119</v>
      </c>
      <c r="B8" s="160" t="s">
        <v>69</v>
      </c>
      <c r="C8" s="181" t="s">
        <v>70</v>
      </c>
      <c r="D8" s="161"/>
      <c r="E8" s="162"/>
      <c r="F8" s="163"/>
      <c r="G8" s="16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128.22</v>
      </c>
      <c r="R8" s="163"/>
      <c r="S8" s="163"/>
      <c r="T8" s="164"/>
      <c r="U8" s="158"/>
      <c r="V8" s="158">
        <f>SUM(V9:V14)</f>
        <v>47.580000000000005</v>
      </c>
      <c r="W8" s="158"/>
      <c r="X8" s="158"/>
      <c r="Y8" s="158"/>
      <c r="AG8" t="s">
        <v>120</v>
      </c>
    </row>
    <row r="9" spans="1:60" outlineLevel="1" x14ac:dyDescent="0.2">
      <c r="A9" s="166">
        <v>1</v>
      </c>
      <c r="B9" s="167" t="s">
        <v>177</v>
      </c>
      <c r="C9" s="183" t="s">
        <v>178</v>
      </c>
      <c r="D9" s="168" t="s">
        <v>179</v>
      </c>
      <c r="E9" s="169">
        <v>101.7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9">
        <v>0</v>
      </c>
      <c r="O9" s="169">
        <f>ROUND(E9*N9,2)</f>
        <v>0</v>
      </c>
      <c r="P9" s="169">
        <v>0.44</v>
      </c>
      <c r="Q9" s="169">
        <f>ROUND(E9*P9,2)</f>
        <v>44.75</v>
      </c>
      <c r="R9" s="171"/>
      <c r="S9" s="171" t="s">
        <v>136</v>
      </c>
      <c r="T9" s="172" t="s">
        <v>180</v>
      </c>
      <c r="U9" s="157">
        <v>4.8000000000000001E-2</v>
      </c>
      <c r="V9" s="157">
        <f>ROUND(E9*U9,2)</f>
        <v>4.88</v>
      </c>
      <c r="W9" s="157"/>
      <c r="X9" s="157" t="s">
        <v>126</v>
      </c>
      <c r="Y9" s="157" t="s">
        <v>127</v>
      </c>
      <c r="Z9" s="147"/>
      <c r="AA9" s="147"/>
      <c r="AB9" s="147"/>
      <c r="AC9" s="147"/>
      <c r="AD9" s="147"/>
      <c r="AE9" s="147"/>
      <c r="AF9" s="147"/>
      <c r="AG9" s="147" t="s">
        <v>128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9" t="s">
        <v>181</v>
      </c>
      <c r="D10" s="187"/>
      <c r="E10" s="188">
        <v>101.7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182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6">
        <v>2</v>
      </c>
      <c r="B11" s="167" t="s">
        <v>183</v>
      </c>
      <c r="C11" s="183" t="s">
        <v>184</v>
      </c>
      <c r="D11" s="168" t="s">
        <v>179</v>
      </c>
      <c r="E11" s="169">
        <v>235.97300000000001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9">
        <v>0</v>
      </c>
      <c r="O11" s="169">
        <f>ROUND(E11*N11,2)</f>
        <v>0</v>
      </c>
      <c r="P11" s="169">
        <v>0.22</v>
      </c>
      <c r="Q11" s="169">
        <f>ROUND(E11*P11,2)</f>
        <v>51.91</v>
      </c>
      <c r="R11" s="171"/>
      <c r="S11" s="171" t="s">
        <v>136</v>
      </c>
      <c r="T11" s="172" t="s">
        <v>180</v>
      </c>
      <c r="U11" s="157">
        <v>0.12</v>
      </c>
      <c r="V11" s="157">
        <f>ROUND(E11*U11,2)</f>
        <v>28.32</v>
      </c>
      <c r="W11" s="157"/>
      <c r="X11" s="157" t="s">
        <v>126</v>
      </c>
      <c r="Y11" s="157" t="s">
        <v>127</v>
      </c>
      <c r="Z11" s="147"/>
      <c r="AA11" s="147"/>
      <c r="AB11" s="147"/>
      <c r="AC11" s="147"/>
      <c r="AD11" s="147"/>
      <c r="AE11" s="147"/>
      <c r="AF11" s="147"/>
      <c r="AG11" s="147" t="s">
        <v>128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9" t="s">
        <v>185</v>
      </c>
      <c r="D12" s="187"/>
      <c r="E12" s="188">
        <v>235.97300000000001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182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6">
        <v>3</v>
      </c>
      <c r="B13" s="167" t="s">
        <v>186</v>
      </c>
      <c r="C13" s="183" t="s">
        <v>187</v>
      </c>
      <c r="D13" s="168" t="s">
        <v>188</v>
      </c>
      <c r="E13" s="169">
        <v>116.905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9">
        <v>0</v>
      </c>
      <c r="O13" s="169">
        <f>ROUND(E13*N13,2)</f>
        <v>0</v>
      </c>
      <c r="P13" s="169">
        <v>0.27</v>
      </c>
      <c r="Q13" s="169">
        <f>ROUND(E13*P13,2)</f>
        <v>31.56</v>
      </c>
      <c r="R13" s="171"/>
      <c r="S13" s="171" t="s">
        <v>136</v>
      </c>
      <c r="T13" s="172" t="s">
        <v>180</v>
      </c>
      <c r="U13" s="157">
        <v>0.123</v>
      </c>
      <c r="V13" s="157">
        <f>ROUND(E13*U13,2)</f>
        <v>14.38</v>
      </c>
      <c r="W13" s="157"/>
      <c r="X13" s="157" t="s">
        <v>126</v>
      </c>
      <c r="Y13" s="157" t="s">
        <v>127</v>
      </c>
      <c r="Z13" s="147"/>
      <c r="AA13" s="147"/>
      <c r="AB13" s="147"/>
      <c r="AC13" s="147"/>
      <c r="AD13" s="147"/>
      <c r="AE13" s="147"/>
      <c r="AF13" s="147"/>
      <c r="AG13" s="147" t="s">
        <v>128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9" t="s">
        <v>189</v>
      </c>
      <c r="D14" s="187"/>
      <c r="E14" s="188">
        <v>116.905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182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59" t="s">
        <v>119</v>
      </c>
      <c r="B15" s="160" t="s">
        <v>71</v>
      </c>
      <c r="C15" s="181" t="s">
        <v>72</v>
      </c>
      <c r="D15" s="161"/>
      <c r="E15" s="162"/>
      <c r="F15" s="163"/>
      <c r="G15" s="163">
        <f>SUMIF(AG16:AG37,"&lt;&gt;NOR",G16:G37)</f>
        <v>0</v>
      </c>
      <c r="H15" s="163"/>
      <c r="I15" s="163">
        <f>SUM(I16:I37)</f>
        <v>0</v>
      </c>
      <c r="J15" s="163"/>
      <c r="K15" s="163">
        <f>SUM(K16:K37)</f>
        <v>0</v>
      </c>
      <c r="L15" s="163"/>
      <c r="M15" s="163">
        <f>SUM(M16:M37)</f>
        <v>0</v>
      </c>
      <c r="N15" s="162"/>
      <c r="O15" s="162">
        <f>SUM(O16:O37)</f>
        <v>193.16</v>
      </c>
      <c r="P15" s="162"/>
      <c r="Q15" s="162">
        <f>SUM(Q16:Q37)</f>
        <v>0</v>
      </c>
      <c r="R15" s="163"/>
      <c r="S15" s="163"/>
      <c r="T15" s="164"/>
      <c r="U15" s="158"/>
      <c r="V15" s="158">
        <f>SUM(V16:V37)</f>
        <v>153.80000000000001</v>
      </c>
      <c r="W15" s="158"/>
      <c r="X15" s="158"/>
      <c r="Y15" s="158"/>
      <c r="AG15" t="s">
        <v>120</v>
      </c>
    </row>
    <row r="16" spans="1:60" outlineLevel="1" x14ac:dyDescent="0.2">
      <c r="A16" s="166">
        <v>4</v>
      </c>
      <c r="B16" s="167" t="s">
        <v>190</v>
      </c>
      <c r="C16" s="183" t="s">
        <v>191</v>
      </c>
      <c r="D16" s="168" t="s">
        <v>192</v>
      </c>
      <c r="E16" s="169">
        <v>18.079999999999998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9">
        <v>0</v>
      </c>
      <c r="O16" s="169">
        <f>ROUND(E16*N16,2)</f>
        <v>0</v>
      </c>
      <c r="P16" s="169">
        <v>0</v>
      </c>
      <c r="Q16" s="169">
        <f>ROUND(E16*P16,2)</f>
        <v>0</v>
      </c>
      <c r="R16" s="171"/>
      <c r="S16" s="171" t="s">
        <v>136</v>
      </c>
      <c r="T16" s="172" t="s">
        <v>180</v>
      </c>
      <c r="U16" s="157">
        <v>0.1</v>
      </c>
      <c r="V16" s="157">
        <f>ROUND(E16*U16,2)</f>
        <v>1.81</v>
      </c>
      <c r="W16" s="157"/>
      <c r="X16" s="157" t="s">
        <v>126</v>
      </c>
      <c r="Y16" s="157" t="s">
        <v>127</v>
      </c>
      <c r="Z16" s="147"/>
      <c r="AA16" s="147"/>
      <c r="AB16" s="14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189" t="s">
        <v>193</v>
      </c>
      <c r="D17" s="187"/>
      <c r="E17" s="188">
        <v>18.079999999999998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182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66">
        <v>5</v>
      </c>
      <c r="B18" s="167" t="s">
        <v>194</v>
      </c>
      <c r="C18" s="183" t="s">
        <v>195</v>
      </c>
      <c r="D18" s="168" t="s">
        <v>192</v>
      </c>
      <c r="E18" s="169">
        <v>119.5727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9">
        <v>0</v>
      </c>
      <c r="O18" s="169">
        <f>ROUND(E18*N18,2)</f>
        <v>0</v>
      </c>
      <c r="P18" s="169">
        <v>0</v>
      </c>
      <c r="Q18" s="169">
        <f>ROUND(E18*P18,2)</f>
        <v>0</v>
      </c>
      <c r="R18" s="171"/>
      <c r="S18" s="171" t="s">
        <v>136</v>
      </c>
      <c r="T18" s="172" t="s">
        <v>180</v>
      </c>
      <c r="U18" s="157">
        <v>0.42199999999999999</v>
      </c>
      <c r="V18" s="157">
        <f>ROUND(E18*U18,2)</f>
        <v>50.46</v>
      </c>
      <c r="W18" s="157"/>
      <c r="X18" s="157" t="s">
        <v>126</v>
      </c>
      <c r="Y18" s="157" t="s">
        <v>127</v>
      </c>
      <c r="Z18" s="147"/>
      <c r="AA18" s="147"/>
      <c r="AB18" s="14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9" t="s">
        <v>196</v>
      </c>
      <c r="D19" s="187"/>
      <c r="E19" s="188">
        <v>27.593699999999998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182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189" t="s">
        <v>197</v>
      </c>
      <c r="D20" s="187"/>
      <c r="E20" s="188">
        <v>91.978999999999999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182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6">
        <v>6</v>
      </c>
      <c r="B21" s="167" t="s">
        <v>198</v>
      </c>
      <c r="C21" s="183" t="s">
        <v>199</v>
      </c>
      <c r="D21" s="168" t="s">
        <v>192</v>
      </c>
      <c r="E21" s="169">
        <v>41.850450000000002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9">
        <v>0</v>
      </c>
      <c r="O21" s="169">
        <f>ROUND(E21*N21,2)</f>
        <v>0</v>
      </c>
      <c r="P21" s="169">
        <v>0</v>
      </c>
      <c r="Q21" s="169">
        <f>ROUND(E21*P21,2)</f>
        <v>0</v>
      </c>
      <c r="R21" s="171"/>
      <c r="S21" s="171" t="s">
        <v>136</v>
      </c>
      <c r="T21" s="172" t="s">
        <v>180</v>
      </c>
      <c r="U21" s="157">
        <v>0</v>
      </c>
      <c r="V21" s="157">
        <f>ROUND(E21*U21,2)</f>
        <v>0</v>
      </c>
      <c r="W21" s="157"/>
      <c r="X21" s="157" t="s">
        <v>126</v>
      </c>
      <c r="Y21" s="157" t="s">
        <v>127</v>
      </c>
      <c r="Z21" s="147"/>
      <c r="AA21" s="147"/>
      <c r="AB21" s="14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9" t="s">
        <v>200</v>
      </c>
      <c r="D22" s="187"/>
      <c r="E22" s="188">
        <v>41.850450000000002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182</v>
      </c>
      <c r="AH22" s="147">
        <v>5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66">
        <v>7</v>
      </c>
      <c r="B23" s="167" t="s">
        <v>201</v>
      </c>
      <c r="C23" s="183" t="s">
        <v>202</v>
      </c>
      <c r="D23" s="168" t="s">
        <v>192</v>
      </c>
      <c r="E23" s="169">
        <v>119.5727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9">
        <v>0</v>
      </c>
      <c r="O23" s="169">
        <f>ROUND(E23*N23,2)</f>
        <v>0</v>
      </c>
      <c r="P23" s="169">
        <v>0</v>
      </c>
      <c r="Q23" s="169">
        <f>ROUND(E23*P23,2)</f>
        <v>0</v>
      </c>
      <c r="R23" s="171"/>
      <c r="S23" s="171" t="s">
        <v>136</v>
      </c>
      <c r="T23" s="172" t="s">
        <v>180</v>
      </c>
      <c r="U23" s="157">
        <v>1.0999999999999999E-2</v>
      </c>
      <c r="V23" s="157">
        <f>ROUND(E23*U23,2)</f>
        <v>1.32</v>
      </c>
      <c r="W23" s="157"/>
      <c r="X23" s="157" t="s">
        <v>126</v>
      </c>
      <c r="Y23" s="157" t="s">
        <v>127</v>
      </c>
      <c r="Z23" s="147"/>
      <c r="AA23" s="147"/>
      <c r="AB23" s="14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9" t="s">
        <v>203</v>
      </c>
      <c r="D24" s="187"/>
      <c r="E24" s="188">
        <v>119.5727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182</v>
      </c>
      <c r="AH24" s="147">
        <v>5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6">
        <v>8</v>
      </c>
      <c r="B25" s="167" t="s">
        <v>204</v>
      </c>
      <c r="C25" s="183" t="s">
        <v>205</v>
      </c>
      <c r="D25" s="168" t="s">
        <v>192</v>
      </c>
      <c r="E25" s="169">
        <v>119.5727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9">
        <v>0</v>
      </c>
      <c r="O25" s="169">
        <f>ROUND(E25*N25,2)</f>
        <v>0</v>
      </c>
      <c r="P25" s="169">
        <v>0</v>
      </c>
      <c r="Q25" s="169">
        <f>ROUND(E25*P25,2)</f>
        <v>0</v>
      </c>
      <c r="R25" s="171"/>
      <c r="S25" s="171" t="s">
        <v>136</v>
      </c>
      <c r="T25" s="172" t="s">
        <v>180</v>
      </c>
      <c r="U25" s="157">
        <v>0.65200000000000002</v>
      </c>
      <c r="V25" s="157">
        <f>ROUND(E25*U25,2)</f>
        <v>77.959999999999994</v>
      </c>
      <c r="W25" s="157"/>
      <c r="X25" s="157" t="s">
        <v>126</v>
      </c>
      <c r="Y25" s="157" t="s">
        <v>127</v>
      </c>
      <c r="Z25" s="147"/>
      <c r="AA25" s="147"/>
      <c r="AB25" s="147"/>
      <c r="AC25" s="147"/>
      <c r="AD25" s="147"/>
      <c r="AE25" s="147"/>
      <c r="AF25" s="147"/>
      <c r="AG25" s="147" t="s">
        <v>128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89" t="s">
        <v>206</v>
      </c>
      <c r="D26" s="187"/>
      <c r="E26" s="188">
        <v>119.5727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182</v>
      </c>
      <c r="AH26" s="147">
        <v>5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9</v>
      </c>
      <c r="B27" s="167" t="s">
        <v>207</v>
      </c>
      <c r="C27" s="183" t="s">
        <v>208</v>
      </c>
      <c r="D27" s="168" t="s">
        <v>192</v>
      </c>
      <c r="E27" s="169">
        <v>91.978999999999999</v>
      </c>
      <c r="F27" s="170"/>
      <c r="G27" s="171">
        <f>ROUND(E27*F27,2)</f>
        <v>0</v>
      </c>
      <c r="H27" s="170"/>
      <c r="I27" s="171">
        <f>ROUND(E27*H27,2)</f>
        <v>0</v>
      </c>
      <c r="J27" s="170"/>
      <c r="K27" s="171">
        <f>ROUND(E27*J27,2)</f>
        <v>0</v>
      </c>
      <c r="L27" s="171">
        <v>21</v>
      </c>
      <c r="M27" s="171">
        <f>G27*(1+L27/100)</f>
        <v>0</v>
      </c>
      <c r="N27" s="169">
        <v>0</v>
      </c>
      <c r="O27" s="169">
        <f>ROUND(E27*N27,2)</f>
        <v>0</v>
      </c>
      <c r="P27" s="169">
        <v>0</v>
      </c>
      <c r="Q27" s="169">
        <f>ROUND(E27*P27,2)</f>
        <v>0</v>
      </c>
      <c r="R27" s="171"/>
      <c r="S27" s="171" t="s">
        <v>136</v>
      </c>
      <c r="T27" s="172" t="s">
        <v>180</v>
      </c>
      <c r="U27" s="157">
        <v>0.05</v>
      </c>
      <c r="V27" s="157">
        <f>ROUND(E27*U27,2)</f>
        <v>4.5999999999999996</v>
      </c>
      <c r="W27" s="157"/>
      <c r="X27" s="157" t="s">
        <v>126</v>
      </c>
      <c r="Y27" s="157" t="s">
        <v>127</v>
      </c>
      <c r="Z27" s="147"/>
      <c r="AA27" s="147"/>
      <c r="AB27" s="14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2" x14ac:dyDescent="0.2">
      <c r="A28" s="154"/>
      <c r="B28" s="155"/>
      <c r="C28" s="189" t="s">
        <v>209</v>
      </c>
      <c r="D28" s="187"/>
      <c r="E28" s="188">
        <v>91.978999999999999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182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66">
        <v>10</v>
      </c>
      <c r="B29" s="167" t="s">
        <v>210</v>
      </c>
      <c r="C29" s="183" t="s">
        <v>211</v>
      </c>
      <c r="D29" s="168" t="s">
        <v>192</v>
      </c>
      <c r="E29" s="169">
        <v>119.5727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69">
        <v>0</v>
      </c>
      <c r="O29" s="169">
        <f>ROUND(E29*N29,2)</f>
        <v>0</v>
      </c>
      <c r="P29" s="169">
        <v>0</v>
      </c>
      <c r="Q29" s="169">
        <f>ROUND(E29*P29,2)</f>
        <v>0</v>
      </c>
      <c r="R29" s="171"/>
      <c r="S29" s="171" t="s">
        <v>136</v>
      </c>
      <c r="T29" s="172" t="s">
        <v>180</v>
      </c>
      <c r="U29" s="157">
        <v>0</v>
      </c>
      <c r="V29" s="157">
        <f>ROUND(E29*U29,2)</f>
        <v>0</v>
      </c>
      <c r="W29" s="157"/>
      <c r="X29" s="157" t="s">
        <v>126</v>
      </c>
      <c r="Y29" s="157" t="s">
        <v>127</v>
      </c>
      <c r="Z29" s="147"/>
      <c r="AA29" s="147"/>
      <c r="AB29" s="147"/>
      <c r="AC29" s="147"/>
      <c r="AD29" s="147"/>
      <c r="AE29" s="147"/>
      <c r="AF29" s="147"/>
      <c r="AG29" s="147" t="s">
        <v>128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9" t="s">
        <v>206</v>
      </c>
      <c r="D30" s="187"/>
      <c r="E30" s="188">
        <v>119.5727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182</v>
      </c>
      <c r="AH30" s="147">
        <v>5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11</v>
      </c>
      <c r="B31" s="174" t="s">
        <v>212</v>
      </c>
      <c r="C31" s="182" t="s">
        <v>213</v>
      </c>
      <c r="D31" s="175" t="s">
        <v>179</v>
      </c>
      <c r="E31" s="176">
        <v>183.9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136</v>
      </c>
      <c r="T31" s="179" t="s">
        <v>180</v>
      </c>
      <c r="U31" s="157">
        <v>9.6000000000000002E-2</v>
      </c>
      <c r="V31" s="157">
        <f>ROUND(E31*U31,2)</f>
        <v>17.649999999999999</v>
      </c>
      <c r="W31" s="157"/>
      <c r="X31" s="157" t="s">
        <v>126</v>
      </c>
      <c r="Y31" s="157" t="s">
        <v>127</v>
      </c>
      <c r="Z31" s="147"/>
      <c r="AA31" s="147"/>
      <c r="AB31" s="147"/>
      <c r="AC31" s="147"/>
      <c r="AD31" s="147"/>
      <c r="AE31" s="147"/>
      <c r="AF31" s="147"/>
      <c r="AG31" s="147" t="s">
        <v>128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66">
        <v>12</v>
      </c>
      <c r="B32" s="167" t="s">
        <v>214</v>
      </c>
      <c r="C32" s="183" t="s">
        <v>215</v>
      </c>
      <c r="D32" s="168" t="s">
        <v>192</v>
      </c>
      <c r="E32" s="169">
        <v>129.77269999999999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9">
        <v>0</v>
      </c>
      <c r="O32" s="169">
        <f>ROUND(E32*N32,2)</f>
        <v>0</v>
      </c>
      <c r="P32" s="169">
        <v>0</v>
      </c>
      <c r="Q32" s="169">
        <f>ROUND(E32*P32,2)</f>
        <v>0</v>
      </c>
      <c r="R32" s="171"/>
      <c r="S32" s="171" t="s">
        <v>136</v>
      </c>
      <c r="T32" s="172" t="s">
        <v>180</v>
      </c>
      <c r="U32" s="157">
        <v>0</v>
      </c>
      <c r="V32" s="157">
        <f>ROUND(E32*U32,2)</f>
        <v>0</v>
      </c>
      <c r="W32" s="157"/>
      <c r="X32" s="157" t="s">
        <v>126</v>
      </c>
      <c r="Y32" s="157" t="s">
        <v>127</v>
      </c>
      <c r="Z32" s="147"/>
      <c r="AA32" s="147"/>
      <c r="AB32" s="14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9" t="s">
        <v>206</v>
      </c>
      <c r="D33" s="187"/>
      <c r="E33" s="188">
        <v>119.5727</v>
      </c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182</v>
      </c>
      <c r="AH33" s="147">
        <v>5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9" t="s">
        <v>216</v>
      </c>
      <c r="D34" s="187"/>
      <c r="E34" s="188">
        <v>10.199999999999999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182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6">
        <v>13</v>
      </c>
      <c r="B35" s="167" t="s">
        <v>217</v>
      </c>
      <c r="C35" s="183" t="s">
        <v>218</v>
      </c>
      <c r="D35" s="168" t="s">
        <v>219</v>
      </c>
      <c r="E35" s="169">
        <v>193.1559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9">
        <v>1</v>
      </c>
      <c r="O35" s="169">
        <f>ROUND(E35*N35,2)</f>
        <v>193.16</v>
      </c>
      <c r="P35" s="169">
        <v>0</v>
      </c>
      <c r="Q35" s="169">
        <f>ROUND(E35*P35,2)</f>
        <v>0</v>
      </c>
      <c r="R35" s="171" t="s">
        <v>220</v>
      </c>
      <c r="S35" s="171" t="s">
        <v>136</v>
      </c>
      <c r="T35" s="172" t="s">
        <v>180</v>
      </c>
      <c r="U35" s="157">
        <v>0</v>
      </c>
      <c r="V35" s="157">
        <f>ROUND(E35*U35,2)</f>
        <v>0</v>
      </c>
      <c r="W35" s="157"/>
      <c r="X35" s="157" t="s">
        <v>221</v>
      </c>
      <c r="Y35" s="157" t="s">
        <v>127</v>
      </c>
      <c r="Z35" s="147"/>
      <c r="AA35" s="147"/>
      <c r="AB35" s="147"/>
      <c r="AC35" s="147"/>
      <c r="AD35" s="147"/>
      <c r="AE35" s="147"/>
      <c r="AF35" s="147"/>
      <c r="AG35" s="147" t="s">
        <v>222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89" t="s">
        <v>223</v>
      </c>
      <c r="D36" s="187"/>
      <c r="E36" s="188"/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182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">
      <c r="A37" s="154"/>
      <c r="B37" s="155"/>
      <c r="C37" s="189" t="s">
        <v>224</v>
      </c>
      <c r="D37" s="187"/>
      <c r="E37" s="188">
        <v>193.1559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182</v>
      </c>
      <c r="AH37" s="147">
        <v>5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59" t="s">
        <v>119</v>
      </c>
      <c r="B38" s="160" t="s">
        <v>73</v>
      </c>
      <c r="C38" s="181" t="s">
        <v>74</v>
      </c>
      <c r="D38" s="161"/>
      <c r="E38" s="162"/>
      <c r="F38" s="163"/>
      <c r="G38" s="163">
        <f>SUMIF(AG39:AG66,"&lt;&gt;NOR",G39:G66)</f>
        <v>0</v>
      </c>
      <c r="H38" s="163"/>
      <c r="I38" s="163">
        <f>SUM(I39:I66)</f>
        <v>0</v>
      </c>
      <c r="J38" s="163"/>
      <c r="K38" s="163">
        <f>SUM(K39:K66)</f>
        <v>0</v>
      </c>
      <c r="L38" s="163"/>
      <c r="M38" s="163">
        <f>SUM(M39:M66)</f>
        <v>0</v>
      </c>
      <c r="N38" s="162"/>
      <c r="O38" s="162">
        <f>SUM(O39:O66)</f>
        <v>0</v>
      </c>
      <c r="P38" s="162"/>
      <c r="Q38" s="162">
        <f>SUM(Q39:Q66)</f>
        <v>0</v>
      </c>
      <c r="R38" s="163"/>
      <c r="S38" s="163"/>
      <c r="T38" s="164"/>
      <c r="U38" s="158"/>
      <c r="V38" s="158">
        <f>SUM(V39:V66)</f>
        <v>41.53</v>
      </c>
      <c r="W38" s="158"/>
      <c r="X38" s="158"/>
      <c r="Y38" s="158"/>
      <c r="AG38" t="s">
        <v>120</v>
      </c>
    </row>
    <row r="39" spans="1:60" outlineLevel="1" x14ac:dyDescent="0.2">
      <c r="A39" s="166">
        <v>14</v>
      </c>
      <c r="B39" s="167" t="s">
        <v>225</v>
      </c>
      <c r="C39" s="183" t="s">
        <v>226</v>
      </c>
      <c r="D39" s="168" t="s">
        <v>192</v>
      </c>
      <c r="E39" s="169">
        <v>12.5685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9">
        <v>0</v>
      </c>
      <c r="O39" s="169">
        <f>ROUND(E39*N39,2)</f>
        <v>0</v>
      </c>
      <c r="P39" s="169">
        <v>0</v>
      </c>
      <c r="Q39" s="169">
        <f>ROUND(E39*P39,2)</f>
        <v>0</v>
      </c>
      <c r="R39" s="171"/>
      <c r="S39" s="171" t="s">
        <v>136</v>
      </c>
      <c r="T39" s="172" t="s">
        <v>180</v>
      </c>
      <c r="U39" s="157">
        <v>0.108</v>
      </c>
      <c r="V39" s="157">
        <f>ROUND(E39*U39,2)</f>
        <v>1.36</v>
      </c>
      <c r="W39" s="157"/>
      <c r="X39" s="157" t="s">
        <v>126</v>
      </c>
      <c r="Y39" s="157" t="s">
        <v>127</v>
      </c>
      <c r="Z39" s="147"/>
      <c r="AA39" s="147"/>
      <c r="AB39" s="147"/>
      <c r="AC39" s="147"/>
      <c r="AD39" s="147"/>
      <c r="AE39" s="147"/>
      <c r="AF39" s="147"/>
      <c r="AG39" s="147" t="s">
        <v>128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9" t="s">
        <v>227</v>
      </c>
      <c r="D40" s="187"/>
      <c r="E40" s="188">
        <v>12.5685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182</v>
      </c>
      <c r="AH40" s="147">
        <v>5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15</v>
      </c>
      <c r="B41" s="167" t="s">
        <v>228</v>
      </c>
      <c r="C41" s="183" t="s">
        <v>229</v>
      </c>
      <c r="D41" s="168" t="s">
        <v>192</v>
      </c>
      <c r="E41" s="169">
        <v>12.5685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9">
        <v>0</v>
      </c>
      <c r="O41" s="169">
        <f>ROUND(E41*N41,2)</f>
        <v>0</v>
      </c>
      <c r="P41" s="169">
        <v>0</v>
      </c>
      <c r="Q41" s="169">
        <f>ROUND(E41*P41,2)</f>
        <v>0</v>
      </c>
      <c r="R41" s="171"/>
      <c r="S41" s="171" t="s">
        <v>136</v>
      </c>
      <c r="T41" s="172" t="s">
        <v>180</v>
      </c>
      <c r="U41" s="157">
        <v>6.7000000000000004E-2</v>
      </c>
      <c r="V41" s="157">
        <f>ROUND(E41*U41,2)</f>
        <v>0.84</v>
      </c>
      <c r="W41" s="157"/>
      <c r="X41" s="157" t="s">
        <v>126</v>
      </c>
      <c r="Y41" s="157" t="s">
        <v>127</v>
      </c>
      <c r="Z41" s="147"/>
      <c r="AA41" s="147"/>
      <c r="AB41" s="147"/>
      <c r="AC41" s="147"/>
      <c r="AD41" s="147"/>
      <c r="AE41" s="147"/>
      <c r="AF41" s="147"/>
      <c r="AG41" s="147" t="s">
        <v>128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9" t="s">
        <v>230</v>
      </c>
      <c r="D42" s="187"/>
      <c r="E42" s="188">
        <v>12.5685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182</v>
      </c>
      <c r="AH42" s="147">
        <v>5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6">
        <v>16</v>
      </c>
      <c r="B43" s="167" t="s">
        <v>231</v>
      </c>
      <c r="C43" s="183" t="s">
        <v>232</v>
      </c>
      <c r="D43" s="168" t="s">
        <v>179</v>
      </c>
      <c r="E43" s="169">
        <v>125.685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9">
        <v>0</v>
      </c>
      <c r="O43" s="169">
        <f>ROUND(E43*N43,2)</f>
        <v>0</v>
      </c>
      <c r="P43" s="169">
        <v>0</v>
      </c>
      <c r="Q43" s="169">
        <f>ROUND(E43*P43,2)</f>
        <v>0</v>
      </c>
      <c r="R43" s="171"/>
      <c r="S43" s="171" t="s">
        <v>136</v>
      </c>
      <c r="T43" s="172" t="s">
        <v>180</v>
      </c>
      <c r="U43" s="157">
        <v>0.06</v>
      </c>
      <c r="V43" s="157">
        <f>ROUND(E43*U43,2)</f>
        <v>7.54</v>
      </c>
      <c r="W43" s="157"/>
      <c r="X43" s="157" t="s">
        <v>126</v>
      </c>
      <c r="Y43" s="157" t="s">
        <v>127</v>
      </c>
      <c r="Z43" s="147"/>
      <c r="AA43" s="147"/>
      <c r="AB43" s="147"/>
      <c r="AC43" s="147"/>
      <c r="AD43" s="147"/>
      <c r="AE43" s="147"/>
      <c r="AF43" s="147"/>
      <c r="AG43" s="147" t="s">
        <v>128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9" t="s">
        <v>233</v>
      </c>
      <c r="D44" s="187"/>
      <c r="E44" s="188">
        <v>125.685</v>
      </c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182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17</v>
      </c>
      <c r="B45" s="167" t="s">
        <v>234</v>
      </c>
      <c r="C45" s="183" t="s">
        <v>235</v>
      </c>
      <c r="D45" s="168" t="s">
        <v>179</v>
      </c>
      <c r="E45" s="169">
        <v>125.685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9">
        <v>0</v>
      </c>
      <c r="O45" s="169">
        <f>ROUND(E45*N45,2)</f>
        <v>0</v>
      </c>
      <c r="P45" s="169">
        <v>0</v>
      </c>
      <c r="Q45" s="169">
        <f>ROUND(E45*P45,2)</f>
        <v>0</v>
      </c>
      <c r="R45" s="171"/>
      <c r="S45" s="171" t="s">
        <v>136</v>
      </c>
      <c r="T45" s="172" t="s">
        <v>180</v>
      </c>
      <c r="U45" s="157">
        <v>0.13</v>
      </c>
      <c r="V45" s="157">
        <f>ROUND(E45*U45,2)</f>
        <v>16.34</v>
      </c>
      <c r="W45" s="157"/>
      <c r="X45" s="157" t="s">
        <v>126</v>
      </c>
      <c r="Y45" s="157" t="s">
        <v>127</v>
      </c>
      <c r="Z45" s="147"/>
      <c r="AA45" s="147"/>
      <c r="AB45" s="147"/>
      <c r="AC45" s="147"/>
      <c r="AD45" s="147"/>
      <c r="AE45" s="147"/>
      <c r="AF45" s="147"/>
      <c r="AG45" s="147" t="s">
        <v>236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9" t="s">
        <v>237</v>
      </c>
      <c r="D46" s="187"/>
      <c r="E46" s="188">
        <v>125.685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182</v>
      </c>
      <c r="AH46" s="147">
        <v>5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66">
        <v>18</v>
      </c>
      <c r="B47" s="167" t="s">
        <v>238</v>
      </c>
      <c r="C47" s="183" t="s">
        <v>239</v>
      </c>
      <c r="D47" s="168" t="s">
        <v>179</v>
      </c>
      <c r="E47" s="169">
        <v>125.685</v>
      </c>
      <c r="F47" s="170"/>
      <c r="G47" s="171">
        <f>ROUND(E47*F47,2)</f>
        <v>0</v>
      </c>
      <c r="H47" s="170"/>
      <c r="I47" s="171">
        <f>ROUND(E47*H47,2)</f>
        <v>0</v>
      </c>
      <c r="J47" s="170"/>
      <c r="K47" s="171">
        <f>ROUND(E47*J47,2)</f>
        <v>0</v>
      </c>
      <c r="L47" s="171">
        <v>21</v>
      </c>
      <c r="M47" s="171">
        <f>G47*(1+L47/100)</f>
        <v>0</v>
      </c>
      <c r="N47" s="169">
        <v>0</v>
      </c>
      <c r="O47" s="169">
        <f>ROUND(E47*N47,2)</f>
        <v>0</v>
      </c>
      <c r="P47" s="169">
        <v>0</v>
      </c>
      <c r="Q47" s="169">
        <f>ROUND(E47*P47,2)</f>
        <v>0</v>
      </c>
      <c r="R47" s="171"/>
      <c r="S47" s="171" t="s">
        <v>136</v>
      </c>
      <c r="T47" s="172" t="s">
        <v>180</v>
      </c>
      <c r="U47" s="157">
        <v>0.09</v>
      </c>
      <c r="V47" s="157">
        <f>ROUND(E47*U47,2)</f>
        <v>11.31</v>
      </c>
      <c r="W47" s="157"/>
      <c r="X47" s="157" t="s">
        <v>126</v>
      </c>
      <c r="Y47" s="157" t="s">
        <v>127</v>
      </c>
      <c r="Z47" s="147"/>
      <c r="AA47" s="147"/>
      <c r="AB47" s="147"/>
      <c r="AC47" s="147"/>
      <c r="AD47" s="147"/>
      <c r="AE47" s="147"/>
      <c r="AF47" s="147"/>
      <c r="AG47" s="147" t="s">
        <v>128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9" t="s">
        <v>237</v>
      </c>
      <c r="D48" s="187"/>
      <c r="E48" s="188">
        <v>125.685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182</v>
      </c>
      <c r="AH48" s="147">
        <v>5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19</v>
      </c>
      <c r="B49" s="167" t="s">
        <v>240</v>
      </c>
      <c r="C49" s="183" t="s">
        <v>241</v>
      </c>
      <c r="D49" s="168" t="s">
        <v>179</v>
      </c>
      <c r="E49" s="169">
        <v>125.685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69">
        <v>0</v>
      </c>
      <c r="O49" s="169">
        <f>ROUND(E49*N49,2)</f>
        <v>0</v>
      </c>
      <c r="P49" s="169">
        <v>0</v>
      </c>
      <c r="Q49" s="169">
        <f>ROUND(E49*P49,2)</f>
        <v>0</v>
      </c>
      <c r="R49" s="171"/>
      <c r="S49" s="171" t="s">
        <v>136</v>
      </c>
      <c r="T49" s="172" t="s">
        <v>180</v>
      </c>
      <c r="U49" s="157">
        <v>2E-3</v>
      </c>
      <c r="V49" s="157">
        <f>ROUND(E49*U49,2)</f>
        <v>0.25</v>
      </c>
      <c r="W49" s="157"/>
      <c r="X49" s="157" t="s">
        <v>126</v>
      </c>
      <c r="Y49" s="157" t="s">
        <v>127</v>
      </c>
      <c r="Z49" s="147"/>
      <c r="AA49" s="147"/>
      <c r="AB49" s="14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9" t="s">
        <v>237</v>
      </c>
      <c r="D50" s="187"/>
      <c r="E50" s="188">
        <v>125.685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182</v>
      </c>
      <c r="AH50" s="147">
        <v>5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6">
        <v>20</v>
      </c>
      <c r="B51" s="167" t="s">
        <v>242</v>
      </c>
      <c r="C51" s="183" t="s">
        <v>243</v>
      </c>
      <c r="D51" s="168" t="s">
        <v>179</v>
      </c>
      <c r="E51" s="169">
        <v>125.685</v>
      </c>
      <c r="F51" s="170"/>
      <c r="G51" s="171">
        <f>ROUND(E51*F51,2)</f>
        <v>0</v>
      </c>
      <c r="H51" s="170"/>
      <c r="I51" s="171">
        <f>ROUND(E51*H51,2)</f>
        <v>0</v>
      </c>
      <c r="J51" s="170"/>
      <c r="K51" s="171">
        <f>ROUND(E51*J51,2)</f>
        <v>0</v>
      </c>
      <c r="L51" s="171">
        <v>21</v>
      </c>
      <c r="M51" s="171">
        <f>G51*(1+L51/100)</f>
        <v>0</v>
      </c>
      <c r="N51" s="169">
        <v>0</v>
      </c>
      <c r="O51" s="169">
        <f>ROUND(E51*N51,2)</f>
        <v>0</v>
      </c>
      <c r="P51" s="169">
        <v>0</v>
      </c>
      <c r="Q51" s="169">
        <f>ROUND(E51*P51,2)</f>
        <v>0</v>
      </c>
      <c r="R51" s="171"/>
      <c r="S51" s="171" t="s">
        <v>136</v>
      </c>
      <c r="T51" s="172" t="s">
        <v>180</v>
      </c>
      <c r="U51" s="157">
        <v>1.4999999999999999E-2</v>
      </c>
      <c r="V51" s="157">
        <f>ROUND(E51*U51,2)</f>
        <v>1.89</v>
      </c>
      <c r="W51" s="157"/>
      <c r="X51" s="157" t="s">
        <v>126</v>
      </c>
      <c r="Y51" s="157" t="s">
        <v>127</v>
      </c>
      <c r="Z51" s="147"/>
      <c r="AA51" s="147"/>
      <c r="AB51" s="14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9" t="s">
        <v>237</v>
      </c>
      <c r="D52" s="187"/>
      <c r="E52" s="188">
        <v>125.685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182</v>
      </c>
      <c r="AH52" s="147">
        <v>5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21</v>
      </c>
      <c r="B53" s="167" t="s">
        <v>244</v>
      </c>
      <c r="C53" s="183" t="s">
        <v>245</v>
      </c>
      <c r="D53" s="168" t="s">
        <v>179</v>
      </c>
      <c r="E53" s="169">
        <v>125.685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69">
        <v>0</v>
      </c>
      <c r="O53" s="169">
        <f>ROUND(E53*N53,2)</f>
        <v>0</v>
      </c>
      <c r="P53" s="169">
        <v>0</v>
      </c>
      <c r="Q53" s="169">
        <f>ROUND(E53*P53,2)</f>
        <v>0</v>
      </c>
      <c r="R53" s="171"/>
      <c r="S53" s="171" t="s">
        <v>136</v>
      </c>
      <c r="T53" s="172" t="s">
        <v>180</v>
      </c>
      <c r="U53" s="157">
        <v>1E-3</v>
      </c>
      <c r="V53" s="157">
        <f>ROUND(E53*U53,2)</f>
        <v>0.13</v>
      </c>
      <c r="W53" s="157"/>
      <c r="X53" s="157" t="s">
        <v>126</v>
      </c>
      <c r="Y53" s="157" t="s">
        <v>127</v>
      </c>
      <c r="Z53" s="147"/>
      <c r="AA53" s="147"/>
      <c r="AB53" s="147"/>
      <c r="AC53" s="147"/>
      <c r="AD53" s="147"/>
      <c r="AE53" s="147"/>
      <c r="AF53" s="147"/>
      <c r="AG53" s="147" t="s">
        <v>128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9" t="s">
        <v>237</v>
      </c>
      <c r="D54" s="187"/>
      <c r="E54" s="188">
        <v>125.685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182</v>
      </c>
      <c r="AH54" s="147">
        <v>5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66">
        <v>22</v>
      </c>
      <c r="B55" s="167" t="s">
        <v>246</v>
      </c>
      <c r="C55" s="183" t="s">
        <v>247</v>
      </c>
      <c r="D55" s="168" t="s">
        <v>179</v>
      </c>
      <c r="E55" s="169">
        <v>125.685</v>
      </c>
      <c r="F55" s="170"/>
      <c r="G55" s="171">
        <f>ROUND(E55*F55,2)</f>
        <v>0</v>
      </c>
      <c r="H55" s="170"/>
      <c r="I55" s="171">
        <f>ROUND(E55*H55,2)</f>
        <v>0</v>
      </c>
      <c r="J55" s="170"/>
      <c r="K55" s="171">
        <f>ROUND(E55*J55,2)</f>
        <v>0</v>
      </c>
      <c r="L55" s="171">
        <v>21</v>
      </c>
      <c r="M55" s="171">
        <f>G55*(1+L55/100)</f>
        <v>0</v>
      </c>
      <c r="N55" s="169">
        <v>0</v>
      </c>
      <c r="O55" s="169">
        <f>ROUND(E55*N55,2)</f>
        <v>0</v>
      </c>
      <c r="P55" s="169">
        <v>0</v>
      </c>
      <c r="Q55" s="169">
        <f>ROUND(E55*P55,2)</f>
        <v>0</v>
      </c>
      <c r="R55" s="171"/>
      <c r="S55" s="171" t="s">
        <v>136</v>
      </c>
      <c r="T55" s="172" t="s">
        <v>180</v>
      </c>
      <c r="U55" s="157">
        <v>3.5000000000000001E-3</v>
      </c>
      <c r="V55" s="157">
        <f>ROUND(E55*U55,2)</f>
        <v>0.44</v>
      </c>
      <c r="W55" s="157"/>
      <c r="X55" s="157" t="s">
        <v>126</v>
      </c>
      <c r="Y55" s="157" t="s">
        <v>127</v>
      </c>
      <c r="Z55" s="147"/>
      <c r="AA55" s="147"/>
      <c r="AB55" s="147"/>
      <c r="AC55" s="147"/>
      <c r="AD55" s="147"/>
      <c r="AE55" s="147"/>
      <c r="AF55" s="147"/>
      <c r="AG55" s="147" t="s">
        <v>128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9" t="s">
        <v>237</v>
      </c>
      <c r="D56" s="187"/>
      <c r="E56" s="188">
        <v>125.685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182</v>
      </c>
      <c r="AH56" s="147">
        <v>5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6">
        <v>23</v>
      </c>
      <c r="B57" s="167" t="s">
        <v>248</v>
      </c>
      <c r="C57" s="183" t="s">
        <v>249</v>
      </c>
      <c r="D57" s="168" t="s">
        <v>219</v>
      </c>
      <c r="E57" s="169">
        <v>2.5100000000000001E-3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69">
        <v>0</v>
      </c>
      <c r="O57" s="169">
        <f>ROUND(E57*N57,2)</f>
        <v>0</v>
      </c>
      <c r="P57" s="169">
        <v>0</v>
      </c>
      <c r="Q57" s="169">
        <f>ROUND(E57*P57,2)</f>
        <v>0</v>
      </c>
      <c r="R57" s="171"/>
      <c r="S57" s="171" t="s">
        <v>136</v>
      </c>
      <c r="T57" s="172" t="s">
        <v>180</v>
      </c>
      <c r="U57" s="157">
        <v>21.43</v>
      </c>
      <c r="V57" s="157">
        <f>ROUND(E57*U57,2)</f>
        <v>0.05</v>
      </c>
      <c r="W57" s="157"/>
      <c r="X57" s="157" t="s">
        <v>126</v>
      </c>
      <c r="Y57" s="157" t="s">
        <v>127</v>
      </c>
      <c r="Z57" s="147"/>
      <c r="AA57" s="147"/>
      <c r="AB57" s="147"/>
      <c r="AC57" s="147"/>
      <c r="AD57" s="147"/>
      <c r="AE57" s="147"/>
      <c r="AF57" s="147"/>
      <c r="AG57" s="147" t="s">
        <v>128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9" t="s">
        <v>250</v>
      </c>
      <c r="D58" s="187"/>
      <c r="E58" s="188">
        <v>2.5100000000000001E-3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182</v>
      </c>
      <c r="AH58" s="147">
        <v>5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66">
        <v>24</v>
      </c>
      <c r="B59" s="167" t="s">
        <v>251</v>
      </c>
      <c r="C59" s="183" t="s">
        <v>252</v>
      </c>
      <c r="D59" s="168" t="s">
        <v>179</v>
      </c>
      <c r="E59" s="169">
        <v>125.685</v>
      </c>
      <c r="F59" s="170"/>
      <c r="G59" s="171">
        <f>ROUND(E59*F59,2)</f>
        <v>0</v>
      </c>
      <c r="H59" s="170"/>
      <c r="I59" s="171">
        <f>ROUND(E59*H59,2)</f>
        <v>0</v>
      </c>
      <c r="J59" s="170"/>
      <c r="K59" s="171">
        <f>ROUND(E59*J59,2)</f>
        <v>0</v>
      </c>
      <c r="L59" s="171">
        <v>21</v>
      </c>
      <c r="M59" s="171">
        <f>G59*(1+L59/100)</f>
        <v>0</v>
      </c>
      <c r="N59" s="169">
        <v>0</v>
      </c>
      <c r="O59" s="169">
        <f>ROUND(E59*N59,2)</f>
        <v>0</v>
      </c>
      <c r="P59" s="169">
        <v>0</v>
      </c>
      <c r="Q59" s="169">
        <f>ROUND(E59*P59,2)</f>
        <v>0</v>
      </c>
      <c r="R59" s="171"/>
      <c r="S59" s="171" t="s">
        <v>136</v>
      </c>
      <c r="T59" s="172" t="s">
        <v>180</v>
      </c>
      <c r="U59" s="157">
        <v>1.0999999999999999E-2</v>
      </c>
      <c r="V59" s="157">
        <f>ROUND(E59*U59,2)</f>
        <v>1.38</v>
      </c>
      <c r="W59" s="157"/>
      <c r="X59" s="157" t="s">
        <v>126</v>
      </c>
      <c r="Y59" s="157" t="s">
        <v>127</v>
      </c>
      <c r="Z59" s="147"/>
      <c r="AA59" s="147"/>
      <c r="AB59" s="147"/>
      <c r="AC59" s="147"/>
      <c r="AD59" s="147"/>
      <c r="AE59" s="147"/>
      <c r="AF59" s="147"/>
      <c r="AG59" s="147" t="s">
        <v>128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9" t="s">
        <v>237</v>
      </c>
      <c r="D60" s="187"/>
      <c r="E60" s="188">
        <v>125.685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182</v>
      </c>
      <c r="AH60" s="147">
        <v>5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66">
        <v>25</v>
      </c>
      <c r="B61" s="167" t="s">
        <v>253</v>
      </c>
      <c r="C61" s="183" t="s">
        <v>254</v>
      </c>
      <c r="D61" s="168" t="s">
        <v>255</v>
      </c>
      <c r="E61" s="169">
        <v>3.1421299999999999</v>
      </c>
      <c r="F61" s="170"/>
      <c r="G61" s="171">
        <f>ROUND(E61*F61,2)</f>
        <v>0</v>
      </c>
      <c r="H61" s="170"/>
      <c r="I61" s="171">
        <f>ROUND(E61*H61,2)</f>
        <v>0</v>
      </c>
      <c r="J61" s="170"/>
      <c r="K61" s="171">
        <f>ROUND(E61*J61,2)</f>
        <v>0</v>
      </c>
      <c r="L61" s="171">
        <v>21</v>
      </c>
      <c r="M61" s="171">
        <f>G61*(1+L61/100)</f>
        <v>0</v>
      </c>
      <c r="N61" s="169">
        <v>1E-3</v>
      </c>
      <c r="O61" s="169">
        <f>ROUND(E61*N61,2)</f>
        <v>0</v>
      </c>
      <c r="P61" s="169">
        <v>0</v>
      </c>
      <c r="Q61" s="169">
        <f>ROUND(E61*P61,2)</f>
        <v>0</v>
      </c>
      <c r="R61" s="171" t="s">
        <v>220</v>
      </c>
      <c r="S61" s="171" t="s">
        <v>136</v>
      </c>
      <c r="T61" s="172" t="s">
        <v>180</v>
      </c>
      <c r="U61" s="157">
        <v>0</v>
      </c>
      <c r="V61" s="157">
        <f>ROUND(E61*U61,2)</f>
        <v>0</v>
      </c>
      <c r="W61" s="157"/>
      <c r="X61" s="157" t="s">
        <v>221</v>
      </c>
      <c r="Y61" s="157" t="s">
        <v>127</v>
      </c>
      <c r="Z61" s="147"/>
      <c r="AA61" s="147"/>
      <c r="AB61" s="147"/>
      <c r="AC61" s="147"/>
      <c r="AD61" s="147"/>
      <c r="AE61" s="147"/>
      <c r="AF61" s="147"/>
      <c r="AG61" s="147" t="s">
        <v>222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9" t="s">
        <v>256</v>
      </c>
      <c r="D62" s="187"/>
      <c r="E62" s="188">
        <v>3.1421299999999999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182</v>
      </c>
      <c r="AH62" s="147">
        <v>5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6">
        <v>26</v>
      </c>
      <c r="B63" s="167" t="s">
        <v>257</v>
      </c>
      <c r="C63" s="183" t="s">
        <v>258</v>
      </c>
      <c r="D63" s="168" t="s">
        <v>259</v>
      </c>
      <c r="E63" s="169">
        <v>2.5137</v>
      </c>
      <c r="F63" s="170"/>
      <c r="G63" s="171">
        <f>ROUND(E63*F63,2)</f>
        <v>0</v>
      </c>
      <c r="H63" s="170"/>
      <c r="I63" s="171">
        <f>ROUND(E63*H63,2)</f>
        <v>0</v>
      </c>
      <c r="J63" s="170"/>
      <c r="K63" s="171">
        <f>ROUND(E63*J63,2)</f>
        <v>0</v>
      </c>
      <c r="L63" s="171">
        <v>21</v>
      </c>
      <c r="M63" s="171">
        <f>G63*(1+L63/100)</f>
        <v>0</v>
      </c>
      <c r="N63" s="169">
        <v>1E-3</v>
      </c>
      <c r="O63" s="169">
        <f>ROUND(E63*N63,2)</f>
        <v>0</v>
      </c>
      <c r="P63" s="169">
        <v>0</v>
      </c>
      <c r="Q63" s="169">
        <f>ROUND(E63*P63,2)</f>
        <v>0</v>
      </c>
      <c r="R63" s="171" t="s">
        <v>220</v>
      </c>
      <c r="S63" s="171" t="s">
        <v>136</v>
      </c>
      <c r="T63" s="172" t="s">
        <v>180</v>
      </c>
      <c r="U63" s="157">
        <v>0</v>
      </c>
      <c r="V63" s="157">
        <f>ROUND(E63*U63,2)</f>
        <v>0</v>
      </c>
      <c r="W63" s="157"/>
      <c r="X63" s="157" t="s">
        <v>221</v>
      </c>
      <c r="Y63" s="157" t="s">
        <v>127</v>
      </c>
      <c r="Z63" s="147"/>
      <c r="AA63" s="147"/>
      <c r="AB63" s="147"/>
      <c r="AC63" s="147"/>
      <c r="AD63" s="147"/>
      <c r="AE63" s="147"/>
      <c r="AF63" s="147"/>
      <c r="AG63" s="147" t="s">
        <v>222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9" t="s">
        <v>260</v>
      </c>
      <c r="D64" s="187"/>
      <c r="E64" s="188">
        <v>2.5137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182</v>
      </c>
      <c r="AH64" s="147">
        <v>5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6">
        <v>27</v>
      </c>
      <c r="B65" s="167" t="s">
        <v>261</v>
      </c>
      <c r="C65" s="183" t="s">
        <v>262</v>
      </c>
      <c r="D65" s="168" t="s">
        <v>263</v>
      </c>
      <c r="E65" s="169">
        <v>0.37706000000000001</v>
      </c>
      <c r="F65" s="170"/>
      <c r="G65" s="171">
        <f>ROUND(E65*F65,2)</f>
        <v>0</v>
      </c>
      <c r="H65" s="170"/>
      <c r="I65" s="171">
        <f>ROUND(E65*H65,2)</f>
        <v>0</v>
      </c>
      <c r="J65" s="170"/>
      <c r="K65" s="171">
        <f>ROUND(E65*J65,2)</f>
        <v>0</v>
      </c>
      <c r="L65" s="171">
        <v>21</v>
      </c>
      <c r="M65" s="171">
        <f>G65*(1+L65/100)</f>
        <v>0</v>
      </c>
      <c r="N65" s="169">
        <v>1E-3</v>
      </c>
      <c r="O65" s="169">
        <f>ROUND(E65*N65,2)</f>
        <v>0</v>
      </c>
      <c r="P65" s="169">
        <v>0</v>
      </c>
      <c r="Q65" s="169">
        <f>ROUND(E65*P65,2)</f>
        <v>0</v>
      </c>
      <c r="R65" s="171" t="s">
        <v>220</v>
      </c>
      <c r="S65" s="171" t="s">
        <v>136</v>
      </c>
      <c r="T65" s="172" t="s">
        <v>180</v>
      </c>
      <c r="U65" s="157">
        <v>0</v>
      </c>
      <c r="V65" s="157">
        <f>ROUND(E65*U65,2)</f>
        <v>0</v>
      </c>
      <c r="W65" s="157"/>
      <c r="X65" s="157" t="s">
        <v>221</v>
      </c>
      <c r="Y65" s="157" t="s">
        <v>127</v>
      </c>
      <c r="Z65" s="147"/>
      <c r="AA65" s="147"/>
      <c r="AB65" s="147"/>
      <c r="AC65" s="147"/>
      <c r="AD65" s="147"/>
      <c r="AE65" s="147"/>
      <c r="AF65" s="147"/>
      <c r="AG65" s="147" t="s">
        <v>264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9" t="s">
        <v>265</v>
      </c>
      <c r="D66" s="187"/>
      <c r="E66" s="188">
        <v>0.37706000000000001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182</v>
      </c>
      <c r="AH66" s="147">
        <v>5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5.5" x14ac:dyDescent="0.2">
      <c r="A67" s="159" t="s">
        <v>119</v>
      </c>
      <c r="B67" s="160" t="s">
        <v>75</v>
      </c>
      <c r="C67" s="181" t="s">
        <v>76</v>
      </c>
      <c r="D67" s="161"/>
      <c r="E67" s="162"/>
      <c r="F67" s="163"/>
      <c r="G67" s="163">
        <f>SUMIF(AG68:AG72,"&lt;&gt;NOR",G68:G72)</f>
        <v>0</v>
      </c>
      <c r="H67" s="163"/>
      <c r="I67" s="163">
        <f>SUM(I68:I72)</f>
        <v>0</v>
      </c>
      <c r="J67" s="163"/>
      <c r="K67" s="163">
        <f>SUM(K68:K72)</f>
        <v>0</v>
      </c>
      <c r="L67" s="163"/>
      <c r="M67" s="163">
        <f>SUM(M68:M72)</f>
        <v>0</v>
      </c>
      <c r="N67" s="162"/>
      <c r="O67" s="162">
        <f>SUM(O68:O72)</f>
        <v>30.47</v>
      </c>
      <c r="P67" s="162"/>
      <c r="Q67" s="162">
        <f>SUM(Q68:Q72)</f>
        <v>0</v>
      </c>
      <c r="R67" s="163"/>
      <c r="S67" s="163"/>
      <c r="T67" s="164"/>
      <c r="U67" s="158"/>
      <c r="V67" s="158">
        <f>SUM(V68:V72)</f>
        <v>17.55</v>
      </c>
      <c r="W67" s="158"/>
      <c r="X67" s="158"/>
      <c r="Y67" s="158"/>
      <c r="AG67" t="s">
        <v>120</v>
      </c>
    </row>
    <row r="68" spans="1:60" ht="22.5" outlineLevel="1" x14ac:dyDescent="0.2">
      <c r="A68" s="166">
        <v>28</v>
      </c>
      <c r="B68" s="167" t="s">
        <v>266</v>
      </c>
      <c r="C68" s="183" t="s">
        <v>267</v>
      </c>
      <c r="D68" s="168" t="s">
        <v>179</v>
      </c>
      <c r="E68" s="169">
        <v>234</v>
      </c>
      <c r="F68" s="170"/>
      <c r="G68" s="171">
        <f>ROUND(E68*F68,2)</f>
        <v>0</v>
      </c>
      <c r="H68" s="170"/>
      <c r="I68" s="171">
        <f>ROUND(E68*H68,2)</f>
        <v>0</v>
      </c>
      <c r="J68" s="170"/>
      <c r="K68" s="171">
        <f>ROUND(E68*J68,2)</f>
        <v>0</v>
      </c>
      <c r="L68" s="171">
        <v>21</v>
      </c>
      <c r="M68" s="171">
        <f>G68*(1+L68/100)</f>
        <v>0</v>
      </c>
      <c r="N68" s="169">
        <v>5.0000000000000001E-4</v>
      </c>
      <c r="O68" s="169">
        <f>ROUND(E68*N68,2)</f>
        <v>0.12</v>
      </c>
      <c r="P68" s="169">
        <v>0</v>
      </c>
      <c r="Q68" s="169">
        <f>ROUND(E68*P68,2)</f>
        <v>0</v>
      </c>
      <c r="R68" s="171"/>
      <c r="S68" s="171" t="s">
        <v>136</v>
      </c>
      <c r="T68" s="172" t="s">
        <v>180</v>
      </c>
      <c r="U68" s="157">
        <v>2E-3</v>
      </c>
      <c r="V68" s="157">
        <f>ROUND(E68*U68,2)</f>
        <v>0.47</v>
      </c>
      <c r="W68" s="157"/>
      <c r="X68" s="157" t="s">
        <v>126</v>
      </c>
      <c r="Y68" s="157" t="s">
        <v>127</v>
      </c>
      <c r="Z68" s="147"/>
      <c r="AA68" s="147"/>
      <c r="AB68" s="147"/>
      <c r="AC68" s="147"/>
      <c r="AD68" s="147"/>
      <c r="AE68" s="147"/>
      <c r="AF68" s="147"/>
      <c r="AG68" s="147" t="s">
        <v>128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9" t="s">
        <v>268</v>
      </c>
      <c r="D69" s="187"/>
      <c r="E69" s="188">
        <v>234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182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3">
        <v>29</v>
      </c>
      <c r="B70" s="174" t="s">
        <v>269</v>
      </c>
      <c r="C70" s="182" t="s">
        <v>270</v>
      </c>
      <c r="D70" s="175" t="s">
        <v>179</v>
      </c>
      <c r="E70" s="176">
        <v>117.008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0.10373</v>
      </c>
      <c r="O70" s="176">
        <f>ROUND(E70*N70,2)</f>
        <v>12.14</v>
      </c>
      <c r="P70" s="176">
        <v>0</v>
      </c>
      <c r="Q70" s="176">
        <f>ROUND(E70*P70,2)</f>
        <v>0</v>
      </c>
      <c r="R70" s="178"/>
      <c r="S70" s="178" t="s">
        <v>136</v>
      </c>
      <c r="T70" s="179" t="s">
        <v>180</v>
      </c>
      <c r="U70" s="157">
        <v>6.4000000000000001E-2</v>
      </c>
      <c r="V70" s="157">
        <f>ROUND(E70*U70,2)</f>
        <v>7.49</v>
      </c>
      <c r="W70" s="157"/>
      <c r="X70" s="157" t="s">
        <v>126</v>
      </c>
      <c r="Y70" s="157" t="s">
        <v>127</v>
      </c>
      <c r="Z70" s="147"/>
      <c r="AA70" s="147"/>
      <c r="AB70" s="147"/>
      <c r="AC70" s="147"/>
      <c r="AD70" s="147"/>
      <c r="AE70" s="147"/>
      <c r="AF70" s="147"/>
      <c r="AG70" s="147" t="s">
        <v>128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66">
        <v>30</v>
      </c>
      <c r="B71" s="167" t="s">
        <v>271</v>
      </c>
      <c r="C71" s="183" t="s">
        <v>272</v>
      </c>
      <c r="D71" s="168" t="s">
        <v>179</v>
      </c>
      <c r="E71" s="169">
        <v>117.008</v>
      </c>
      <c r="F71" s="170"/>
      <c r="G71" s="171">
        <f>ROUND(E71*F71,2)</f>
        <v>0</v>
      </c>
      <c r="H71" s="170"/>
      <c r="I71" s="171">
        <f>ROUND(E71*H71,2)</f>
        <v>0</v>
      </c>
      <c r="J71" s="170"/>
      <c r="K71" s="171">
        <f>ROUND(E71*J71,2)</f>
        <v>0</v>
      </c>
      <c r="L71" s="171">
        <v>21</v>
      </c>
      <c r="M71" s="171">
        <f>G71*(1+L71/100)</f>
        <v>0</v>
      </c>
      <c r="N71" s="169">
        <v>0.15559000000000001</v>
      </c>
      <c r="O71" s="169">
        <f>ROUND(E71*N71,2)</f>
        <v>18.21</v>
      </c>
      <c r="P71" s="169">
        <v>0</v>
      </c>
      <c r="Q71" s="169">
        <f>ROUND(E71*P71,2)</f>
        <v>0</v>
      </c>
      <c r="R71" s="171"/>
      <c r="S71" s="171" t="s">
        <v>136</v>
      </c>
      <c r="T71" s="172" t="s">
        <v>180</v>
      </c>
      <c r="U71" s="157">
        <v>8.2000000000000003E-2</v>
      </c>
      <c r="V71" s="157">
        <f>ROUND(E71*U71,2)</f>
        <v>9.59</v>
      </c>
      <c r="W71" s="157"/>
      <c r="X71" s="157" t="s">
        <v>126</v>
      </c>
      <c r="Y71" s="157" t="s">
        <v>127</v>
      </c>
      <c r="Z71" s="147"/>
      <c r="AA71" s="147"/>
      <c r="AB71" s="147"/>
      <c r="AC71" s="147"/>
      <c r="AD71" s="147"/>
      <c r="AE71" s="147"/>
      <c r="AF71" s="147"/>
      <c r="AG71" s="147" t="s">
        <v>128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9" t="s">
        <v>273</v>
      </c>
      <c r="D72" s="187"/>
      <c r="E72" s="188">
        <v>117.008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182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59" t="s">
        <v>119</v>
      </c>
      <c r="B73" s="160" t="s">
        <v>77</v>
      </c>
      <c r="C73" s="181" t="s">
        <v>78</v>
      </c>
      <c r="D73" s="161"/>
      <c r="E73" s="162"/>
      <c r="F73" s="163"/>
      <c r="G73" s="163">
        <f>SUMIF(AG74:AG87,"&lt;&gt;NOR",G74:G87)</f>
        <v>0</v>
      </c>
      <c r="H73" s="163"/>
      <c r="I73" s="163">
        <f>SUM(I74:I87)</f>
        <v>0</v>
      </c>
      <c r="J73" s="163"/>
      <c r="K73" s="163">
        <f>SUM(K74:K87)</f>
        <v>0</v>
      </c>
      <c r="L73" s="163"/>
      <c r="M73" s="163">
        <f>SUM(M74:M87)</f>
        <v>0</v>
      </c>
      <c r="N73" s="162"/>
      <c r="O73" s="162">
        <f>SUM(O74:O87)</f>
        <v>170.29</v>
      </c>
      <c r="P73" s="162"/>
      <c r="Q73" s="162">
        <f>SUM(Q74:Q87)</f>
        <v>0</v>
      </c>
      <c r="R73" s="163"/>
      <c r="S73" s="163"/>
      <c r="T73" s="164"/>
      <c r="U73" s="158"/>
      <c r="V73" s="158">
        <f>SUM(V74:V87)</f>
        <v>104.92</v>
      </c>
      <c r="W73" s="158"/>
      <c r="X73" s="158"/>
      <c r="Y73" s="158"/>
      <c r="AG73" t="s">
        <v>120</v>
      </c>
    </row>
    <row r="74" spans="1:60" ht="22.5" outlineLevel="1" x14ac:dyDescent="0.2">
      <c r="A74" s="166">
        <v>31</v>
      </c>
      <c r="B74" s="167" t="s">
        <v>274</v>
      </c>
      <c r="C74" s="183" t="s">
        <v>275</v>
      </c>
      <c r="D74" s="168" t="s">
        <v>179</v>
      </c>
      <c r="E74" s="169">
        <v>193.1559</v>
      </c>
      <c r="F74" s="170"/>
      <c r="G74" s="171">
        <f>ROUND(E74*F74,2)</f>
        <v>0</v>
      </c>
      <c r="H74" s="170"/>
      <c r="I74" s="171">
        <f>ROUND(E74*H74,2)</f>
        <v>0</v>
      </c>
      <c r="J74" s="170"/>
      <c r="K74" s="171">
        <f>ROUND(E74*J74,2)</f>
        <v>0</v>
      </c>
      <c r="L74" s="171">
        <v>21</v>
      </c>
      <c r="M74" s="171">
        <f>G74*(1+L74/100)</f>
        <v>0</v>
      </c>
      <c r="N74" s="169">
        <v>0.378</v>
      </c>
      <c r="O74" s="169">
        <f>ROUND(E74*N74,2)</f>
        <v>73.010000000000005</v>
      </c>
      <c r="P74" s="169">
        <v>0</v>
      </c>
      <c r="Q74" s="169">
        <f>ROUND(E74*P74,2)</f>
        <v>0</v>
      </c>
      <c r="R74" s="171"/>
      <c r="S74" s="171" t="s">
        <v>136</v>
      </c>
      <c r="T74" s="172" t="s">
        <v>180</v>
      </c>
      <c r="U74" s="157">
        <v>2.5999999999999999E-2</v>
      </c>
      <c r="V74" s="157">
        <f>ROUND(E74*U74,2)</f>
        <v>5.0199999999999996</v>
      </c>
      <c r="W74" s="157"/>
      <c r="X74" s="157" t="s">
        <v>126</v>
      </c>
      <c r="Y74" s="157" t="s">
        <v>127</v>
      </c>
      <c r="Z74" s="147"/>
      <c r="AA74" s="147"/>
      <c r="AB74" s="147"/>
      <c r="AC74" s="147"/>
      <c r="AD74" s="147"/>
      <c r="AE74" s="147"/>
      <c r="AF74" s="147"/>
      <c r="AG74" s="147" t="s">
        <v>128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9" t="s">
        <v>276</v>
      </c>
      <c r="D75" s="187"/>
      <c r="E75" s="188">
        <v>193.1559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182</v>
      </c>
      <c r="AH75" s="147">
        <v>5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66">
        <v>32</v>
      </c>
      <c r="B76" s="167" t="s">
        <v>277</v>
      </c>
      <c r="C76" s="183" t="s">
        <v>278</v>
      </c>
      <c r="D76" s="168" t="s">
        <v>179</v>
      </c>
      <c r="E76" s="169">
        <v>202.35380000000001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69">
        <v>0.441</v>
      </c>
      <c r="O76" s="169">
        <f>ROUND(E76*N76,2)</f>
        <v>89.24</v>
      </c>
      <c r="P76" s="169">
        <v>0</v>
      </c>
      <c r="Q76" s="169">
        <f>ROUND(E76*P76,2)</f>
        <v>0</v>
      </c>
      <c r="R76" s="171"/>
      <c r="S76" s="171" t="s">
        <v>136</v>
      </c>
      <c r="T76" s="172" t="s">
        <v>180</v>
      </c>
      <c r="U76" s="157">
        <v>0.03</v>
      </c>
      <c r="V76" s="157">
        <f>ROUND(E76*U76,2)</f>
        <v>6.07</v>
      </c>
      <c r="W76" s="157"/>
      <c r="X76" s="157" t="s">
        <v>126</v>
      </c>
      <c r="Y76" s="157" t="s">
        <v>127</v>
      </c>
      <c r="Z76" s="147"/>
      <c r="AA76" s="147"/>
      <c r="AB76" s="147"/>
      <c r="AC76" s="147"/>
      <c r="AD76" s="147"/>
      <c r="AE76" s="147"/>
      <c r="AF76" s="147"/>
      <c r="AG76" s="147" t="s">
        <v>128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9" t="s">
        <v>279</v>
      </c>
      <c r="D77" s="187"/>
      <c r="E77" s="188">
        <v>202.35380000000001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182</v>
      </c>
      <c r="AH77" s="147">
        <v>5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3">
        <v>33</v>
      </c>
      <c r="B78" s="174" t="s">
        <v>280</v>
      </c>
      <c r="C78" s="182" t="s">
        <v>281</v>
      </c>
      <c r="D78" s="175" t="s">
        <v>179</v>
      </c>
      <c r="E78" s="176">
        <v>202.35380000000001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136</v>
      </c>
      <c r="T78" s="179" t="s">
        <v>180</v>
      </c>
      <c r="U78" s="157">
        <v>9.0999999999999998E-2</v>
      </c>
      <c r="V78" s="157">
        <f>ROUND(E78*U78,2)</f>
        <v>18.41</v>
      </c>
      <c r="W78" s="157"/>
      <c r="X78" s="157" t="s">
        <v>126</v>
      </c>
      <c r="Y78" s="157" t="s">
        <v>127</v>
      </c>
      <c r="Z78" s="147"/>
      <c r="AA78" s="147"/>
      <c r="AB78" s="147"/>
      <c r="AC78" s="147"/>
      <c r="AD78" s="147"/>
      <c r="AE78" s="147"/>
      <c r="AF78" s="147"/>
      <c r="AG78" s="147" t="s">
        <v>128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66">
        <v>34</v>
      </c>
      <c r="B79" s="167" t="s">
        <v>282</v>
      </c>
      <c r="C79" s="183" t="s">
        <v>283</v>
      </c>
      <c r="D79" s="168" t="s">
        <v>179</v>
      </c>
      <c r="E79" s="169">
        <v>183.958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69">
        <v>3.15E-2</v>
      </c>
      <c r="O79" s="169">
        <f>ROUND(E79*N79,2)</f>
        <v>5.79</v>
      </c>
      <c r="P79" s="169">
        <v>0</v>
      </c>
      <c r="Q79" s="169">
        <f>ROUND(E79*P79,2)</f>
        <v>0</v>
      </c>
      <c r="R79" s="171"/>
      <c r="S79" s="171" t="s">
        <v>124</v>
      </c>
      <c r="T79" s="172" t="s">
        <v>125</v>
      </c>
      <c r="U79" s="157">
        <v>0.26</v>
      </c>
      <c r="V79" s="157">
        <f>ROUND(E79*U79,2)</f>
        <v>47.83</v>
      </c>
      <c r="W79" s="157"/>
      <c r="X79" s="157" t="s">
        <v>126</v>
      </c>
      <c r="Y79" s="157" t="s">
        <v>127</v>
      </c>
      <c r="Z79" s="147"/>
      <c r="AA79" s="147"/>
      <c r="AB79" s="147"/>
      <c r="AC79" s="147"/>
      <c r="AD79" s="147"/>
      <c r="AE79" s="147"/>
      <c r="AF79" s="147"/>
      <c r="AG79" s="147" t="s">
        <v>128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9" t="s">
        <v>284</v>
      </c>
      <c r="D80" s="187"/>
      <c r="E80" s="188">
        <v>183.958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182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6">
        <v>35</v>
      </c>
      <c r="B81" s="167" t="s">
        <v>285</v>
      </c>
      <c r="C81" s="183" t="s">
        <v>286</v>
      </c>
      <c r="D81" s="168" t="s">
        <v>192</v>
      </c>
      <c r="E81" s="169">
        <v>9.1979000000000006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69">
        <v>0</v>
      </c>
      <c r="O81" s="169">
        <f>ROUND(E81*N81,2)</f>
        <v>0</v>
      </c>
      <c r="P81" s="169">
        <v>0</v>
      </c>
      <c r="Q81" s="169">
        <f>ROUND(E81*P81,2)</f>
        <v>0</v>
      </c>
      <c r="R81" s="171"/>
      <c r="S81" s="171" t="s">
        <v>124</v>
      </c>
      <c r="T81" s="172" t="s">
        <v>125</v>
      </c>
      <c r="U81" s="157">
        <v>3</v>
      </c>
      <c r="V81" s="157">
        <f>ROUND(E81*U81,2)</f>
        <v>27.59</v>
      </c>
      <c r="W81" s="157"/>
      <c r="X81" s="157" t="s">
        <v>126</v>
      </c>
      <c r="Y81" s="157" t="s">
        <v>127</v>
      </c>
      <c r="Z81" s="147"/>
      <c r="AA81" s="147"/>
      <c r="AB81" s="147"/>
      <c r="AC81" s="147"/>
      <c r="AD81" s="147"/>
      <c r="AE81" s="147"/>
      <c r="AF81" s="147"/>
      <c r="AG81" s="147" t="s">
        <v>128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2" x14ac:dyDescent="0.2">
      <c r="A82" s="154"/>
      <c r="B82" s="155"/>
      <c r="C82" s="189" t="s">
        <v>287</v>
      </c>
      <c r="D82" s="187"/>
      <c r="E82" s="188">
        <v>9.1979000000000006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182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66">
        <v>36</v>
      </c>
      <c r="B83" s="167" t="s">
        <v>288</v>
      </c>
      <c r="C83" s="183" t="s">
        <v>289</v>
      </c>
      <c r="D83" s="168" t="s">
        <v>179</v>
      </c>
      <c r="E83" s="169">
        <v>202.35380000000001</v>
      </c>
      <c r="F83" s="170"/>
      <c r="G83" s="171">
        <f>ROUND(E83*F83,2)</f>
        <v>0</v>
      </c>
      <c r="H83" s="170"/>
      <c r="I83" s="171">
        <f>ROUND(E83*H83,2)</f>
        <v>0</v>
      </c>
      <c r="J83" s="170"/>
      <c r="K83" s="171">
        <f>ROUND(E83*J83,2)</f>
        <v>0</v>
      </c>
      <c r="L83" s="171">
        <v>21</v>
      </c>
      <c r="M83" s="171">
        <f>G83*(1+L83/100)</f>
        <v>0</v>
      </c>
      <c r="N83" s="169">
        <v>1.0800000000000001E-2</v>
      </c>
      <c r="O83" s="169">
        <f>ROUND(E83*N83,2)</f>
        <v>2.19</v>
      </c>
      <c r="P83" s="169">
        <v>0</v>
      </c>
      <c r="Q83" s="169">
        <f>ROUND(E83*P83,2)</f>
        <v>0</v>
      </c>
      <c r="R83" s="171" t="s">
        <v>220</v>
      </c>
      <c r="S83" s="171" t="s">
        <v>136</v>
      </c>
      <c r="T83" s="172" t="s">
        <v>180</v>
      </c>
      <c r="U83" s="157">
        <v>0</v>
      </c>
      <c r="V83" s="157">
        <f>ROUND(E83*U83,2)</f>
        <v>0</v>
      </c>
      <c r="W83" s="157"/>
      <c r="X83" s="157" t="s">
        <v>221</v>
      </c>
      <c r="Y83" s="157" t="s">
        <v>127</v>
      </c>
      <c r="Z83" s="147"/>
      <c r="AA83" s="147"/>
      <c r="AB83" s="147"/>
      <c r="AC83" s="147"/>
      <c r="AD83" s="147"/>
      <c r="AE83" s="147"/>
      <c r="AF83" s="147"/>
      <c r="AG83" s="147" t="s">
        <v>222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9" t="s">
        <v>279</v>
      </c>
      <c r="D84" s="187"/>
      <c r="E84" s="188">
        <v>202.35380000000001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182</v>
      </c>
      <c r="AH84" s="147">
        <v>5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9" t="s">
        <v>290</v>
      </c>
      <c r="D85" s="187"/>
      <c r="E85" s="188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182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66">
        <v>37</v>
      </c>
      <c r="B86" s="167" t="s">
        <v>291</v>
      </c>
      <c r="C86" s="183" t="s">
        <v>292</v>
      </c>
      <c r="D86" s="168" t="s">
        <v>179</v>
      </c>
      <c r="E86" s="169">
        <v>242.82455999999999</v>
      </c>
      <c r="F86" s="170"/>
      <c r="G86" s="171">
        <f>ROUND(E86*F86,2)</f>
        <v>0</v>
      </c>
      <c r="H86" s="170"/>
      <c r="I86" s="171">
        <f>ROUND(E86*H86,2)</f>
        <v>0</v>
      </c>
      <c r="J86" s="170"/>
      <c r="K86" s="171">
        <f>ROUND(E86*J86,2)</f>
        <v>0</v>
      </c>
      <c r="L86" s="171">
        <v>21</v>
      </c>
      <c r="M86" s="171">
        <f>G86*(1+L86/100)</f>
        <v>0</v>
      </c>
      <c r="N86" s="169">
        <v>2.3000000000000001E-4</v>
      </c>
      <c r="O86" s="169">
        <f>ROUND(E86*N86,2)</f>
        <v>0.06</v>
      </c>
      <c r="P86" s="169">
        <v>0</v>
      </c>
      <c r="Q86" s="169">
        <f>ROUND(E86*P86,2)</f>
        <v>0</v>
      </c>
      <c r="R86" s="171" t="s">
        <v>220</v>
      </c>
      <c r="S86" s="171" t="s">
        <v>136</v>
      </c>
      <c r="T86" s="172" t="s">
        <v>180</v>
      </c>
      <c r="U86" s="157">
        <v>0</v>
      </c>
      <c r="V86" s="157">
        <f>ROUND(E86*U86,2)</f>
        <v>0</v>
      </c>
      <c r="W86" s="157"/>
      <c r="X86" s="157" t="s">
        <v>221</v>
      </c>
      <c r="Y86" s="157" t="s">
        <v>127</v>
      </c>
      <c r="Z86" s="147"/>
      <c r="AA86" s="147"/>
      <c r="AB86" s="147"/>
      <c r="AC86" s="147"/>
      <c r="AD86" s="147"/>
      <c r="AE86" s="147"/>
      <c r="AF86" s="147"/>
      <c r="AG86" s="147" t="s">
        <v>222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9" t="s">
        <v>293</v>
      </c>
      <c r="D87" s="187"/>
      <c r="E87" s="188">
        <v>242.82455999999999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182</v>
      </c>
      <c r="AH87" s="147">
        <v>5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x14ac:dyDescent="0.2">
      <c r="A88" s="159" t="s">
        <v>119</v>
      </c>
      <c r="B88" s="160" t="s">
        <v>79</v>
      </c>
      <c r="C88" s="181" t="s">
        <v>80</v>
      </c>
      <c r="D88" s="161"/>
      <c r="E88" s="162"/>
      <c r="F88" s="163"/>
      <c r="G88" s="163">
        <f>SUMIF(AG89:AG117,"&lt;&gt;NOR",G89:G117)</f>
        <v>0</v>
      </c>
      <c r="H88" s="163"/>
      <c r="I88" s="163">
        <f>SUM(I89:I117)</f>
        <v>0</v>
      </c>
      <c r="J88" s="163"/>
      <c r="K88" s="163">
        <f>SUM(K89:K117)</f>
        <v>0</v>
      </c>
      <c r="L88" s="163"/>
      <c r="M88" s="163">
        <f>SUM(M89:M117)</f>
        <v>0</v>
      </c>
      <c r="N88" s="162"/>
      <c r="O88" s="162">
        <f>SUM(O89:O117)</f>
        <v>62.99</v>
      </c>
      <c r="P88" s="162"/>
      <c r="Q88" s="162">
        <f>SUM(Q89:Q117)</f>
        <v>0</v>
      </c>
      <c r="R88" s="163"/>
      <c r="S88" s="163"/>
      <c r="T88" s="164"/>
      <c r="U88" s="158"/>
      <c r="V88" s="158">
        <f>SUM(V89:V117)</f>
        <v>99.22</v>
      </c>
      <c r="W88" s="158"/>
      <c r="X88" s="158"/>
      <c r="Y88" s="158"/>
      <c r="AG88" t="s">
        <v>120</v>
      </c>
    </row>
    <row r="89" spans="1:60" outlineLevel="1" x14ac:dyDescent="0.2">
      <c r="A89" s="173">
        <v>38</v>
      </c>
      <c r="B89" s="174" t="s">
        <v>294</v>
      </c>
      <c r="C89" s="182" t="s">
        <v>295</v>
      </c>
      <c r="D89" s="175" t="s">
        <v>296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0.25080000000000002</v>
      </c>
      <c r="O89" s="176">
        <f>ROUND(E89*N89,2)</f>
        <v>0.25</v>
      </c>
      <c r="P89" s="176">
        <v>0</v>
      </c>
      <c r="Q89" s="176">
        <f>ROUND(E89*P89,2)</f>
        <v>0</v>
      </c>
      <c r="R89" s="178"/>
      <c r="S89" s="178" t="s">
        <v>136</v>
      </c>
      <c r="T89" s="179" t="s">
        <v>180</v>
      </c>
      <c r="U89" s="157">
        <v>0.81799999999999995</v>
      </c>
      <c r="V89" s="157">
        <f>ROUND(E89*U89,2)</f>
        <v>0.82</v>
      </c>
      <c r="W89" s="157"/>
      <c r="X89" s="157" t="s">
        <v>126</v>
      </c>
      <c r="Y89" s="157" t="s">
        <v>127</v>
      </c>
      <c r="Z89" s="147"/>
      <c r="AA89" s="147"/>
      <c r="AB89" s="147"/>
      <c r="AC89" s="147"/>
      <c r="AD89" s="147"/>
      <c r="AE89" s="147"/>
      <c r="AF89" s="147"/>
      <c r="AG89" s="147" t="s">
        <v>128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6">
        <v>39</v>
      </c>
      <c r="B90" s="167" t="s">
        <v>297</v>
      </c>
      <c r="C90" s="183" t="s">
        <v>298</v>
      </c>
      <c r="D90" s="168" t="s">
        <v>188</v>
      </c>
      <c r="E90" s="169">
        <v>224.37700000000001</v>
      </c>
      <c r="F90" s="170"/>
      <c r="G90" s="171">
        <f>ROUND(E90*F90,2)</f>
        <v>0</v>
      </c>
      <c r="H90" s="170"/>
      <c r="I90" s="171">
        <f>ROUND(E90*H90,2)</f>
        <v>0</v>
      </c>
      <c r="J90" s="170"/>
      <c r="K90" s="171">
        <f>ROUND(E90*J90,2)</f>
        <v>0</v>
      </c>
      <c r="L90" s="171">
        <v>21</v>
      </c>
      <c r="M90" s="171">
        <f>G90*(1+L90/100)</f>
        <v>0</v>
      </c>
      <c r="N90" s="169">
        <v>0.188</v>
      </c>
      <c r="O90" s="169">
        <f>ROUND(E90*N90,2)</f>
        <v>42.18</v>
      </c>
      <c r="P90" s="169">
        <v>0</v>
      </c>
      <c r="Q90" s="169">
        <f>ROUND(E90*P90,2)</f>
        <v>0</v>
      </c>
      <c r="R90" s="171"/>
      <c r="S90" s="171" t="s">
        <v>136</v>
      </c>
      <c r="T90" s="172" t="s">
        <v>180</v>
      </c>
      <c r="U90" s="157">
        <v>0.27200000000000002</v>
      </c>
      <c r="V90" s="157">
        <f>ROUND(E90*U90,2)</f>
        <v>61.03</v>
      </c>
      <c r="W90" s="157"/>
      <c r="X90" s="157" t="s">
        <v>126</v>
      </c>
      <c r="Y90" s="157" t="s">
        <v>127</v>
      </c>
      <c r="Z90" s="147"/>
      <c r="AA90" s="147"/>
      <c r="AB90" s="147"/>
      <c r="AC90" s="147"/>
      <c r="AD90" s="147"/>
      <c r="AE90" s="147"/>
      <c r="AF90" s="147"/>
      <c r="AG90" s="147" t="s">
        <v>128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9" t="s">
        <v>299</v>
      </c>
      <c r="D91" s="187"/>
      <c r="E91" s="188">
        <v>98.364999999999995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182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9" t="s">
        <v>300</v>
      </c>
      <c r="D92" s="187"/>
      <c r="E92" s="188">
        <v>102.485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182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9" t="s">
        <v>301</v>
      </c>
      <c r="D93" s="187"/>
      <c r="E93" s="188">
        <v>21.527000000000001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182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">
      <c r="A94" s="154"/>
      <c r="B94" s="155"/>
      <c r="C94" s="189" t="s">
        <v>302</v>
      </c>
      <c r="D94" s="187"/>
      <c r="E94" s="188">
        <v>2</v>
      </c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182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6">
        <v>40</v>
      </c>
      <c r="B95" s="167" t="s">
        <v>303</v>
      </c>
      <c r="C95" s="183" t="s">
        <v>304</v>
      </c>
      <c r="D95" s="168" t="s">
        <v>192</v>
      </c>
      <c r="E95" s="169">
        <v>2.24377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69">
        <v>2.5249999999999999</v>
      </c>
      <c r="O95" s="169">
        <f>ROUND(E95*N95,2)</f>
        <v>5.67</v>
      </c>
      <c r="P95" s="169">
        <v>0</v>
      </c>
      <c r="Q95" s="169">
        <f>ROUND(E95*P95,2)</f>
        <v>0</v>
      </c>
      <c r="R95" s="171"/>
      <c r="S95" s="171" t="s">
        <v>136</v>
      </c>
      <c r="T95" s="172" t="s">
        <v>180</v>
      </c>
      <c r="U95" s="157">
        <v>1.4419999999999999</v>
      </c>
      <c r="V95" s="157">
        <f>ROUND(E95*U95,2)</f>
        <v>3.24</v>
      </c>
      <c r="W95" s="157"/>
      <c r="X95" s="157" t="s">
        <v>126</v>
      </c>
      <c r="Y95" s="157" t="s">
        <v>127</v>
      </c>
      <c r="Z95" s="147"/>
      <c r="AA95" s="147"/>
      <c r="AB95" s="147"/>
      <c r="AC95" s="147"/>
      <c r="AD95" s="147"/>
      <c r="AE95" s="147"/>
      <c r="AF95" s="147"/>
      <c r="AG95" s="147" t="s">
        <v>128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9" t="s">
        <v>305</v>
      </c>
      <c r="D96" s="187"/>
      <c r="E96" s="188">
        <v>2.24377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182</v>
      </c>
      <c r="AH96" s="147">
        <v>5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41</v>
      </c>
      <c r="B97" s="174" t="s">
        <v>306</v>
      </c>
      <c r="C97" s="182" t="s">
        <v>307</v>
      </c>
      <c r="D97" s="175" t="s">
        <v>188</v>
      </c>
      <c r="E97" s="176">
        <v>115.7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4.3E-3</v>
      </c>
      <c r="O97" s="176">
        <f>ROUND(E97*N97,2)</f>
        <v>0.5</v>
      </c>
      <c r="P97" s="176">
        <v>0</v>
      </c>
      <c r="Q97" s="176">
        <f>ROUND(E97*P97,2)</f>
        <v>0</v>
      </c>
      <c r="R97" s="178"/>
      <c r="S97" s="178" t="s">
        <v>136</v>
      </c>
      <c r="T97" s="179" t="s">
        <v>180</v>
      </c>
      <c r="U97" s="157">
        <v>0.20799999999999999</v>
      </c>
      <c r="V97" s="157">
        <f>ROUND(E97*U97,2)</f>
        <v>24.07</v>
      </c>
      <c r="W97" s="157"/>
      <c r="X97" s="157" t="s">
        <v>126</v>
      </c>
      <c r="Y97" s="157" t="s">
        <v>127</v>
      </c>
      <c r="Z97" s="147"/>
      <c r="AA97" s="147"/>
      <c r="AB97" s="147"/>
      <c r="AC97" s="147"/>
      <c r="AD97" s="147"/>
      <c r="AE97" s="147"/>
      <c r="AF97" s="147"/>
      <c r="AG97" s="147" t="s">
        <v>128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66">
        <v>42</v>
      </c>
      <c r="B98" s="167" t="s">
        <v>308</v>
      </c>
      <c r="C98" s="183" t="s">
        <v>309</v>
      </c>
      <c r="D98" s="168" t="s">
        <v>188</v>
      </c>
      <c r="E98" s="169">
        <v>115.7</v>
      </c>
      <c r="F98" s="170"/>
      <c r="G98" s="171">
        <f>ROUND(E98*F98,2)</f>
        <v>0</v>
      </c>
      <c r="H98" s="170"/>
      <c r="I98" s="171">
        <f>ROUND(E98*H98,2)</f>
        <v>0</v>
      </c>
      <c r="J98" s="170"/>
      <c r="K98" s="171">
        <f>ROUND(E98*J98,2)</f>
        <v>0</v>
      </c>
      <c r="L98" s="171">
        <v>21</v>
      </c>
      <c r="M98" s="171">
        <f>G98*(1+L98/100)</f>
        <v>0</v>
      </c>
      <c r="N98" s="169">
        <v>0</v>
      </c>
      <c r="O98" s="169">
        <f>ROUND(E98*N98,2)</f>
        <v>0</v>
      </c>
      <c r="P98" s="169">
        <v>0</v>
      </c>
      <c r="Q98" s="169">
        <f>ROUND(E98*P98,2)</f>
        <v>0</v>
      </c>
      <c r="R98" s="171"/>
      <c r="S98" s="171" t="s">
        <v>136</v>
      </c>
      <c r="T98" s="172" t="s">
        <v>180</v>
      </c>
      <c r="U98" s="157">
        <v>3.2000000000000001E-2</v>
      </c>
      <c r="V98" s="157">
        <f>ROUND(E98*U98,2)</f>
        <v>3.7</v>
      </c>
      <c r="W98" s="157"/>
      <c r="X98" s="157" t="s">
        <v>126</v>
      </c>
      <c r="Y98" s="157" t="s">
        <v>127</v>
      </c>
      <c r="Z98" s="147"/>
      <c r="AA98" s="147"/>
      <c r="AB98" s="147"/>
      <c r="AC98" s="147"/>
      <c r="AD98" s="147"/>
      <c r="AE98" s="147"/>
      <c r="AF98" s="147"/>
      <c r="AG98" s="147" t="s">
        <v>128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9" t="s">
        <v>310</v>
      </c>
      <c r="D99" s="187"/>
      <c r="E99" s="188">
        <v>115.7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182</v>
      </c>
      <c r="AH99" s="147">
        <v>5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43</v>
      </c>
      <c r="B100" s="167" t="s">
        <v>311</v>
      </c>
      <c r="C100" s="183" t="s">
        <v>312</v>
      </c>
      <c r="D100" s="168" t="s">
        <v>188</v>
      </c>
      <c r="E100" s="169">
        <v>115.7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69">
        <v>0</v>
      </c>
      <c r="O100" s="169">
        <f>ROUND(E100*N100,2)</f>
        <v>0</v>
      </c>
      <c r="P100" s="169">
        <v>0</v>
      </c>
      <c r="Q100" s="169">
        <f>ROUND(E100*P100,2)</f>
        <v>0</v>
      </c>
      <c r="R100" s="171"/>
      <c r="S100" s="171" t="s">
        <v>136</v>
      </c>
      <c r="T100" s="172" t="s">
        <v>180</v>
      </c>
      <c r="U100" s="157">
        <v>5.5E-2</v>
      </c>
      <c r="V100" s="157">
        <f>ROUND(E100*U100,2)</f>
        <v>6.36</v>
      </c>
      <c r="W100" s="157"/>
      <c r="X100" s="157" t="s">
        <v>126</v>
      </c>
      <c r="Y100" s="157" t="s">
        <v>127</v>
      </c>
      <c r="Z100" s="147"/>
      <c r="AA100" s="147"/>
      <c r="AB100" s="147"/>
      <c r="AC100" s="147"/>
      <c r="AD100" s="147"/>
      <c r="AE100" s="147"/>
      <c r="AF100" s="147"/>
      <c r="AG100" s="147" t="s">
        <v>128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9" t="s">
        <v>310</v>
      </c>
      <c r="D101" s="187"/>
      <c r="E101" s="188">
        <v>115.7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182</v>
      </c>
      <c r="AH101" s="147">
        <v>5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66">
        <v>44</v>
      </c>
      <c r="B102" s="167" t="s">
        <v>313</v>
      </c>
      <c r="C102" s="183" t="s">
        <v>314</v>
      </c>
      <c r="D102" s="168" t="s">
        <v>296</v>
      </c>
      <c r="E102" s="169">
        <v>1</v>
      </c>
      <c r="F102" s="170"/>
      <c r="G102" s="171">
        <f>ROUND(E102*F102,2)</f>
        <v>0</v>
      </c>
      <c r="H102" s="170"/>
      <c r="I102" s="171">
        <f>ROUND(E102*H102,2)</f>
        <v>0</v>
      </c>
      <c r="J102" s="170"/>
      <c r="K102" s="171">
        <f>ROUND(E102*J102,2)</f>
        <v>0</v>
      </c>
      <c r="L102" s="171">
        <v>21</v>
      </c>
      <c r="M102" s="171">
        <f>G102*(1+L102/100)</f>
        <v>0</v>
      </c>
      <c r="N102" s="169">
        <v>5.1000000000000004E-3</v>
      </c>
      <c r="O102" s="169">
        <f>ROUND(E102*N102,2)</f>
        <v>0.01</v>
      </c>
      <c r="P102" s="169">
        <v>0</v>
      </c>
      <c r="Q102" s="169">
        <f>ROUND(E102*P102,2)</f>
        <v>0</v>
      </c>
      <c r="R102" s="171" t="s">
        <v>220</v>
      </c>
      <c r="S102" s="171" t="s">
        <v>136</v>
      </c>
      <c r="T102" s="172" t="s">
        <v>180</v>
      </c>
      <c r="U102" s="157">
        <v>0</v>
      </c>
      <c r="V102" s="157">
        <f>ROUND(E102*U102,2)</f>
        <v>0</v>
      </c>
      <c r="W102" s="157"/>
      <c r="X102" s="157" t="s">
        <v>221</v>
      </c>
      <c r="Y102" s="157" t="s">
        <v>127</v>
      </c>
      <c r="Z102" s="147"/>
      <c r="AA102" s="147"/>
      <c r="AB102" s="147"/>
      <c r="AC102" s="147"/>
      <c r="AD102" s="147"/>
      <c r="AE102" s="147"/>
      <c r="AF102" s="147"/>
      <c r="AG102" s="147" t="s">
        <v>222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9" t="s">
        <v>315</v>
      </c>
      <c r="D103" s="187"/>
      <c r="E103" s="188">
        <v>1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182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66">
        <v>45</v>
      </c>
      <c r="B104" s="167" t="s">
        <v>316</v>
      </c>
      <c r="C104" s="183" t="s">
        <v>317</v>
      </c>
      <c r="D104" s="168" t="s">
        <v>296</v>
      </c>
      <c r="E104" s="169">
        <v>1</v>
      </c>
      <c r="F104" s="170"/>
      <c r="G104" s="171">
        <f>ROUND(E104*F104,2)</f>
        <v>0</v>
      </c>
      <c r="H104" s="170"/>
      <c r="I104" s="171">
        <f>ROUND(E104*H104,2)</f>
        <v>0</v>
      </c>
      <c r="J104" s="170"/>
      <c r="K104" s="171">
        <f>ROUND(E104*J104,2)</f>
        <v>0</v>
      </c>
      <c r="L104" s="171">
        <v>21</v>
      </c>
      <c r="M104" s="171">
        <f>G104*(1+L104/100)</f>
        <v>0</v>
      </c>
      <c r="N104" s="169">
        <v>0</v>
      </c>
      <c r="O104" s="169">
        <f>ROUND(E104*N104,2)</f>
        <v>0</v>
      </c>
      <c r="P104" s="169">
        <v>0</v>
      </c>
      <c r="Q104" s="169">
        <f>ROUND(E104*P104,2)</f>
        <v>0</v>
      </c>
      <c r="R104" s="171" t="s">
        <v>220</v>
      </c>
      <c r="S104" s="171" t="s">
        <v>136</v>
      </c>
      <c r="T104" s="172" t="s">
        <v>180</v>
      </c>
      <c r="U104" s="157">
        <v>0</v>
      </c>
      <c r="V104" s="157">
        <f>ROUND(E104*U104,2)</f>
        <v>0</v>
      </c>
      <c r="W104" s="157"/>
      <c r="X104" s="157" t="s">
        <v>221</v>
      </c>
      <c r="Y104" s="157" t="s">
        <v>127</v>
      </c>
      <c r="Z104" s="147"/>
      <c r="AA104" s="147"/>
      <c r="AB104" s="147"/>
      <c r="AC104" s="147"/>
      <c r="AD104" s="147"/>
      <c r="AE104" s="147"/>
      <c r="AF104" s="147"/>
      <c r="AG104" s="147" t="s">
        <v>222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9" t="s">
        <v>318</v>
      </c>
      <c r="D105" s="187"/>
      <c r="E105" s="188">
        <v>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182</v>
      </c>
      <c r="AH105" s="147">
        <v>5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46</v>
      </c>
      <c r="B106" s="167" t="s">
        <v>319</v>
      </c>
      <c r="C106" s="183" t="s">
        <v>320</v>
      </c>
      <c r="D106" s="168" t="s">
        <v>296</v>
      </c>
      <c r="E106" s="169">
        <v>1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69">
        <v>0</v>
      </c>
      <c r="O106" s="169">
        <f>ROUND(E106*N106,2)</f>
        <v>0</v>
      </c>
      <c r="P106" s="169">
        <v>0</v>
      </c>
      <c r="Q106" s="169">
        <f>ROUND(E106*P106,2)</f>
        <v>0</v>
      </c>
      <c r="R106" s="171" t="s">
        <v>220</v>
      </c>
      <c r="S106" s="171" t="s">
        <v>136</v>
      </c>
      <c r="T106" s="172" t="s">
        <v>180</v>
      </c>
      <c r="U106" s="157">
        <v>0</v>
      </c>
      <c r="V106" s="157">
        <f>ROUND(E106*U106,2)</f>
        <v>0</v>
      </c>
      <c r="W106" s="157"/>
      <c r="X106" s="157" t="s">
        <v>221</v>
      </c>
      <c r="Y106" s="157" t="s">
        <v>127</v>
      </c>
      <c r="Z106" s="147"/>
      <c r="AA106" s="147"/>
      <c r="AB106" s="147"/>
      <c r="AC106" s="147"/>
      <c r="AD106" s="147"/>
      <c r="AE106" s="147"/>
      <c r="AF106" s="147"/>
      <c r="AG106" s="147" t="s">
        <v>222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9" t="s">
        <v>318</v>
      </c>
      <c r="D107" s="187"/>
      <c r="E107" s="188">
        <v>1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182</v>
      </c>
      <c r="AH107" s="147">
        <v>5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66">
        <v>47</v>
      </c>
      <c r="B108" s="167" t="s">
        <v>321</v>
      </c>
      <c r="C108" s="183" t="s">
        <v>322</v>
      </c>
      <c r="D108" s="168" t="s">
        <v>296</v>
      </c>
      <c r="E108" s="169">
        <v>2</v>
      </c>
      <c r="F108" s="170"/>
      <c r="G108" s="171">
        <f>ROUND(E108*F108,2)</f>
        <v>0</v>
      </c>
      <c r="H108" s="170"/>
      <c r="I108" s="171">
        <f>ROUND(E108*H108,2)</f>
        <v>0</v>
      </c>
      <c r="J108" s="170"/>
      <c r="K108" s="171">
        <f>ROUND(E108*J108,2)</f>
        <v>0</v>
      </c>
      <c r="L108" s="171">
        <v>21</v>
      </c>
      <c r="M108" s="171">
        <f>G108*(1+L108/100)</f>
        <v>0</v>
      </c>
      <c r="N108" s="169">
        <v>0</v>
      </c>
      <c r="O108" s="169">
        <f>ROUND(E108*N108,2)</f>
        <v>0</v>
      </c>
      <c r="P108" s="169">
        <v>0</v>
      </c>
      <c r="Q108" s="169">
        <f>ROUND(E108*P108,2)</f>
        <v>0</v>
      </c>
      <c r="R108" s="171" t="s">
        <v>220</v>
      </c>
      <c r="S108" s="171" t="s">
        <v>136</v>
      </c>
      <c r="T108" s="172" t="s">
        <v>180</v>
      </c>
      <c r="U108" s="157">
        <v>0</v>
      </c>
      <c r="V108" s="157">
        <f>ROUND(E108*U108,2)</f>
        <v>0</v>
      </c>
      <c r="W108" s="157"/>
      <c r="X108" s="157" t="s">
        <v>221</v>
      </c>
      <c r="Y108" s="157" t="s">
        <v>127</v>
      </c>
      <c r="Z108" s="147"/>
      <c r="AA108" s="147"/>
      <c r="AB108" s="147"/>
      <c r="AC108" s="147"/>
      <c r="AD108" s="147"/>
      <c r="AE108" s="147"/>
      <c r="AF108" s="147"/>
      <c r="AG108" s="147" t="s">
        <v>222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9" t="s">
        <v>323</v>
      </c>
      <c r="D109" s="187"/>
      <c r="E109" s="188">
        <v>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182</v>
      </c>
      <c r="AH109" s="147">
        <v>5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66">
        <v>48</v>
      </c>
      <c r="B110" s="167" t="s">
        <v>324</v>
      </c>
      <c r="C110" s="183" t="s">
        <v>325</v>
      </c>
      <c r="D110" s="168" t="s">
        <v>296</v>
      </c>
      <c r="E110" s="169">
        <v>108.2015</v>
      </c>
      <c r="F110" s="170"/>
      <c r="G110" s="171">
        <f>ROUND(E110*F110,2)</f>
        <v>0</v>
      </c>
      <c r="H110" s="170"/>
      <c r="I110" s="171">
        <f>ROUND(E110*H110,2)</f>
        <v>0</v>
      </c>
      <c r="J110" s="170"/>
      <c r="K110" s="171">
        <f>ROUND(E110*J110,2)</f>
        <v>0</v>
      </c>
      <c r="L110" s="171">
        <v>21</v>
      </c>
      <c r="M110" s="171">
        <f>G110*(1+L110/100)</f>
        <v>0</v>
      </c>
      <c r="N110" s="169">
        <v>0.06</v>
      </c>
      <c r="O110" s="169">
        <f>ROUND(E110*N110,2)</f>
        <v>6.49</v>
      </c>
      <c r="P110" s="169">
        <v>0</v>
      </c>
      <c r="Q110" s="169">
        <f>ROUND(E110*P110,2)</f>
        <v>0</v>
      </c>
      <c r="R110" s="171" t="s">
        <v>220</v>
      </c>
      <c r="S110" s="171" t="s">
        <v>136</v>
      </c>
      <c r="T110" s="172" t="s">
        <v>180</v>
      </c>
      <c r="U110" s="157">
        <v>0</v>
      </c>
      <c r="V110" s="157">
        <f>ROUND(E110*U110,2)</f>
        <v>0</v>
      </c>
      <c r="W110" s="157"/>
      <c r="X110" s="157" t="s">
        <v>221</v>
      </c>
      <c r="Y110" s="157" t="s">
        <v>127</v>
      </c>
      <c r="Z110" s="147"/>
      <c r="AA110" s="147"/>
      <c r="AB110" s="147"/>
      <c r="AC110" s="147"/>
      <c r="AD110" s="147"/>
      <c r="AE110" s="147"/>
      <c r="AF110" s="147"/>
      <c r="AG110" s="147" t="s">
        <v>222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9" t="s">
        <v>326</v>
      </c>
      <c r="D111" s="187"/>
      <c r="E111" s="188">
        <v>108.2015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182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66">
        <v>49</v>
      </c>
      <c r="B112" s="167" t="s">
        <v>327</v>
      </c>
      <c r="C112" s="183" t="s">
        <v>328</v>
      </c>
      <c r="D112" s="168" t="s">
        <v>296</v>
      </c>
      <c r="E112" s="169">
        <v>23.6797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69">
        <v>0.08</v>
      </c>
      <c r="O112" s="169">
        <f>ROUND(E112*N112,2)</f>
        <v>1.89</v>
      </c>
      <c r="P112" s="169">
        <v>0</v>
      </c>
      <c r="Q112" s="169">
        <f>ROUND(E112*P112,2)</f>
        <v>0</v>
      </c>
      <c r="R112" s="171" t="s">
        <v>220</v>
      </c>
      <c r="S112" s="171" t="s">
        <v>136</v>
      </c>
      <c r="T112" s="172" t="s">
        <v>180</v>
      </c>
      <c r="U112" s="157">
        <v>0</v>
      </c>
      <c r="V112" s="157">
        <f>ROUND(E112*U112,2)</f>
        <v>0</v>
      </c>
      <c r="W112" s="157"/>
      <c r="X112" s="157" t="s">
        <v>221</v>
      </c>
      <c r="Y112" s="157" t="s">
        <v>127</v>
      </c>
      <c r="Z112" s="147"/>
      <c r="AA112" s="147"/>
      <c r="AB112" s="147"/>
      <c r="AC112" s="147"/>
      <c r="AD112" s="147"/>
      <c r="AE112" s="147"/>
      <c r="AF112" s="147"/>
      <c r="AG112" s="147" t="s">
        <v>222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9" t="s">
        <v>329</v>
      </c>
      <c r="D113" s="187"/>
      <c r="E113" s="188">
        <v>23.6797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182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66">
        <v>50</v>
      </c>
      <c r="B114" s="167" t="s">
        <v>330</v>
      </c>
      <c r="C114" s="183" t="s">
        <v>331</v>
      </c>
      <c r="D114" s="168" t="s">
        <v>296</v>
      </c>
      <c r="E114" s="169">
        <v>112.73350000000001</v>
      </c>
      <c r="F114" s="170"/>
      <c r="G114" s="171">
        <f>ROUND(E114*F114,2)</f>
        <v>0</v>
      </c>
      <c r="H114" s="170"/>
      <c r="I114" s="171">
        <f>ROUND(E114*H114,2)</f>
        <v>0</v>
      </c>
      <c r="J114" s="170"/>
      <c r="K114" s="171">
        <f>ROUND(E114*J114,2)</f>
        <v>0</v>
      </c>
      <c r="L114" s="171">
        <v>21</v>
      </c>
      <c r="M114" s="171">
        <f>G114*(1+L114/100)</f>
        <v>0</v>
      </c>
      <c r="N114" s="169">
        <v>5.1999999999999998E-2</v>
      </c>
      <c r="O114" s="169">
        <f>ROUND(E114*N114,2)</f>
        <v>5.86</v>
      </c>
      <c r="P114" s="169">
        <v>0</v>
      </c>
      <c r="Q114" s="169">
        <f>ROUND(E114*P114,2)</f>
        <v>0</v>
      </c>
      <c r="R114" s="171" t="s">
        <v>220</v>
      </c>
      <c r="S114" s="171" t="s">
        <v>136</v>
      </c>
      <c r="T114" s="172" t="s">
        <v>180</v>
      </c>
      <c r="U114" s="157">
        <v>0</v>
      </c>
      <c r="V114" s="157">
        <f>ROUND(E114*U114,2)</f>
        <v>0</v>
      </c>
      <c r="W114" s="157"/>
      <c r="X114" s="157" t="s">
        <v>221</v>
      </c>
      <c r="Y114" s="157" t="s">
        <v>127</v>
      </c>
      <c r="Z114" s="147"/>
      <c r="AA114" s="147"/>
      <c r="AB114" s="147"/>
      <c r="AC114" s="147"/>
      <c r="AD114" s="147"/>
      <c r="AE114" s="147"/>
      <c r="AF114" s="147"/>
      <c r="AG114" s="147" t="s">
        <v>222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9" t="s">
        <v>332</v>
      </c>
      <c r="D115" s="187"/>
      <c r="E115" s="188">
        <v>112.73350000000001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182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51</v>
      </c>
      <c r="B116" s="174" t="s">
        <v>333</v>
      </c>
      <c r="C116" s="182" t="s">
        <v>334</v>
      </c>
      <c r="D116" s="175" t="s">
        <v>296</v>
      </c>
      <c r="E116" s="176">
        <v>1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6.9000000000000006E-2</v>
      </c>
      <c r="O116" s="176">
        <f>ROUND(E116*N116,2)</f>
        <v>7.0000000000000007E-2</v>
      </c>
      <c r="P116" s="176">
        <v>0</v>
      </c>
      <c r="Q116" s="176">
        <f>ROUND(E116*P116,2)</f>
        <v>0</v>
      </c>
      <c r="R116" s="178" t="s">
        <v>220</v>
      </c>
      <c r="S116" s="178" t="s">
        <v>136</v>
      </c>
      <c r="T116" s="179" t="s">
        <v>180</v>
      </c>
      <c r="U116" s="157">
        <v>0</v>
      </c>
      <c r="V116" s="157">
        <f>ROUND(E116*U116,2)</f>
        <v>0</v>
      </c>
      <c r="W116" s="157"/>
      <c r="X116" s="157" t="s">
        <v>221</v>
      </c>
      <c r="Y116" s="157" t="s">
        <v>127</v>
      </c>
      <c r="Z116" s="147"/>
      <c r="AA116" s="147"/>
      <c r="AB116" s="147"/>
      <c r="AC116" s="147"/>
      <c r="AD116" s="147"/>
      <c r="AE116" s="147"/>
      <c r="AF116" s="147"/>
      <c r="AG116" s="147" t="s">
        <v>222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3">
        <v>52</v>
      </c>
      <c r="B117" s="174" t="s">
        <v>335</v>
      </c>
      <c r="C117" s="182" t="s">
        <v>336</v>
      </c>
      <c r="D117" s="175" t="s">
        <v>296</v>
      </c>
      <c r="E117" s="176">
        <v>1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6">
        <v>6.9000000000000006E-2</v>
      </c>
      <c r="O117" s="176">
        <f>ROUND(E117*N117,2)</f>
        <v>7.0000000000000007E-2</v>
      </c>
      <c r="P117" s="176">
        <v>0</v>
      </c>
      <c r="Q117" s="176">
        <f>ROUND(E117*P117,2)</f>
        <v>0</v>
      </c>
      <c r="R117" s="178" t="s">
        <v>220</v>
      </c>
      <c r="S117" s="178" t="s">
        <v>136</v>
      </c>
      <c r="T117" s="179" t="s">
        <v>180</v>
      </c>
      <c r="U117" s="157">
        <v>0</v>
      </c>
      <c r="V117" s="157">
        <f>ROUND(E117*U117,2)</f>
        <v>0</v>
      </c>
      <c r="W117" s="157"/>
      <c r="X117" s="157" t="s">
        <v>221</v>
      </c>
      <c r="Y117" s="157" t="s">
        <v>127</v>
      </c>
      <c r="Z117" s="147"/>
      <c r="AA117" s="147"/>
      <c r="AB117" s="147"/>
      <c r="AC117" s="147"/>
      <c r="AD117" s="147"/>
      <c r="AE117" s="147"/>
      <c r="AF117" s="147"/>
      <c r="AG117" s="147" t="s">
        <v>222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59" t="s">
        <v>119</v>
      </c>
      <c r="B118" s="160" t="s">
        <v>81</v>
      </c>
      <c r="C118" s="181" t="s">
        <v>82</v>
      </c>
      <c r="D118" s="161"/>
      <c r="E118" s="162"/>
      <c r="F118" s="163"/>
      <c r="G118" s="163">
        <f>SUMIF(AG119:AG120,"&lt;&gt;NOR",G119:G120)</f>
        <v>0</v>
      </c>
      <c r="H118" s="163"/>
      <c r="I118" s="163">
        <f>SUM(I119:I120)</f>
        <v>0</v>
      </c>
      <c r="J118" s="163"/>
      <c r="K118" s="163">
        <f>SUM(K119:K120)</f>
        <v>0</v>
      </c>
      <c r="L118" s="163"/>
      <c r="M118" s="163">
        <f>SUM(M119:M120)</f>
        <v>0</v>
      </c>
      <c r="N118" s="162"/>
      <c r="O118" s="162">
        <f>SUM(O119:O120)</f>
        <v>0</v>
      </c>
      <c r="P118" s="162"/>
      <c r="Q118" s="162">
        <f>SUM(Q119:Q120)</f>
        <v>0</v>
      </c>
      <c r="R118" s="163"/>
      <c r="S118" s="163"/>
      <c r="T118" s="164"/>
      <c r="U118" s="158"/>
      <c r="V118" s="158">
        <f>SUM(V119:V120)</f>
        <v>2.57</v>
      </c>
      <c r="W118" s="158"/>
      <c r="X118" s="158"/>
      <c r="Y118" s="158"/>
      <c r="AG118" t="s">
        <v>120</v>
      </c>
    </row>
    <row r="119" spans="1:60" outlineLevel="1" x14ac:dyDescent="0.2">
      <c r="A119" s="173">
        <v>53</v>
      </c>
      <c r="B119" s="174" t="s">
        <v>337</v>
      </c>
      <c r="C119" s="182" t="s">
        <v>338</v>
      </c>
      <c r="D119" s="175" t="s">
        <v>179</v>
      </c>
      <c r="E119" s="176">
        <v>117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1.0000000000000001E-5</v>
      </c>
      <c r="O119" s="176">
        <f>ROUND(E119*N119,2)</f>
        <v>0</v>
      </c>
      <c r="P119" s="176">
        <v>0</v>
      </c>
      <c r="Q119" s="176">
        <f>ROUND(E119*P119,2)</f>
        <v>0</v>
      </c>
      <c r="R119" s="178"/>
      <c r="S119" s="178" t="s">
        <v>136</v>
      </c>
      <c r="T119" s="179" t="s">
        <v>180</v>
      </c>
      <c r="U119" s="157">
        <v>0.02</v>
      </c>
      <c r="V119" s="157">
        <f>ROUND(E119*U119,2)</f>
        <v>2.34</v>
      </c>
      <c r="W119" s="157"/>
      <c r="X119" s="157" t="s">
        <v>126</v>
      </c>
      <c r="Y119" s="157" t="s">
        <v>127</v>
      </c>
      <c r="Z119" s="147"/>
      <c r="AA119" s="147"/>
      <c r="AB119" s="147"/>
      <c r="AC119" s="147"/>
      <c r="AD119" s="147"/>
      <c r="AE119" s="147"/>
      <c r="AF119" s="147"/>
      <c r="AG119" s="147" t="s">
        <v>128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54</v>
      </c>
      <c r="B120" s="174" t="s">
        <v>339</v>
      </c>
      <c r="C120" s="182" t="s">
        <v>340</v>
      </c>
      <c r="D120" s="175" t="s">
        <v>179</v>
      </c>
      <c r="E120" s="176">
        <v>117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/>
      <c r="S120" s="178" t="s">
        <v>136</v>
      </c>
      <c r="T120" s="179" t="s">
        <v>180</v>
      </c>
      <c r="U120" s="157">
        <v>2E-3</v>
      </c>
      <c r="V120" s="157">
        <f>ROUND(E120*U120,2)</f>
        <v>0.23</v>
      </c>
      <c r="W120" s="157"/>
      <c r="X120" s="157" t="s">
        <v>126</v>
      </c>
      <c r="Y120" s="157" t="s">
        <v>127</v>
      </c>
      <c r="Z120" s="147"/>
      <c r="AA120" s="147"/>
      <c r="AB120" s="147"/>
      <c r="AC120" s="147"/>
      <c r="AD120" s="147"/>
      <c r="AE120" s="147"/>
      <c r="AF120" s="147"/>
      <c r="AG120" s="147" t="s">
        <v>128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59" t="s">
        <v>119</v>
      </c>
      <c r="B121" s="160" t="s">
        <v>83</v>
      </c>
      <c r="C121" s="181" t="s">
        <v>84</v>
      </c>
      <c r="D121" s="161"/>
      <c r="E121" s="162"/>
      <c r="F121" s="163"/>
      <c r="G121" s="163">
        <f>SUMIF(AG122:AG122,"&lt;&gt;NOR",G122:G122)</f>
        <v>0</v>
      </c>
      <c r="H121" s="163"/>
      <c r="I121" s="163">
        <f>SUM(I122:I122)</f>
        <v>0</v>
      </c>
      <c r="J121" s="163"/>
      <c r="K121" s="163">
        <f>SUM(K122:K122)</f>
        <v>0</v>
      </c>
      <c r="L121" s="163"/>
      <c r="M121" s="163">
        <f>SUM(M122:M122)</f>
        <v>0</v>
      </c>
      <c r="N121" s="162"/>
      <c r="O121" s="162">
        <f>SUM(O122:O122)</f>
        <v>0</v>
      </c>
      <c r="P121" s="162"/>
      <c r="Q121" s="162">
        <f>SUM(Q122:Q122)</f>
        <v>0</v>
      </c>
      <c r="R121" s="163"/>
      <c r="S121" s="163"/>
      <c r="T121" s="164"/>
      <c r="U121" s="158"/>
      <c r="V121" s="158">
        <f>SUM(V122:V122)</f>
        <v>178.19</v>
      </c>
      <c r="W121" s="158"/>
      <c r="X121" s="158"/>
      <c r="Y121" s="158"/>
      <c r="AG121" t="s">
        <v>120</v>
      </c>
    </row>
    <row r="122" spans="1:60" outlineLevel="1" x14ac:dyDescent="0.2">
      <c r="A122" s="173">
        <v>55</v>
      </c>
      <c r="B122" s="174" t="s">
        <v>341</v>
      </c>
      <c r="C122" s="182" t="s">
        <v>342</v>
      </c>
      <c r="D122" s="175" t="s">
        <v>219</v>
      </c>
      <c r="E122" s="176">
        <v>456.89792999999997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136</v>
      </c>
      <c r="T122" s="179" t="s">
        <v>180</v>
      </c>
      <c r="U122" s="157">
        <v>0.39</v>
      </c>
      <c r="V122" s="157">
        <f>ROUND(E122*U122,2)</f>
        <v>178.19</v>
      </c>
      <c r="W122" s="157"/>
      <c r="X122" s="157" t="s">
        <v>343</v>
      </c>
      <c r="Y122" s="157" t="s">
        <v>127</v>
      </c>
      <c r="Z122" s="147"/>
      <c r="AA122" s="147"/>
      <c r="AB122" s="147"/>
      <c r="AC122" s="147"/>
      <c r="AD122" s="147"/>
      <c r="AE122" s="147"/>
      <c r="AF122" s="147"/>
      <c r="AG122" s="147" t="s">
        <v>344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59" t="s">
        <v>119</v>
      </c>
      <c r="B123" s="160" t="s">
        <v>85</v>
      </c>
      <c r="C123" s="181" t="s">
        <v>86</v>
      </c>
      <c r="D123" s="161"/>
      <c r="E123" s="162"/>
      <c r="F123" s="163"/>
      <c r="G123" s="163">
        <f>SUMIF(AG124:AG124,"&lt;&gt;NOR",G124:G124)</f>
        <v>0</v>
      </c>
      <c r="H123" s="163"/>
      <c r="I123" s="163">
        <f>SUM(I124:I124)</f>
        <v>0</v>
      </c>
      <c r="J123" s="163"/>
      <c r="K123" s="163">
        <f>SUM(K124:K124)</f>
        <v>0</v>
      </c>
      <c r="L123" s="163"/>
      <c r="M123" s="163">
        <f>SUM(M124:M124)</f>
        <v>0</v>
      </c>
      <c r="N123" s="162"/>
      <c r="O123" s="162">
        <f>SUM(O124:O124)</f>
        <v>0</v>
      </c>
      <c r="P123" s="162"/>
      <c r="Q123" s="162">
        <f>SUM(Q124:Q124)</f>
        <v>0</v>
      </c>
      <c r="R123" s="163"/>
      <c r="S123" s="163"/>
      <c r="T123" s="164"/>
      <c r="U123" s="158"/>
      <c r="V123" s="158">
        <f>SUM(V124:V124)</f>
        <v>0</v>
      </c>
      <c r="W123" s="158"/>
      <c r="X123" s="158"/>
      <c r="Y123" s="158"/>
      <c r="AG123" t="s">
        <v>120</v>
      </c>
    </row>
    <row r="124" spans="1:60" outlineLevel="1" x14ac:dyDescent="0.2">
      <c r="A124" s="173">
        <v>56</v>
      </c>
      <c r="B124" s="174" t="s">
        <v>345</v>
      </c>
      <c r="C124" s="182" t="s">
        <v>346</v>
      </c>
      <c r="D124" s="175" t="s">
        <v>163</v>
      </c>
      <c r="E124" s="176">
        <v>2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124</v>
      </c>
      <c r="T124" s="179" t="s">
        <v>125</v>
      </c>
      <c r="U124" s="157">
        <v>0</v>
      </c>
      <c r="V124" s="157">
        <f>ROUND(E124*U124,2)</f>
        <v>0</v>
      </c>
      <c r="W124" s="157"/>
      <c r="X124" s="157" t="s">
        <v>126</v>
      </c>
      <c r="Y124" s="157" t="s">
        <v>127</v>
      </c>
      <c r="Z124" s="147"/>
      <c r="AA124" s="147"/>
      <c r="AB124" s="147"/>
      <c r="AC124" s="147"/>
      <c r="AD124" s="147"/>
      <c r="AE124" s="147"/>
      <c r="AF124" s="147"/>
      <c r="AG124" s="147" t="s">
        <v>128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x14ac:dyDescent="0.2">
      <c r="A125" s="159" t="s">
        <v>119</v>
      </c>
      <c r="B125" s="160" t="s">
        <v>87</v>
      </c>
      <c r="C125" s="181" t="s">
        <v>88</v>
      </c>
      <c r="D125" s="161"/>
      <c r="E125" s="162"/>
      <c r="F125" s="163"/>
      <c r="G125" s="163">
        <f>SUMIF(AG126:AG132,"&lt;&gt;NOR",G126:G132)</f>
        <v>0</v>
      </c>
      <c r="H125" s="163"/>
      <c r="I125" s="163">
        <f>SUM(I126:I132)</f>
        <v>0</v>
      </c>
      <c r="J125" s="163"/>
      <c r="K125" s="163">
        <f>SUM(K126:K132)</f>
        <v>0</v>
      </c>
      <c r="L125" s="163"/>
      <c r="M125" s="163">
        <f>SUM(M126:M132)</f>
        <v>0</v>
      </c>
      <c r="N125" s="162"/>
      <c r="O125" s="162">
        <f>SUM(O126:O132)</f>
        <v>0</v>
      </c>
      <c r="P125" s="162"/>
      <c r="Q125" s="162">
        <f>SUM(Q126:Q132)</f>
        <v>0</v>
      </c>
      <c r="R125" s="163"/>
      <c r="S125" s="163"/>
      <c r="T125" s="164"/>
      <c r="U125" s="158"/>
      <c r="V125" s="158">
        <f>SUM(V126:V132)</f>
        <v>76.289999999999992</v>
      </c>
      <c r="W125" s="158"/>
      <c r="X125" s="158"/>
      <c r="Y125" s="158"/>
      <c r="AG125" t="s">
        <v>120</v>
      </c>
    </row>
    <row r="126" spans="1:60" ht="22.5" outlineLevel="1" x14ac:dyDescent="0.2">
      <c r="A126" s="173">
        <v>57</v>
      </c>
      <c r="B126" s="174" t="s">
        <v>347</v>
      </c>
      <c r="C126" s="182" t="s">
        <v>348</v>
      </c>
      <c r="D126" s="175" t="s">
        <v>219</v>
      </c>
      <c r="E126" s="176">
        <v>31.564</v>
      </c>
      <c r="F126" s="177"/>
      <c r="G126" s="178">
        <f t="shared" ref="G126:G132" si="0">ROUND(E126*F126,2)</f>
        <v>0</v>
      </c>
      <c r="H126" s="177"/>
      <c r="I126" s="178">
        <f t="shared" ref="I126:I132" si="1">ROUND(E126*H126,2)</f>
        <v>0</v>
      </c>
      <c r="J126" s="177"/>
      <c r="K126" s="178">
        <f t="shared" ref="K126:K132" si="2">ROUND(E126*J126,2)</f>
        <v>0</v>
      </c>
      <c r="L126" s="178">
        <v>21</v>
      </c>
      <c r="M126" s="178">
        <f t="shared" ref="M126:M132" si="3">G126*(1+L126/100)</f>
        <v>0</v>
      </c>
      <c r="N126" s="176">
        <v>0</v>
      </c>
      <c r="O126" s="176">
        <f t="shared" ref="O126:O132" si="4">ROUND(E126*N126,2)</f>
        <v>0</v>
      </c>
      <c r="P126" s="176">
        <v>0</v>
      </c>
      <c r="Q126" s="176">
        <f t="shared" ref="Q126:Q132" si="5">ROUND(E126*P126,2)</f>
        <v>0</v>
      </c>
      <c r="R126" s="178"/>
      <c r="S126" s="178" t="s">
        <v>180</v>
      </c>
      <c r="T126" s="179" t="s">
        <v>180</v>
      </c>
      <c r="U126" s="157">
        <v>0</v>
      </c>
      <c r="V126" s="157">
        <f t="shared" ref="V126:V132" si="6">ROUND(E126*U126,2)</f>
        <v>0</v>
      </c>
      <c r="W126" s="157"/>
      <c r="X126" s="157" t="s">
        <v>126</v>
      </c>
      <c r="Y126" s="157" t="s">
        <v>127</v>
      </c>
      <c r="Z126" s="147"/>
      <c r="AA126" s="147"/>
      <c r="AB126" s="147"/>
      <c r="AC126" s="147"/>
      <c r="AD126" s="147"/>
      <c r="AE126" s="147"/>
      <c r="AF126" s="147"/>
      <c r="AG126" s="147" t="s">
        <v>128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58</v>
      </c>
      <c r="B127" s="174" t="s">
        <v>349</v>
      </c>
      <c r="C127" s="182" t="s">
        <v>350</v>
      </c>
      <c r="D127" s="175" t="s">
        <v>219</v>
      </c>
      <c r="E127" s="176">
        <v>44.747999999999998</v>
      </c>
      <c r="F127" s="177"/>
      <c r="G127" s="178">
        <f t="shared" si="0"/>
        <v>0</v>
      </c>
      <c r="H127" s="177"/>
      <c r="I127" s="178">
        <f t="shared" si="1"/>
        <v>0</v>
      </c>
      <c r="J127" s="177"/>
      <c r="K127" s="178">
        <f t="shared" si="2"/>
        <v>0</v>
      </c>
      <c r="L127" s="178">
        <v>21</v>
      </c>
      <c r="M127" s="178">
        <f t="shared" si="3"/>
        <v>0</v>
      </c>
      <c r="N127" s="176">
        <v>0</v>
      </c>
      <c r="O127" s="176">
        <f t="shared" si="4"/>
        <v>0</v>
      </c>
      <c r="P127" s="176">
        <v>0</v>
      </c>
      <c r="Q127" s="176">
        <f t="shared" si="5"/>
        <v>0</v>
      </c>
      <c r="R127" s="178"/>
      <c r="S127" s="178" t="s">
        <v>136</v>
      </c>
      <c r="T127" s="179" t="s">
        <v>180</v>
      </c>
      <c r="U127" s="157">
        <v>0</v>
      </c>
      <c r="V127" s="157">
        <f t="shared" si="6"/>
        <v>0</v>
      </c>
      <c r="W127" s="157"/>
      <c r="X127" s="157" t="s">
        <v>126</v>
      </c>
      <c r="Y127" s="157" t="s">
        <v>127</v>
      </c>
      <c r="Z127" s="147"/>
      <c r="AA127" s="147"/>
      <c r="AB127" s="147"/>
      <c r="AC127" s="147"/>
      <c r="AD127" s="147"/>
      <c r="AE127" s="147"/>
      <c r="AF127" s="147"/>
      <c r="AG127" s="147" t="s">
        <v>128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59</v>
      </c>
      <c r="B128" s="174" t="s">
        <v>351</v>
      </c>
      <c r="C128" s="182" t="s">
        <v>352</v>
      </c>
      <c r="D128" s="175" t="s">
        <v>219</v>
      </c>
      <c r="E128" s="176">
        <v>51.914000000000001</v>
      </c>
      <c r="F128" s="177"/>
      <c r="G128" s="178">
        <f t="shared" si="0"/>
        <v>0</v>
      </c>
      <c r="H128" s="177"/>
      <c r="I128" s="178">
        <f t="shared" si="1"/>
        <v>0</v>
      </c>
      <c r="J128" s="177"/>
      <c r="K128" s="178">
        <f t="shared" si="2"/>
        <v>0</v>
      </c>
      <c r="L128" s="178">
        <v>21</v>
      </c>
      <c r="M128" s="178">
        <f t="shared" si="3"/>
        <v>0</v>
      </c>
      <c r="N128" s="176">
        <v>0</v>
      </c>
      <c r="O128" s="176">
        <f t="shared" si="4"/>
        <v>0</v>
      </c>
      <c r="P128" s="176">
        <v>0</v>
      </c>
      <c r="Q128" s="176">
        <f t="shared" si="5"/>
        <v>0</v>
      </c>
      <c r="R128" s="178"/>
      <c r="S128" s="178" t="s">
        <v>136</v>
      </c>
      <c r="T128" s="179" t="s">
        <v>180</v>
      </c>
      <c r="U128" s="157">
        <v>0</v>
      </c>
      <c r="V128" s="157">
        <f t="shared" si="6"/>
        <v>0</v>
      </c>
      <c r="W128" s="157"/>
      <c r="X128" s="157" t="s">
        <v>126</v>
      </c>
      <c r="Y128" s="157" t="s">
        <v>127</v>
      </c>
      <c r="Z128" s="147"/>
      <c r="AA128" s="147"/>
      <c r="AB128" s="147"/>
      <c r="AC128" s="147"/>
      <c r="AD128" s="147"/>
      <c r="AE128" s="147"/>
      <c r="AF128" s="147"/>
      <c r="AG128" s="147" t="s">
        <v>128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60</v>
      </c>
      <c r="B129" s="174" t="s">
        <v>353</v>
      </c>
      <c r="C129" s="182" t="s">
        <v>354</v>
      </c>
      <c r="D129" s="175" t="s">
        <v>219</v>
      </c>
      <c r="E129" s="176">
        <v>128.22640999999999</v>
      </c>
      <c r="F129" s="177"/>
      <c r="G129" s="178">
        <f t="shared" si="0"/>
        <v>0</v>
      </c>
      <c r="H129" s="177"/>
      <c r="I129" s="178">
        <f t="shared" si="1"/>
        <v>0</v>
      </c>
      <c r="J129" s="177"/>
      <c r="K129" s="178">
        <f t="shared" si="2"/>
        <v>0</v>
      </c>
      <c r="L129" s="178">
        <v>21</v>
      </c>
      <c r="M129" s="178">
        <f t="shared" si="3"/>
        <v>0</v>
      </c>
      <c r="N129" s="176">
        <v>0</v>
      </c>
      <c r="O129" s="176">
        <f t="shared" si="4"/>
        <v>0</v>
      </c>
      <c r="P129" s="176">
        <v>0</v>
      </c>
      <c r="Q129" s="176">
        <f t="shared" si="5"/>
        <v>0</v>
      </c>
      <c r="R129" s="178"/>
      <c r="S129" s="178" t="s">
        <v>136</v>
      </c>
      <c r="T129" s="179" t="s">
        <v>180</v>
      </c>
      <c r="U129" s="157">
        <v>9.9000000000000005E-2</v>
      </c>
      <c r="V129" s="157">
        <f t="shared" si="6"/>
        <v>12.69</v>
      </c>
      <c r="W129" s="157"/>
      <c r="X129" s="157" t="s">
        <v>355</v>
      </c>
      <c r="Y129" s="157" t="s">
        <v>127</v>
      </c>
      <c r="Z129" s="147"/>
      <c r="AA129" s="147"/>
      <c r="AB129" s="147"/>
      <c r="AC129" s="147"/>
      <c r="AD129" s="147"/>
      <c r="AE129" s="147"/>
      <c r="AF129" s="147"/>
      <c r="AG129" s="147" t="s">
        <v>356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61</v>
      </c>
      <c r="B130" s="174" t="s">
        <v>357</v>
      </c>
      <c r="C130" s="182" t="s">
        <v>358</v>
      </c>
      <c r="D130" s="175" t="s">
        <v>219</v>
      </c>
      <c r="E130" s="176">
        <v>128.22640999999999</v>
      </c>
      <c r="F130" s="177"/>
      <c r="G130" s="178">
        <f t="shared" si="0"/>
        <v>0</v>
      </c>
      <c r="H130" s="177"/>
      <c r="I130" s="178">
        <f t="shared" si="1"/>
        <v>0</v>
      </c>
      <c r="J130" s="177"/>
      <c r="K130" s="178">
        <f t="shared" si="2"/>
        <v>0</v>
      </c>
      <c r="L130" s="178">
        <v>21</v>
      </c>
      <c r="M130" s="178">
        <f t="shared" si="3"/>
        <v>0</v>
      </c>
      <c r="N130" s="176">
        <v>0</v>
      </c>
      <c r="O130" s="176">
        <f t="shared" si="4"/>
        <v>0</v>
      </c>
      <c r="P130" s="176">
        <v>0</v>
      </c>
      <c r="Q130" s="176">
        <f t="shared" si="5"/>
        <v>0</v>
      </c>
      <c r="R130" s="178"/>
      <c r="S130" s="178" t="s">
        <v>136</v>
      </c>
      <c r="T130" s="179" t="s">
        <v>180</v>
      </c>
      <c r="U130" s="157">
        <v>0.49</v>
      </c>
      <c r="V130" s="157">
        <f t="shared" si="6"/>
        <v>62.83</v>
      </c>
      <c r="W130" s="157"/>
      <c r="X130" s="157" t="s">
        <v>355</v>
      </c>
      <c r="Y130" s="157" t="s">
        <v>127</v>
      </c>
      <c r="Z130" s="147"/>
      <c r="AA130" s="147"/>
      <c r="AB130" s="147"/>
      <c r="AC130" s="147"/>
      <c r="AD130" s="147"/>
      <c r="AE130" s="147"/>
      <c r="AF130" s="147"/>
      <c r="AG130" s="147" t="s">
        <v>356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62</v>
      </c>
      <c r="B131" s="174" t="s">
        <v>359</v>
      </c>
      <c r="C131" s="182" t="s">
        <v>360</v>
      </c>
      <c r="D131" s="175" t="s">
        <v>219</v>
      </c>
      <c r="E131" s="176">
        <v>1923.39615</v>
      </c>
      <c r="F131" s="177"/>
      <c r="G131" s="178">
        <f t="shared" si="0"/>
        <v>0</v>
      </c>
      <c r="H131" s="177"/>
      <c r="I131" s="178">
        <f t="shared" si="1"/>
        <v>0</v>
      </c>
      <c r="J131" s="177"/>
      <c r="K131" s="178">
        <f t="shared" si="2"/>
        <v>0</v>
      </c>
      <c r="L131" s="178">
        <v>21</v>
      </c>
      <c r="M131" s="178">
        <f t="shared" si="3"/>
        <v>0</v>
      </c>
      <c r="N131" s="176">
        <v>0</v>
      </c>
      <c r="O131" s="176">
        <f t="shared" si="4"/>
        <v>0</v>
      </c>
      <c r="P131" s="176">
        <v>0</v>
      </c>
      <c r="Q131" s="176">
        <f t="shared" si="5"/>
        <v>0</v>
      </c>
      <c r="R131" s="178"/>
      <c r="S131" s="178" t="s">
        <v>136</v>
      </c>
      <c r="T131" s="179" t="s">
        <v>180</v>
      </c>
      <c r="U131" s="157">
        <v>0</v>
      </c>
      <c r="V131" s="157">
        <f t="shared" si="6"/>
        <v>0</v>
      </c>
      <c r="W131" s="157"/>
      <c r="X131" s="157" t="s">
        <v>355</v>
      </c>
      <c r="Y131" s="157" t="s">
        <v>127</v>
      </c>
      <c r="Z131" s="147"/>
      <c r="AA131" s="147"/>
      <c r="AB131" s="147"/>
      <c r="AC131" s="147"/>
      <c r="AD131" s="147"/>
      <c r="AE131" s="147"/>
      <c r="AF131" s="147"/>
      <c r="AG131" s="147" t="s">
        <v>356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66">
        <v>63</v>
      </c>
      <c r="B132" s="167" t="s">
        <v>361</v>
      </c>
      <c r="C132" s="183" t="s">
        <v>362</v>
      </c>
      <c r="D132" s="168" t="s">
        <v>219</v>
      </c>
      <c r="E132" s="169">
        <v>128.22640999999999</v>
      </c>
      <c r="F132" s="170"/>
      <c r="G132" s="171">
        <f t="shared" si="0"/>
        <v>0</v>
      </c>
      <c r="H132" s="170"/>
      <c r="I132" s="171">
        <f t="shared" si="1"/>
        <v>0</v>
      </c>
      <c r="J132" s="170"/>
      <c r="K132" s="171">
        <f t="shared" si="2"/>
        <v>0</v>
      </c>
      <c r="L132" s="171">
        <v>21</v>
      </c>
      <c r="M132" s="171">
        <f t="shared" si="3"/>
        <v>0</v>
      </c>
      <c r="N132" s="169">
        <v>0</v>
      </c>
      <c r="O132" s="169">
        <f t="shared" si="4"/>
        <v>0</v>
      </c>
      <c r="P132" s="169">
        <v>0</v>
      </c>
      <c r="Q132" s="169">
        <f t="shared" si="5"/>
        <v>0</v>
      </c>
      <c r="R132" s="171"/>
      <c r="S132" s="171" t="s">
        <v>136</v>
      </c>
      <c r="T132" s="172" t="s">
        <v>180</v>
      </c>
      <c r="U132" s="157">
        <v>6.0000000000000001E-3</v>
      </c>
      <c r="V132" s="157">
        <f t="shared" si="6"/>
        <v>0.77</v>
      </c>
      <c r="W132" s="157"/>
      <c r="X132" s="157" t="s">
        <v>355</v>
      </c>
      <c r="Y132" s="157" t="s">
        <v>127</v>
      </c>
      <c r="Z132" s="147"/>
      <c r="AA132" s="147"/>
      <c r="AB132" s="147"/>
      <c r="AC132" s="147"/>
      <c r="AD132" s="147"/>
      <c r="AE132" s="147"/>
      <c r="AF132" s="147"/>
      <c r="AG132" s="147" t="s">
        <v>356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3"/>
      <c r="B133" s="4"/>
      <c r="C133" s="184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v>15</v>
      </c>
      <c r="AF133">
        <v>21</v>
      </c>
      <c r="AG133" t="s">
        <v>105</v>
      </c>
    </row>
    <row r="134" spans="1:60" x14ac:dyDescent="0.2">
      <c r="A134" s="150"/>
      <c r="B134" s="151" t="s">
        <v>31</v>
      </c>
      <c r="C134" s="185"/>
      <c r="D134" s="152"/>
      <c r="E134" s="153"/>
      <c r="F134" s="153"/>
      <c r="G134" s="165">
        <f>G8+G15+G38+G67+G73+G88+G118+G121+G123+G125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AE134">
        <f>SUMIF(L7:L132,AE133,G7:G132)</f>
        <v>0</v>
      </c>
      <c r="AF134">
        <f>SUMIF(L7:L132,AF133,G7:G132)</f>
        <v>0</v>
      </c>
      <c r="AG134" t="s">
        <v>164</v>
      </c>
    </row>
    <row r="135" spans="1:60" x14ac:dyDescent="0.2">
      <c r="A135" s="3"/>
      <c r="B135" s="4"/>
      <c r="C135" s="18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">
      <c r="A136" s="3"/>
      <c r="B136" s="4"/>
      <c r="C136" s="18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">
      <c r="A137" s="257" t="s">
        <v>165</v>
      </c>
      <c r="B137" s="257"/>
      <c r="C137" s="258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259"/>
      <c r="B138" s="260"/>
      <c r="C138" s="261"/>
      <c r="D138" s="260"/>
      <c r="E138" s="260"/>
      <c r="F138" s="260"/>
      <c r="G138" s="26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G138" t="s">
        <v>166</v>
      </c>
    </row>
    <row r="139" spans="1:60" x14ac:dyDescent="0.2">
      <c r="A139" s="263"/>
      <c r="B139" s="264"/>
      <c r="C139" s="265"/>
      <c r="D139" s="264"/>
      <c r="E139" s="264"/>
      <c r="F139" s="264"/>
      <c r="G139" s="26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63"/>
      <c r="B140" s="264"/>
      <c r="C140" s="265"/>
      <c r="D140" s="264"/>
      <c r="E140" s="264"/>
      <c r="F140" s="264"/>
      <c r="G140" s="26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">
      <c r="A141" s="263"/>
      <c r="B141" s="264"/>
      <c r="C141" s="265"/>
      <c r="D141" s="264"/>
      <c r="E141" s="264"/>
      <c r="F141" s="264"/>
      <c r="G141" s="26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67"/>
      <c r="B142" s="268"/>
      <c r="C142" s="269"/>
      <c r="D142" s="268"/>
      <c r="E142" s="268"/>
      <c r="F142" s="268"/>
      <c r="G142" s="27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C144" s="186"/>
      <c r="D144" s="10"/>
      <c r="AG144" t="s">
        <v>176</v>
      </c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UCzMHcGF8T+cw37TGT/zuA8eq06vfEV9AzI3wL95R+f1bsq+YUtPMgxTjkZbksAZnTzr+AxMGiGQwZgerGlXQ==" saltValue="VVQCMI2AwpLweQyLGCMfUg==" spinCount="100000" sheet="1" formatRows="0"/>
  <mergeCells count="6">
    <mergeCell ref="A138:G142"/>
    <mergeCell ref="A1:G1"/>
    <mergeCell ref="C2:G2"/>
    <mergeCell ref="C3:G3"/>
    <mergeCell ref="C4:G4"/>
    <mergeCell ref="A137:C137"/>
  </mergeCells>
  <pageMargins left="0.59055118110236204" right="0.196850393700787" top="0.78740157499999996" bottom="0.78740157499999996" header="0.3" footer="0.3"/>
  <pageSetup paperSize="9" orientation="landscape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SO.00 01 Naklady</vt:lpstr>
      <vt:lpstr>SO.01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'SO.00 01 Naklady'!Názvy_tisku</vt:lpstr>
      <vt:lpstr>'SO.01 01 Pol'!Názvy_tisku</vt:lpstr>
      <vt:lpstr>oadresa</vt:lpstr>
      <vt:lpstr>Stavba!Objednatel</vt:lpstr>
      <vt:lpstr>Stavba!Objekt</vt:lpstr>
      <vt:lpstr>'SO.00 01 Naklady'!Oblast_tisku</vt:lpstr>
      <vt:lpstr>'SO.01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Kateřina Janečková</cp:lastModifiedBy>
  <cp:lastPrinted>2019-03-19T12:27:02Z</cp:lastPrinted>
  <dcterms:created xsi:type="dcterms:W3CDTF">2009-04-08T07:15:50Z</dcterms:created>
  <dcterms:modified xsi:type="dcterms:W3CDTF">2024-04-29T14:24:57Z</dcterms:modified>
</cp:coreProperties>
</file>