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mv\ob\REPORTY\BYTOVÉ PROSTORY\Opravy volných bytů\2024\14_Dlouhá 19, byt č. 41\Rozpočet a výkaz výměr\"/>
    </mc:Choice>
  </mc:AlternateContent>
  <bookViews>
    <workbookView xWindow="0" yWindow="0" windowWidth="16905" windowHeight="11250" activeTab="2"/>
  </bookViews>
  <sheets>
    <sheet name="Stavba" sheetId="1" r:id="rId1"/>
    <sheet name="VzorPolozky" sheetId="10" state="hidden" r:id="rId2"/>
    <sheet name="SO01 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'SO01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'SO01 1 Pol'!$A$1:$Y$207</definedName>
    <definedName name="_xlnm.Print_Area" localSheetId="0">Stavba!$A$1:$J$78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4" i="12" l="1"/>
  <c r="G156" i="12"/>
  <c r="Q155" i="12"/>
  <c r="O155" i="12"/>
  <c r="K155" i="12"/>
  <c r="I155" i="12"/>
  <c r="G155" i="12"/>
  <c r="M155" i="12" s="1"/>
  <c r="G84" i="12" l="1"/>
  <c r="G157" i="12" l="1"/>
  <c r="M157" i="12" s="1"/>
  <c r="I157" i="12"/>
  <c r="K157" i="12"/>
  <c r="O157" i="12"/>
  <c r="Q157" i="12"/>
  <c r="Q153" i="12"/>
  <c r="O153" i="12"/>
  <c r="K153" i="12"/>
  <c r="I153" i="12"/>
  <c r="G153" i="12"/>
  <c r="M153" i="12" s="1"/>
  <c r="G152" i="12" l="1"/>
  <c r="I70" i="1" s="1"/>
  <c r="BA197" i="12"/>
  <c r="BA55" i="12"/>
  <c r="BA32" i="12"/>
  <c r="BA28" i="12"/>
  <c r="BA26" i="12"/>
  <c r="BA17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G42" i="12" s="1"/>
  <c r="I58" i="1" s="1"/>
  <c r="I43" i="12"/>
  <c r="I42" i="12" s="1"/>
  <c r="K43" i="12"/>
  <c r="K42" i="12" s="1"/>
  <c r="O43" i="12"/>
  <c r="O42" i="12" s="1"/>
  <c r="Q43" i="12"/>
  <c r="Q42" i="12" s="1"/>
  <c r="V43" i="12"/>
  <c r="V42" i="12" s="1"/>
  <c r="G45" i="12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M53" i="12" s="1"/>
  <c r="I54" i="12"/>
  <c r="I53" i="12" s="1"/>
  <c r="K54" i="12"/>
  <c r="K53" i="12" s="1"/>
  <c r="O54" i="12"/>
  <c r="O53" i="12" s="1"/>
  <c r="Q54" i="12"/>
  <c r="Q53" i="12" s="1"/>
  <c r="V54" i="12"/>
  <c r="V53" i="12" s="1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5" i="12"/>
  <c r="M65" i="12" s="1"/>
  <c r="I65" i="12"/>
  <c r="K65" i="12"/>
  <c r="O65" i="12"/>
  <c r="Q65" i="12"/>
  <c r="V65" i="12"/>
  <c r="G68" i="12"/>
  <c r="M68" i="12" s="1"/>
  <c r="I68" i="12"/>
  <c r="K68" i="12"/>
  <c r="O68" i="12"/>
  <c r="Q68" i="12"/>
  <c r="V68" i="12"/>
  <c r="G72" i="12"/>
  <c r="M72" i="12" s="1"/>
  <c r="I72" i="12"/>
  <c r="K72" i="12"/>
  <c r="O72" i="12"/>
  <c r="Q72" i="12"/>
  <c r="V72" i="12"/>
  <c r="G75" i="12"/>
  <c r="M75" i="12" s="1"/>
  <c r="I75" i="12"/>
  <c r="K75" i="12"/>
  <c r="O75" i="12"/>
  <c r="Q75" i="12"/>
  <c r="V75" i="12"/>
  <c r="G79" i="12"/>
  <c r="M79" i="12" s="1"/>
  <c r="I79" i="12"/>
  <c r="K79" i="12"/>
  <c r="O79" i="12"/>
  <c r="Q79" i="12"/>
  <c r="V79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5" i="12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9" i="12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AF206" i="12"/>
  <c r="G41" i="1" s="1"/>
  <c r="I20" i="1"/>
  <c r="I19" i="1"/>
  <c r="H43" i="1"/>
  <c r="J28" i="1"/>
  <c r="J26" i="1"/>
  <c r="G38" i="1"/>
  <c r="F38" i="1"/>
  <c r="J23" i="1"/>
  <c r="J24" i="1"/>
  <c r="J25" i="1"/>
  <c r="J27" i="1"/>
  <c r="E24" i="1"/>
  <c r="E26" i="1"/>
  <c r="G53" i="12" l="1"/>
  <c r="I60" i="1" s="1"/>
  <c r="V8" i="12"/>
  <c r="I74" i="12"/>
  <c r="O74" i="12"/>
  <c r="O8" i="12"/>
  <c r="K87" i="12"/>
  <c r="V19" i="12"/>
  <c r="G15" i="12"/>
  <c r="I53" i="1" s="1"/>
  <c r="I182" i="12"/>
  <c r="O15" i="12"/>
  <c r="Q74" i="12"/>
  <c r="V158" i="12"/>
  <c r="K74" i="12"/>
  <c r="G44" i="12"/>
  <c r="I59" i="1" s="1"/>
  <c r="Q8" i="12"/>
  <c r="Q195" i="12"/>
  <c r="I189" i="12"/>
  <c r="K144" i="12"/>
  <c r="O128" i="12"/>
  <c r="V128" i="12"/>
  <c r="I128" i="12"/>
  <c r="I87" i="12"/>
  <c r="M87" i="12"/>
  <c r="I59" i="12"/>
  <c r="O56" i="12"/>
  <c r="V35" i="12"/>
  <c r="Q19" i="12"/>
  <c r="O166" i="12"/>
  <c r="V189" i="12"/>
  <c r="I185" i="12"/>
  <c r="K128" i="12"/>
  <c r="Q128" i="12"/>
  <c r="M128" i="12"/>
  <c r="Q125" i="12"/>
  <c r="I125" i="12"/>
  <c r="K56" i="12"/>
  <c r="Q56" i="12"/>
  <c r="I56" i="12"/>
  <c r="V44" i="12"/>
  <c r="M56" i="12"/>
  <c r="M125" i="12"/>
  <c r="Q94" i="12"/>
  <c r="V87" i="12"/>
  <c r="Q59" i="12"/>
  <c r="G56" i="12"/>
  <c r="I61" i="1" s="1"/>
  <c r="O44" i="12"/>
  <c r="M8" i="12"/>
  <c r="G189" i="12"/>
  <c r="I76" i="1" s="1"/>
  <c r="I18" i="1" s="1"/>
  <c r="V185" i="12"/>
  <c r="K185" i="12"/>
  <c r="V176" i="12"/>
  <c r="G176" i="12"/>
  <c r="I73" i="1" s="1"/>
  <c r="Q158" i="12"/>
  <c r="Q152" i="12" s="1"/>
  <c r="I158" i="12"/>
  <c r="I152" i="12" s="1"/>
  <c r="Q144" i="12"/>
  <c r="I144" i="12"/>
  <c r="O131" i="12"/>
  <c r="V125" i="12"/>
  <c r="K125" i="12"/>
  <c r="V94" i="12"/>
  <c r="O94" i="12"/>
  <c r="K94" i="12"/>
  <c r="Q87" i="12"/>
  <c r="G87" i="12"/>
  <c r="I64" i="1" s="1"/>
  <c r="O59" i="12"/>
  <c r="G59" i="12"/>
  <c r="I62" i="1" s="1"/>
  <c r="V56" i="12"/>
  <c r="M45" i="12"/>
  <c r="M44" i="12" s="1"/>
  <c r="K38" i="12"/>
  <c r="Q35" i="12"/>
  <c r="I35" i="12"/>
  <c r="O19" i="12"/>
  <c r="M16" i="12"/>
  <c r="M15" i="12" s="1"/>
  <c r="M166" i="12"/>
  <c r="K158" i="12"/>
  <c r="K152" i="12" s="1"/>
  <c r="V144" i="12"/>
  <c r="Q131" i="12"/>
  <c r="K195" i="12"/>
  <c r="Q185" i="12"/>
  <c r="G158" i="12"/>
  <c r="O144" i="12"/>
  <c r="K131" i="12"/>
  <c r="K19" i="12"/>
  <c r="V15" i="12"/>
  <c r="K15" i="12"/>
  <c r="K8" i="12"/>
  <c r="Q189" i="12"/>
  <c r="M189" i="12"/>
  <c r="K166" i="12"/>
  <c r="V166" i="12"/>
  <c r="O158" i="12"/>
  <c r="O152" i="12" s="1"/>
  <c r="G144" i="12"/>
  <c r="I69" i="1" s="1"/>
  <c r="I94" i="12"/>
  <c r="O87" i="12"/>
  <c r="M74" i="12"/>
  <c r="V74" i="12"/>
  <c r="M59" i="12"/>
  <c r="K44" i="12"/>
  <c r="O38" i="12"/>
  <c r="V195" i="12"/>
  <c r="O195" i="12"/>
  <c r="I195" i="12"/>
  <c r="O189" i="12"/>
  <c r="K189" i="12"/>
  <c r="O185" i="12"/>
  <c r="G185" i="12"/>
  <c r="I75" i="1" s="1"/>
  <c r="V182" i="12"/>
  <c r="I166" i="12"/>
  <c r="Q166" i="12"/>
  <c r="M159" i="12"/>
  <c r="M158" i="12" s="1"/>
  <c r="M152" i="12" s="1"/>
  <c r="M145" i="12"/>
  <c r="M144" i="12" s="1"/>
  <c r="I131" i="12"/>
  <c r="V131" i="12"/>
  <c r="O125" i="12"/>
  <c r="G125" i="12"/>
  <c r="I66" i="1" s="1"/>
  <c r="V59" i="12"/>
  <c r="K59" i="12"/>
  <c r="Q44" i="12"/>
  <c r="I44" i="12"/>
  <c r="I22" i="12"/>
  <c r="Q15" i="12"/>
  <c r="I15" i="12"/>
  <c r="I8" i="12"/>
  <c r="Q182" i="12"/>
  <c r="M182" i="12"/>
  <c r="K182" i="12"/>
  <c r="O182" i="12"/>
  <c r="K176" i="12"/>
  <c r="Q176" i="12"/>
  <c r="I176" i="12"/>
  <c r="O176" i="12"/>
  <c r="O22" i="12"/>
  <c r="Q22" i="12"/>
  <c r="K22" i="12"/>
  <c r="V22" i="12"/>
  <c r="I19" i="12"/>
  <c r="M19" i="12"/>
  <c r="M43" i="12"/>
  <c r="M42" i="12" s="1"/>
  <c r="V38" i="12"/>
  <c r="Q38" i="12"/>
  <c r="I38" i="12"/>
  <c r="M38" i="12"/>
  <c r="O35" i="12"/>
  <c r="G35" i="12"/>
  <c r="I56" i="1" s="1"/>
  <c r="M35" i="12"/>
  <c r="K35" i="12"/>
  <c r="G39" i="1"/>
  <c r="G43" i="1" s="1"/>
  <c r="G25" i="1" s="1"/>
  <c r="G42" i="1"/>
  <c r="M185" i="12"/>
  <c r="M131" i="12"/>
  <c r="M22" i="12"/>
  <c r="M176" i="12"/>
  <c r="M195" i="12"/>
  <c r="M94" i="12"/>
  <c r="G131" i="12"/>
  <c r="I68" i="1" s="1"/>
  <c r="G195" i="12"/>
  <c r="I77" i="1" s="1"/>
  <c r="G22" i="12"/>
  <c r="I55" i="1" s="1"/>
  <c r="G38" i="12"/>
  <c r="I57" i="1" s="1"/>
  <c r="G128" i="12"/>
  <c r="I67" i="1" s="1"/>
  <c r="G94" i="12"/>
  <c r="I65" i="1" s="1"/>
  <c r="G19" i="12"/>
  <c r="I54" i="1" s="1"/>
  <c r="G74" i="12"/>
  <c r="G166" i="12"/>
  <c r="I72" i="1" s="1"/>
  <c r="G8" i="12"/>
  <c r="I52" i="1" s="1"/>
  <c r="G182" i="12"/>
  <c r="I74" i="1" s="1"/>
  <c r="AE206" i="12"/>
  <c r="J41" i="1"/>
  <c r="J39" i="1"/>
  <c r="J42" i="1"/>
  <c r="I63" i="1" l="1"/>
  <c r="G206" i="12"/>
  <c r="I71" i="1"/>
  <c r="I78" i="1"/>
  <c r="I16" i="1"/>
  <c r="J43" i="1"/>
  <c r="F41" i="1"/>
  <c r="I41" i="1" s="1"/>
  <c r="F42" i="1"/>
  <c r="I42" i="1" s="1"/>
  <c r="F39" i="1"/>
  <c r="J72" i="1" l="1"/>
  <c r="J70" i="1"/>
  <c r="I17" i="1"/>
  <c r="I21" i="1" s="1"/>
  <c r="G23" i="1" s="1"/>
  <c r="J58" i="1"/>
  <c r="J66" i="1"/>
  <c r="J65" i="1"/>
  <c r="J64" i="1"/>
  <c r="J61" i="1"/>
  <c r="J62" i="1"/>
  <c r="J76" i="1"/>
  <c r="J52" i="1"/>
  <c r="J71" i="1"/>
  <c r="J63" i="1"/>
  <c r="J74" i="1"/>
  <c r="J77" i="1"/>
  <c r="J60" i="1"/>
  <c r="J56" i="1"/>
  <c r="J75" i="1"/>
  <c r="J54" i="1"/>
  <c r="J67" i="1"/>
  <c r="J55" i="1"/>
  <c r="J68" i="1"/>
  <c r="J73" i="1"/>
  <c r="J69" i="1"/>
  <c r="J53" i="1"/>
  <c r="J57" i="1"/>
  <c r="J59" i="1"/>
  <c r="F43" i="1"/>
  <c r="I39" i="1"/>
  <c r="I43" i="1" s="1"/>
  <c r="A27" i="1" l="1"/>
  <c r="G28" i="1" s="1"/>
  <c r="G27" i="1" s="1"/>
  <c r="G29" i="1" s="1"/>
  <c r="J78" i="1"/>
  <c r="A2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Bob 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<sst xmlns="http://schemas.openxmlformats.org/spreadsheetml/2006/main" count="1519" uniqueCount="482">
  <si>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</si>
  <si>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</si>
  <si>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</si>
  <si>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</si>
  <si>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</si>
  <si>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</si>
  <si>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</si>
  <si>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</si>
  <si>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</si>
  <si>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</si>
  <si>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</si>
  <si>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</si>
  <si>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</si>
  <si>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</si>
  <si>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</si>
  <si>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</si>
  <si>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</si>
  <si>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</si>
  <si>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</si>
  <si>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</si>
  <si>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</si>
  <si>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</si>
  <si>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</si>
  <si>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</si>
  <si>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</si>
  <si>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</si>
  <si>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</si>
  <si>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</si>
  <si>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</si>
  <si>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</si>
  <si>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</si>
  <si>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</si>
  <si>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</si>
  <si>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</si>
  <si>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</si>
  <si>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</si>
  <si>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</si>
  <si>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</si>
  <si>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</si>
  <si>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Zadavatel</t>
  </si>
  <si>
    <t>1</t>
  </si>
  <si>
    <t xml:space="preserve">Stavební </t>
  </si>
  <si>
    <t>SO01</t>
  </si>
  <si>
    <t>Oprava bytové jednotky 3+1</t>
  </si>
  <si>
    <t>Objekt:</t>
  </si>
  <si>
    <t>Rozpočet: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</si>
  <si>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</si>
  <si>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</si>
  <si>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</si>
  <si>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</si>
  <si>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</si>
  <si>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</si>
  <si>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</si>
  <si>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</si>
  <si>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</si>
  <si>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</si>
  <si>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</si>
  <si>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#POPO</t>
  </si>
  <si>
    <t>Popis objektu: SO01 - Oprava bytové jednotky 3+1</t>
  </si>
  <si>
    <t>#POPR</t>
  </si>
  <si>
    <t xml:space="preserve">Popis rozpočtu: 1 - Stavební 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</si>
  <si>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</si>
  <si>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</si>
  <si>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</si>
  <si>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</si>
  <si>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</si>
  <si>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</si>
  <si>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</si>
  <si>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</si>
  <si>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</si>
  <si>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</si>
  <si>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</si>
  <si>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</si>
  <si>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</si>
  <si>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</si>
  <si>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</si>
  <si>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</si>
  <si>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</si>
  <si>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</si>
  <si>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</si>
  <si>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</si>
  <si>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</si>
  <si>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</si>
  <si>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</si>
  <si>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</si>
  <si>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</si>
  <si>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</si>
  <si>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</si>
  <si>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</si>
  <si>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</si>
  <si>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</si>
  <si>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</si>
  <si>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</si>
  <si>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</si>
  <si>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</si>
  <si>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</si>
  <si>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</si>
  <si>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</si>
  <si>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</si>
  <si>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</si>
  <si>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</si>
  <si>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</si>
  <si>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</si>
  <si>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</si>
  <si>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</si>
  <si>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</si>
  <si>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</si>
  <si>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</si>
  <si>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</si>
  <si>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</si>
  <si>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</si>
  <si>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</si>
  <si>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</si>
  <si>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</si>
  <si>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</si>
  <si>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</si>
  <si>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</si>
  <si>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</si>
  <si>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</si>
  <si>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</si>
  <si>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</si>
  <si>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</si>
  <si>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</si>
  <si>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</si>
  <si>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</si>
  <si>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</si>
  <si>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</si>
  <si>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</si>
  <si>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</si>
  <si>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</si>
  <si>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</si>
  <si>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</si>
  <si>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</si>
  <si>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</si>
  <si>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</si>
  <si>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</si>
  <si>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</si>
  <si>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</si>
  <si>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</si>
  <si>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</si>
  <si>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</si>
  <si>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</si>
  <si>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</si>
  <si>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</si>
  <si>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</si>
  <si>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</t>
  </si>
  <si>
    <t>m2</t>
  </si>
  <si>
    <t>801-1</t>
  </si>
  <si>
    <t>RTS 24/ I</t>
  </si>
  <si>
    <t>Práce</t>
  </si>
  <si>
    <t>Běžná</t>
  </si>
  <si>
    <t>POL1_</t>
  </si>
  <si>
    <t>včetně pomocného lešení</t>
  </si>
  <si>
    <t>SPI</t>
  </si>
  <si>
    <t>342255024RT1</t>
  </si>
  <si>
    <t>Příčky z cihel a tvárnic nepálených příčky z příčkovek pórobetonových tloušťky 100 mm</t>
  </si>
  <si>
    <t>346244351RT2</t>
  </si>
  <si>
    <t>Obezdívka koupelnových van tloušťka 65 mm, cihla plná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</si>
  <si>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</si>
  <si>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</si>
  <si>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</si>
  <si>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</si>
  <si>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</si>
  <si>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</si>
  <si>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kus</t>
  </si>
  <si>
    <t>342264051RT1</t>
  </si>
  <si>
    <t>Podhledy na kovové konstrukci opláštěné deskami sádrokartonovými nosná konstrukce z profilů CD s přímým uchycením 1x deska, tloušťky 12,5 mm, standard, bez izolace</t>
  </si>
  <si>
    <t>342264051RT3</t>
  </si>
  <si>
    <t>Podhledy na kovové konstrukci opláštěné deskami sádrokartonovými nosná konstrukce z profilů CD s přímým uchycením 1x deska, tloušťky 12,5 mm, impregnovaná, bez izolace</t>
  </si>
  <si>
    <t>602033191R00</t>
  </si>
  <si>
    <t xml:space="preserve">Omítka stěn z hotových směsí adhézní nátěr, vápenný,  ,  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</si>
  <si>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</si>
  <si>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</si>
  <si>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</si>
  <si>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</si>
  <si>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</si>
  <si>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</si>
  <si>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</si>
  <si>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</si>
  <si>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</si>
  <si>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612421211R00</t>
  </si>
  <si>
    <t>Oprava vnitřních vápenných omítek stěn v množství opravované plochy přes 5 do 10 %, hrubých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</si>
  <si>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</si>
  <si>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</si>
  <si>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</si>
  <si>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</si>
  <si>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</si>
  <si>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</si>
  <si>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</si>
  <si>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777101101R00</t>
  </si>
  <si>
    <t>Příprava podkladu vysávání podlah průmyslovým vysavačem</t>
  </si>
  <si>
    <t>800-773</t>
  </si>
  <si>
    <t>632411110RV1</t>
  </si>
  <si>
    <t>Samonivelační stěrka,ruč.zpracování tl.10 mm samonivelační polymercementová stěrka na dřevěný podkla, vyztužená skleněným vláknem</t>
  </si>
  <si>
    <t>Vlastní</t>
  </si>
  <si>
    <t>Indiv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</si>
  <si>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</si>
  <si>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</si>
  <si>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55330365R1</t>
  </si>
  <si>
    <t>Zárubeň ocelová YH75 rozměr 600 x 1970 x 75 P,L mm</t>
  </si>
  <si>
    <t>Specifikace</t>
  </si>
  <si>
    <t>POL3_</t>
  </si>
  <si>
    <t>5533301026R</t>
  </si>
  <si>
    <t>Zárubeň kovová - polodrážková (klasická); pro přesné zdění; H' = 1 970 mm; B' = 800 mm; t = 75 mm; počet křídel: 1; materiál těsnění: PVC; typ závěsů: stavitelné; požární odolnost: E, I, W; 30</t>
  </si>
  <si>
    <t>SPCM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</si>
  <si>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</si>
  <si>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</si>
  <si>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</si>
  <si>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</si>
  <si>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801-3</t>
  </si>
  <si>
    <t>965081713RT1</t>
  </si>
  <si>
    <t>Bourání podlah z keramických dlaždic, tloušťky do 10 mm, plochy přes 1 m2</t>
  </si>
  <si>
    <t>bez podkladního lože, s jakoukoliv výplní spár</t>
  </si>
  <si>
    <t>965081702R00</t>
  </si>
  <si>
    <t>Bourání podlah Soklíků z dlažeb keramických tloušťky do 10 mm, výšky do 100 mm</t>
  </si>
  <si>
    <t>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</si>
  <si>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</si>
  <si>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</si>
  <si>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</si>
  <si>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</si>
  <si>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</si>
  <si>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</si>
  <si>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</si>
  <si>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</si>
  <si>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</si>
  <si>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</si>
  <si>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</si>
  <si>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</si>
  <si>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</t>
  </si>
  <si>
    <t>800-711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</si>
  <si>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</si>
  <si>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</si>
  <si>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</si>
  <si>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</si>
  <si>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</si>
  <si>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</si>
  <si>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</si>
  <si>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</si>
  <si>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</si>
  <si>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</si>
  <si>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</si>
  <si>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</si>
  <si>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</si>
  <si>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</si>
  <si>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</si>
  <si>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</si>
  <si>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</si>
  <si>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</si>
  <si>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</si>
  <si>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</si>
  <si>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</si>
  <si>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</si>
  <si>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</si>
  <si>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</si>
  <si>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</si>
  <si>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</si>
  <si>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</si>
  <si>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</si>
  <si>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</si>
  <si>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</si>
  <si>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</si>
  <si>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</si>
  <si>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</si>
  <si>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</si>
  <si>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</si>
  <si>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800-731</t>
  </si>
  <si>
    <t>72301</t>
  </si>
  <si>
    <t>Prodloužení napojení do kuchyně</t>
  </si>
  <si>
    <t>kpl</t>
  </si>
  <si>
    <t>Kalkul</t>
  </si>
  <si>
    <t>723191101RV1</t>
  </si>
  <si>
    <t>Hadice flexibilní pro připojení plynových spotřebičů 1/2" , délky 500 mm- s neomezenou životnost, dle ČSN požární odolnost 650C po dobu 30min</t>
  </si>
  <si>
    <t>723 002</t>
  </si>
  <si>
    <t>Revize plynu</t>
  </si>
  <si>
    <t>HZS</t>
  </si>
  <si>
    <t>POL10_</t>
  </si>
  <si>
    <t>včetně penetrace.</t>
  </si>
  <si>
    <t>551310050R</t>
  </si>
  <si>
    <t>kohout kulový vnitřní-vnitřní závit FF; pro plyn; PN 8; 1/2 "; ovládání páčka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</si>
  <si>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</si>
  <si>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</si>
  <si>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</si>
  <si>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</si>
  <si>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</si>
  <si>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</si>
  <si>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</si>
  <si>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</si>
  <si>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</si>
  <si>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</si>
  <si>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</si>
  <si>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</si>
  <si>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</si>
  <si>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</si>
  <si>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</si>
  <si>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725819402R00</t>
  </si>
  <si>
    <t>Montáž ventilu rohového bez trubičky , G 1/2"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</si>
  <si>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</si>
  <si>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</si>
  <si>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</si>
  <si>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</si>
  <si>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</si>
  <si>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</si>
  <si>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</si>
  <si>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</si>
  <si>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</si>
  <si>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</si>
  <si>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</si>
  <si>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</si>
  <si>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</si>
  <si>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</si>
  <si>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725980113R00</t>
  </si>
  <si>
    <t>Dvířka vanová, 300 x 300 mm, včetně dodávky materiálu</t>
  </si>
  <si>
    <t>53821107R</t>
  </si>
  <si>
    <t>55141106R</t>
  </si>
  <si>
    <t>ventil rohový pro vodovod, sanitu; kulový, rohový; DN 15 mm; pracovní teplota do 90 ° C; médium voda; 1/2" x 3/4"; připojení závitové</t>
  </si>
  <si>
    <t>55144220R</t>
  </si>
  <si>
    <t>Baterie mechanická směšovací použití: umyvadlo; typ: stojánkový; materiál: mosaz; povrchová úprava: chrom</t>
  </si>
  <si>
    <t>RTS 23/ II</t>
  </si>
  <si>
    <t>5514500700R</t>
  </si>
  <si>
    <t>Ventil výtokový použití: dřez; typ: stojánkový; materiál: mosaz; spouštění: manuální; povrchová úprava: chrom</t>
  </si>
  <si>
    <t>55145036R</t>
  </si>
  <si>
    <t>Baterie směšovací páková; použití: vana, sprcha; typ: nástěnný; materiál: mosaz; rozteč 130 až 170 mm; příslušenství: sprchová růžice, hadice, držák; povrchová úprava: chrom</t>
  </si>
  <si>
    <t>55161310R</t>
  </si>
  <si>
    <t>uzávěrka zápachová DN 40; pro umyvadla; plast, mosaz</t>
  </si>
  <si>
    <t>551620200R</t>
  </si>
  <si>
    <t>sifon vanový; chromovaný; napojení 52 mm; průtok 43,0 l/min; zátka, vodní zápach. uzávěrka</t>
  </si>
  <si>
    <t>55162324.AR</t>
  </si>
  <si>
    <t>uzávěrka zápachová DN 40 x 6/4"; pro dřezy; PP; příslušenství stavitelný kulový kloub</t>
  </si>
  <si>
    <t>55220574R</t>
  </si>
  <si>
    <t>Vana koupací ocelová tvar: hranatý; dl = 1 600 mm; hl = 700 mm; objem = 180 l; povrchová úprava: smalt</t>
  </si>
  <si>
    <t>5548443111.AR1</t>
  </si>
  <si>
    <t>Zástěna vanová křídlová 60 cm pravá</t>
  </si>
  <si>
    <t>64217304R</t>
  </si>
  <si>
    <t>Umyvadlo keramické typ: jednoduchý; š = 500 mm; hl = 410 mm; tvar: oválný; otvor pro baterii uprostřed</t>
  </si>
  <si>
    <t>64233512R</t>
  </si>
  <si>
    <t>Mísa záchodová keramická kombinační; zabudování: stojící; tvar: oválný; splachování: hluboké; odpad: vodorovný; povrchová úprava: lesklá glazura</t>
  </si>
  <si>
    <t>728414611R00</t>
  </si>
  <si>
    <t>Montáž digestoře vestavěné</t>
  </si>
  <si>
    <t>800-728</t>
  </si>
  <si>
    <t>42958182R</t>
  </si>
  <si>
    <t>Odsavač par OP 632 W bílý 600mm - podvěsný typ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</si>
  <si>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</si>
  <si>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</si>
  <si>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</si>
  <si>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</si>
  <si>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800-766</t>
  </si>
  <si>
    <t>766812840R00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</si>
  <si>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</si>
  <si>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</si>
  <si>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</si>
  <si>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</si>
  <si>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</si>
  <si>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</si>
  <si>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</si>
  <si>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vnitřní jednostranně otevíravé; funkce: klasické; šířka = 600 mm; výška = 1 970 mm; počet křídel: 1; materiál rámu křídla: MDF; materiál výplně: voština; materiál pláště: HDF; povrchová úprava: lakovaný RAL; struktura povrchu: oboustranně hladká; míra zasklení: plné křídlo; barva: bílá</t>
  </si>
  <si>
    <t>61160603R</t>
  </si>
  <si>
    <t>Dveře vnitřní jednostranně otevíravé; funkce: klasické; šířka = 800 mm; výška = 1 970 mm; počet křídel: 1; materiál rámu křídla: MDF; materiál výplně: voština; materiál pláště: HDF; povrchová úprava: lakovaný RAL; struktura povrchu: oboustranně hladká; míra zasklení: 2/3; barva: bílá</t>
  </si>
  <si>
    <t>61165642R</t>
  </si>
  <si>
    <t>Dveře vnitřní jednostranně otevíravé; funkce: protipožární; šířka = 800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</si>
  <si>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</si>
  <si>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</si>
  <si>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</si>
  <si>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</si>
  <si>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</si>
  <si>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</si>
  <si>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</si>
  <si>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</si>
  <si>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</si>
  <si>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</si>
  <si>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</si>
  <si>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</si>
  <si>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</si>
  <si>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</si>
  <si>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</si>
  <si>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</si>
  <si>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</si>
  <si>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998771204R00</t>
  </si>
  <si>
    <t>Přesun hmot pro podlahy z dlaždic v objektech výšky do 36 m</t>
  </si>
  <si>
    <t>776101121R00</t>
  </si>
  <si>
    <t>Přípravné práce penetrace podkladu</t>
  </si>
  <si>
    <t>800-775</t>
  </si>
  <si>
    <t>položky neobsahují žádný materiál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</si>
  <si>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</si>
  <si>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</si>
  <si>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</si>
  <si>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</si>
  <si>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776521100RU2</t>
  </si>
  <si>
    <t>Lepení povlakových podlah z plastů  Lepení povlakových podlah z plastů - pásy z PVC, montáž včetně dodávky podlahoviny, tl. 2,0 mm</t>
  </si>
  <si>
    <t>998776204R00</t>
  </si>
  <si>
    <t>Přesun hmot pro podlahy povlakové v objektech výšky do 36 m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</si>
  <si>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</si>
  <si>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</si>
  <si>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</si>
  <si>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</si>
  <si>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</si>
  <si>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</si>
  <si>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</si>
  <si>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</si>
  <si>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</si>
  <si>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</si>
  <si>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</si>
  <si>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</si>
  <si>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</si>
  <si>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</si>
  <si>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</si>
  <si>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</si>
  <si>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</si>
  <si>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</si>
  <si>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</si>
  <si>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</si>
  <si>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</si>
  <si>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</si>
  <si>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</si>
  <si>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</si>
  <si>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</si>
  <si>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</si>
  <si>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</si>
  <si>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</si>
  <si>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</si>
  <si>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</si>
  <si>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</si>
  <si>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</si>
  <si>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</si>
  <si>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</si>
  <si>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</si>
  <si>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</si>
  <si>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</si>
  <si>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</si>
  <si>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</si>
  <si>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</si>
  <si>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</si>
  <si>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</si>
  <si>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</si>
  <si>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</si>
  <si>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</si>
  <si>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</si>
  <si>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</si>
  <si>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</si>
  <si>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</si>
  <si>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</si>
  <si>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</si>
  <si>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</si>
  <si>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</si>
  <si>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</si>
  <si>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</si>
  <si>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</si>
  <si>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</si>
  <si>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</si>
  <si>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</si>
  <si>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</si>
  <si>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</si>
  <si>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</si>
  <si>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</si>
  <si>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</si>
  <si>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</si>
  <si>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</si>
  <si>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</si>
  <si>
    <t>Položkový rozpočet</t>
  </si>
  <si>
    <t>Elektroinstalace</t>
  </si>
  <si>
    <t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t>
  </si>
  <si>
    <t>Demontáž kuchyňských linek délky přes 1800 do 2400 mnm</t>
  </si>
  <si>
    <t>sporák kombinovaný; hořáky 4 (3,5+5+2x8 kW)</t>
  </si>
  <si>
    <t>775</t>
  </si>
  <si>
    <t>Podlahy vlysové a parketové</t>
  </si>
  <si>
    <t>775591920</t>
  </si>
  <si>
    <t>Oprava podlah dřevěných - vysátí povrchu</t>
  </si>
  <si>
    <t>7775599144R00</t>
  </si>
  <si>
    <t>Ostatní práce lak dřevěných podlah 1x základní + 2x lak, přebroušení</t>
  </si>
  <si>
    <t>722190401R00</t>
  </si>
  <si>
    <t>Vyvedení a upevnění výpustek DN 15</t>
  </si>
  <si>
    <t xml:space="preserve">Oprava volného bytu č. 41  v domě č.p. 798 na ulici Dlouhá 19, Nový Jičín  </t>
  </si>
  <si>
    <t>766812115R01</t>
  </si>
  <si>
    <t>Montáž kuchyňských linek dřevěných,  , šířky přes 2400 do 2700 mm mm</t>
  </si>
  <si>
    <t>61581625.AR</t>
  </si>
  <si>
    <t>linka kuchyňská; dl. 2600 mm, v. 2000 mm š = 600 mm, materiál LDTD tl. Min. 16 mm, včetně nerezového dřezu a pracovní desky</t>
  </si>
  <si>
    <t>775411810</t>
  </si>
  <si>
    <t>Demontáž soklíků nebo lišt dřevěných přibíjených</t>
  </si>
  <si>
    <t>775413310</t>
  </si>
  <si>
    <t>Montáž soklíku ze dřeva tvrdého nebo měkkého přibíjeného s přetmelením</t>
  </si>
  <si>
    <t>775591905</t>
  </si>
  <si>
    <t>Ostatní práce broušení dřevěných podlah hrubé+střední+jemné</t>
  </si>
  <si>
    <t xml:space="preserve">Popis stavby:  Oprava volného bytu č. 41  ul. Dlouhá 19, Nový Jičín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</si>
</sst>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29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0" borderId="26" xfId="0" applyNumberFormat="1" applyBorder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164" fontId="0" fillId="0" borderId="0" xfId="0" applyNumberFormat="1"/>
    <xf numFmtId="49" fontId="0" fillId="0" borderId="1" xfId="0" applyNumberFormat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4" fontId="0" fillId="0" borderId="0" xfId="0" applyNumberFormat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9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6" fillId="2" borderId="0" xfId="0" applyNumberFormat="1" applyFont="1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inden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7" fillId="4" borderId="28" xfId="0" applyNumberFormat="1" applyFont="1" applyFill="1" applyBorder="1" applyAlignment="1" applyProtection="1">
      <alignment vertical="center"/>
    </xf>
    <xf numFmtId="4" fontId="7" fillId="4" borderId="29" xfId="0" applyNumberFormat="1" applyFont="1" applyFill="1" applyBorder="1" applyAlignment="1" applyProtection="1">
      <alignment vertical="center" wrapText="1"/>
    </xf>
    <xf numFmtId="4" fontId="10" fillId="4" borderId="30" xfId="0" applyNumberFormat="1" applyFont="1" applyFill="1" applyBorder="1" applyAlignment="1" applyProtection="1">
      <alignment horizontal="center" vertical="center" wrapText="1" shrinkToFit="1"/>
    </xf>
    <xf numFmtId="4" fontId="7" fillId="4" borderId="28" xfId="0" applyNumberFormat="1" applyFont="1" applyFill="1" applyBorder="1" applyAlignment="1" applyProtection="1">
      <alignment horizontal="center" vertical="center" wrapText="1" shrinkToFit="1"/>
    </xf>
    <xf numFmtId="4" fontId="7" fillId="4" borderId="30" xfId="0" applyNumberFormat="1" applyFont="1" applyFill="1" applyBorder="1" applyAlignment="1" applyProtection="1">
      <alignment horizontal="center" vertical="center" wrapText="1" shrinkToFit="1"/>
    </xf>
    <xf numFmtId="3" fontId="7" fillId="4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3" fillId="0" borderId="32" xfId="0" applyNumberFormat="1" applyFont="1" applyBorder="1" applyAlignment="1" applyProtection="1">
      <alignment horizontal="right" vertical="center" wrapText="1" shrinkToFit="1"/>
    </xf>
    <xf numFmtId="4" fontId="3" fillId="0" borderId="32" xfId="0" applyNumberFormat="1" applyFont="1" applyBorder="1" applyAlignment="1" applyProtection="1">
      <alignment horizontal="right" vertical="center" shrinkToFit="1"/>
    </xf>
    <xf numFmtId="4" fontId="0" fillId="0" borderId="32" xfId="0" applyNumberFormat="1" applyBorder="1" applyAlignment="1" applyProtection="1">
      <alignment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5" fillId="0" borderId="31" xfId="0" applyNumberFormat="1" applyFont="1" applyBorder="1" applyAlignment="1" applyProtection="1">
      <alignment vertical="center"/>
    </xf>
    <xf numFmtId="4" fontId="5" fillId="0" borderId="32" xfId="0" applyNumberFormat="1" applyFont="1" applyBorder="1" applyAlignment="1" applyProtection="1">
      <alignment vertical="center" wrapText="1" shrinkToFit="1"/>
    </xf>
    <xf numFmtId="4" fontId="5" fillId="0" borderId="32" xfId="0" applyNumberFormat="1" applyFont="1" applyBorder="1" applyAlignment="1" applyProtection="1">
      <alignment vertical="center" shrinkToFit="1"/>
    </xf>
    <xf numFmtId="4" fontId="5" fillId="0" borderId="3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2" xfId="0" applyNumberFormat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shrinkToFit="1"/>
    </xf>
    <xf numFmtId="4" fontId="0" fillId="2" borderId="36" xfId="0" applyNumberFormat="1" applyFill="1" applyBorder="1" applyAlignment="1" applyProtection="1">
      <alignment vertical="center" shrinkToFit="1"/>
    </xf>
    <xf numFmtId="3" fontId="0" fillId="2" borderId="36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vertical="center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vertical="center"/>
    </xf>
    <xf numFmtId="164" fontId="3" fillId="0" borderId="33" xfId="0" applyNumberFormat="1" applyFont="1" applyBorder="1" applyAlignment="1" applyProtection="1">
      <alignment vertical="center"/>
    </xf>
    <xf numFmtId="49" fontId="3" fillId="0" borderId="34" xfId="0" applyNumberFormat="1" applyFont="1" applyBorder="1" applyAlignment="1" applyProtection="1">
      <alignment vertical="center"/>
    </xf>
    <xf numFmtId="4" fontId="3" fillId="0" borderId="36" xfId="0" applyNumberFormat="1" applyFont="1" applyBorder="1" applyAlignment="1" applyProtection="1">
      <alignment horizontal="center" vertical="center"/>
    </xf>
    <xf numFmtId="4" fontId="3" fillId="0" borderId="36" xfId="0" applyNumberFormat="1" applyFont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vertical="center" wrapText="1"/>
    </xf>
    <xf numFmtId="4" fontId="3" fillId="2" borderId="36" xfId="0" applyNumberFormat="1" applyFont="1" applyFill="1" applyBorder="1" applyAlignment="1" applyProtection="1">
      <alignment horizontal="center" vertical="center"/>
    </xf>
    <xf numFmtId="4" fontId="3" fillId="2" borderId="36" xfId="0" applyNumberFormat="1" applyFont="1" applyFill="1" applyBorder="1" applyAlignment="1" applyProtection="1">
      <alignment vertical="center"/>
    </xf>
    <xf numFmtId="164" fontId="3" fillId="2" borderId="36" xfId="0" applyNumberFormat="1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" fontId="17" fillId="5" borderId="39" xfId="0" applyNumberFormat="1" applyFont="1" applyFill="1" applyBorder="1" applyAlignment="1" applyProtection="1">
      <alignment vertical="top" shrinkToFit="1"/>
      <protection locked="0"/>
    </xf>
    <xf numFmtId="4" fontId="17" fillId="5" borderId="42" xfId="0" applyNumberFormat="1" applyFont="1" applyFill="1" applyBorder="1" applyAlignment="1" applyProtection="1">
      <alignment vertical="top" shrinkToFit="1"/>
      <protection locked="0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49" fontId="0" fillId="0" borderId="0" xfId="0" applyNumberFormat="1" applyProtection="1"/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2" borderId="27" xfId="0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center" vertical="top" shrinkToFit="1"/>
    </xf>
    <xf numFmtId="165" fontId="5" fillId="2" borderId="18" xfId="0" applyNumberFormat="1" applyFont="1" applyFill="1" applyBorder="1" applyAlignment="1" applyProtection="1">
      <alignment vertical="top" shrinkToFit="1"/>
    </xf>
    <xf numFmtId="4" fontId="5" fillId="2" borderId="18" xfId="0" applyNumberFormat="1" applyFont="1" applyFill="1" applyBorder="1" applyAlignment="1" applyProtection="1">
      <alignment vertical="top" shrinkToFit="1"/>
    </xf>
    <xf numFmtId="4" fontId="5" fillId="2" borderId="37" xfId="0" applyNumberFormat="1" applyFont="1" applyFill="1" applyBorder="1" applyAlignment="1" applyProtection="1">
      <alignment vertical="top" shrinkToFit="1"/>
    </xf>
    <xf numFmtId="0" fontId="17" fillId="0" borderId="38" xfId="0" applyFont="1" applyBorder="1" applyAlignment="1" applyProtection="1">
      <alignment vertical="top"/>
    </xf>
    <xf numFmtId="49" fontId="17" fillId="0" borderId="39" xfId="0" applyNumberFormat="1" applyFont="1" applyBorder="1" applyAlignment="1" applyProtection="1">
      <alignment vertical="top"/>
    </xf>
    <xf numFmtId="49" fontId="17" fillId="0" borderId="39" xfId="0" applyNumberFormat="1" applyFont="1" applyBorder="1" applyAlignment="1" applyProtection="1">
      <alignment horizontal="left" vertical="top" wrapText="1"/>
    </xf>
    <xf numFmtId="0" fontId="17" fillId="0" borderId="39" xfId="0" applyFont="1" applyBorder="1" applyAlignment="1" applyProtection="1">
      <alignment horizontal="center" vertical="top" shrinkToFit="1"/>
    </xf>
    <xf numFmtId="165" fontId="17" fillId="0" borderId="39" xfId="0" applyNumberFormat="1" applyFont="1" applyBorder="1" applyAlignment="1" applyProtection="1">
      <alignment vertical="top" shrinkToFit="1"/>
    </xf>
    <xf numFmtId="4" fontId="17" fillId="0" borderId="39" xfId="0" applyNumberFormat="1" applyFont="1" applyBorder="1" applyAlignment="1" applyProtection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</xf>
    <xf numFmtId="4" fontId="17" fillId="0" borderId="40" xfId="0" applyNumberFormat="1" applyFont="1" applyBorder="1" applyAlignment="1" applyProtection="1">
      <alignment vertical="top" shrinkToFit="1"/>
    </xf>
    <xf numFmtId="0" fontId="17" fillId="0" borderId="0" xfId="0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4" fontId="17" fillId="0" borderId="0" xfId="0" applyNumberFormat="1" applyFont="1" applyBorder="1" applyAlignment="1" applyProtection="1">
      <alignment vertical="top" shrinkToFit="1"/>
    </xf>
    <xf numFmtId="165" fontId="17" fillId="0" borderId="0" xfId="0" applyNumberFormat="1" applyFont="1" applyBorder="1" applyAlignment="1" applyProtection="1">
      <alignment vertical="top" shrinkToFit="1"/>
    </xf>
    <xf numFmtId="0" fontId="17" fillId="0" borderId="41" xfId="0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vertical="top"/>
    </xf>
    <xf numFmtId="49" fontId="17" fillId="0" borderId="42" xfId="0" applyNumberFormat="1" applyFont="1" applyBorder="1" applyAlignment="1" applyProtection="1">
      <alignment horizontal="left" vertical="top" wrapText="1"/>
    </xf>
    <xf numFmtId="0" fontId="17" fillId="0" borderId="42" xfId="0" applyFont="1" applyBorder="1" applyAlignment="1" applyProtection="1">
      <alignment horizontal="center" vertical="top" shrinkToFit="1"/>
    </xf>
    <xf numFmtId="165" fontId="17" fillId="0" borderId="42" xfId="0" applyNumberFormat="1" applyFont="1" applyBorder="1" applyAlignment="1" applyProtection="1">
      <alignment vertical="top" shrinkToFit="1"/>
    </xf>
    <xf numFmtId="4" fontId="17" fillId="0" borderId="42" xfId="0" applyNumberFormat="1" applyFont="1" applyBorder="1" applyAlignment="1" applyProtection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165" fontId="17" fillId="0" borderId="46" xfId="0" applyNumberFormat="1" applyFont="1" applyBorder="1" applyAlignment="1" applyProtection="1">
      <alignment vertical="top" shrinkToFit="1"/>
    </xf>
    <xf numFmtId="4" fontId="17" fillId="0" borderId="35" xfId="0" applyNumberFormat="1" applyFont="1" applyBorder="1" applyAlignment="1" applyProtection="1">
      <alignment vertical="top" shrinkToFit="1"/>
    </xf>
    <xf numFmtId="4" fontId="17" fillId="0" borderId="22" xfId="0" applyNumberFormat="1" applyFont="1" applyBorder="1" applyAlignment="1" applyProtection="1">
      <alignment vertical="top" shrinkToFit="1"/>
    </xf>
    <xf numFmtId="4" fontId="17" fillId="0" borderId="47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2" borderId="15" xfId="0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vertical="top"/>
    </xf>
    <xf numFmtId="4" fontId="5" fillId="2" borderId="22" xfId="0" applyNumberFormat="1" applyFont="1" applyFill="1" applyBorder="1" applyAlignment="1" applyProtection="1">
      <alignment vertical="top" shrinkToFit="1"/>
    </xf>
    <xf numFmtId="49" fontId="17" fillId="0" borderId="42" xfId="0" applyNumberFormat="1" applyFont="1" applyBorder="1" applyAlignment="1">
      <alignment vertical="top"/>
    </xf>
    <xf numFmtId="49" fontId="17" fillId="0" borderId="42" xfId="0" applyNumberFormat="1" applyFont="1" applyBorder="1" applyAlignment="1">
      <alignment horizontal="left" vertical="top" wrapText="1"/>
    </xf>
    <xf numFmtId="0" fontId="8" fillId="5" borderId="6" xfId="0" applyFont="1" applyFill="1" applyBorder="1" applyAlignment="1" applyProtection="1">
      <alignment horizontal="center" vertical="top"/>
      <protection locked="0"/>
    </xf>
    <xf numFmtId="49" fontId="3" fillId="0" borderId="31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4" fontId="0" fillId="0" borderId="32" xfId="0" applyNumberFormat="1" applyBorder="1" applyAlignment="1" applyProtection="1">
      <alignment vertical="center" wrapText="1"/>
    </xf>
    <xf numFmtId="4" fontId="5" fillId="0" borderId="32" xfId="0" applyNumberFormat="1" applyFont="1" applyBorder="1" applyAlignment="1" applyProtection="1">
      <alignment vertical="center" wrapText="1"/>
    </xf>
    <xf numFmtId="4" fontId="0" fillId="2" borderId="34" xfId="0" applyNumberFormat="1" applyFill="1" applyBorder="1" applyAlignment="1" applyProtection="1">
      <alignment vertical="center"/>
    </xf>
    <xf numFmtId="4" fontId="0" fillId="2" borderId="35" xfId="0" applyNumberFormat="1" applyFill="1" applyBorder="1" applyAlignment="1" applyProtection="1">
      <alignment vertical="center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2" borderId="7" xfId="0" applyNumberFormat="1" applyFont="1" applyFill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6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vertical="top" wrapText="1"/>
    </xf>
    <xf numFmtId="49" fontId="17" fillId="0" borderId="44" xfId="0" applyNumberFormat="1" applyFont="1" applyBorder="1" applyAlignment="1" applyProtection="1">
      <alignment horizontal="left" vertical="center" wrapText="1"/>
    </xf>
    <xf numFmtId="49" fontId="17" fillId="0" borderId="35" xfId="0" applyNumberFormat="1" applyFont="1" applyBorder="1" applyAlignment="1" applyProtection="1">
      <alignment horizontal="left" vertical="center" wrapText="1"/>
    </xf>
    <xf numFmtId="49" fontId="17" fillId="0" borderId="45" xfId="0" applyNumberFormat="1" applyFont="1" applyBorder="1" applyAlignment="1" applyProtection="1">
      <alignment horizontal="left" vertical="center" wrapText="1"/>
    </xf>
    <xf numFmtId="0" fontId="18" fillId="0" borderId="0" xfId="0" applyNumberFormat="1" applyFont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opLeftCell="B47" zoomScaleNormal="100" zoomScaleSheetLayoutView="75" workbookViewId="0">
      <selection activeCell="C65" sqref="C65:E6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2" t="s">
        <v>36</v>
      </c>
      <c r="B1" s="253" t="s">
        <v>457</v>
      </c>
      <c r="C1" s="254"/>
      <c r="D1" s="254"/>
      <c r="E1" s="254"/>
      <c r="F1" s="254"/>
      <c r="G1" s="254"/>
      <c r="H1" s="254"/>
      <c r="I1" s="254"/>
      <c r="J1" s="255"/>
    </row>
    <row r="2" spans="1:15" ht="36" customHeight="1" x14ac:dyDescent="0.2">
      <c r="A2" s="2"/>
      <c r="B2" s="32" t="s">
        <v>22</v>
      </c>
      <c r="C2" s="33"/>
      <c r="D2" s="34"/>
      <c r="E2" s="259" t="s">
        <v>470</v>
      </c>
      <c r="F2" s="260"/>
      <c r="G2" s="260"/>
      <c r="H2" s="260"/>
      <c r="I2" s="260"/>
      <c r="J2" s="261"/>
      <c r="O2" s="1"/>
    </row>
    <row r="3" spans="1:15" ht="27" customHeight="1" x14ac:dyDescent="0.2">
      <c r="A3" s="2"/>
      <c r="B3" s="35" t="s">
        <v>44</v>
      </c>
      <c r="C3" s="33"/>
      <c r="D3" s="36" t="s">
        <v>42</v>
      </c>
      <c r="E3" s="262" t="s">
        <v>43</v>
      </c>
      <c r="F3" s="263"/>
      <c r="G3" s="263"/>
      <c r="H3" s="263"/>
      <c r="I3" s="263"/>
      <c r="J3" s="264"/>
    </row>
    <row r="4" spans="1:15" ht="23.25" customHeight="1" x14ac:dyDescent="0.2">
      <c r="A4" s="16">
        <v>2864</v>
      </c>
      <c r="B4" s="37" t="s">
        <v>45</v>
      </c>
      <c r="C4" s="38"/>
      <c r="D4" s="39" t="s">
        <v>40</v>
      </c>
      <c r="E4" s="242" t="s">
        <v>41</v>
      </c>
      <c r="F4" s="243"/>
      <c r="G4" s="243"/>
      <c r="H4" s="243"/>
      <c r="I4" s="243"/>
      <c r="J4" s="244"/>
    </row>
    <row r="5" spans="1:15" ht="24" customHeight="1" x14ac:dyDescent="0.2">
      <c r="A5" s="2"/>
      <c r="B5" s="40" t="s">
        <v>39</v>
      </c>
      <c r="C5" s="41"/>
      <c r="D5" s="247" t="s">
        <v>46</v>
      </c>
      <c r="E5" s="248"/>
      <c r="F5" s="248"/>
      <c r="G5" s="248"/>
      <c r="H5" s="42" t="s">
        <v>38</v>
      </c>
      <c r="I5" s="43" t="s">
        <v>50</v>
      </c>
      <c r="J5" s="44"/>
    </row>
    <row r="6" spans="1:15" ht="15.75" customHeight="1" x14ac:dyDescent="0.2">
      <c r="A6" s="2"/>
      <c r="B6" s="45"/>
      <c r="C6" s="46"/>
      <c r="D6" s="249" t="s">
        <v>47</v>
      </c>
      <c r="E6" s="250"/>
      <c r="F6" s="250"/>
      <c r="G6" s="250"/>
      <c r="H6" s="42" t="s">
        <v>34</v>
      </c>
      <c r="I6" s="43" t="s">
        <v>51</v>
      </c>
      <c r="J6" s="44"/>
    </row>
    <row r="7" spans="1:15" ht="15.75" customHeight="1" x14ac:dyDescent="0.2">
      <c r="A7" s="2"/>
      <c r="B7" s="47"/>
      <c r="C7" s="48"/>
      <c r="D7" s="49" t="s">
        <v>49</v>
      </c>
      <c r="E7" s="251" t="s">
        <v>48</v>
      </c>
      <c r="F7" s="252"/>
      <c r="G7" s="252"/>
      <c r="H7" s="50"/>
      <c r="I7" s="51"/>
      <c r="J7" s="52"/>
    </row>
    <row r="8" spans="1:15" ht="24" hidden="1" customHeight="1" x14ac:dyDescent="0.2">
      <c r="A8" s="2"/>
      <c r="B8" s="40" t="s">
        <v>20</v>
      </c>
      <c r="C8" s="41"/>
      <c r="D8" s="53"/>
      <c r="E8" s="41"/>
      <c r="F8" s="54"/>
      <c r="G8" s="54"/>
      <c r="H8" s="42" t="s">
        <v>38</v>
      </c>
      <c r="I8" s="55"/>
      <c r="J8" s="44"/>
    </row>
    <row r="9" spans="1:15" ht="15.75" hidden="1" customHeight="1" x14ac:dyDescent="0.2">
      <c r="A9" s="2"/>
      <c r="B9" s="56"/>
      <c r="C9" s="41"/>
      <c r="D9" s="53"/>
      <c r="E9" s="41"/>
      <c r="F9" s="54"/>
      <c r="G9" s="54"/>
      <c r="H9" s="42" t="s">
        <v>34</v>
      </c>
      <c r="I9" s="55"/>
      <c r="J9" s="44"/>
    </row>
    <row r="10" spans="1:15" ht="15.75" hidden="1" customHeight="1" x14ac:dyDescent="0.2">
      <c r="A10" s="2"/>
      <c r="B10" s="57"/>
      <c r="C10" s="48"/>
      <c r="D10" s="58"/>
      <c r="E10" s="59"/>
      <c r="F10" s="50"/>
      <c r="G10" s="60"/>
      <c r="H10" s="60"/>
      <c r="I10" s="61"/>
      <c r="J10" s="52"/>
    </row>
    <row r="11" spans="1:15" ht="24" customHeight="1" x14ac:dyDescent="0.2">
      <c r="A11" s="2"/>
      <c r="B11" s="40" t="s">
        <v>19</v>
      </c>
      <c r="C11" s="41"/>
      <c r="D11" s="266"/>
      <c r="E11" s="266"/>
      <c r="F11" s="266"/>
      <c r="G11" s="266"/>
      <c r="H11" s="42" t="s">
        <v>38</v>
      </c>
      <c r="I11" s="159"/>
      <c r="J11" s="44"/>
    </row>
    <row r="12" spans="1:15" ht="15.75" customHeight="1" x14ac:dyDescent="0.2">
      <c r="A12" s="2"/>
      <c r="B12" s="45"/>
      <c r="C12" s="46"/>
      <c r="D12" s="241"/>
      <c r="E12" s="241"/>
      <c r="F12" s="241"/>
      <c r="G12" s="241"/>
      <c r="H12" s="42" t="s">
        <v>34</v>
      </c>
      <c r="I12" s="159"/>
      <c r="J12" s="44"/>
    </row>
    <row r="13" spans="1:15" ht="15.75" customHeight="1" x14ac:dyDescent="0.2">
      <c r="A13" s="2"/>
      <c r="B13" s="47"/>
      <c r="C13" s="48"/>
      <c r="D13" s="158"/>
      <c r="E13" s="245"/>
      <c r="F13" s="246"/>
      <c r="G13" s="246"/>
      <c r="H13" s="62"/>
      <c r="I13" s="51"/>
      <c r="J13" s="52"/>
    </row>
    <row r="14" spans="1:15" ht="24" customHeight="1" x14ac:dyDescent="0.2">
      <c r="A14" s="2"/>
      <c r="B14" s="63" t="s">
        <v>21</v>
      </c>
      <c r="C14" s="64"/>
      <c r="D14" s="65"/>
      <c r="E14" s="66"/>
      <c r="F14" s="67"/>
      <c r="G14" s="67"/>
      <c r="H14" s="68"/>
      <c r="I14" s="67"/>
      <c r="J14" s="69"/>
    </row>
    <row r="15" spans="1:15" ht="32.25" customHeight="1" x14ac:dyDescent="0.2">
      <c r="A15" s="2"/>
      <c r="B15" s="57" t="s">
        <v>32</v>
      </c>
      <c r="C15" s="70"/>
      <c r="D15" s="71"/>
      <c r="E15" s="265"/>
      <c r="F15" s="265"/>
      <c r="G15" s="267"/>
      <c r="H15" s="267"/>
      <c r="I15" s="267" t="s">
        <v>29</v>
      </c>
      <c r="J15" s="268"/>
    </row>
    <row r="16" spans="1:15" ht="23.25" customHeight="1" x14ac:dyDescent="0.2">
      <c r="A16" s="24" t="s">
        <v>24</v>
      </c>
      <c r="B16" s="72" t="s">
        <v>24</v>
      </c>
      <c r="C16" s="73"/>
      <c r="D16" s="74"/>
      <c r="E16" s="229"/>
      <c r="F16" s="230"/>
      <c r="G16" s="229"/>
      <c r="H16" s="230"/>
      <c r="I16" s="229">
        <f>SUMIF(F52:F77,A16,I52:I77)+SUMIF(F52:F77,"PSU",I52:I77)</f>
        <v>0</v>
      </c>
      <c r="J16" s="231"/>
    </row>
    <row r="17" spans="1:10" ht="23.25" customHeight="1" x14ac:dyDescent="0.2">
      <c r="A17" s="24" t="s">
        <v>25</v>
      </c>
      <c r="B17" s="72" t="s">
        <v>25</v>
      </c>
      <c r="C17" s="73"/>
      <c r="D17" s="74"/>
      <c r="E17" s="229"/>
      <c r="F17" s="230"/>
      <c r="G17" s="229"/>
      <c r="H17" s="230"/>
      <c r="I17" s="229">
        <f>SUMIF(F52:F77,A17,I52:I77)</f>
        <v>0</v>
      </c>
      <c r="J17" s="231"/>
    </row>
    <row r="18" spans="1:10" ht="23.25" customHeight="1" x14ac:dyDescent="0.2">
      <c r="A18" s="24" t="s">
        <v>26</v>
      </c>
      <c r="B18" s="72" t="s">
        <v>26</v>
      </c>
      <c r="C18" s="73"/>
      <c r="D18" s="74"/>
      <c r="E18" s="229"/>
      <c r="F18" s="230"/>
      <c r="G18" s="229"/>
      <c r="H18" s="230"/>
      <c r="I18" s="229">
        <f>SUMIF(F52:F77,A18,I52:I77)</f>
        <v>0</v>
      </c>
      <c r="J18" s="231"/>
    </row>
    <row r="19" spans="1:10" ht="23.25" customHeight="1" x14ac:dyDescent="0.2">
      <c r="A19" s="24" t="s">
        <v>114</v>
      </c>
      <c r="B19" s="72" t="s">
        <v>27</v>
      </c>
      <c r="C19" s="73"/>
      <c r="D19" s="74"/>
      <c r="E19" s="229"/>
      <c r="F19" s="230"/>
      <c r="G19" s="229"/>
      <c r="H19" s="230"/>
      <c r="I19" s="229">
        <f>SUMIF(F52:F77,A19,I52:I77)</f>
        <v>0</v>
      </c>
      <c r="J19" s="231"/>
    </row>
    <row r="20" spans="1:10" ht="23.25" customHeight="1" x14ac:dyDescent="0.2">
      <c r="A20" s="24" t="s">
        <v>115</v>
      </c>
      <c r="B20" s="72" t="s">
        <v>28</v>
      </c>
      <c r="C20" s="73"/>
      <c r="D20" s="74"/>
      <c r="E20" s="229"/>
      <c r="F20" s="230"/>
      <c r="G20" s="229"/>
      <c r="H20" s="230"/>
      <c r="I20" s="229">
        <f>SUMIF(F52:F77,A20,I52:I77)</f>
        <v>0</v>
      </c>
      <c r="J20" s="231"/>
    </row>
    <row r="21" spans="1:10" ht="23.25" customHeight="1" x14ac:dyDescent="0.2">
      <c r="A21" s="2"/>
      <c r="B21" s="75" t="s">
        <v>29</v>
      </c>
      <c r="C21" s="76"/>
      <c r="D21" s="77"/>
      <c r="E21" s="232"/>
      <c r="F21" s="269"/>
      <c r="G21" s="232"/>
      <c r="H21" s="269"/>
      <c r="I21" s="232">
        <f>SUM(I16:J20)</f>
        <v>0</v>
      </c>
      <c r="J21" s="233"/>
    </row>
    <row r="22" spans="1:10" ht="33" customHeight="1" x14ac:dyDescent="0.2">
      <c r="A22" s="2"/>
      <c r="B22" s="78" t="s">
        <v>33</v>
      </c>
      <c r="C22" s="73"/>
      <c r="D22" s="74"/>
      <c r="E22" s="79"/>
      <c r="F22" s="80"/>
      <c r="G22" s="81"/>
      <c r="H22" s="81"/>
      <c r="I22" s="81"/>
      <c r="J22" s="82"/>
    </row>
    <row r="23" spans="1:10" ht="23.25" customHeight="1" x14ac:dyDescent="0.2">
      <c r="A23" s="2"/>
      <c r="B23" s="72" t="s">
        <v>12</v>
      </c>
      <c r="C23" s="73"/>
      <c r="D23" s="74"/>
      <c r="E23" s="83">
        <v>12</v>
      </c>
      <c r="F23" s="80" t="s">
        <v>0</v>
      </c>
      <c r="G23" s="227">
        <f>I21</f>
        <v>0</v>
      </c>
      <c r="H23" s="228"/>
      <c r="I23" s="228"/>
      <c r="J23" s="82" t="str">
        <f t="shared" ref="J23:J28" si="0">Mena</f>
        <v>CZK</v>
      </c>
    </row>
    <row r="24" spans="1:10" ht="23.25" hidden="1" customHeight="1" x14ac:dyDescent="0.2">
      <c r="A24" s="2"/>
      <c r="B24" s="72" t="s">
        <v>13</v>
      </c>
      <c r="C24" s="73"/>
      <c r="D24" s="74"/>
      <c r="E24" s="83">
        <f>SazbaDPH1</f>
        <v>12</v>
      </c>
      <c r="F24" s="80" t="s">
        <v>0</v>
      </c>
      <c r="G24" s="225">
        <v>77912.36</v>
      </c>
      <c r="H24" s="226"/>
      <c r="I24" s="226"/>
      <c r="J24" s="82" t="str">
        <f t="shared" si="0"/>
        <v>CZK</v>
      </c>
    </row>
    <row r="25" spans="1:10" ht="23.25" customHeight="1" x14ac:dyDescent="0.2">
      <c r="A25" s="2"/>
      <c r="B25" s="72" t="s">
        <v>14</v>
      </c>
      <c r="C25" s="73"/>
      <c r="D25" s="74"/>
      <c r="E25" s="83">
        <v>21</v>
      </c>
      <c r="F25" s="80" t="s">
        <v>0</v>
      </c>
      <c r="G25" s="227">
        <f>ZakladDPHZaklVypocet</f>
        <v>0</v>
      </c>
      <c r="H25" s="228"/>
      <c r="I25" s="228"/>
      <c r="J25" s="82" t="str">
        <f t="shared" si="0"/>
        <v>CZK</v>
      </c>
    </row>
    <row r="26" spans="1:10" ht="23.25" hidden="1" customHeight="1" x14ac:dyDescent="0.2">
      <c r="A26" s="2"/>
      <c r="B26" s="84" t="s">
        <v>15</v>
      </c>
      <c r="C26" s="85"/>
      <c r="D26" s="71"/>
      <c r="E26" s="86">
        <f>SazbaDPH2</f>
        <v>21</v>
      </c>
      <c r="F26" s="87" t="s">
        <v>0</v>
      </c>
      <c r="G26" s="256">
        <v>0</v>
      </c>
      <c r="H26" s="257"/>
      <c r="I26" s="257"/>
      <c r="J26" s="8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40" t="s">
        <v>4</v>
      </c>
      <c r="C27" s="89"/>
      <c r="D27" s="90"/>
      <c r="E27" s="89"/>
      <c r="F27" s="91"/>
      <c r="G27" s="258">
        <f>CenaCelkemBezDPH-(ZakladDPHSni+ZakladDPHZakl)</f>
        <v>0</v>
      </c>
      <c r="H27" s="258"/>
      <c r="I27" s="258"/>
      <c r="J27" s="9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93" t="s">
        <v>23</v>
      </c>
      <c r="C28" s="94"/>
      <c r="D28" s="94"/>
      <c r="E28" s="95"/>
      <c r="F28" s="96"/>
      <c r="G28" s="234">
        <f>A27</f>
        <v>0</v>
      </c>
      <c r="H28" s="235"/>
      <c r="I28" s="235"/>
      <c r="J28" s="97" t="str">
        <f t="shared" si="0"/>
        <v>CZK</v>
      </c>
    </row>
    <row r="29" spans="1:10" ht="27.75" hidden="1" customHeight="1" thickBot="1" x14ac:dyDescent="0.25">
      <c r="A29" s="2"/>
      <c r="B29" s="93" t="s">
        <v>35</v>
      </c>
      <c r="C29" s="98"/>
      <c r="D29" s="98"/>
      <c r="E29" s="98"/>
      <c r="F29" s="99"/>
      <c r="G29" s="234">
        <f>ZakladDPHSni+DPHSni+ZakladDPHZakl+DPHZakl+Zaokrouhleni</f>
        <v>77912.36</v>
      </c>
      <c r="H29" s="234"/>
      <c r="I29" s="234"/>
      <c r="J29" s="100" t="s">
        <v>55</v>
      </c>
    </row>
    <row r="30" spans="1:10" ht="12.75" customHeight="1" x14ac:dyDescent="0.2">
      <c r="A30" s="2"/>
      <c r="B30" s="56"/>
      <c r="C30" s="41"/>
      <c r="D30" s="41"/>
      <c r="E30" s="41"/>
      <c r="F30" s="54"/>
      <c r="G30" s="54"/>
      <c r="H30" s="54"/>
      <c r="I30" s="54"/>
      <c r="J30" s="101"/>
    </row>
    <row r="31" spans="1:10" ht="30" customHeight="1" x14ac:dyDescent="0.2">
      <c r="A31" s="2"/>
      <c r="B31" s="56"/>
      <c r="C31" s="41"/>
      <c r="D31" s="41"/>
      <c r="E31" s="41"/>
      <c r="F31" s="54"/>
      <c r="G31" s="54"/>
      <c r="H31" s="54"/>
      <c r="I31" s="54"/>
      <c r="J31" s="101"/>
    </row>
    <row r="32" spans="1:10" ht="18.75" customHeight="1" x14ac:dyDescent="0.2">
      <c r="A32" s="2"/>
      <c r="B32" s="102"/>
      <c r="C32" s="103" t="s">
        <v>11</v>
      </c>
      <c r="D32" s="240"/>
      <c r="E32" s="240"/>
      <c r="F32" s="104" t="s">
        <v>10</v>
      </c>
      <c r="G32" s="217"/>
      <c r="H32" s="217"/>
      <c r="I32" s="217"/>
      <c r="J32" s="101"/>
    </row>
    <row r="33" spans="1:10" ht="47.25" customHeight="1" x14ac:dyDescent="0.2">
      <c r="A33" s="2"/>
      <c r="B33" s="56"/>
      <c r="C33" s="41"/>
      <c r="D33" s="41"/>
      <c r="E33" s="41"/>
      <c r="F33" s="54"/>
      <c r="G33" s="54"/>
      <c r="H33" s="54"/>
      <c r="I33" s="54"/>
      <c r="J33" s="101"/>
    </row>
    <row r="34" spans="1:10" s="11" customFormat="1" ht="18.75" customHeight="1" x14ac:dyDescent="0.2">
      <c r="A34" s="10"/>
      <c r="B34" s="105"/>
      <c r="C34" s="106"/>
      <c r="D34" s="236"/>
      <c r="E34" s="237"/>
      <c r="F34" s="107"/>
      <c r="G34" s="238"/>
      <c r="H34" s="239"/>
      <c r="I34" s="239"/>
      <c r="J34" s="108"/>
    </row>
    <row r="35" spans="1:10" ht="12.75" customHeight="1" x14ac:dyDescent="0.2">
      <c r="A35" s="2"/>
      <c r="B35" s="56"/>
      <c r="C35" s="41"/>
      <c r="D35" s="224" t="s">
        <v>2</v>
      </c>
      <c r="E35" s="224"/>
      <c r="F35" s="54"/>
      <c r="G35" s="54"/>
      <c r="H35" s="109" t="s">
        <v>3</v>
      </c>
      <c r="I35" s="54"/>
      <c r="J35" s="101"/>
    </row>
    <row r="36" spans="1:10" ht="13.5" customHeight="1" thickBot="1" x14ac:dyDescent="0.25">
      <c r="A36" s="9"/>
      <c r="B36" s="110"/>
      <c r="C36" s="111"/>
      <c r="D36" s="111"/>
      <c r="E36" s="111"/>
      <c r="F36" s="112"/>
      <c r="G36" s="112"/>
      <c r="H36" s="112"/>
      <c r="I36" s="112"/>
      <c r="J36" s="113"/>
    </row>
    <row r="37" spans="1:10" ht="27" hidden="1" customHeight="1" x14ac:dyDescent="0.2">
      <c r="B37" s="114" t="s">
        <v>16</v>
      </c>
      <c r="C37" s="115"/>
      <c r="D37" s="115"/>
      <c r="E37" s="115"/>
      <c r="F37" s="116"/>
      <c r="G37" s="116"/>
      <c r="H37" s="116"/>
      <c r="I37" s="116"/>
      <c r="J37" s="117"/>
    </row>
    <row r="38" spans="1:10" ht="25.5" hidden="1" customHeight="1" x14ac:dyDescent="0.2">
      <c r="A38" s="18" t="s">
        <v>37</v>
      </c>
      <c r="B38" s="118" t="s">
        <v>17</v>
      </c>
      <c r="C38" s="119" t="s">
        <v>5</v>
      </c>
      <c r="D38" s="119"/>
      <c r="E38" s="119"/>
      <c r="F38" s="120" t="str">
        <f>B23</f>
        <v>Základ pro sníženou DPH</v>
      </c>
      <c r="G38" s="120" t="str">
        <f>B25</f>
        <v>Základ pro základní DPH</v>
      </c>
      <c r="H38" s="121" t="s">
        <v>18</v>
      </c>
      <c r="I38" s="122" t="s">
        <v>1</v>
      </c>
      <c r="J38" s="123" t="s">
        <v>0</v>
      </c>
    </row>
    <row r="39" spans="1:10" ht="25.5" hidden="1" customHeight="1" x14ac:dyDescent="0.2">
      <c r="A39" s="18">
        <v>1</v>
      </c>
      <c r="B39" s="124" t="s">
        <v>52</v>
      </c>
      <c r="C39" s="220"/>
      <c r="D39" s="220"/>
      <c r="E39" s="220"/>
      <c r="F39" s="125">
        <f>'SO01 1 Pol'!AE206</f>
        <v>0</v>
      </c>
      <c r="G39" s="126">
        <f>'SO01 1 Pol'!AF206</f>
        <v>0</v>
      </c>
      <c r="H39" s="127"/>
      <c r="I39" s="128">
        <f>F39+G39+H39</f>
        <v>0</v>
      </c>
      <c r="J39" s="129" t="e">
        <f ca="1">IF(_xlfn.SINGLE(CenaCelkemVypocet)=0,"",I39/_xlfn.SINGLE(CenaCelkemVypocet)*100)</f>
        <v>#NAME?</v>
      </c>
    </row>
    <row r="40" spans="1:10" ht="25.5" hidden="1" customHeight="1" x14ac:dyDescent="0.2">
      <c r="A40" s="18">
        <v>2</v>
      </c>
      <c r="B40" s="130"/>
      <c r="C40" s="221" t="s">
        <v>53</v>
      </c>
      <c r="D40" s="221"/>
      <c r="E40" s="221"/>
      <c r="F40" s="131"/>
      <c r="G40" s="132"/>
      <c r="H40" s="132"/>
      <c r="I40" s="133"/>
      <c r="J40" s="134"/>
    </row>
    <row r="41" spans="1:10" ht="25.5" hidden="1" customHeight="1" x14ac:dyDescent="0.2">
      <c r="A41" s="18">
        <v>2</v>
      </c>
      <c r="B41" s="130" t="s">
        <v>42</v>
      </c>
      <c r="C41" s="221" t="s">
        <v>43</v>
      </c>
      <c r="D41" s="221"/>
      <c r="E41" s="221"/>
      <c r="F41" s="131">
        <f>'SO01 1 Pol'!AE206</f>
        <v>0</v>
      </c>
      <c r="G41" s="132">
        <f>'SO01 1 Pol'!AF206</f>
        <v>0</v>
      </c>
      <c r="H41" s="132"/>
      <c r="I41" s="133">
        <f>F41+G41+H41</f>
        <v>0</v>
      </c>
      <c r="J41" s="134" t="e">
        <f ca="1">IF(_xlfn.SINGLE(CenaCelkemVypocet)=0,"",I41/_xlfn.SINGLE(CenaCelkemVypocet)*100)</f>
        <v>#NAME?</v>
      </c>
    </row>
    <row r="42" spans="1:10" ht="25.5" hidden="1" customHeight="1" x14ac:dyDescent="0.2">
      <c r="A42" s="18">
        <v>3</v>
      </c>
      <c r="B42" s="135" t="s">
        <v>40</v>
      </c>
      <c r="C42" s="220" t="s">
        <v>41</v>
      </c>
      <c r="D42" s="220"/>
      <c r="E42" s="220"/>
      <c r="F42" s="136">
        <f>'SO01 1 Pol'!AE206</f>
        <v>0</v>
      </c>
      <c r="G42" s="127">
        <f>'SO01 1 Pol'!AF206</f>
        <v>0</v>
      </c>
      <c r="H42" s="127"/>
      <c r="I42" s="128">
        <f>F42+G42+H42</f>
        <v>0</v>
      </c>
      <c r="J42" s="129" t="e">
        <f ca="1">IF(_xlfn.SINGLE(CenaCelkemVypocet)=0,"",I42/_xlfn.SINGLE(CenaCelkemVypocet)*100)</f>
        <v>#NAME?</v>
      </c>
    </row>
    <row r="43" spans="1:10" ht="14.25" hidden="1" customHeight="1" x14ac:dyDescent="0.2">
      <c r="A43" s="18"/>
      <c r="B43" s="222" t="s">
        <v>54</v>
      </c>
      <c r="C43" s="223"/>
      <c r="D43" s="223"/>
      <c r="E43" s="223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9">
        <f>SUMIF(A39:A42,"=1",I39:I42)</f>
        <v>0</v>
      </c>
      <c r="J43" s="140" t="e">
        <f ca="1">SUMIF(A39:A42,"=1",J39:J42)</f>
        <v>#NAME?</v>
      </c>
    </row>
    <row r="44" spans="1:10" x14ac:dyDescent="0.2">
      <c r="B44" s="54"/>
      <c r="C44" s="41"/>
      <c r="D44" s="41"/>
      <c r="E44" s="41"/>
      <c r="F44" s="54"/>
      <c r="G44" s="54"/>
      <c r="H44" s="54"/>
      <c r="I44" s="54"/>
      <c r="J44" s="54"/>
    </row>
    <row r="45" spans="1:10" x14ac:dyDescent="0.2">
      <c r="A45" t="s">
        <v>56</v>
      </c>
      <c r="B45" s="54" t="s">
        <v>481</v>
      </c>
      <c r="C45" s="41"/>
      <c r="D45" s="41"/>
      <c r="E45" s="41"/>
      <c r="F45" s="54"/>
      <c r="G45" s="54"/>
      <c r="H45" s="54"/>
      <c r="I45" s="54"/>
      <c r="J45" s="54"/>
    </row>
    <row r="46" spans="1:10" x14ac:dyDescent="0.2">
      <c r="A46" t="s">
        <v>57</v>
      </c>
      <c r="B46" s="54" t="s">
        <v>58</v>
      </c>
      <c r="C46" s="41"/>
      <c r="D46" s="41"/>
      <c r="E46" s="41"/>
      <c r="F46" s="54"/>
      <c r="G46" s="54"/>
      <c r="H46" s="54"/>
      <c r="I46" s="54"/>
      <c r="J46" s="54"/>
    </row>
    <row r="47" spans="1:10" x14ac:dyDescent="0.2">
      <c r="A47" t="s">
        <v>59</v>
      </c>
      <c r="B47" s="54" t="s">
        <v>60</v>
      </c>
      <c r="C47" s="41"/>
      <c r="D47" s="41"/>
      <c r="E47" s="41"/>
      <c r="F47" s="54"/>
      <c r="G47" s="54"/>
      <c r="H47" s="54"/>
      <c r="I47" s="54"/>
      <c r="J47" s="54"/>
    </row>
    <row r="48" spans="1:10" x14ac:dyDescent="0.2">
      <c r="B48" s="54"/>
      <c r="C48" s="41"/>
      <c r="D48" s="41"/>
      <c r="E48" s="41"/>
      <c r="F48" s="54"/>
      <c r="G48" s="54"/>
      <c r="H48" s="54"/>
      <c r="I48" s="54"/>
      <c r="J48" s="54"/>
    </row>
    <row r="49" spans="1:10" ht="15.75" x14ac:dyDescent="0.25">
      <c r="B49" s="141" t="s">
        <v>61</v>
      </c>
      <c r="C49" s="41"/>
      <c r="D49" s="41"/>
      <c r="E49" s="41"/>
      <c r="F49" s="54"/>
      <c r="G49" s="54"/>
      <c r="H49" s="54"/>
      <c r="I49" s="54"/>
      <c r="J49" s="54"/>
    </row>
    <row r="50" spans="1:10" x14ac:dyDescent="0.2">
      <c r="B50" s="54"/>
      <c r="C50" s="41"/>
      <c r="D50" s="41"/>
      <c r="E50" s="41"/>
      <c r="F50" s="54"/>
      <c r="G50" s="54"/>
      <c r="H50" s="54"/>
      <c r="I50" s="54"/>
      <c r="J50" s="54"/>
    </row>
    <row r="51" spans="1:10" ht="25.5" customHeight="1" x14ac:dyDescent="0.2">
      <c r="A51" s="20"/>
      <c r="B51" s="142" t="s">
        <v>17</v>
      </c>
      <c r="C51" s="142" t="s">
        <v>5</v>
      </c>
      <c r="D51" s="143"/>
      <c r="E51" s="143"/>
      <c r="F51" s="144" t="s">
        <v>62</v>
      </c>
      <c r="G51" s="144"/>
      <c r="H51" s="144"/>
      <c r="I51" s="144" t="s">
        <v>29</v>
      </c>
      <c r="J51" s="144" t="s">
        <v>0</v>
      </c>
    </row>
    <row r="52" spans="1:10" ht="24.95" customHeight="1" x14ac:dyDescent="0.2">
      <c r="A52" s="21"/>
      <c r="B52" s="145" t="s">
        <v>63</v>
      </c>
      <c r="C52" s="218" t="s">
        <v>64</v>
      </c>
      <c r="D52" s="219"/>
      <c r="E52" s="219"/>
      <c r="F52" s="146" t="s">
        <v>24</v>
      </c>
      <c r="G52" s="147"/>
      <c r="H52" s="147"/>
      <c r="I52" s="147">
        <f>'SO01 1 Pol'!G8</f>
        <v>0</v>
      </c>
      <c r="J52" s="148" t="str">
        <f>IF(I78=0,"",I52/I78*100)</f>
        <v/>
      </c>
    </row>
    <row r="53" spans="1:10" ht="24.95" customHeight="1" x14ac:dyDescent="0.2">
      <c r="A53" s="21"/>
      <c r="B53" s="145" t="s">
        <v>65</v>
      </c>
      <c r="C53" s="218" t="s">
        <v>66</v>
      </c>
      <c r="D53" s="219"/>
      <c r="E53" s="219"/>
      <c r="F53" s="146" t="s">
        <v>24</v>
      </c>
      <c r="G53" s="147"/>
      <c r="H53" s="147"/>
      <c r="I53" s="147">
        <f>'SO01 1 Pol'!G15</f>
        <v>0</v>
      </c>
      <c r="J53" s="148" t="str">
        <f>IF(I78=0,"",I53/I78*100)</f>
        <v/>
      </c>
    </row>
    <row r="54" spans="1:10" ht="24.95" customHeight="1" x14ac:dyDescent="0.2">
      <c r="A54" s="21"/>
      <c r="B54" s="145" t="s">
        <v>67</v>
      </c>
      <c r="C54" s="218" t="s">
        <v>68</v>
      </c>
      <c r="D54" s="219"/>
      <c r="E54" s="219"/>
      <c r="F54" s="146" t="s">
        <v>24</v>
      </c>
      <c r="G54" s="147"/>
      <c r="H54" s="147"/>
      <c r="I54" s="147">
        <f>'SO01 1 Pol'!G19</f>
        <v>0</v>
      </c>
      <c r="J54" s="148" t="str">
        <f>IF(I78=0,"",I54/I78*100)</f>
        <v/>
      </c>
    </row>
    <row r="55" spans="1:10" ht="24.95" customHeight="1" x14ac:dyDescent="0.2">
      <c r="A55" s="21"/>
      <c r="B55" s="145" t="s">
        <v>69</v>
      </c>
      <c r="C55" s="218" t="s">
        <v>70</v>
      </c>
      <c r="D55" s="219"/>
      <c r="E55" s="219"/>
      <c r="F55" s="146" t="s">
        <v>24</v>
      </c>
      <c r="G55" s="147"/>
      <c r="H55" s="147"/>
      <c r="I55" s="147">
        <f>'SO01 1 Pol'!G22</f>
        <v>0</v>
      </c>
      <c r="J55" s="148" t="str">
        <f>IF(I78=0,"",I55/I78*100)</f>
        <v/>
      </c>
    </row>
    <row r="56" spans="1:10" ht="24.95" customHeight="1" x14ac:dyDescent="0.2">
      <c r="A56" s="21"/>
      <c r="B56" s="145" t="s">
        <v>71</v>
      </c>
      <c r="C56" s="218" t="s">
        <v>72</v>
      </c>
      <c r="D56" s="219"/>
      <c r="E56" s="219"/>
      <c r="F56" s="146" t="s">
        <v>24</v>
      </c>
      <c r="G56" s="147"/>
      <c r="H56" s="147"/>
      <c r="I56" s="147">
        <f>'SO01 1 Pol'!G35</f>
        <v>0</v>
      </c>
      <c r="J56" s="148" t="str">
        <f>IF(I78=0,"",I56/I78*100)</f>
        <v/>
      </c>
    </row>
    <row r="57" spans="1:10" ht="24.95" customHeight="1" x14ac:dyDescent="0.2">
      <c r="A57" s="21"/>
      <c r="B57" s="145" t="s">
        <v>73</v>
      </c>
      <c r="C57" s="218" t="s">
        <v>74</v>
      </c>
      <c r="D57" s="219"/>
      <c r="E57" s="219"/>
      <c r="F57" s="146" t="s">
        <v>24</v>
      </c>
      <c r="G57" s="147"/>
      <c r="H57" s="147"/>
      <c r="I57" s="147">
        <f>'SO01 1 Pol'!G38</f>
        <v>0</v>
      </c>
      <c r="J57" s="148" t="str">
        <f>IF(I78=0,"",I57/I78*100)</f>
        <v/>
      </c>
    </row>
    <row r="58" spans="1:10" ht="24.95" customHeight="1" x14ac:dyDescent="0.2">
      <c r="A58" s="21"/>
      <c r="B58" s="145" t="s">
        <v>75</v>
      </c>
      <c r="C58" s="218" t="s">
        <v>76</v>
      </c>
      <c r="D58" s="219"/>
      <c r="E58" s="219"/>
      <c r="F58" s="146" t="s">
        <v>24</v>
      </c>
      <c r="G58" s="147"/>
      <c r="H58" s="147"/>
      <c r="I58" s="147">
        <f>'SO01 1 Pol'!G42</f>
        <v>0</v>
      </c>
      <c r="J58" s="148" t="str">
        <f>IF(I78=0,"",I58/I78*100)</f>
        <v/>
      </c>
    </row>
    <row r="59" spans="1:10" ht="24.95" customHeight="1" x14ac:dyDescent="0.2">
      <c r="A59" s="21"/>
      <c r="B59" s="145" t="s">
        <v>77</v>
      </c>
      <c r="C59" s="218" t="s">
        <v>78</v>
      </c>
      <c r="D59" s="219"/>
      <c r="E59" s="219"/>
      <c r="F59" s="146" t="s">
        <v>24</v>
      </c>
      <c r="G59" s="147"/>
      <c r="H59" s="147"/>
      <c r="I59" s="147">
        <f>'SO01 1 Pol'!G44</f>
        <v>0</v>
      </c>
      <c r="J59" s="148" t="str">
        <f>IF(I78=0,"",I59/I78*100)</f>
        <v/>
      </c>
    </row>
    <row r="60" spans="1:10" ht="24.95" customHeight="1" x14ac:dyDescent="0.2">
      <c r="A60" s="21"/>
      <c r="B60" s="145" t="s">
        <v>79</v>
      </c>
      <c r="C60" s="218" t="s">
        <v>80</v>
      </c>
      <c r="D60" s="219"/>
      <c r="E60" s="219"/>
      <c r="F60" s="146" t="s">
        <v>24</v>
      </c>
      <c r="G60" s="147"/>
      <c r="H60" s="147"/>
      <c r="I60" s="147">
        <f>'SO01 1 Pol'!G53</f>
        <v>0</v>
      </c>
      <c r="J60" s="148" t="str">
        <f>IF(I78=0,"",I60/I78*100)</f>
        <v/>
      </c>
    </row>
    <row r="61" spans="1:10" ht="24.95" customHeight="1" x14ac:dyDescent="0.2">
      <c r="A61" s="21"/>
      <c r="B61" s="145" t="s">
        <v>81</v>
      </c>
      <c r="C61" s="218" t="s">
        <v>82</v>
      </c>
      <c r="D61" s="219"/>
      <c r="E61" s="219"/>
      <c r="F61" s="146" t="s">
        <v>25</v>
      </c>
      <c r="G61" s="147"/>
      <c r="H61" s="147"/>
      <c r="I61" s="147">
        <f>'SO01 1 Pol'!G56</f>
        <v>0</v>
      </c>
      <c r="J61" s="148" t="str">
        <f>IF(I78=0,"",I61/I78*100)</f>
        <v/>
      </c>
    </row>
    <row r="62" spans="1:10" ht="24.95" customHeight="1" x14ac:dyDescent="0.2">
      <c r="A62" s="21"/>
      <c r="B62" s="145" t="s">
        <v>83</v>
      </c>
      <c r="C62" s="218" t="s">
        <v>84</v>
      </c>
      <c r="D62" s="219"/>
      <c r="E62" s="219"/>
      <c r="F62" s="146" t="s">
        <v>25</v>
      </c>
      <c r="G62" s="147"/>
      <c r="H62" s="147"/>
      <c r="I62" s="147">
        <f>'SO01 1 Pol'!G59</f>
        <v>0</v>
      </c>
      <c r="J62" s="148" t="str">
        <f>IF(I78=0,"",I62/I78*100)</f>
        <v/>
      </c>
    </row>
    <row r="63" spans="1:10" ht="24.95" customHeight="1" x14ac:dyDescent="0.2">
      <c r="A63" s="21"/>
      <c r="B63" s="145" t="s">
        <v>85</v>
      </c>
      <c r="C63" s="218" t="s">
        <v>86</v>
      </c>
      <c r="D63" s="219"/>
      <c r="E63" s="219"/>
      <c r="F63" s="146" t="s">
        <v>25</v>
      </c>
      <c r="G63" s="147"/>
      <c r="H63" s="147"/>
      <c r="I63" s="147">
        <f>'SO01 1 Pol'!G74</f>
        <v>0</v>
      </c>
      <c r="J63" s="148" t="str">
        <f>IF(I78=0,"",I63/I78*100)</f>
        <v/>
      </c>
    </row>
    <row r="64" spans="1:10" ht="24.95" customHeight="1" x14ac:dyDescent="0.2">
      <c r="A64" s="21"/>
      <c r="B64" s="145" t="s">
        <v>87</v>
      </c>
      <c r="C64" s="218" t="s">
        <v>88</v>
      </c>
      <c r="D64" s="219"/>
      <c r="E64" s="219"/>
      <c r="F64" s="146" t="s">
        <v>25</v>
      </c>
      <c r="G64" s="147"/>
      <c r="H64" s="147"/>
      <c r="I64" s="147">
        <f>'SO01 1 Pol'!G87</f>
        <v>0</v>
      </c>
      <c r="J64" s="148" t="str">
        <f>IF(I78=0,"",I64/I78*100)</f>
        <v/>
      </c>
    </row>
    <row r="65" spans="1:10" ht="24.95" customHeight="1" x14ac:dyDescent="0.2">
      <c r="A65" s="21"/>
      <c r="B65" s="145" t="s">
        <v>89</v>
      </c>
      <c r="C65" s="218" t="s">
        <v>90</v>
      </c>
      <c r="D65" s="219"/>
      <c r="E65" s="219"/>
      <c r="F65" s="146" t="s">
        <v>25</v>
      </c>
      <c r="G65" s="147"/>
      <c r="H65" s="147"/>
      <c r="I65" s="147">
        <f>'SO01 1 Pol'!G94</f>
        <v>0</v>
      </c>
      <c r="J65" s="148" t="str">
        <f>IF(I78=0,"",I65/I78*100)</f>
        <v/>
      </c>
    </row>
    <row r="66" spans="1:10" ht="24.95" customHeight="1" x14ac:dyDescent="0.2">
      <c r="A66" s="21"/>
      <c r="B66" s="145" t="s">
        <v>91</v>
      </c>
      <c r="C66" s="218" t="s">
        <v>92</v>
      </c>
      <c r="D66" s="219"/>
      <c r="E66" s="219"/>
      <c r="F66" s="146" t="s">
        <v>25</v>
      </c>
      <c r="G66" s="147"/>
      <c r="H66" s="147"/>
      <c r="I66" s="147">
        <f>'SO01 1 Pol'!G125</f>
        <v>0</v>
      </c>
      <c r="J66" s="148" t="str">
        <f>IF(I78=0,"",I66/I78*100)</f>
        <v/>
      </c>
    </row>
    <row r="67" spans="1:10" ht="24.95" customHeight="1" x14ac:dyDescent="0.2">
      <c r="A67" s="21"/>
      <c r="B67" s="145" t="s">
        <v>93</v>
      </c>
      <c r="C67" s="218" t="s">
        <v>94</v>
      </c>
      <c r="D67" s="219"/>
      <c r="E67" s="219"/>
      <c r="F67" s="146" t="s">
        <v>25</v>
      </c>
      <c r="G67" s="147"/>
      <c r="H67" s="147"/>
      <c r="I67" s="147">
        <f>'SO01 1 Pol'!G128</f>
        <v>0</v>
      </c>
      <c r="J67" s="148" t="str">
        <f>IF(I78=0,"",I67/I78*100)</f>
        <v/>
      </c>
    </row>
    <row r="68" spans="1:10" ht="24.95" customHeight="1" x14ac:dyDescent="0.2">
      <c r="A68" s="21"/>
      <c r="B68" s="145" t="s">
        <v>95</v>
      </c>
      <c r="C68" s="218" t="s">
        <v>96</v>
      </c>
      <c r="D68" s="219"/>
      <c r="E68" s="219"/>
      <c r="F68" s="146" t="s">
        <v>25</v>
      </c>
      <c r="G68" s="147"/>
      <c r="H68" s="147"/>
      <c r="I68" s="147">
        <f>'SO01 1 Pol'!G131</f>
        <v>0</v>
      </c>
      <c r="J68" s="148" t="str">
        <f>IF(I78=0,"",I68/I78*100)</f>
        <v/>
      </c>
    </row>
    <row r="69" spans="1:10" ht="24.95" customHeight="1" x14ac:dyDescent="0.2">
      <c r="A69" s="21"/>
      <c r="B69" s="145" t="s">
        <v>97</v>
      </c>
      <c r="C69" s="218" t="s">
        <v>98</v>
      </c>
      <c r="D69" s="219"/>
      <c r="E69" s="219"/>
      <c r="F69" s="146" t="s">
        <v>25</v>
      </c>
      <c r="G69" s="147"/>
      <c r="H69" s="147"/>
      <c r="I69" s="147">
        <f>'SO01 1 Pol'!G144</f>
        <v>0</v>
      </c>
      <c r="J69" s="148" t="str">
        <f>IF(I78=0,"",I69/I78*100)</f>
        <v/>
      </c>
    </row>
    <row r="70" spans="1:10" ht="24.95" customHeight="1" x14ac:dyDescent="0.2">
      <c r="A70" s="21"/>
      <c r="B70" s="149" t="s">
        <v>462</v>
      </c>
      <c r="C70" s="218" t="s">
        <v>463</v>
      </c>
      <c r="D70" s="219"/>
      <c r="E70" s="219"/>
      <c r="F70" s="150" t="s">
        <v>25</v>
      </c>
      <c r="G70" s="151"/>
      <c r="H70" s="151"/>
      <c r="I70" s="147">
        <f>'SO01 1 Pol'!G152</f>
        <v>0</v>
      </c>
      <c r="J70" s="148" t="str">
        <f>IF(I78=0,"",I70/I78*100)</f>
        <v/>
      </c>
    </row>
    <row r="71" spans="1:10" ht="24.95" customHeight="1" x14ac:dyDescent="0.2">
      <c r="A71" s="21"/>
      <c r="B71" s="145" t="s">
        <v>99</v>
      </c>
      <c r="C71" s="218" t="s">
        <v>100</v>
      </c>
      <c r="D71" s="219"/>
      <c r="E71" s="219"/>
      <c r="F71" s="146" t="s">
        <v>25</v>
      </c>
      <c r="G71" s="147"/>
      <c r="H71" s="147"/>
      <c r="I71" s="147">
        <f>'SO01 1 Pol'!G158</f>
        <v>0</v>
      </c>
      <c r="J71" s="148" t="str">
        <f>IF(I78=0,"",I71/I78*100)</f>
        <v/>
      </c>
    </row>
    <row r="72" spans="1:10" ht="24.95" customHeight="1" x14ac:dyDescent="0.2">
      <c r="A72" s="21"/>
      <c r="B72" s="145" t="s">
        <v>101</v>
      </c>
      <c r="C72" s="218" t="s">
        <v>102</v>
      </c>
      <c r="D72" s="219"/>
      <c r="E72" s="219"/>
      <c r="F72" s="146" t="s">
        <v>25</v>
      </c>
      <c r="G72" s="147"/>
      <c r="H72" s="147"/>
      <c r="I72" s="147">
        <f>'SO01 1 Pol'!G166</f>
        <v>0</v>
      </c>
      <c r="J72" s="148" t="str">
        <f>IF(I78=0,"",I72/I78*100)</f>
        <v/>
      </c>
    </row>
    <row r="73" spans="1:10" ht="24.95" customHeight="1" x14ac:dyDescent="0.2">
      <c r="A73" s="21"/>
      <c r="B73" s="145" t="s">
        <v>103</v>
      </c>
      <c r="C73" s="218" t="s">
        <v>104</v>
      </c>
      <c r="D73" s="219"/>
      <c r="E73" s="219"/>
      <c r="F73" s="146" t="s">
        <v>25</v>
      </c>
      <c r="G73" s="147"/>
      <c r="H73" s="147"/>
      <c r="I73" s="147">
        <f>'SO01 1 Pol'!G176</f>
        <v>0</v>
      </c>
      <c r="J73" s="148" t="str">
        <f>IF(I78=0,"",I73/I78*100)</f>
        <v/>
      </c>
    </row>
    <row r="74" spans="1:10" ht="24.95" customHeight="1" x14ac:dyDescent="0.2">
      <c r="A74" s="21"/>
      <c r="B74" s="145" t="s">
        <v>105</v>
      </c>
      <c r="C74" s="218" t="s">
        <v>106</v>
      </c>
      <c r="D74" s="219"/>
      <c r="E74" s="219"/>
      <c r="F74" s="146" t="s">
        <v>25</v>
      </c>
      <c r="G74" s="147"/>
      <c r="H74" s="147"/>
      <c r="I74" s="147">
        <f>'SO01 1 Pol'!G182</f>
        <v>0</v>
      </c>
      <c r="J74" s="148" t="str">
        <f>IF(I78=0,"",I74/I78*100)</f>
        <v/>
      </c>
    </row>
    <row r="75" spans="1:10" ht="24.95" customHeight="1" x14ac:dyDescent="0.2">
      <c r="A75" s="21"/>
      <c r="B75" s="145" t="s">
        <v>107</v>
      </c>
      <c r="C75" s="218" t="s">
        <v>108</v>
      </c>
      <c r="D75" s="219"/>
      <c r="E75" s="219"/>
      <c r="F75" s="146" t="s">
        <v>25</v>
      </c>
      <c r="G75" s="147"/>
      <c r="H75" s="147"/>
      <c r="I75" s="147">
        <f>'SO01 1 Pol'!G185</f>
        <v>0</v>
      </c>
      <c r="J75" s="148" t="str">
        <f>IF(I78=0,"",I75/I78*100)</f>
        <v/>
      </c>
    </row>
    <row r="76" spans="1:10" ht="24.95" customHeight="1" x14ac:dyDescent="0.2">
      <c r="A76" s="21"/>
      <c r="B76" s="145" t="s">
        <v>109</v>
      </c>
      <c r="C76" s="218" t="s">
        <v>110</v>
      </c>
      <c r="D76" s="219"/>
      <c r="E76" s="219"/>
      <c r="F76" s="146" t="s">
        <v>26</v>
      </c>
      <c r="G76" s="147"/>
      <c r="H76" s="147"/>
      <c r="I76" s="147">
        <f>'SO01 1 Pol'!G189</f>
        <v>0</v>
      </c>
      <c r="J76" s="148" t="str">
        <f>IF(I78=0,"",I76/I78*100)</f>
        <v/>
      </c>
    </row>
    <row r="77" spans="1:10" ht="24.95" customHeight="1" x14ac:dyDescent="0.2">
      <c r="A77" s="21"/>
      <c r="B77" s="145" t="s">
        <v>111</v>
      </c>
      <c r="C77" s="218" t="s">
        <v>112</v>
      </c>
      <c r="D77" s="219"/>
      <c r="E77" s="219"/>
      <c r="F77" s="146" t="s">
        <v>113</v>
      </c>
      <c r="G77" s="147"/>
      <c r="H77" s="147"/>
      <c r="I77" s="147">
        <f>'SO01 1 Pol'!G195</f>
        <v>0</v>
      </c>
      <c r="J77" s="148" t="str">
        <f>IF(I78=0,"",I77/I78*100)</f>
        <v/>
      </c>
    </row>
    <row r="78" spans="1:10" ht="24.95" customHeight="1" x14ac:dyDescent="0.2">
      <c r="A78" s="22"/>
      <c r="B78" s="152" t="s">
        <v>1</v>
      </c>
      <c r="C78" s="153"/>
      <c r="D78" s="154"/>
      <c r="E78" s="154"/>
      <c r="F78" s="155"/>
      <c r="G78" s="156"/>
      <c r="H78" s="156"/>
      <c r="I78" s="156">
        <f>SUM(I52:I77)</f>
        <v>0</v>
      </c>
      <c r="J78" s="157">
        <f>SUM(J52:J77)</f>
        <v>0</v>
      </c>
    </row>
    <row r="79" spans="1:10" x14ac:dyDescent="0.2">
      <c r="F79" s="17"/>
      <c r="G79" s="17"/>
      <c r="H79" s="17"/>
      <c r="I79" s="17"/>
      <c r="J79" s="23"/>
    </row>
    <row r="80" spans="1:10" x14ac:dyDescent="0.2">
      <c r="F80" s="17"/>
      <c r="G80" s="17"/>
      <c r="H80" s="17"/>
      <c r="I80" s="17"/>
      <c r="J80" s="23"/>
    </row>
    <row r="81" spans="6:10" x14ac:dyDescent="0.2">
      <c r="F81" s="17"/>
      <c r="G81" s="17"/>
      <c r="H81" s="17"/>
      <c r="I81" s="17"/>
      <c r="J81" s="23"/>
    </row>
  </sheetData>
  <sheetProtection password="CA9C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32:E32"/>
    <mergeCell ref="C39:E39"/>
    <mergeCell ref="C40:E40"/>
    <mergeCell ref="C41:E41"/>
    <mergeCell ref="C42:E42"/>
    <mergeCell ref="B43:E43"/>
    <mergeCell ref="C52:E52"/>
    <mergeCell ref="C53:E53"/>
    <mergeCell ref="C54:E54"/>
    <mergeCell ref="C55:E55"/>
    <mergeCell ref="C56:E56"/>
    <mergeCell ref="C66:E66"/>
    <mergeCell ref="C57:E57"/>
    <mergeCell ref="C58:E58"/>
    <mergeCell ref="C59:E59"/>
    <mergeCell ref="C60:E60"/>
    <mergeCell ref="C61:E61"/>
    <mergeCell ref="G32:I32"/>
    <mergeCell ref="C77:E77"/>
    <mergeCell ref="C73:E73"/>
    <mergeCell ref="C74:E74"/>
    <mergeCell ref="C75:E75"/>
    <mergeCell ref="C76:E76"/>
    <mergeCell ref="C67:E67"/>
    <mergeCell ref="C68:E68"/>
    <mergeCell ref="C69:E69"/>
    <mergeCell ref="C71:E71"/>
    <mergeCell ref="C72:E72"/>
    <mergeCell ref="C70:E70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0" t="s">
        <v>6</v>
      </c>
      <c r="B1" s="270"/>
      <c r="C1" s="271"/>
      <c r="D1" s="270"/>
      <c r="E1" s="270"/>
      <c r="F1" s="270"/>
      <c r="G1" s="270"/>
    </row>
    <row r="2" spans="1:7" ht="24.95" customHeight="1" x14ac:dyDescent="0.2">
      <c r="A2" s="14" t="s">
        <v>7</v>
      </c>
      <c r="B2" s="13"/>
      <c r="C2" s="272"/>
      <c r="D2" s="272"/>
      <c r="E2" s="272"/>
      <c r="F2" s="272"/>
      <c r="G2" s="273"/>
    </row>
    <row r="3" spans="1:7" ht="24.95" customHeight="1" x14ac:dyDescent="0.2">
      <c r="A3" s="14" t="s">
        <v>8</v>
      </c>
      <c r="B3" s="13"/>
      <c r="C3" s="272"/>
      <c r="D3" s="272"/>
      <c r="E3" s="272"/>
      <c r="F3" s="272"/>
      <c r="G3" s="273"/>
    </row>
    <row r="4" spans="1:7" ht="24.95" customHeight="1" x14ac:dyDescent="0.2">
      <c r="A4" s="14" t="s">
        <v>9</v>
      </c>
      <c r="B4" s="13"/>
      <c r="C4" s="272"/>
      <c r="D4" s="272"/>
      <c r="E4" s="272"/>
      <c r="F4" s="272"/>
      <c r="G4" s="273"/>
    </row>
    <row r="5" spans="1:7" x14ac:dyDescent="0.2">
      <c r="B5" s="4"/>
      <c r="C5" s="5"/>
      <c r="D5" s="6"/>
    </row>
  </sheetData>
  <sheetProtection algorithmName="SHA-512" hashValue="COZbxdgGPhG5anj+NeJLHuBz5AWiQSzelQkZ9qbx3x8L3KT9ewk2i2XhmZ5clqZrUX1DirAb8L8sy0B3UeZfMw==" saltValue="oldXk2FpZkXmYZCfomD6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5"/>
  <sheetViews>
    <sheetView tabSelected="1" zoomScaleNormal="100" workbookViewId="0">
      <pane ySplit="7" topLeftCell="A8" activePane="bottomLeft" state="frozen"/>
      <selection pane="bottomLeft" activeCell="C18" sqref="C18"/>
    </sheetView>
  </sheetViews>
  <sheetFormatPr defaultRowHeight="12.75" outlineLevelRow="3" x14ac:dyDescent="0.2"/>
  <cols>
    <col min="1" max="1" width="4.28515625" customWidth="1"/>
    <col min="2" max="2" width="12.5703125" style="19" customWidth="1"/>
    <col min="3" max="3" width="63.28515625" style="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83" t="s">
        <v>457</v>
      </c>
      <c r="B1" s="283"/>
      <c r="C1" s="283"/>
      <c r="D1" s="283"/>
      <c r="E1" s="283"/>
      <c r="F1" s="283"/>
      <c r="G1" s="283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AG1" t="s">
        <v>116</v>
      </c>
    </row>
    <row r="2" spans="1:60" ht="24.95" customHeight="1" x14ac:dyDescent="0.2">
      <c r="A2" s="162" t="s">
        <v>7</v>
      </c>
      <c r="B2" s="163"/>
      <c r="C2" s="284" t="s">
        <v>470</v>
      </c>
      <c r="D2" s="285"/>
      <c r="E2" s="285"/>
      <c r="F2" s="285"/>
      <c r="G2" s="286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AG2" t="s">
        <v>117</v>
      </c>
    </row>
    <row r="3" spans="1:60" ht="24.95" customHeight="1" x14ac:dyDescent="0.2">
      <c r="A3" s="162" t="s">
        <v>8</v>
      </c>
      <c r="B3" s="163" t="s">
        <v>42</v>
      </c>
      <c r="C3" s="284" t="s">
        <v>43</v>
      </c>
      <c r="D3" s="285"/>
      <c r="E3" s="285"/>
      <c r="F3" s="285"/>
      <c r="G3" s="28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AC3" s="19" t="s">
        <v>117</v>
      </c>
      <c r="AG3" t="s">
        <v>118</v>
      </c>
    </row>
    <row r="4" spans="1:60" ht="24.95" customHeight="1" x14ac:dyDescent="0.2">
      <c r="A4" s="164" t="s">
        <v>9</v>
      </c>
      <c r="B4" s="165" t="s">
        <v>40</v>
      </c>
      <c r="C4" s="287" t="s">
        <v>41</v>
      </c>
      <c r="D4" s="288"/>
      <c r="E4" s="288"/>
      <c r="F4" s="288"/>
      <c r="G4" s="289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AG4" t="s">
        <v>119</v>
      </c>
    </row>
    <row r="5" spans="1:60" x14ac:dyDescent="0.2">
      <c r="A5" s="54"/>
      <c r="B5" s="166"/>
      <c r="C5" s="166"/>
      <c r="D5" s="10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60" ht="38.25" x14ac:dyDescent="0.2">
      <c r="A6" s="167" t="s">
        <v>120</v>
      </c>
      <c r="B6" s="168" t="s">
        <v>121</v>
      </c>
      <c r="C6" s="168" t="s">
        <v>122</v>
      </c>
      <c r="D6" s="169" t="s">
        <v>123</v>
      </c>
      <c r="E6" s="167" t="s">
        <v>124</v>
      </c>
      <c r="F6" s="170" t="s">
        <v>125</v>
      </c>
      <c r="G6" s="167" t="s">
        <v>29</v>
      </c>
      <c r="H6" s="171" t="s">
        <v>30</v>
      </c>
      <c r="I6" s="171" t="s">
        <v>126</v>
      </c>
      <c r="J6" s="171" t="s">
        <v>31</v>
      </c>
      <c r="K6" s="171" t="s">
        <v>127</v>
      </c>
      <c r="L6" s="171" t="s">
        <v>128</v>
      </c>
      <c r="M6" s="171" t="s">
        <v>129</v>
      </c>
      <c r="N6" s="171" t="s">
        <v>130</v>
      </c>
      <c r="O6" s="171" t="s">
        <v>131</v>
      </c>
      <c r="P6" s="171" t="s">
        <v>132</v>
      </c>
      <c r="Q6" s="171" t="s">
        <v>133</v>
      </c>
      <c r="R6" s="171" t="s">
        <v>134</v>
      </c>
      <c r="S6" s="171" t="s">
        <v>135</v>
      </c>
      <c r="T6" s="171" t="s">
        <v>136</v>
      </c>
      <c r="U6" s="25" t="s">
        <v>137</v>
      </c>
      <c r="V6" s="25" t="s">
        <v>138</v>
      </c>
      <c r="W6" s="25" t="s">
        <v>139</v>
      </c>
      <c r="X6" s="25" t="s">
        <v>140</v>
      </c>
      <c r="Y6" s="25" t="s">
        <v>141</v>
      </c>
    </row>
    <row r="7" spans="1:60" ht="13.5" customHeight="1" x14ac:dyDescent="0.2">
      <c r="A7" s="172"/>
      <c r="B7" s="173"/>
      <c r="C7" s="173"/>
      <c r="D7" s="174"/>
      <c r="E7" s="175"/>
      <c r="F7" s="176"/>
      <c r="G7" s="176"/>
      <c r="H7" s="176"/>
      <c r="I7" s="176"/>
      <c r="J7" s="176"/>
      <c r="K7" s="176"/>
      <c r="L7" s="176"/>
      <c r="M7" s="176"/>
      <c r="N7" s="175"/>
      <c r="O7" s="175"/>
      <c r="P7" s="175"/>
      <c r="Q7" s="175"/>
      <c r="R7" s="176"/>
      <c r="S7" s="176"/>
      <c r="T7" s="176"/>
      <c r="U7" s="27"/>
      <c r="V7" s="27"/>
      <c r="W7" s="27"/>
      <c r="X7" s="27"/>
      <c r="Y7" s="27"/>
    </row>
    <row r="8" spans="1:60" x14ac:dyDescent="0.2">
      <c r="A8" s="177" t="s">
        <v>142</v>
      </c>
      <c r="B8" s="178" t="s">
        <v>63</v>
      </c>
      <c r="C8" s="179" t="s">
        <v>64</v>
      </c>
      <c r="D8" s="180"/>
      <c r="E8" s="181"/>
      <c r="F8" s="182"/>
      <c r="G8" s="182">
        <f>SUMIF(AG9:AG14,"&lt;&gt;NOR",G9:G14)</f>
        <v>0</v>
      </c>
      <c r="H8" s="182"/>
      <c r="I8" s="182">
        <f>SUM(I9:I14)</f>
        <v>13157.62</v>
      </c>
      <c r="J8" s="182"/>
      <c r="K8" s="182">
        <f>SUM(K9:K14)</f>
        <v>7362.07</v>
      </c>
      <c r="L8" s="182"/>
      <c r="M8" s="182">
        <f>SUM(M9:M14)</f>
        <v>0</v>
      </c>
      <c r="N8" s="181"/>
      <c r="O8" s="181">
        <f>SUM(O9:O14)</f>
        <v>1.68</v>
      </c>
      <c r="P8" s="181"/>
      <c r="Q8" s="181">
        <f>SUM(Q9:Q14)</f>
        <v>0</v>
      </c>
      <c r="R8" s="182"/>
      <c r="S8" s="182"/>
      <c r="T8" s="183"/>
      <c r="U8" s="29"/>
      <c r="V8" s="29">
        <f>SUM(V9:V14)</f>
        <v>13.579999999999998</v>
      </c>
      <c r="W8" s="29"/>
      <c r="X8" s="29"/>
      <c r="Y8" s="29"/>
      <c r="AG8" t="s">
        <v>143</v>
      </c>
    </row>
    <row r="9" spans="1:60" outlineLevel="1" x14ac:dyDescent="0.2">
      <c r="A9" s="184">
        <v>1</v>
      </c>
      <c r="B9" s="185" t="s">
        <v>144</v>
      </c>
      <c r="C9" s="186" t="s">
        <v>145</v>
      </c>
      <c r="D9" s="187" t="s">
        <v>146</v>
      </c>
      <c r="E9" s="188">
        <v>16.798100000000002</v>
      </c>
      <c r="F9" s="160">
        <v>0</v>
      </c>
      <c r="G9" s="189">
        <f>ROUND(E9*F9,2)</f>
        <v>0</v>
      </c>
      <c r="H9" s="190">
        <v>486.02</v>
      </c>
      <c r="I9" s="189">
        <f>ROUND(E9*H9,2)</f>
        <v>8164.21</v>
      </c>
      <c r="J9" s="190">
        <v>281.98</v>
      </c>
      <c r="K9" s="189">
        <f>ROUND(E9*J9,2)</f>
        <v>4736.7299999999996</v>
      </c>
      <c r="L9" s="189">
        <v>12</v>
      </c>
      <c r="M9" s="189">
        <f>G9*(1+L9/100)</f>
        <v>0</v>
      </c>
      <c r="N9" s="188">
        <v>5.7099999999999998E-2</v>
      </c>
      <c r="O9" s="188">
        <f>ROUND(E9*N9,2)</f>
        <v>0.96</v>
      </c>
      <c r="P9" s="188">
        <v>0</v>
      </c>
      <c r="Q9" s="188">
        <f>ROUND(E9*P9,2)</f>
        <v>0</v>
      </c>
      <c r="R9" s="189" t="s">
        <v>147</v>
      </c>
      <c r="S9" s="189" t="s">
        <v>148</v>
      </c>
      <c r="T9" s="191" t="s">
        <v>148</v>
      </c>
      <c r="U9" s="28">
        <v>0.51744999999999997</v>
      </c>
      <c r="V9" s="28">
        <f>ROUND(E9*U9,2)</f>
        <v>8.69</v>
      </c>
      <c r="W9" s="28"/>
      <c r="X9" s="28" t="s">
        <v>149</v>
      </c>
      <c r="Y9" s="28" t="s">
        <v>150</v>
      </c>
      <c r="Z9" s="26"/>
      <c r="AA9" s="26"/>
      <c r="AB9" s="26"/>
      <c r="AC9" s="26"/>
      <c r="AD9" s="26"/>
      <c r="AE9" s="26"/>
      <c r="AF9" s="26"/>
      <c r="AG9" s="26" t="s">
        <v>151</v>
      </c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</row>
    <row r="10" spans="1:60" outlineLevel="2" x14ac:dyDescent="0.2">
      <c r="A10" s="192"/>
      <c r="B10" s="193"/>
      <c r="C10" s="274" t="s">
        <v>152</v>
      </c>
      <c r="D10" s="275"/>
      <c r="E10" s="275"/>
      <c r="F10" s="275"/>
      <c r="G10" s="275"/>
      <c r="H10" s="194"/>
      <c r="I10" s="194"/>
      <c r="J10" s="194"/>
      <c r="K10" s="194"/>
      <c r="L10" s="194"/>
      <c r="M10" s="194"/>
      <c r="N10" s="195"/>
      <c r="O10" s="195"/>
      <c r="P10" s="195"/>
      <c r="Q10" s="195"/>
      <c r="R10" s="194"/>
      <c r="S10" s="194"/>
      <c r="T10" s="194"/>
      <c r="U10" s="28"/>
      <c r="V10" s="28"/>
      <c r="W10" s="28"/>
      <c r="X10" s="28"/>
      <c r="Y10" s="28"/>
      <c r="Z10" s="26"/>
      <c r="AA10" s="26"/>
      <c r="AB10" s="26"/>
      <c r="AC10" s="26"/>
      <c r="AD10" s="26"/>
      <c r="AE10" s="26"/>
      <c r="AF10" s="26"/>
      <c r="AG10" s="26" t="s">
        <v>153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60" outlineLevel="1" x14ac:dyDescent="0.2">
      <c r="A11" s="184">
        <v>2</v>
      </c>
      <c r="B11" s="185" t="s">
        <v>154</v>
      </c>
      <c r="C11" s="186" t="s">
        <v>155</v>
      </c>
      <c r="D11" s="187" t="s">
        <v>146</v>
      </c>
      <c r="E11" s="188">
        <v>7.1234000000000002</v>
      </c>
      <c r="F11" s="160">
        <v>0</v>
      </c>
      <c r="G11" s="189">
        <f>ROUND(E11*F11,2)</f>
        <v>0</v>
      </c>
      <c r="H11" s="190">
        <v>589.52</v>
      </c>
      <c r="I11" s="189">
        <f>ROUND(E11*H11,2)</f>
        <v>4199.3900000000003</v>
      </c>
      <c r="J11" s="190">
        <v>288.48</v>
      </c>
      <c r="K11" s="189">
        <f>ROUND(E11*J11,2)</f>
        <v>2054.96</v>
      </c>
      <c r="L11" s="189">
        <v>12</v>
      </c>
      <c r="M11" s="189">
        <f>G11*(1+L11/100)</f>
        <v>0</v>
      </c>
      <c r="N11" s="188">
        <v>7.5340000000000004E-2</v>
      </c>
      <c r="O11" s="188">
        <f>ROUND(E11*N11,2)</f>
        <v>0.54</v>
      </c>
      <c r="P11" s="188">
        <v>0</v>
      </c>
      <c r="Q11" s="188">
        <f>ROUND(E11*P11,2)</f>
        <v>0</v>
      </c>
      <c r="R11" s="189" t="s">
        <v>147</v>
      </c>
      <c r="S11" s="189" t="s">
        <v>148</v>
      </c>
      <c r="T11" s="191" t="s">
        <v>148</v>
      </c>
      <c r="U11" s="28">
        <v>0.52915000000000001</v>
      </c>
      <c r="V11" s="28">
        <f>ROUND(E11*U11,2)</f>
        <v>3.77</v>
      </c>
      <c r="W11" s="28"/>
      <c r="X11" s="28" t="s">
        <v>149</v>
      </c>
      <c r="Y11" s="28" t="s">
        <v>150</v>
      </c>
      <c r="Z11" s="26"/>
      <c r="AA11" s="26"/>
      <c r="AB11" s="26"/>
      <c r="AC11" s="26"/>
      <c r="AD11" s="26"/>
      <c r="AE11" s="26"/>
      <c r="AF11" s="26"/>
      <c r="AG11" s="26" t="s">
        <v>151</v>
      </c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</row>
    <row r="12" spans="1:60" outlineLevel="2" x14ac:dyDescent="0.2">
      <c r="A12" s="192"/>
      <c r="B12" s="193"/>
      <c r="C12" s="274" t="s">
        <v>152</v>
      </c>
      <c r="D12" s="275"/>
      <c r="E12" s="275"/>
      <c r="F12" s="275"/>
      <c r="G12" s="275"/>
      <c r="H12" s="194"/>
      <c r="I12" s="194"/>
      <c r="J12" s="194"/>
      <c r="K12" s="194"/>
      <c r="L12" s="194"/>
      <c r="M12" s="194"/>
      <c r="N12" s="195"/>
      <c r="O12" s="195"/>
      <c r="P12" s="195"/>
      <c r="Q12" s="195"/>
      <c r="R12" s="194"/>
      <c r="S12" s="194"/>
      <c r="T12" s="194"/>
      <c r="U12" s="28"/>
      <c r="V12" s="28"/>
      <c r="W12" s="28"/>
      <c r="X12" s="28"/>
      <c r="Y12" s="28"/>
      <c r="Z12" s="26"/>
      <c r="AA12" s="26"/>
      <c r="AB12" s="26"/>
      <c r="AC12" s="26"/>
      <c r="AD12" s="26"/>
      <c r="AE12" s="26"/>
      <c r="AF12" s="26"/>
      <c r="AG12" s="26" t="s">
        <v>153</v>
      </c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</row>
    <row r="13" spans="1:60" outlineLevel="1" x14ac:dyDescent="0.2">
      <c r="A13" s="184">
        <v>3</v>
      </c>
      <c r="B13" s="185" t="s">
        <v>156</v>
      </c>
      <c r="C13" s="186" t="s">
        <v>157</v>
      </c>
      <c r="D13" s="187" t="s">
        <v>146</v>
      </c>
      <c r="E13" s="188">
        <v>1.2</v>
      </c>
      <c r="F13" s="160">
        <v>0</v>
      </c>
      <c r="G13" s="189">
        <f>ROUND(E13*F13,2)</f>
        <v>0</v>
      </c>
      <c r="H13" s="190">
        <v>661.68</v>
      </c>
      <c r="I13" s="189">
        <f>ROUND(E13*H13,2)</f>
        <v>794.02</v>
      </c>
      <c r="J13" s="190">
        <v>475.32</v>
      </c>
      <c r="K13" s="189">
        <f>ROUND(E13*J13,2)</f>
        <v>570.38</v>
      </c>
      <c r="L13" s="189">
        <v>12</v>
      </c>
      <c r="M13" s="189">
        <f>G13*(1+L13/100)</f>
        <v>0</v>
      </c>
      <c r="N13" s="188">
        <v>0.15340000000000001</v>
      </c>
      <c r="O13" s="188">
        <f>ROUND(E13*N13,2)</f>
        <v>0.18</v>
      </c>
      <c r="P13" s="188">
        <v>0</v>
      </c>
      <c r="Q13" s="188">
        <f>ROUND(E13*P13,2)</f>
        <v>0</v>
      </c>
      <c r="R13" s="189" t="s">
        <v>147</v>
      </c>
      <c r="S13" s="189" t="s">
        <v>148</v>
      </c>
      <c r="T13" s="191" t="s">
        <v>148</v>
      </c>
      <c r="U13" s="28">
        <v>0.93459999999999999</v>
      </c>
      <c r="V13" s="28">
        <f>ROUND(E13*U13,2)</f>
        <v>1.1200000000000001</v>
      </c>
      <c r="W13" s="28"/>
      <c r="X13" s="28" t="s">
        <v>149</v>
      </c>
      <c r="Y13" s="28" t="s">
        <v>150</v>
      </c>
      <c r="Z13" s="26"/>
      <c r="AA13" s="26"/>
      <c r="AB13" s="26"/>
      <c r="AC13" s="26"/>
      <c r="AD13" s="26"/>
      <c r="AE13" s="26"/>
      <c r="AF13" s="26"/>
      <c r="AG13" s="26" t="s">
        <v>151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</row>
    <row r="14" spans="1:60" outlineLevel="2" x14ac:dyDescent="0.2">
      <c r="A14" s="192"/>
      <c r="B14" s="193"/>
      <c r="C14" s="274" t="s">
        <v>158</v>
      </c>
      <c r="D14" s="275"/>
      <c r="E14" s="275"/>
      <c r="F14" s="275"/>
      <c r="G14" s="275"/>
      <c r="H14" s="194"/>
      <c r="I14" s="194"/>
      <c r="J14" s="194"/>
      <c r="K14" s="194"/>
      <c r="L14" s="194"/>
      <c r="M14" s="194"/>
      <c r="N14" s="195"/>
      <c r="O14" s="195"/>
      <c r="P14" s="195"/>
      <c r="Q14" s="195"/>
      <c r="R14" s="194"/>
      <c r="S14" s="194"/>
      <c r="T14" s="194"/>
      <c r="U14" s="28"/>
      <c r="V14" s="28"/>
      <c r="W14" s="28"/>
      <c r="X14" s="28"/>
      <c r="Y14" s="28"/>
      <c r="Z14" s="26"/>
      <c r="AA14" s="26"/>
      <c r="AB14" s="26"/>
      <c r="AC14" s="26"/>
      <c r="AD14" s="26"/>
      <c r="AE14" s="26"/>
      <c r="AF14" s="26"/>
      <c r="AG14" s="26" t="s">
        <v>153</v>
      </c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</row>
    <row r="15" spans="1:60" x14ac:dyDescent="0.2">
      <c r="A15" s="177" t="s">
        <v>142</v>
      </c>
      <c r="B15" s="178" t="s">
        <v>65</v>
      </c>
      <c r="C15" s="179" t="s">
        <v>66</v>
      </c>
      <c r="D15" s="180"/>
      <c r="E15" s="181"/>
      <c r="F15" s="182"/>
      <c r="G15" s="182">
        <f>SUMIF(AG16:AG18,"&lt;&gt;NOR",G16:G18)</f>
        <v>0</v>
      </c>
      <c r="H15" s="182"/>
      <c r="I15" s="182">
        <f>SUM(I16:I18)</f>
        <v>1881.21</v>
      </c>
      <c r="J15" s="182"/>
      <c r="K15" s="182">
        <f>SUM(K16:K18)</f>
        <v>1745</v>
      </c>
      <c r="L15" s="182"/>
      <c r="M15" s="182">
        <f>SUM(M16:M18)</f>
        <v>0</v>
      </c>
      <c r="N15" s="181"/>
      <c r="O15" s="181">
        <f>SUM(O16:O18)</f>
        <v>7.0000000000000007E-2</v>
      </c>
      <c r="P15" s="181"/>
      <c r="Q15" s="181">
        <f>SUM(Q16:Q18)</f>
        <v>0</v>
      </c>
      <c r="R15" s="182"/>
      <c r="S15" s="182"/>
      <c r="T15" s="183"/>
      <c r="U15" s="29"/>
      <c r="V15" s="29">
        <f>SUM(V16:V18)</f>
        <v>2.8000000000000003</v>
      </c>
      <c r="W15" s="29"/>
      <c r="X15" s="29"/>
      <c r="Y15" s="29"/>
      <c r="AG15" t="s">
        <v>143</v>
      </c>
    </row>
    <row r="16" spans="1:60" ht="33.75" outlineLevel="1" x14ac:dyDescent="0.2">
      <c r="A16" s="184">
        <v>4</v>
      </c>
      <c r="B16" s="185" t="s">
        <v>159</v>
      </c>
      <c r="C16" s="186" t="s">
        <v>160</v>
      </c>
      <c r="D16" s="187" t="s">
        <v>146</v>
      </c>
      <c r="E16" s="188">
        <v>2.2789999999999999</v>
      </c>
      <c r="F16" s="160">
        <v>0</v>
      </c>
      <c r="G16" s="189">
        <f>ROUND(E16*F16,2)</f>
        <v>0</v>
      </c>
      <c r="H16" s="190">
        <v>680.65</v>
      </c>
      <c r="I16" s="189">
        <f>ROUND(E16*H16,2)</f>
        <v>1551.2</v>
      </c>
      <c r="J16" s="190">
        <v>585.35</v>
      </c>
      <c r="K16" s="189">
        <f>ROUND(E16*J16,2)</f>
        <v>1334.01</v>
      </c>
      <c r="L16" s="189">
        <v>12</v>
      </c>
      <c r="M16" s="189">
        <f>G16*(1+L16/100)</f>
        <v>0</v>
      </c>
      <c r="N16" s="188">
        <v>3.1130000000000001E-2</v>
      </c>
      <c r="O16" s="188">
        <f>ROUND(E16*N16,2)</f>
        <v>7.0000000000000007E-2</v>
      </c>
      <c r="P16" s="188">
        <v>0</v>
      </c>
      <c r="Q16" s="188">
        <f>ROUND(E16*P16,2)</f>
        <v>0</v>
      </c>
      <c r="R16" s="189" t="s">
        <v>147</v>
      </c>
      <c r="S16" s="189" t="s">
        <v>148</v>
      </c>
      <c r="T16" s="191" t="s">
        <v>148</v>
      </c>
      <c r="U16" s="28">
        <v>0.94</v>
      </c>
      <c r="V16" s="28">
        <f>ROUND(E16*U16,2)</f>
        <v>2.14</v>
      </c>
      <c r="W16" s="28"/>
      <c r="X16" s="28" t="s">
        <v>149</v>
      </c>
      <c r="Y16" s="28" t="s">
        <v>150</v>
      </c>
      <c r="Z16" s="26"/>
      <c r="AA16" s="26"/>
      <c r="AB16" s="26"/>
      <c r="AC16" s="26"/>
      <c r="AD16" s="26"/>
      <c r="AE16" s="26"/>
      <c r="AF16" s="26"/>
      <c r="AG16" s="26" t="s">
        <v>151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</row>
    <row r="17" spans="1:60" ht="22.5" outlineLevel="2" x14ac:dyDescent="0.2">
      <c r="A17" s="192"/>
      <c r="B17" s="193"/>
      <c r="C17" s="274" t="s">
        <v>161</v>
      </c>
      <c r="D17" s="275"/>
      <c r="E17" s="275"/>
      <c r="F17" s="275"/>
      <c r="G17" s="275"/>
      <c r="H17" s="194"/>
      <c r="I17" s="194"/>
      <c r="J17" s="194"/>
      <c r="K17" s="194"/>
      <c r="L17" s="194"/>
      <c r="M17" s="194"/>
      <c r="N17" s="195"/>
      <c r="O17" s="195"/>
      <c r="P17" s="195"/>
      <c r="Q17" s="195"/>
      <c r="R17" s="194"/>
      <c r="S17" s="194"/>
      <c r="T17" s="194"/>
      <c r="U17" s="28"/>
      <c r="V17" s="28"/>
      <c r="W17" s="28"/>
      <c r="X17" s="28"/>
      <c r="Y17" s="28"/>
      <c r="Z17" s="26"/>
      <c r="AA17" s="26"/>
      <c r="AB17" s="26"/>
      <c r="AC17" s="26"/>
      <c r="AD17" s="26"/>
      <c r="AE17" s="26"/>
      <c r="AF17" s="26"/>
      <c r="AG17" s="26" t="s">
        <v>153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30" t="str">
        <f>C17</f>
        <v>zřízení nosné konstrukce příčky, vložení tepelné izolace tl. do 5 cm, montáž desek, tmelení spár Q2 a úprava rohů. Včetně dodávek materiálu.</v>
      </c>
      <c r="BB17" s="26"/>
      <c r="BC17" s="26"/>
      <c r="BD17" s="26"/>
      <c r="BE17" s="26"/>
      <c r="BF17" s="26"/>
      <c r="BG17" s="26"/>
      <c r="BH17" s="26"/>
    </row>
    <row r="18" spans="1:60" ht="33.75" outlineLevel="1" x14ac:dyDescent="0.2">
      <c r="A18" s="196">
        <v>5</v>
      </c>
      <c r="B18" s="197" t="s">
        <v>162</v>
      </c>
      <c r="C18" s="198" t="s">
        <v>163</v>
      </c>
      <c r="D18" s="199" t="s">
        <v>164</v>
      </c>
      <c r="E18" s="200">
        <v>1</v>
      </c>
      <c r="F18" s="161">
        <v>0</v>
      </c>
      <c r="G18" s="201">
        <f>ROUND(E18*F18,2)</f>
        <v>0</v>
      </c>
      <c r="H18" s="202">
        <v>330.01</v>
      </c>
      <c r="I18" s="201">
        <f>ROUND(E18*H18,2)</f>
        <v>330.01</v>
      </c>
      <c r="J18" s="202">
        <v>410.99</v>
      </c>
      <c r="K18" s="201">
        <f>ROUND(E18*J18,2)</f>
        <v>410.99</v>
      </c>
      <c r="L18" s="201">
        <v>12</v>
      </c>
      <c r="M18" s="201">
        <f>G18*(1+L18/100)</f>
        <v>0</v>
      </c>
      <c r="N18" s="200">
        <v>4.9500000000000004E-3</v>
      </c>
      <c r="O18" s="200">
        <f>ROUND(E18*N18,2)</f>
        <v>0</v>
      </c>
      <c r="P18" s="200">
        <v>0</v>
      </c>
      <c r="Q18" s="200">
        <f>ROUND(E18*P18,2)</f>
        <v>0</v>
      </c>
      <c r="R18" s="201" t="s">
        <v>147</v>
      </c>
      <c r="S18" s="201" t="s">
        <v>148</v>
      </c>
      <c r="T18" s="203" t="s">
        <v>148</v>
      </c>
      <c r="U18" s="28">
        <v>0.66</v>
      </c>
      <c r="V18" s="28">
        <f>ROUND(E18*U18,2)</f>
        <v>0.66</v>
      </c>
      <c r="W18" s="28"/>
      <c r="X18" s="28" t="s">
        <v>149</v>
      </c>
      <c r="Y18" s="28" t="s">
        <v>150</v>
      </c>
      <c r="Z18" s="26"/>
      <c r="AA18" s="26"/>
      <c r="AB18" s="26"/>
      <c r="AC18" s="26"/>
      <c r="AD18" s="26"/>
      <c r="AE18" s="26"/>
      <c r="AF18" s="26"/>
      <c r="AG18" s="26" t="s">
        <v>151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</row>
    <row r="19" spans="1:60" x14ac:dyDescent="0.2">
      <c r="A19" s="177" t="s">
        <v>142</v>
      </c>
      <c r="B19" s="178" t="s">
        <v>67</v>
      </c>
      <c r="C19" s="179" t="s">
        <v>68</v>
      </c>
      <c r="D19" s="180"/>
      <c r="E19" s="181"/>
      <c r="F19" s="182"/>
      <c r="G19" s="182">
        <f>SUMIF(AG20:AG21,"&lt;&gt;NOR",G20:G21)</f>
        <v>0</v>
      </c>
      <c r="H19" s="182"/>
      <c r="I19" s="182">
        <f>SUM(I20:I21)</f>
        <v>5112.33</v>
      </c>
      <c r="J19" s="182"/>
      <c r="K19" s="182">
        <f>SUM(K20:K21)</f>
        <v>6855.61</v>
      </c>
      <c r="L19" s="182"/>
      <c r="M19" s="182">
        <f>SUM(M20:M21)</f>
        <v>0</v>
      </c>
      <c r="N19" s="181"/>
      <c r="O19" s="181">
        <f>SUM(O20:O21)</f>
        <v>0.15000000000000002</v>
      </c>
      <c r="P19" s="181"/>
      <c r="Q19" s="181">
        <f>SUM(Q20:Q21)</f>
        <v>0</v>
      </c>
      <c r="R19" s="182"/>
      <c r="S19" s="182"/>
      <c r="T19" s="183"/>
      <c r="U19" s="29"/>
      <c r="V19" s="29">
        <f>SUM(V20:V21)</f>
        <v>12.43</v>
      </c>
      <c r="W19" s="29"/>
      <c r="X19" s="29"/>
      <c r="Y19" s="29"/>
      <c r="AG19" t="s">
        <v>143</v>
      </c>
    </row>
    <row r="20" spans="1:60" ht="22.5" outlineLevel="1" x14ac:dyDescent="0.2">
      <c r="A20" s="196">
        <v>6</v>
      </c>
      <c r="B20" s="197" t="s">
        <v>165</v>
      </c>
      <c r="C20" s="198" t="s">
        <v>166</v>
      </c>
      <c r="D20" s="199" t="s">
        <v>146</v>
      </c>
      <c r="E20" s="200">
        <v>7.9320000000000004</v>
      </c>
      <c r="F20" s="161">
        <v>0</v>
      </c>
      <c r="G20" s="201">
        <f>ROUND(E20*F20,2)</f>
        <v>0</v>
      </c>
      <c r="H20" s="202">
        <v>394.27</v>
      </c>
      <c r="I20" s="201">
        <f>ROUND(E20*H20,2)</f>
        <v>3127.35</v>
      </c>
      <c r="J20" s="202">
        <v>557.73</v>
      </c>
      <c r="K20" s="201">
        <f>ROUND(E20*J20,2)</f>
        <v>4423.91</v>
      </c>
      <c r="L20" s="201">
        <v>12</v>
      </c>
      <c r="M20" s="201">
        <f>G20*(1+L20/100)</f>
        <v>0</v>
      </c>
      <c r="N20" s="200">
        <v>1.2149999999999999E-2</v>
      </c>
      <c r="O20" s="200">
        <f>ROUND(E20*N20,2)</f>
        <v>0.1</v>
      </c>
      <c r="P20" s="200">
        <v>0</v>
      </c>
      <c r="Q20" s="200">
        <f>ROUND(E20*P20,2)</f>
        <v>0</v>
      </c>
      <c r="R20" s="201" t="s">
        <v>147</v>
      </c>
      <c r="S20" s="201" t="s">
        <v>148</v>
      </c>
      <c r="T20" s="203" t="s">
        <v>148</v>
      </c>
      <c r="U20" s="28">
        <v>1.0109999999999999</v>
      </c>
      <c r="V20" s="28">
        <f>ROUND(E20*U20,2)</f>
        <v>8.02</v>
      </c>
      <c r="W20" s="28"/>
      <c r="X20" s="28" t="s">
        <v>149</v>
      </c>
      <c r="Y20" s="28" t="s">
        <v>150</v>
      </c>
      <c r="Z20" s="26"/>
      <c r="AA20" s="26"/>
      <c r="AB20" s="26"/>
      <c r="AC20" s="26"/>
      <c r="AD20" s="26"/>
      <c r="AE20" s="26"/>
      <c r="AF20" s="26"/>
      <c r="AG20" s="26" t="s">
        <v>151</v>
      </c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</row>
    <row r="21" spans="1:60" ht="33.75" outlineLevel="1" x14ac:dyDescent="0.2">
      <c r="A21" s="196">
        <v>7</v>
      </c>
      <c r="B21" s="197" t="s">
        <v>167</v>
      </c>
      <c r="C21" s="198" t="s">
        <v>168</v>
      </c>
      <c r="D21" s="199" t="s">
        <v>146</v>
      </c>
      <c r="E21" s="200">
        <v>4.3600000000000003</v>
      </c>
      <c r="F21" s="161">
        <v>0</v>
      </c>
      <c r="G21" s="201">
        <f>ROUND(E21*F21,2)</f>
        <v>0</v>
      </c>
      <c r="H21" s="202">
        <v>455.27</v>
      </c>
      <c r="I21" s="201">
        <f>ROUND(E21*H21,2)</f>
        <v>1984.98</v>
      </c>
      <c r="J21" s="202">
        <v>557.73</v>
      </c>
      <c r="K21" s="201">
        <f>ROUND(E21*J21,2)</f>
        <v>2431.6999999999998</v>
      </c>
      <c r="L21" s="201">
        <v>12</v>
      </c>
      <c r="M21" s="201">
        <f>G21*(1+L21/100)</f>
        <v>0</v>
      </c>
      <c r="N21" s="200">
        <v>1.2149999999999999E-2</v>
      </c>
      <c r="O21" s="200">
        <f>ROUND(E21*N21,2)</f>
        <v>0.05</v>
      </c>
      <c r="P21" s="200">
        <v>0</v>
      </c>
      <c r="Q21" s="200">
        <f>ROUND(E21*P21,2)</f>
        <v>0</v>
      </c>
      <c r="R21" s="201" t="s">
        <v>147</v>
      </c>
      <c r="S21" s="201" t="s">
        <v>148</v>
      </c>
      <c r="T21" s="203" t="s">
        <v>148</v>
      </c>
      <c r="U21" s="28">
        <v>1.0109999999999999</v>
      </c>
      <c r="V21" s="28">
        <f>ROUND(E21*U21,2)</f>
        <v>4.41</v>
      </c>
      <c r="W21" s="28"/>
      <c r="X21" s="28" t="s">
        <v>149</v>
      </c>
      <c r="Y21" s="28" t="s">
        <v>150</v>
      </c>
      <c r="Z21" s="26"/>
      <c r="AA21" s="26"/>
      <c r="AB21" s="26"/>
      <c r="AC21" s="26"/>
      <c r="AD21" s="26"/>
      <c r="AE21" s="26"/>
      <c r="AF21" s="26"/>
      <c r="AG21" s="26" t="s">
        <v>151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x14ac:dyDescent="0.2">
      <c r="A22" s="177" t="s">
        <v>142</v>
      </c>
      <c r="B22" s="178" t="s">
        <v>69</v>
      </c>
      <c r="C22" s="179" t="s">
        <v>70</v>
      </c>
      <c r="D22" s="180"/>
      <c r="E22" s="181"/>
      <c r="F22" s="182"/>
      <c r="G22" s="182">
        <f>SUMIF(AG23:AG34,"&lt;&gt;NOR",G23:G34)</f>
        <v>0</v>
      </c>
      <c r="H22" s="182"/>
      <c r="I22" s="182">
        <f>SUM(I23:I34)</f>
        <v>63749.71</v>
      </c>
      <c r="J22" s="182"/>
      <c r="K22" s="182">
        <f>SUM(K23:K34)</f>
        <v>92466.63</v>
      </c>
      <c r="L22" s="182"/>
      <c r="M22" s="182">
        <f>SUM(M23:M34)</f>
        <v>0</v>
      </c>
      <c r="N22" s="181"/>
      <c r="O22" s="181">
        <f>SUM(O23:O34)</f>
        <v>2.0799999999999996</v>
      </c>
      <c r="P22" s="181"/>
      <c r="Q22" s="181">
        <f>SUM(Q23:Q34)</f>
        <v>0</v>
      </c>
      <c r="R22" s="182"/>
      <c r="S22" s="182"/>
      <c r="T22" s="183"/>
      <c r="U22" s="29"/>
      <c r="V22" s="29">
        <f>SUM(V23:V34)</f>
        <v>162.16</v>
      </c>
      <c r="W22" s="29"/>
      <c r="X22" s="29"/>
      <c r="Y22" s="29"/>
      <c r="AG22" t="s">
        <v>143</v>
      </c>
    </row>
    <row r="23" spans="1:60" outlineLevel="1" x14ac:dyDescent="0.2">
      <c r="A23" s="184">
        <v>8</v>
      </c>
      <c r="B23" s="185" t="s">
        <v>169</v>
      </c>
      <c r="C23" s="186" t="s">
        <v>170</v>
      </c>
      <c r="D23" s="187" t="s">
        <v>146</v>
      </c>
      <c r="E23" s="188">
        <v>231.95099999999999</v>
      </c>
      <c r="F23" s="160">
        <v>0</v>
      </c>
      <c r="G23" s="189">
        <f>ROUND(E23*F23,2)</f>
        <v>0</v>
      </c>
      <c r="H23" s="190">
        <v>114.67</v>
      </c>
      <c r="I23" s="189">
        <f>ROUND(E23*H23,2)</f>
        <v>26597.82</v>
      </c>
      <c r="J23" s="190">
        <v>37.83</v>
      </c>
      <c r="K23" s="189">
        <f>ROUND(E23*J23,2)</f>
        <v>8774.7099999999991</v>
      </c>
      <c r="L23" s="189">
        <v>12</v>
      </c>
      <c r="M23" s="189">
        <f>G23*(1+L23/100)</f>
        <v>0</v>
      </c>
      <c r="N23" s="188">
        <v>3.6999999999999999E-4</v>
      </c>
      <c r="O23" s="188">
        <f>ROUND(E23*N23,2)</f>
        <v>0.09</v>
      </c>
      <c r="P23" s="188">
        <v>0</v>
      </c>
      <c r="Q23" s="188">
        <f>ROUND(E23*P23,2)</f>
        <v>0</v>
      </c>
      <c r="R23" s="189" t="s">
        <v>147</v>
      </c>
      <c r="S23" s="189" t="s">
        <v>148</v>
      </c>
      <c r="T23" s="191" t="s">
        <v>148</v>
      </c>
      <c r="U23" s="28">
        <v>7.0000000000000007E-2</v>
      </c>
      <c r="V23" s="28">
        <f>ROUND(E23*U23,2)</f>
        <v>16.239999999999998</v>
      </c>
      <c r="W23" s="28"/>
      <c r="X23" s="28" t="s">
        <v>149</v>
      </c>
      <c r="Y23" s="28" t="s">
        <v>150</v>
      </c>
      <c r="Z23" s="26"/>
      <c r="AA23" s="26"/>
      <c r="AB23" s="26"/>
      <c r="AC23" s="26"/>
      <c r="AD23" s="26"/>
      <c r="AE23" s="26"/>
      <c r="AF23" s="26"/>
      <c r="AG23" s="26" t="s">
        <v>151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outlineLevel="2" x14ac:dyDescent="0.2">
      <c r="A24" s="192"/>
      <c r="B24" s="193"/>
      <c r="C24" s="274" t="s">
        <v>171</v>
      </c>
      <c r="D24" s="275"/>
      <c r="E24" s="275"/>
      <c r="F24" s="275"/>
      <c r="G24" s="275"/>
      <c r="H24" s="194"/>
      <c r="I24" s="194"/>
      <c r="J24" s="194"/>
      <c r="K24" s="194"/>
      <c r="L24" s="194"/>
      <c r="M24" s="194"/>
      <c r="N24" s="195"/>
      <c r="O24" s="195"/>
      <c r="P24" s="195"/>
      <c r="Q24" s="195"/>
      <c r="R24" s="194"/>
      <c r="S24" s="194"/>
      <c r="T24" s="194"/>
      <c r="U24" s="28"/>
      <c r="V24" s="28"/>
      <c r="W24" s="28"/>
      <c r="X24" s="28"/>
      <c r="Y24" s="28"/>
      <c r="Z24" s="26"/>
      <c r="AA24" s="26"/>
      <c r="AB24" s="26"/>
      <c r="AC24" s="26"/>
      <c r="AD24" s="26"/>
      <c r="AE24" s="26"/>
      <c r="AF24" s="26"/>
      <c r="AG24" s="26" t="s">
        <v>153</v>
      </c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outlineLevel="1" x14ac:dyDescent="0.2">
      <c r="A25" s="184">
        <v>9</v>
      </c>
      <c r="B25" s="185" t="s">
        <v>172</v>
      </c>
      <c r="C25" s="186" t="s">
        <v>173</v>
      </c>
      <c r="D25" s="187" t="s">
        <v>146</v>
      </c>
      <c r="E25" s="188">
        <v>33.795299999999997</v>
      </c>
      <c r="F25" s="160">
        <v>0</v>
      </c>
      <c r="G25" s="189">
        <f>ROUND(E25*F25,2)</f>
        <v>0</v>
      </c>
      <c r="H25" s="190">
        <v>19.690000000000001</v>
      </c>
      <c r="I25" s="189">
        <f>ROUND(E25*H25,2)</f>
        <v>665.43</v>
      </c>
      <c r="J25" s="190">
        <v>39.31</v>
      </c>
      <c r="K25" s="189">
        <f>ROUND(E25*J25,2)</f>
        <v>1328.49</v>
      </c>
      <c r="L25" s="189">
        <v>12</v>
      </c>
      <c r="M25" s="189">
        <f>G25*(1+L25/100)</f>
        <v>0</v>
      </c>
      <c r="N25" s="188">
        <v>4.0000000000000003E-5</v>
      </c>
      <c r="O25" s="188">
        <f>ROUND(E25*N25,2)</f>
        <v>0</v>
      </c>
      <c r="P25" s="188">
        <v>0</v>
      </c>
      <c r="Q25" s="188">
        <f>ROUND(E25*P25,2)</f>
        <v>0</v>
      </c>
      <c r="R25" s="189" t="s">
        <v>147</v>
      </c>
      <c r="S25" s="189" t="s">
        <v>148</v>
      </c>
      <c r="T25" s="191" t="s">
        <v>148</v>
      </c>
      <c r="U25" s="28">
        <v>7.8E-2</v>
      </c>
      <c r="V25" s="28">
        <f>ROUND(E25*U25,2)</f>
        <v>2.64</v>
      </c>
      <c r="W25" s="28"/>
      <c r="X25" s="28" t="s">
        <v>149</v>
      </c>
      <c r="Y25" s="28" t="s">
        <v>150</v>
      </c>
      <c r="Z25" s="26"/>
      <c r="AA25" s="26"/>
      <c r="AB25" s="26"/>
      <c r="AC25" s="26"/>
      <c r="AD25" s="26"/>
      <c r="AE25" s="26"/>
      <c r="AF25" s="26"/>
      <c r="AG25" s="26" t="s">
        <v>151</v>
      </c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ht="22.5" outlineLevel="2" x14ac:dyDescent="0.2">
      <c r="A26" s="192"/>
      <c r="B26" s="193"/>
      <c r="C26" s="274" t="s">
        <v>174</v>
      </c>
      <c r="D26" s="275"/>
      <c r="E26" s="275"/>
      <c r="F26" s="275"/>
      <c r="G26" s="275"/>
      <c r="H26" s="194"/>
      <c r="I26" s="194"/>
      <c r="J26" s="194"/>
      <c r="K26" s="194"/>
      <c r="L26" s="194"/>
      <c r="M26" s="194"/>
      <c r="N26" s="195"/>
      <c r="O26" s="195"/>
      <c r="P26" s="195"/>
      <c r="Q26" s="195"/>
      <c r="R26" s="194"/>
      <c r="S26" s="194"/>
      <c r="T26" s="194"/>
      <c r="U26" s="28"/>
      <c r="V26" s="28"/>
      <c r="W26" s="28"/>
      <c r="X26" s="28"/>
      <c r="Y26" s="28"/>
      <c r="Z26" s="26"/>
      <c r="AA26" s="26"/>
      <c r="AB26" s="26"/>
      <c r="AC26" s="26"/>
      <c r="AD26" s="26"/>
      <c r="AE26" s="26"/>
      <c r="AF26" s="26"/>
      <c r="AG26" s="26" t="s">
        <v>153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30" t="str">
        <f>C26</f>
        <v>které se zřizují před úpravami povrchu, a obalení osazených dveřních zárubní před znečištěním při úpravách povrchu nástřikem plastických maltovin včetně pozdějšího odkrytí,</v>
      </c>
      <c r="BB26" s="26"/>
      <c r="BC26" s="26"/>
      <c r="BD26" s="26"/>
      <c r="BE26" s="26"/>
      <c r="BF26" s="26"/>
      <c r="BG26" s="26"/>
      <c r="BH26" s="26"/>
    </row>
    <row r="27" spans="1:60" ht="22.5" outlineLevel="1" x14ac:dyDescent="0.2">
      <c r="A27" s="184">
        <v>10</v>
      </c>
      <c r="B27" s="185" t="s">
        <v>175</v>
      </c>
      <c r="C27" s="186" t="s">
        <v>176</v>
      </c>
      <c r="D27" s="187" t="s">
        <v>146</v>
      </c>
      <c r="E27" s="188">
        <v>49.396999999999998</v>
      </c>
      <c r="F27" s="160">
        <v>0</v>
      </c>
      <c r="G27" s="189">
        <f>ROUND(E27*F27,2)</f>
        <v>0</v>
      </c>
      <c r="H27" s="190">
        <v>47.3</v>
      </c>
      <c r="I27" s="189">
        <f>ROUND(E27*H27,2)</f>
        <v>2336.48</v>
      </c>
      <c r="J27" s="190">
        <v>216.7</v>
      </c>
      <c r="K27" s="189">
        <f>ROUND(E27*J27,2)</f>
        <v>10704.33</v>
      </c>
      <c r="L27" s="189">
        <v>12</v>
      </c>
      <c r="M27" s="189">
        <f>G27*(1+L27/100)</f>
        <v>0</v>
      </c>
      <c r="N27" s="188">
        <v>7.6800000000000002E-3</v>
      </c>
      <c r="O27" s="188">
        <f>ROUND(E27*N27,2)</f>
        <v>0.38</v>
      </c>
      <c r="P27" s="188">
        <v>0</v>
      </c>
      <c r="Q27" s="188">
        <f>ROUND(E27*P27,2)</f>
        <v>0</v>
      </c>
      <c r="R27" s="189" t="s">
        <v>147</v>
      </c>
      <c r="S27" s="189" t="s">
        <v>148</v>
      </c>
      <c r="T27" s="191" t="s">
        <v>148</v>
      </c>
      <c r="U27" s="28">
        <v>0.38100000000000001</v>
      </c>
      <c r="V27" s="28">
        <f>ROUND(E27*U27,2)</f>
        <v>18.82</v>
      </c>
      <c r="W27" s="28"/>
      <c r="X27" s="28" t="s">
        <v>149</v>
      </c>
      <c r="Y27" s="28" t="s">
        <v>150</v>
      </c>
      <c r="Z27" s="26"/>
      <c r="AA27" s="26"/>
      <c r="AB27" s="26"/>
      <c r="AC27" s="26"/>
      <c r="AD27" s="26"/>
      <c r="AE27" s="26"/>
      <c r="AF27" s="26"/>
      <c r="AG27" s="26" t="s">
        <v>151</v>
      </c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ht="22.5" outlineLevel="2" x14ac:dyDescent="0.2">
      <c r="A28" s="192"/>
      <c r="B28" s="193"/>
      <c r="C28" s="274" t="s">
        <v>177</v>
      </c>
      <c r="D28" s="275"/>
      <c r="E28" s="275"/>
      <c r="F28" s="275"/>
      <c r="G28" s="275"/>
      <c r="H28" s="194"/>
      <c r="I28" s="194"/>
      <c r="J28" s="194"/>
      <c r="K28" s="194"/>
      <c r="L28" s="194"/>
      <c r="M28" s="194"/>
      <c r="N28" s="195"/>
      <c r="O28" s="195"/>
      <c r="P28" s="195"/>
      <c r="Q28" s="195"/>
      <c r="R28" s="194"/>
      <c r="S28" s="194"/>
      <c r="T28" s="194"/>
      <c r="U28" s="28"/>
      <c r="V28" s="28"/>
      <c r="W28" s="28"/>
      <c r="X28" s="28"/>
      <c r="Y28" s="28"/>
      <c r="Z28" s="26"/>
      <c r="AA28" s="26"/>
      <c r="AB28" s="26"/>
      <c r="AC28" s="26"/>
      <c r="AD28" s="26"/>
      <c r="AE28" s="26"/>
      <c r="AF28" s="26"/>
      <c r="AG28" s="26" t="s">
        <v>153</v>
      </c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30" t="str">
        <f>C28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28" s="26"/>
      <c r="BC28" s="26"/>
      <c r="BD28" s="26"/>
      <c r="BE28" s="26"/>
      <c r="BF28" s="26"/>
      <c r="BG28" s="26"/>
      <c r="BH28" s="26"/>
    </row>
    <row r="29" spans="1:60" outlineLevel="1" x14ac:dyDescent="0.2">
      <c r="A29" s="196">
        <v>11</v>
      </c>
      <c r="B29" s="197" t="s">
        <v>178</v>
      </c>
      <c r="C29" s="198" t="s">
        <v>179</v>
      </c>
      <c r="D29" s="199" t="s">
        <v>146</v>
      </c>
      <c r="E29" s="200">
        <v>49.396999999999998</v>
      </c>
      <c r="F29" s="161">
        <v>0</v>
      </c>
      <c r="G29" s="201">
        <f>ROUND(E29*F29,2)</f>
        <v>0</v>
      </c>
      <c r="H29" s="202">
        <v>54.65</v>
      </c>
      <c r="I29" s="201">
        <f>ROUND(E29*H29,2)</f>
        <v>2699.55</v>
      </c>
      <c r="J29" s="202">
        <v>200.35</v>
      </c>
      <c r="K29" s="201">
        <f>ROUND(E29*J29,2)</f>
        <v>9896.69</v>
      </c>
      <c r="L29" s="201">
        <v>12</v>
      </c>
      <c r="M29" s="201">
        <f>G29*(1+L29/100)</f>
        <v>0</v>
      </c>
      <c r="N29" s="200">
        <v>3.4000000000000002E-4</v>
      </c>
      <c r="O29" s="200">
        <f>ROUND(E29*N29,2)</f>
        <v>0.02</v>
      </c>
      <c r="P29" s="200">
        <v>0</v>
      </c>
      <c r="Q29" s="200">
        <f>ROUND(E29*P29,2)</f>
        <v>0</v>
      </c>
      <c r="R29" s="201" t="s">
        <v>147</v>
      </c>
      <c r="S29" s="201" t="s">
        <v>148</v>
      </c>
      <c r="T29" s="203" t="s">
        <v>148</v>
      </c>
      <c r="U29" s="28">
        <v>0.33</v>
      </c>
      <c r="V29" s="28">
        <f>ROUND(E29*U29,2)</f>
        <v>16.3</v>
      </c>
      <c r="W29" s="28"/>
      <c r="X29" s="28" t="s">
        <v>149</v>
      </c>
      <c r="Y29" s="28" t="s">
        <v>150</v>
      </c>
      <c r="Z29" s="26"/>
      <c r="AA29" s="26"/>
      <c r="AB29" s="26"/>
      <c r="AC29" s="26"/>
      <c r="AD29" s="26"/>
      <c r="AE29" s="26"/>
      <c r="AF29" s="26"/>
      <c r="AG29" s="26" t="s">
        <v>151</v>
      </c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  <row r="30" spans="1:60" ht="22.5" outlineLevel="1" x14ac:dyDescent="0.2">
      <c r="A30" s="196">
        <v>12</v>
      </c>
      <c r="B30" s="197" t="s">
        <v>180</v>
      </c>
      <c r="C30" s="198" t="s">
        <v>181</v>
      </c>
      <c r="D30" s="199" t="s">
        <v>146</v>
      </c>
      <c r="E30" s="200">
        <v>156.934</v>
      </c>
      <c r="F30" s="161">
        <v>0</v>
      </c>
      <c r="G30" s="201">
        <f>ROUND(E30*F30,2)</f>
        <v>0</v>
      </c>
      <c r="H30" s="202">
        <v>4.84</v>
      </c>
      <c r="I30" s="201">
        <f>ROUND(E30*H30,2)</f>
        <v>759.56</v>
      </c>
      <c r="J30" s="202">
        <v>41.96</v>
      </c>
      <c r="K30" s="201">
        <f>ROUND(E30*J30,2)</f>
        <v>6584.95</v>
      </c>
      <c r="L30" s="201">
        <v>12</v>
      </c>
      <c r="M30" s="201">
        <f>G30*(1+L30/100)</f>
        <v>0</v>
      </c>
      <c r="N30" s="200">
        <v>4.5399999999999998E-3</v>
      </c>
      <c r="O30" s="200">
        <f>ROUND(E30*N30,2)</f>
        <v>0.71</v>
      </c>
      <c r="P30" s="200">
        <v>0</v>
      </c>
      <c r="Q30" s="200">
        <f>ROUND(E30*P30,2)</f>
        <v>0</v>
      </c>
      <c r="R30" s="201" t="s">
        <v>182</v>
      </c>
      <c r="S30" s="201" t="s">
        <v>148</v>
      </c>
      <c r="T30" s="203" t="s">
        <v>148</v>
      </c>
      <c r="U30" s="28">
        <v>8.3250000000000005E-2</v>
      </c>
      <c r="V30" s="28">
        <f>ROUND(E30*U30,2)</f>
        <v>13.06</v>
      </c>
      <c r="W30" s="28"/>
      <c r="X30" s="28" t="s">
        <v>149</v>
      </c>
      <c r="Y30" s="28" t="s">
        <v>150</v>
      </c>
      <c r="Z30" s="26"/>
      <c r="AA30" s="26"/>
      <c r="AB30" s="26"/>
      <c r="AC30" s="26"/>
      <c r="AD30" s="26"/>
      <c r="AE30" s="26"/>
      <c r="AF30" s="26"/>
      <c r="AG30" s="26" t="s">
        <v>151</v>
      </c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</row>
    <row r="31" spans="1:60" outlineLevel="1" x14ac:dyDescent="0.2">
      <c r="A31" s="184">
        <v>13</v>
      </c>
      <c r="B31" s="185" t="s">
        <v>183</v>
      </c>
      <c r="C31" s="186" t="s">
        <v>184</v>
      </c>
      <c r="D31" s="187" t="s">
        <v>146</v>
      </c>
      <c r="E31" s="188">
        <v>182.554</v>
      </c>
      <c r="F31" s="160">
        <v>0</v>
      </c>
      <c r="G31" s="189">
        <f>ROUND(E31*F31,2)</f>
        <v>0</v>
      </c>
      <c r="H31" s="190">
        <v>106.69</v>
      </c>
      <c r="I31" s="189">
        <f>ROUND(E31*H31,2)</f>
        <v>19476.689999999999</v>
      </c>
      <c r="J31" s="190">
        <v>138.31</v>
      </c>
      <c r="K31" s="189">
        <f>ROUND(E31*J31,2)</f>
        <v>25249.040000000001</v>
      </c>
      <c r="L31" s="189">
        <v>12</v>
      </c>
      <c r="M31" s="189">
        <f>G31*(1+L31/100)</f>
        <v>0</v>
      </c>
      <c r="N31" s="188">
        <v>4.4600000000000004E-3</v>
      </c>
      <c r="O31" s="188">
        <f>ROUND(E31*N31,2)</f>
        <v>0.81</v>
      </c>
      <c r="P31" s="188">
        <v>0</v>
      </c>
      <c r="Q31" s="188">
        <f>ROUND(E31*P31,2)</f>
        <v>0</v>
      </c>
      <c r="R31" s="189" t="s">
        <v>147</v>
      </c>
      <c r="S31" s="189" t="s">
        <v>148</v>
      </c>
      <c r="T31" s="191" t="s">
        <v>148</v>
      </c>
      <c r="U31" s="28">
        <v>0.25115999999999999</v>
      </c>
      <c r="V31" s="28">
        <f>ROUND(E31*U31,2)</f>
        <v>45.85</v>
      </c>
      <c r="W31" s="28"/>
      <c r="X31" s="28" t="s">
        <v>149</v>
      </c>
      <c r="Y31" s="28" t="s">
        <v>150</v>
      </c>
      <c r="Z31" s="26"/>
      <c r="AA31" s="26"/>
      <c r="AB31" s="26"/>
      <c r="AC31" s="26"/>
      <c r="AD31" s="26"/>
      <c r="AE31" s="26"/>
      <c r="AF31" s="26"/>
      <c r="AG31" s="26" t="s">
        <v>151</v>
      </c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</row>
    <row r="32" spans="1:60" ht="22.5" outlineLevel="2" x14ac:dyDescent="0.2">
      <c r="A32" s="192"/>
      <c r="B32" s="193"/>
      <c r="C32" s="274" t="s">
        <v>185</v>
      </c>
      <c r="D32" s="275"/>
      <c r="E32" s="275"/>
      <c r="F32" s="275"/>
      <c r="G32" s="275"/>
      <c r="H32" s="194"/>
      <c r="I32" s="194"/>
      <c r="J32" s="194"/>
      <c r="K32" s="194"/>
      <c r="L32" s="194"/>
      <c r="M32" s="194"/>
      <c r="N32" s="195"/>
      <c r="O32" s="195"/>
      <c r="P32" s="195"/>
      <c r="Q32" s="195"/>
      <c r="R32" s="194"/>
      <c r="S32" s="194"/>
      <c r="T32" s="194"/>
      <c r="U32" s="28"/>
      <c r="V32" s="28"/>
      <c r="W32" s="28"/>
      <c r="X32" s="28"/>
      <c r="Y32" s="28"/>
      <c r="Z32" s="26"/>
      <c r="AA32" s="26"/>
      <c r="AB32" s="26"/>
      <c r="AC32" s="26"/>
      <c r="AD32" s="26"/>
      <c r="AE32" s="26"/>
      <c r="AF32" s="26"/>
      <c r="AG32" s="26" t="s">
        <v>153</v>
      </c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30" t="str">
        <f>C32</f>
        <v>na rovném povrchu vnitřních stěn, pilířů, svislých panelových konstrukcí, s nejnutnějším obroušením podkladu (pemzou apod.) a oprášením,</v>
      </c>
      <c r="BB32" s="26"/>
      <c r="BC32" s="26"/>
      <c r="BD32" s="26"/>
      <c r="BE32" s="26"/>
      <c r="BF32" s="26"/>
      <c r="BG32" s="26"/>
      <c r="BH32" s="26"/>
    </row>
    <row r="33" spans="1:60" outlineLevel="1" x14ac:dyDescent="0.2">
      <c r="A33" s="184">
        <v>14</v>
      </c>
      <c r="B33" s="185" t="s">
        <v>186</v>
      </c>
      <c r="C33" s="186" t="s">
        <v>187</v>
      </c>
      <c r="D33" s="187" t="s">
        <v>146</v>
      </c>
      <c r="E33" s="188">
        <v>205.2</v>
      </c>
      <c r="F33" s="160">
        <v>0</v>
      </c>
      <c r="G33" s="189">
        <f>ROUND(E33*F33,2)</f>
        <v>0</v>
      </c>
      <c r="H33" s="190">
        <v>54.65</v>
      </c>
      <c r="I33" s="189">
        <f>ROUND(E33*H33,2)</f>
        <v>11214.18</v>
      </c>
      <c r="J33" s="190">
        <v>145.85</v>
      </c>
      <c r="K33" s="189">
        <f>ROUND(E33*J33,2)</f>
        <v>29928.42</v>
      </c>
      <c r="L33" s="189">
        <v>12</v>
      </c>
      <c r="M33" s="189">
        <f>G33*(1+L33/100)</f>
        <v>0</v>
      </c>
      <c r="N33" s="188">
        <v>3.4000000000000002E-4</v>
      </c>
      <c r="O33" s="188">
        <f>ROUND(E33*N33,2)</f>
        <v>7.0000000000000007E-2</v>
      </c>
      <c r="P33" s="188">
        <v>0</v>
      </c>
      <c r="Q33" s="188">
        <f>ROUND(E33*P33,2)</f>
        <v>0</v>
      </c>
      <c r="R33" s="189" t="s">
        <v>147</v>
      </c>
      <c r="S33" s="189" t="s">
        <v>148</v>
      </c>
      <c r="T33" s="191" t="s">
        <v>148</v>
      </c>
      <c r="U33" s="28">
        <v>0.24</v>
      </c>
      <c r="V33" s="28">
        <f>ROUND(E33*U33,2)</f>
        <v>49.25</v>
      </c>
      <c r="W33" s="28"/>
      <c r="X33" s="28" t="s">
        <v>149</v>
      </c>
      <c r="Y33" s="28" t="s">
        <v>150</v>
      </c>
      <c r="Z33" s="26"/>
      <c r="AA33" s="26"/>
      <c r="AB33" s="26"/>
      <c r="AC33" s="26"/>
      <c r="AD33" s="26"/>
      <c r="AE33" s="26"/>
      <c r="AF33" s="26"/>
      <c r="AG33" s="26" t="s">
        <v>151</v>
      </c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</row>
    <row r="34" spans="1:60" outlineLevel="2" x14ac:dyDescent="0.2">
      <c r="A34" s="192"/>
      <c r="B34" s="193"/>
      <c r="C34" s="274" t="s">
        <v>188</v>
      </c>
      <c r="D34" s="275"/>
      <c r="E34" s="275"/>
      <c r="F34" s="275"/>
      <c r="G34" s="275"/>
      <c r="H34" s="194"/>
      <c r="I34" s="194"/>
      <c r="J34" s="194"/>
      <c r="K34" s="194"/>
      <c r="L34" s="194"/>
      <c r="M34" s="194"/>
      <c r="N34" s="195"/>
      <c r="O34" s="195"/>
      <c r="P34" s="195"/>
      <c r="Q34" s="195"/>
      <c r="R34" s="194"/>
      <c r="S34" s="194"/>
      <c r="T34" s="194"/>
      <c r="U34" s="28"/>
      <c r="V34" s="28"/>
      <c r="W34" s="28"/>
      <c r="X34" s="28"/>
      <c r="Y34" s="28"/>
      <c r="Z34" s="26"/>
      <c r="AA34" s="26"/>
      <c r="AB34" s="26"/>
      <c r="AC34" s="26"/>
      <c r="AD34" s="26"/>
      <c r="AE34" s="26"/>
      <c r="AF34" s="26"/>
      <c r="AG34" s="26" t="s">
        <v>153</v>
      </c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</row>
    <row r="35" spans="1:60" x14ac:dyDescent="0.2">
      <c r="A35" s="177" t="s">
        <v>142</v>
      </c>
      <c r="B35" s="178" t="s">
        <v>71</v>
      </c>
      <c r="C35" s="179" t="s">
        <v>72</v>
      </c>
      <c r="D35" s="180"/>
      <c r="E35" s="181"/>
      <c r="F35" s="182"/>
      <c r="G35" s="182">
        <f>SUMIF(AG36:AG37,"&lt;&gt;NOR",G36:G37)</f>
        <v>0</v>
      </c>
      <c r="H35" s="182"/>
      <c r="I35" s="182">
        <f>SUM(I36:I37)</f>
        <v>12371.31</v>
      </c>
      <c r="J35" s="182"/>
      <c r="K35" s="182">
        <f>SUM(K36:K37)</f>
        <v>2768.36</v>
      </c>
      <c r="L35" s="182"/>
      <c r="M35" s="182">
        <f>SUM(M36:M37)</f>
        <v>0</v>
      </c>
      <c r="N35" s="181"/>
      <c r="O35" s="181">
        <f>SUM(O36:O37)</f>
        <v>0.57999999999999996</v>
      </c>
      <c r="P35" s="181"/>
      <c r="Q35" s="181">
        <f>SUM(Q36:Q37)</f>
        <v>0</v>
      </c>
      <c r="R35" s="182"/>
      <c r="S35" s="182"/>
      <c r="T35" s="183"/>
      <c r="U35" s="29"/>
      <c r="V35" s="29">
        <f>SUM(V36:V37)</f>
        <v>9.74</v>
      </c>
      <c r="W35" s="29"/>
      <c r="X35" s="29"/>
      <c r="Y35" s="29"/>
      <c r="AG35" t="s">
        <v>143</v>
      </c>
    </row>
    <row r="36" spans="1:60" outlineLevel="1" x14ac:dyDescent="0.2">
      <c r="A36" s="196">
        <v>15</v>
      </c>
      <c r="B36" s="197" t="s">
        <v>189</v>
      </c>
      <c r="C36" s="198" t="s">
        <v>190</v>
      </c>
      <c r="D36" s="199" t="s">
        <v>146</v>
      </c>
      <c r="E36" s="200">
        <v>32.692</v>
      </c>
      <c r="F36" s="161">
        <v>0</v>
      </c>
      <c r="G36" s="201">
        <f>ROUND(E36*F36,2)</f>
        <v>0</v>
      </c>
      <c r="H36" s="202">
        <v>0</v>
      </c>
      <c r="I36" s="201">
        <f>ROUND(E36*H36,2)</f>
        <v>0</v>
      </c>
      <c r="J36" s="202">
        <v>8.1</v>
      </c>
      <c r="K36" s="201">
        <f>ROUND(E36*J36,2)</f>
        <v>264.81</v>
      </c>
      <c r="L36" s="201">
        <v>12</v>
      </c>
      <c r="M36" s="201">
        <f>G36*(1+L36/100)</f>
        <v>0</v>
      </c>
      <c r="N36" s="200">
        <v>0</v>
      </c>
      <c r="O36" s="200">
        <f>ROUND(E36*N36,2)</f>
        <v>0</v>
      </c>
      <c r="P36" s="200">
        <v>0</v>
      </c>
      <c r="Q36" s="200">
        <f>ROUND(E36*P36,2)</f>
        <v>0</v>
      </c>
      <c r="R36" s="201" t="s">
        <v>191</v>
      </c>
      <c r="S36" s="201" t="s">
        <v>148</v>
      </c>
      <c r="T36" s="203" t="s">
        <v>148</v>
      </c>
      <c r="U36" s="28">
        <v>1.6E-2</v>
      </c>
      <c r="V36" s="28">
        <f>ROUND(E36*U36,2)</f>
        <v>0.52</v>
      </c>
      <c r="W36" s="28"/>
      <c r="X36" s="28" t="s">
        <v>149</v>
      </c>
      <c r="Y36" s="28" t="s">
        <v>150</v>
      </c>
      <c r="Z36" s="26"/>
      <c r="AA36" s="26"/>
      <c r="AB36" s="26"/>
      <c r="AC36" s="26"/>
      <c r="AD36" s="26"/>
      <c r="AE36" s="26"/>
      <c r="AF36" s="26"/>
      <c r="AG36" s="26" t="s">
        <v>151</v>
      </c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</row>
    <row r="37" spans="1:60" ht="22.5" outlineLevel="1" x14ac:dyDescent="0.2">
      <c r="A37" s="196">
        <v>16</v>
      </c>
      <c r="B37" s="197" t="s">
        <v>192</v>
      </c>
      <c r="C37" s="198" t="s">
        <v>193</v>
      </c>
      <c r="D37" s="199" t="s">
        <v>146</v>
      </c>
      <c r="E37" s="200">
        <v>32.692</v>
      </c>
      <c r="F37" s="161">
        <v>0</v>
      </c>
      <c r="G37" s="201">
        <f>ROUND(E37*F37,2)</f>
        <v>0</v>
      </c>
      <c r="H37" s="202">
        <v>378.42</v>
      </c>
      <c r="I37" s="201">
        <f>ROUND(E37*H37,2)</f>
        <v>12371.31</v>
      </c>
      <c r="J37" s="202">
        <v>76.58</v>
      </c>
      <c r="K37" s="201">
        <f>ROUND(E37*J37,2)</f>
        <v>2503.5500000000002</v>
      </c>
      <c r="L37" s="201">
        <v>12</v>
      </c>
      <c r="M37" s="201">
        <f>G37*(1+L37/100)</f>
        <v>0</v>
      </c>
      <c r="N37" s="200">
        <v>1.7850000000000001E-2</v>
      </c>
      <c r="O37" s="200">
        <f>ROUND(E37*N37,2)</f>
        <v>0.57999999999999996</v>
      </c>
      <c r="P37" s="200">
        <v>0</v>
      </c>
      <c r="Q37" s="200">
        <f>ROUND(E37*P37,2)</f>
        <v>0</v>
      </c>
      <c r="R37" s="201"/>
      <c r="S37" s="201" t="s">
        <v>194</v>
      </c>
      <c r="T37" s="203" t="s">
        <v>195</v>
      </c>
      <c r="U37" s="28">
        <v>0.28199999999999997</v>
      </c>
      <c r="V37" s="28">
        <f>ROUND(E37*U37,2)</f>
        <v>9.2200000000000006</v>
      </c>
      <c r="W37" s="28"/>
      <c r="X37" s="28" t="s">
        <v>149</v>
      </c>
      <c r="Y37" s="28" t="s">
        <v>150</v>
      </c>
      <c r="Z37" s="26"/>
      <c r="AA37" s="26"/>
      <c r="AB37" s="26"/>
      <c r="AC37" s="26"/>
      <c r="AD37" s="26"/>
      <c r="AE37" s="26"/>
      <c r="AF37" s="26"/>
      <c r="AG37" s="26" t="s">
        <v>151</v>
      </c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</row>
    <row r="38" spans="1:60" x14ac:dyDescent="0.2">
      <c r="A38" s="177" t="s">
        <v>142</v>
      </c>
      <c r="B38" s="178" t="s">
        <v>73</v>
      </c>
      <c r="C38" s="179" t="s">
        <v>74</v>
      </c>
      <c r="D38" s="180"/>
      <c r="E38" s="181"/>
      <c r="F38" s="182"/>
      <c r="G38" s="182">
        <f>SUMIF(AG39:AG41,"&lt;&gt;NOR",G39:G41)</f>
        <v>0</v>
      </c>
      <c r="H38" s="182"/>
      <c r="I38" s="182">
        <f>SUM(I39:I41)</f>
        <v>5053.4799999999996</v>
      </c>
      <c r="J38" s="182"/>
      <c r="K38" s="182">
        <f>SUM(K39:K41)</f>
        <v>3089.52</v>
      </c>
      <c r="L38" s="182"/>
      <c r="M38" s="182">
        <f>SUM(M39:M41)</f>
        <v>0</v>
      </c>
      <c r="N38" s="181"/>
      <c r="O38" s="181">
        <f>SUM(O39:O41)</f>
        <v>0.09</v>
      </c>
      <c r="P38" s="181"/>
      <c r="Q38" s="181">
        <f>SUM(Q39:Q41)</f>
        <v>0</v>
      </c>
      <c r="R38" s="182"/>
      <c r="S38" s="182"/>
      <c r="T38" s="183"/>
      <c r="U38" s="29"/>
      <c r="V38" s="29">
        <f>SUM(V39:V41)</f>
        <v>5.58</v>
      </c>
      <c r="W38" s="29"/>
      <c r="X38" s="29"/>
      <c r="Y38" s="29"/>
      <c r="AG38" t="s">
        <v>143</v>
      </c>
    </row>
    <row r="39" spans="1:60" ht="33.75" outlineLevel="1" x14ac:dyDescent="0.2">
      <c r="A39" s="196">
        <v>17</v>
      </c>
      <c r="B39" s="197" t="s">
        <v>196</v>
      </c>
      <c r="C39" s="198" t="s">
        <v>197</v>
      </c>
      <c r="D39" s="199" t="s">
        <v>164</v>
      </c>
      <c r="E39" s="200">
        <v>3</v>
      </c>
      <c r="F39" s="161">
        <v>0</v>
      </c>
      <c r="G39" s="201">
        <f>ROUND(E39*F39,2)</f>
        <v>0</v>
      </c>
      <c r="H39" s="202">
        <v>24.16</v>
      </c>
      <c r="I39" s="201">
        <f>ROUND(E39*H39,2)</f>
        <v>72.48</v>
      </c>
      <c r="J39" s="202">
        <v>1029.8399999999999</v>
      </c>
      <c r="K39" s="201">
        <f>ROUND(E39*J39,2)</f>
        <v>3089.52</v>
      </c>
      <c r="L39" s="201">
        <v>12</v>
      </c>
      <c r="M39" s="201">
        <f>G39*(1+L39/100)</f>
        <v>0</v>
      </c>
      <c r="N39" s="200">
        <v>1.8970000000000001E-2</v>
      </c>
      <c r="O39" s="200">
        <f>ROUND(E39*N39,2)</f>
        <v>0.06</v>
      </c>
      <c r="P39" s="200">
        <v>0</v>
      </c>
      <c r="Q39" s="200">
        <f>ROUND(E39*P39,2)</f>
        <v>0</v>
      </c>
      <c r="R39" s="201" t="s">
        <v>147</v>
      </c>
      <c r="S39" s="201" t="s">
        <v>148</v>
      </c>
      <c r="T39" s="203" t="s">
        <v>148</v>
      </c>
      <c r="U39" s="28">
        <v>1.86</v>
      </c>
      <c r="V39" s="28">
        <f>ROUND(E39*U39,2)</f>
        <v>5.58</v>
      </c>
      <c r="W39" s="28"/>
      <c r="X39" s="28" t="s">
        <v>149</v>
      </c>
      <c r="Y39" s="28" t="s">
        <v>150</v>
      </c>
      <c r="Z39" s="26"/>
      <c r="AA39" s="26"/>
      <c r="AB39" s="26"/>
      <c r="AC39" s="26"/>
      <c r="AD39" s="26"/>
      <c r="AE39" s="26"/>
      <c r="AF39" s="26"/>
      <c r="AG39" s="26" t="s">
        <v>151</v>
      </c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</row>
    <row r="40" spans="1:60" outlineLevel="1" x14ac:dyDescent="0.2">
      <c r="A40" s="196">
        <v>18</v>
      </c>
      <c r="B40" s="197" t="s">
        <v>198</v>
      </c>
      <c r="C40" s="198" t="s">
        <v>199</v>
      </c>
      <c r="D40" s="199" t="s">
        <v>164</v>
      </c>
      <c r="E40" s="200">
        <v>2</v>
      </c>
      <c r="F40" s="161">
        <v>0</v>
      </c>
      <c r="G40" s="201">
        <f>ROUND(E40*F40,2)</f>
        <v>0</v>
      </c>
      <c r="H40" s="202">
        <v>1483</v>
      </c>
      <c r="I40" s="201">
        <f>ROUND(E40*H40,2)</f>
        <v>2966</v>
      </c>
      <c r="J40" s="202">
        <v>0</v>
      </c>
      <c r="K40" s="201">
        <f>ROUND(E40*J40,2)</f>
        <v>0</v>
      </c>
      <c r="L40" s="201">
        <v>12</v>
      </c>
      <c r="M40" s="201">
        <f>G40*(1+L40/100)</f>
        <v>0</v>
      </c>
      <c r="N40" s="200">
        <v>1.0449999999999999E-2</v>
      </c>
      <c r="O40" s="200">
        <f>ROUND(E40*N40,2)</f>
        <v>0.02</v>
      </c>
      <c r="P40" s="200">
        <v>0</v>
      </c>
      <c r="Q40" s="200">
        <f>ROUND(E40*P40,2)</f>
        <v>0</v>
      </c>
      <c r="R40" s="201"/>
      <c r="S40" s="201" t="s">
        <v>194</v>
      </c>
      <c r="T40" s="203" t="s">
        <v>148</v>
      </c>
      <c r="U40" s="28">
        <v>0</v>
      </c>
      <c r="V40" s="28">
        <f>ROUND(E40*U40,2)</f>
        <v>0</v>
      </c>
      <c r="W40" s="28"/>
      <c r="X40" s="28" t="s">
        <v>200</v>
      </c>
      <c r="Y40" s="28" t="s">
        <v>150</v>
      </c>
      <c r="Z40" s="26"/>
      <c r="AA40" s="26"/>
      <c r="AB40" s="26"/>
      <c r="AC40" s="26"/>
      <c r="AD40" s="26"/>
      <c r="AE40" s="26"/>
      <c r="AF40" s="26"/>
      <c r="AG40" s="26" t="s">
        <v>201</v>
      </c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</row>
    <row r="41" spans="1:60" ht="33.75" outlineLevel="1" x14ac:dyDescent="0.2">
      <c r="A41" s="196">
        <v>19</v>
      </c>
      <c r="B41" s="197" t="s">
        <v>202</v>
      </c>
      <c r="C41" s="198" t="s">
        <v>203</v>
      </c>
      <c r="D41" s="199" t="s">
        <v>164</v>
      </c>
      <c r="E41" s="200">
        <v>1</v>
      </c>
      <c r="F41" s="161">
        <v>0</v>
      </c>
      <c r="G41" s="201">
        <f>ROUND(E41*F41,2)</f>
        <v>0</v>
      </c>
      <c r="H41" s="202">
        <v>2015</v>
      </c>
      <c r="I41" s="201">
        <f>ROUND(E41*H41,2)</f>
        <v>2015</v>
      </c>
      <c r="J41" s="202">
        <v>0</v>
      </c>
      <c r="K41" s="201">
        <f>ROUND(E41*J41,2)</f>
        <v>0</v>
      </c>
      <c r="L41" s="201">
        <v>12</v>
      </c>
      <c r="M41" s="201">
        <f>G41*(1+L41/100)</f>
        <v>0</v>
      </c>
      <c r="N41" s="200">
        <v>1.15E-2</v>
      </c>
      <c r="O41" s="200">
        <f>ROUND(E41*N41,2)</f>
        <v>0.01</v>
      </c>
      <c r="P41" s="200">
        <v>0</v>
      </c>
      <c r="Q41" s="200">
        <f>ROUND(E41*P41,2)</f>
        <v>0</v>
      </c>
      <c r="R41" s="201" t="s">
        <v>204</v>
      </c>
      <c r="S41" s="201" t="s">
        <v>148</v>
      </c>
      <c r="T41" s="203" t="s">
        <v>148</v>
      </c>
      <c r="U41" s="28">
        <v>0</v>
      </c>
      <c r="V41" s="28">
        <f>ROUND(E41*U41,2)</f>
        <v>0</v>
      </c>
      <c r="W41" s="28"/>
      <c r="X41" s="28" t="s">
        <v>200</v>
      </c>
      <c r="Y41" s="28" t="s">
        <v>150</v>
      </c>
      <c r="Z41" s="26"/>
      <c r="AA41" s="26"/>
      <c r="AB41" s="26"/>
      <c r="AC41" s="26"/>
      <c r="AD41" s="26"/>
      <c r="AE41" s="26"/>
      <c r="AF41" s="26"/>
      <c r="AG41" s="26" t="s">
        <v>201</v>
      </c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</row>
    <row r="42" spans="1:60" x14ac:dyDescent="0.2">
      <c r="A42" s="177" t="s">
        <v>142</v>
      </c>
      <c r="B42" s="178" t="s">
        <v>75</v>
      </c>
      <c r="C42" s="179" t="s">
        <v>76</v>
      </c>
      <c r="D42" s="180"/>
      <c r="E42" s="181"/>
      <c r="F42" s="182"/>
      <c r="G42" s="182">
        <f>SUMIF(AG43:AG43,"&lt;&gt;NOR",G43:G43)</f>
        <v>0</v>
      </c>
      <c r="H42" s="182"/>
      <c r="I42" s="182">
        <f>SUM(I43:I43)</f>
        <v>140.43</v>
      </c>
      <c r="J42" s="182"/>
      <c r="K42" s="182">
        <f>SUM(K43:K43)</f>
        <v>8605.49</v>
      </c>
      <c r="L42" s="182"/>
      <c r="M42" s="182">
        <f>SUM(M43:M43)</f>
        <v>0</v>
      </c>
      <c r="N42" s="181"/>
      <c r="O42" s="181">
        <f>SUM(O43:O43)</f>
        <v>0</v>
      </c>
      <c r="P42" s="181"/>
      <c r="Q42" s="181">
        <f>SUM(Q43:Q43)</f>
        <v>0</v>
      </c>
      <c r="R42" s="182"/>
      <c r="S42" s="182"/>
      <c r="T42" s="183"/>
      <c r="U42" s="29"/>
      <c r="V42" s="29">
        <f>SUM(V43:V43)</f>
        <v>18.97</v>
      </c>
      <c r="W42" s="29"/>
      <c r="X42" s="29"/>
      <c r="Y42" s="29"/>
      <c r="AG42" t="s">
        <v>143</v>
      </c>
    </row>
    <row r="43" spans="1:60" ht="56.25" outlineLevel="1" x14ac:dyDescent="0.2">
      <c r="A43" s="196">
        <v>20</v>
      </c>
      <c r="B43" s="197" t="s">
        <v>205</v>
      </c>
      <c r="C43" s="198" t="s">
        <v>206</v>
      </c>
      <c r="D43" s="199" t="s">
        <v>146</v>
      </c>
      <c r="E43" s="200">
        <v>61.591000000000001</v>
      </c>
      <c r="F43" s="161">
        <v>0</v>
      </c>
      <c r="G43" s="201">
        <f>ROUND(E43*F43,2)</f>
        <v>0</v>
      </c>
      <c r="H43" s="202">
        <v>2.2799999999999998</v>
      </c>
      <c r="I43" s="201">
        <f>ROUND(E43*H43,2)</f>
        <v>140.43</v>
      </c>
      <c r="J43" s="202">
        <v>139.72</v>
      </c>
      <c r="K43" s="201">
        <f>ROUND(E43*J43,2)</f>
        <v>8605.49</v>
      </c>
      <c r="L43" s="201">
        <v>12</v>
      </c>
      <c r="M43" s="201">
        <f>G43*(1+L43/100)</f>
        <v>0</v>
      </c>
      <c r="N43" s="200">
        <v>4.0000000000000003E-5</v>
      </c>
      <c r="O43" s="200">
        <f>ROUND(E43*N43,2)</f>
        <v>0</v>
      </c>
      <c r="P43" s="200">
        <v>0</v>
      </c>
      <c r="Q43" s="200">
        <f>ROUND(E43*P43,2)</f>
        <v>0</v>
      </c>
      <c r="R43" s="201" t="s">
        <v>147</v>
      </c>
      <c r="S43" s="201" t="s">
        <v>148</v>
      </c>
      <c r="T43" s="203" t="s">
        <v>148</v>
      </c>
      <c r="U43" s="28">
        <v>0.308</v>
      </c>
      <c r="V43" s="28">
        <f>ROUND(E43*U43,2)</f>
        <v>18.97</v>
      </c>
      <c r="W43" s="28"/>
      <c r="X43" s="28" t="s">
        <v>149</v>
      </c>
      <c r="Y43" s="28" t="s">
        <v>150</v>
      </c>
      <c r="Z43" s="26"/>
      <c r="AA43" s="26"/>
      <c r="AB43" s="26"/>
      <c r="AC43" s="26"/>
      <c r="AD43" s="26"/>
      <c r="AE43" s="26"/>
      <c r="AF43" s="26"/>
      <c r="AG43" s="26" t="s">
        <v>151</v>
      </c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1:60" x14ac:dyDescent="0.2">
      <c r="A44" s="177" t="s">
        <v>142</v>
      </c>
      <c r="B44" s="178" t="s">
        <v>77</v>
      </c>
      <c r="C44" s="179" t="s">
        <v>78</v>
      </c>
      <c r="D44" s="180"/>
      <c r="E44" s="181"/>
      <c r="F44" s="182"/>
      <c r="G44" s="182">
        <f>SUMIF(AG45:AG52,"&lt;&gt;NOR",G45:G52)</f>
        <v>0</v>
      </c>
      <c r="H44" s="182"/>
      <c r="I44" s="182">
        <f>SUM(I45:I52)</f>
        <v>60.24</v>
      </c>
      <c r="J44" s="182"/>
      <c r="K44" s="182">
        <f>SUM(K45:K52)</f>
        <v>7809.0400000000009</v>
      </c>
      <c r="L44" s="182"/>
      <c r="M44" s="182">
        <f>SUM(M45:M52)</f>
        <v>0</v>
      </c>
      <c r="N44" s="181"/>
      <c r="O44" s="181">
        <f>SUM(O45:O52)</f>
        <v>0</v>
      </c>
      <c r="P44" s="181"/>
      <c r="Q44" s="181">
        <f>SUM(Q45:Q52)</f>
        <v>0.81</v>
      </c>
      <c r="R44" s="182"/>
      <c r="S44" s="182"/>
      <c r="T44" s="183"/>
      <c r="U44" s="29"/>
      <c r="V44" s="29">
        <f>SUM(V45:V52)</f>
        <v>11.110000000000001</v>
      </c>
      <c r="W44" s="29"/>
      <c r="X44" s="29"/>
      <c r="Y44" s="29"/>
      <c r="AG44" t="s">
        <v>143</v>
      </c>
    </row>
    <row r="45" spans="1:60" outlineLevel="1" x14ac:dyDescent="0.2">
      <c r="A45" s="196">
        <v>21</v>
      </c>
      <c r="B45" s="197" t="s">
        <v>207</v>
      </c>
      <c r="C45" s="198" t="s">
        <v>208</v>
      </c>
      <c r="D45" s="199" t="s">
        <v>146</v>
      </c>
      <c r="E45" s="200">
        <v>30.42</v>
      </c>
      <c r="F45" s="161">
        <v>0</v>
      </c>
      <c r="G45" s="201">
        <f>ROUND(E45*F45,2)</f>
        <v>0</v>
      </c>
      <c r="H45" s="202">
        <v>0</v>
      </c>
      <c r="I45" s="201">
        <f>ROUND(E45*H45,2)</f>
        <v>0</v>
      </c>
      <c r="J45" s="202">
        <v>193.5</v>
      </c>
      <c r="K45" s="201">
        <f>ROUND(E45*J45,2)</f>
        <v>5886.27</v>
      </c>
      <c r="L45" s="201">
        <v>12</v>
      </c>
      <c r="M45" s="201">
        <f>G45*(1+L45/100)</f>
        <v>0</v>
      </c>
      <c r="N45" s="200">
        <v>0</v>
      </c>
      <c r="O45" s="200">
        <f>ROUND(E45*N45,2)</f>
        <v>0</v>
      </c>
      <c r="P45" s="200">
        <v>2.1080000000000002E-2</v>
      </c>
      <c r="Q45" s="200">
        <f>ROUND(E45*P45,2)</f>
        <v>0.64</v>
      </c>
      <c r="R45" s="201" t="s">
        <v>209</v>
      </c>
      <c r="S45" s="201" t="s">
        <v>148</v>
      </c>
      <c r="T45" s="203" t="s">
        <v>148</v>
      </c>
      <c r="U45" s="28">
        <v>0.22559999999999999</v>
      </c>
      <c r="V45" s="28">
        <f>ROUND(E45*U45,2)</f>
        <v>6.86</v>
      </c>
      <c r="W45" s="28"/>
      <c r="X45" s="28" t="s">
        <v>149</v>
      </c>
      <c r="Y45" s="28" t="s">
        <v>150</v>
      </c>
      <c r="Z45" s="26"/>
      <c r="AA45" s="26"/>
      <c r="AB45" s="26"/>
      <c r="AC45" s="26"/>
      <c r="AD45" s="26"/>
      <c r="AE45" s="26"/>
      <c r="AF45" s="26"/>
      <c r="AG45" s="26" t="s">
        <v>151</v>
      </c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</row>
    <row r="46" spans="1:60" outlineLevel="1" x14ac:dyDescent="0.2">
      <c r="A46" s="184">
        <v>22</v>
      </c>
      <c r="B46" s="185" t="s">
        <v>210</v>
      </c>
      <c r="C46" s="186" t="s">
        <v>211</v>
      </c>
      <c r="D46" s="187" t="s">
        <v>146</v>
      </c>
      <c r="E46" s="188">
        <v>1.3320000000000001</v>
      </c>
      <c r="F46" s="160">
        <v>0</v>
      </c>
      <c r="G46" s="189">
        <f>ROUND(E46*F46,2)</f>
        <v>0</v>
      </c>
      <c r="H46" s="190">
        <v>0</v>
      </c>
      <c r="I46" s="189">
        <f>ROUND(E46*H46,2)</f>
        <v>0</v>
      </c>
      <c r="J46" s="190">
        <v>104.5</v>
      </c>
      <c r="K46" s="189">
        <f>ROUND(E46*J46,2)</f>
        <v>139.19</v>
      </c>
      <c r="L46" s="189">
        <v>12</v>
      </c>
      <c r="M46" s="189">
        <f>G46*(1+L46/100)</f>
        <v>0</v>
      </c>
      <c r="N46" s="188">
        <v>0</v>
      </c>
      <c r="O46" s="188">
        <f>ROUND(E46*N46,2)</f>
        <v>0</v>
      </c>
      <c r="P46" s="188">
        <v>0.02</v>
      </c>
      <c r="Q46" s="188">
        <f>ROUND(E46*P46,2)</f>
        <v>0.03</v>
      </c>
      <c r="R46" s="189" t="s">
        <v>209</v>
      </c>
      <c r="S46" s="189" t="s">
        <v>148</v>
      </c>
      <c r="T46" s="191" t="s">
        <v>148</v>
      </c>
      <c r="U46" s="28">
        <v>0.23</v>
      </c>
      <c r="V46" s="28">
        <f>ROUND(E46*U46,2)</f>
        <v>0.31</v>
      </c>
      <c r="W46" s="28"/>
      <c r="X46" s="28" t="s">
        <v>149</v>
      </c>
      <c r="Y46" s="28" t="s">
        <v>150</v>
      </c>
      <c r="Z46" s="26"/>
      <c r="AA46" s="26"/>
      <c r="AB46" s="26"/>
      <c r="AC46" s="26"/>
      <c r="AD46" s="26"/>
      <c r="AE46" s="26"/>
      <c r="AF46" s="26"/>
      <c r="AG46" s="26" t="s">
        <v>151</v>
      </c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</row>
    <row r="47" spans="1:60" outlineLevel="2" x14ac:dyDescent="0.2">
      <c r="A47" s="192"/>
      <c r="B47" s="193"/>
      <c r="C47" s="274" t="s">
        <v>212</v>
      </c>
      <c r="D47" s="275"/>
      <c r="E47" s="275"/>
      <c r="F47" s="275"/>
      <c r="G47" s="275"/>
      <c r="H47" s="194"/>
      <c r="I47" s="194"/>
      <c r="J47" s="194"/>
      <c r="K47" s="194"/>
      <c r="L47" s="194"/>
      <c r="M47" s="194"/>
      <c r="N47" s="195"/>
      <c r="O47" s="195"/>
      <c r="P47" s="195"/>
      <c r="Q47" s="195"/>
      <c r="R47" s="194"/>
      <c r="S47" s="194"/>
      <c r="T47" s="194"/>
      <c r="U47" s="28"/>
      <c r="V47" s="28"/>
      <c r="W47" s="28"/>
      <c r="X47" s="28"/>
      <c r="Y47" s="28"/>
      <c r="Z47" s="26"/>
      <c r="AA47" s="26"/>
      <c r="AB47" s="26"/>
      <c r="AC47" s="26"/>
      <c r="AD47" s="26"/>
      <c r="AE47" s="26"/>
      <c r="AF47" s="26"/>
      <c r="AG47" s="26" t="s">
        <v>153</v>
      </c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</row>
    <row r="48" spans="1:60" outlineLevel="1" x14ac:dyDescent="0.2">
      <c r="A48" s="184">
        <v>23</v>
      </c>
      <c r="B48" s="185" t="s">
        <v>213</v>
      </c>
      <c r="C48" s="186" t="s">
        <v>214</v>
      </c>
      <c r="D48" s="187" t="s">
        <v>215</v>
      </c>
      <c r="E48" s="188">
        <v>28.25</v>
      </c>
      <c r="F48" s="160">
        <v>0</v>
      </c>
      <c r="G48" s="189">
        <f>ROUND(E48*F48,2)</f>
        <v>0</v>
      </c>
      <c r="H48" s="190">
        <v>0</v>
      </c>
      <c r="I48" s="189">
        <f>ROUND(E48*H48,2)</f>
        <v>0</v>
      </c>
      <c r="J48" s="190">
        <v>31.8</v>
      </c>
      <c r="K48" s="189">
        <f>ROUND(E48*J48,2)</f>
        <v>898.35</v>
      </c>
      <c r="L48" s="189">
        <v>12</v>
      </c>
      <c r="M48" s="189">
        <f>G48*(1+L48/100)</f>
        <v>0</v>
      </c>
      <c r="N48" s="188">
        <v>0</v>
      </c>
      <c r="O48" s="188">
        <f>ROUND(E48*N48,2)</f>
        <v>0</v>
      </c>
      <c r="P48" s="188">
        <v>4.0000000000000002E-4</v>
      </c>
      <c r="Q48" s="188">
        <f>ROUND(E48*P48,2)</f>
        <v>0.01</v>
      </c>
      <c r="R48" s="189" t="s">
        <v>209</v>
      </c>
      <c r="S48" s="189" t="s">
        <v>148</v>
      </c>
      <c r="T48" s="191" t="s">
        <v>148</v>
      </c>
      <c r="U48" s="28">
        <v>7.0000000000000007E-2</v>
      </c>
      <c r="V48" s="28">
        <f>ROUND(E48*U48,2)</f>
        <v>1.98</v>
      </c>
      <c r="W48" s="28"/>
      <c r="X48" s="28" t="s">
        <v>149</v>
      </c>
      <c r="Y48" s="28" t="s">
        <v>150</v>
      </c>
      <c r="Z48" s="26"/>
      <c r="AA48" s="26"/>
      <c r="AB48" s="26"/>
      <c r="AC48" s="26"/>
      <c r="AD48" s="26"/>
      <c r="AE48" s="26"/>
      <c r="AF48" s="26"/>
      <c r="AG48" s="26" t="s">
        <v>151</v>
      </c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</row>
    <row r="49" spans="1:60" outlineLevel="2" x14ac:dyDescent="0.2">
      <c r="A49" s="192"/>
      <c r="B49" s="193"/>
      <c r="C49" s="274" t="s">
        <v>212</v>
      </c>
      <c r="D49" s="275"/>
      <c r="E49" s="275"/>
      <c r="F49" s="275"/>
      <c r="G49" s="275"/>
      <c r="H49" s="194"/>
      <c r="I49" s="194"/>
      <c r="J49" s="194"/>
      <c r="K49" s="194"/>
      <c r="L49" s="194"/>
      <c r="M49" s="194"/>
      <c r="N49" s="195"/>
      <c r="O49" s="195"/>
      <c r="P49" s="195"/>
      <c r="Q49" s="195"/>
      <c r="R49" s="194"/>
      <c r="S49" s="194"/>
      <c r="T49" s="194"/>
      <c r="U49" s="28"/>
      <c r="V49" s="28"/>
      <c r="W49" s="28"/>
      <c r="X49" s="28"/>
      <c r="Y49" s="28"/>
      <c r="Z49" s="26"/>
      <c r="AA49" s="26"/>
      <c r="AB49" s="26"/>
      <c r="AC49" s="26"/>
      <c r="AD49" s="26"/>
      <c r="AE49" s="26"/>
      <c r="AF49" s="26"/>
      <c r="AG49" s="26" t="s">
        <v>153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1:60" outlineLevel="1" x14ac:dyDescent="0.2">
      <c r="A50" s="184">
        <v>24</v>
      </c>
      <c r="B50" s="185" t="s">
        <v>216</v>
      </c>
      <c r="C50" s="186" t="s">
        <v>217</v>
      </c>
      <c r="D50" s="187" t="s">
        <v>164</v>
      </c>
      <c r="E50" s="188">
        <v>6</v>
      </c>
      <c r="F50" s="160">
        <v>0</v>
      </c>
      <c r="G50" s="189">
        <f>ROUND(E50*F50,2)</f>
        <v>0</v>
      </c>
      <c r="H50" s="190">
        <v>0</v>
      </c>
      <c r="I50" s="189">
        <f>ROUND(E50*H50,2)</f>
        <v>0</v>
      </c>
      <c r="J50" s="190">
        <v>20.8</v>
      </c>
      <c r="K50" s="189">
        <f>ROUND(E50*J50,2)</f>
        <v>124.8</v>
      </c>
      <c r="L50" s="189">
        <v>12</v>
      </c>
      <c r="M50" s="189">
        <f>G50*(1+L50/100)</f>
        <v>0</v>
      </c>
      <c r="N50" s="188">
        <v>0</v>
      </c>
      <c r="O50" s="188">
        <f>ROUND(E50*N50,2)</f>
        <v>0</v>
      </c>
      <c r="P50" s="188">
        <v>0</v>
      </c>
      <c r="Q50" s="188">
        <f>ROUND(E50*P50,2)</f>
        <v>0</v>
      </c>
      <c r="R50" s="189" t="s">
        <v>209</v>
      </c>
      <c r="S50" s="189" t="s">
        <v>148</v>
      </c>
      <c r="T50" s="191" t="s">
        <v>148</v>
      </c>
      <c r="U50" s="28">
        <v>0.05</v>
      </c>
      <c r="V50" s="28">
        <f>ROUND(E50*U50,2)</f>
        <v>0.3</v>
      </c>
      <c r="W50" s="28"/>
      <c r="X50" s="28" t="s">
        <v>149</v>
      </c>
      <c r="Y50" s="28" t="s">
        <v>150</v>
      </c>
      <c r="Z50" s="26"/>
      <c r="AA50" s="26"/>
      <c r="AB50" s="26"/>
      <c r="AC50" s="26"/>
      <c r="AD50" s="26"/>
      <c r="AE50" s="26"/>
      <c r="AF50" s="26"/>
      <c r="AG50" s="26" t="s">
        <v>151</v>
      </c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</row>
    <row r="51" spans="1:60" outlineLevel="2" x14ac:dyDescent="0.2">
      <c r="A51" s="192"/>
      <c r="B51" s="193"/>
      <c r="C51" s="274" t="s">
        <v>218</v>
      </c>
      <c r="D51" s="275"/>
      <c r="E51" s="275"/>
      <c r="F51" s="275"/>
      <c r="G51" s="275"/>
      <c r="H51" s="194"/>
      <c r="I51" s="194"/>
      <c r="J51" s="194"/>
      <c r="K51" s="194"/>
      <c r="L51" s="194"/>
      <c r="M51" s="194"/>
      <c r="N51" s="195"/>
      <c r="O51" s="195"/>
      <c r="P51" s="195"/>
      <c r="Q51" s="195"/>
      <c r="R51" s="194"/>
      <c r="S51" s="194"/>
      <c r="T51" s="194"/>
      <c r="U51" s="28"/>
      <c r="V51" s="28"/>
      <c r="W51" s="28"/>
      <c r="X51" s="28"/>
      <c r="Y51" s="28"/>
      <c r="Z51" s="26"/>
      <c r="AA51" s="26"/>
      <c r="AB51" s="26"/>
      <c r="AC51" s="26"/>
      <c r="AD51" s="26"/>
      <c r="AE51" s="26"/>
      <c r="AF51" s="26"/>
      <c r="AG51" s="26" t="s">
        <v>153</v>
      </c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</row>
    <row r="52" spans="1:60" ht="33.75" outlineLevel="1" x14ac:dyDescent="0.2">
      <c r="A52" s="196">
        <v>25</v>
      </c>
      <c r="B52" s="197" t="s">
        <v>219</v>
      </c>
      <c r="C52" s="198" t="s">
        <v>220</v>
      </c>
      <c r="D52" s="199" t="s">
        <v>146</v>
      </c>
      <c r="E52" s="200">
        <v>1.7629999999999999</v>
      </c>
      <c r="F52" s="161">
        <v>0</v>
      </c>
      <c r="G52" s="201">
        <f>ROUND(E52*F52,2)</f>
        <v>0</v>
      </c>
      <c r="H52" s="202">
        <v>34.17</v>
      </c>
      <c r="I52" s="201">
        <f>ROUND(E52*H52,2)</f>
        <v>60.24</v>
      </c>
      <c r="J52" s="202">
        <v>431.33</v>
      </c>
      <c r="K52" s="201">
        <f>ROUND(E52*J52,2)</f>
        <v>760.43</v>
      </c>
      <c r="L52" s="201">
        <v>12</v>
      </c>
      <c r="M52" s="201">
        <f>G52*(1+L52/100)</f>
        <v>0</v>
      </c>
      <c r="N52" s="200">
        <v>1.17E-3</v>
      </c>
      <c r="O52" s="200">
        <f>ROUND(E52*N52,2)</f>
        <v>0</v>
      </c>
      <c r="P52" s="200">
        <v>7.5999999999999998E-2</v>
      </c>
      <c r="Q52" s="200">
        <f>ROUND(E52*P52,2)</f>
        <v>0.13</v>
      </c>
      <c r="R52" s="201" t="s">
        <v>209</v>
      </c>
      <c r="S52" s="201" t="s">
        <v>148</v>
      </c>
      <c r="T52" s="203" t="s">
        <v>148</v>
      </c>
      <c r="U52" s="28">
        <v>0.93899999999999995</v>
      </c>
      <c r="V52" s="28">
        <f>ROUND(E52*U52,2)</f>
        <v>1.66</v>
      </c>
      <c r="W52" s="28"/>
      <c r="X52" s="28" t="s">
        <v>149</v>
      </c>
      <c r="Y52" s="28" t="s">
        <v>150</v>
      </c>
      <c r="Z52" s="26"/>
      <c r="AA52" s="26"/>
      <c r="AB52" s="26"/>
      <c r="AC52" s="26"/>
      <c r="AD52" s="26"/>
      <c r="AE52" s="26"/>
      <c r="AF52" s="26"/>
      <c r="AG52" s="26" t="s">
        <v>151</v>
      </c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</row>
    <row r="53" spans="1:60" x14ac:dyDescent="0.2">
      <c r="A53" s="177" t="s">
        <v>142</v>
      </c>
      <c r="B53" s="178" t="s">
        <v>79</v>
      </c>
      <c r="C53" s="179" t="s">
        <v>80</v>
      </c>
      <c r="D53" s="180"/>
      <c r="E53" s="181"/>
      <c r="F53" s="182"/>
      <c r="G53" s="182">
        <f>SUMIF(AG54:AG55,"&lt;&gt;NOR",G54:G55)</f>
        <v>0</v>
      </c>
      <c r="H53" s="182"/>
      <c r="I53" s="182">
        <f>SUM(I54:I55)</f>
        <v>0</v>
      </c>
      <c r="J53" s="182"/>
      <c r="K53" s="182">
        <f>SUM(K54:K55)</f>
        <v>3464.08</v>
      </c>
      <c r="L53" s="182"/>
      <c r="M53" s="182">
        <f>SUM(M54:M55)</f>
        <v>0</v>
      </c>
      <c r="N53" s="181"/>
      <c r="O53" s="181">
        <f>SUM(O54:O55)</f>
        <v>0</v>
      </c>
      <c r="P53" s="181"/>
      <c r="Q53" s="181">
        <f>SUM(Q54:Q55)</f>
        <v>0</v>
      </c>
      <c r="R53" s="182"/>
      <c r="S53" s="182"/>
      <c r="T53" s="183"/>
      <c r="U53" s="29"/>
      <c r="V53" s="29">
        <f>SUM(V54:V55)</f>
        <v>2.11</v>
      </c>
      <c r="W53" s="29"/>
      <c r="X53" s="29"/>
      <c r="Y53" s="29"/>
      <c r="AG53" t="s">
        <v>143</v>
      </c>
    </row>
    <row r="54" spans="1:60" outlineLevel="1" x14ac:dyDescent="0.2">
      <c r="A54" s="184">
        <v>26</v>
      </c>
      <c r="B54" s="185" t="s">
        <v>221</v>
      </c>
      <c r="C54" s="186" t="s">
        <v>222</v>
      </c>
      <c r="D54" s="187" t="s">
        <v>223</v>
      </c>
      <c r="E54" s="188">
        <v>5.3789999999999996</v>
      </c>
      <c r="F54" s="160">
        <v>0</v>
      </c>
      <c r="G54" s="189">
        <f>ROUND(E54*F54,2)</f>
        <v>0</v>
      </c>
      <c r="H54" s="190">
        <v>0</v>
      </c>
      <c r="I54" s="189">
        <f>ROUND(E54*H54,2)</f>
        <v>0</v>
      </c>
      <c r="J54" s="190">
        <v>644</v>
      </c>
      <c r="K54" s="189">
        <f>ROUND(E54*J54,2)</f>
        <v>3464.08</v>
      </c>
      <c r="L54" s="189">
        <v>12</v>
      </c>
      <c r="M54" s="189">
        <f>G54*(1+L54/100)</f>
        <v>0</v>
      </c>
      <c r="N54" s="188">
        <v>0</v>
      </c>
      <c r="O54" s="188">
        <f>ROUND(E54*N54,2)</f>
        <v>0</v>
      </c>
      <c r="P54" s="188">
        <v>0</v>
      </c>
      <c r="Q54" s="188">
        <f>ROUND(E54*P54,2)</f>
        <v>0</v>
      </c>
      <c r="R54" s="189" t="s">
        <v>147</v>
      </c>
      <c r="S54" s="189" t="s">
        <v>148</v>
      </c>
      <c r="T54" s="191" t="s">
        <v>148</v>
      </c>
      <c r="U54" s="28">
        <v>0.39300000000000002</v>
      </c>
      <c r="V54" s="28">
        <f>ROUND(E54*U54,2)</f>
        <v>2.11</v>
      </c>
      <c r="W54" s="28"/>
      <c r="X54" s="28" t="s">
        <v>224</v>
      </c>
      <c r="Y54" s="28" t="s">
        <v>150</v>
      </c>
      <c r="Z54" s="26"/>
      <c r="AA54" s="26"/>
      <c r="AB54" s="26"/>
      <c r="AC54" s="26"/>
      <c r="AD54" s="26"/>
      <c r="AE54" s="26"/>
      <c r="AF54" s="26"/>
      <c r="AG54" s="26" t="s">
        <v>225</v>
      </c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</row>
    <row r="55" spans="1:60" ht="22.5" outlineLevel="2" x14ac:dyDescent="0.2">
      <c r="A55" s="192"/>
      <c r="B55" s="193"/>
      <c r="C55" s="274" t="s">
        <v>226</v>
      </c>
      <c r="D55" s="275"/>
      <c r="E55" s="275"/>
      <c r="F55" s="275"/>
      <c r="G55" s="275"/>
      <c r="H55" s="194"/>
      <c r="I55" s="194"/>
      <c r="J55" s="194"/>
      <c r="K55" s="194"/>
      <c r="L55" s="194"/>
      <c r="M55" s="194"/>
      <c r="N55" s="195"/>
      <c r="O55" s="195"/>
      <c r="P55" s="195"/>
      <c r="Q55" s="195"/>
      <c r="R55" s="194"/>
      <c r="S55" s="194"/>
      <c r="T55" s="194"/>
      <c r="U55" s="28"/>
      <c r="V55" s="28"/>
      <c r="W55" s="28"/>
      <c r="X55" s="28"/>
      <c r="Y55" s="28"/>
      <c r="Z55" s="26"/>
      <c r="AA55" s="26"/>
      <c r="AB55" s="26"/>
      <c r="AC55" s="26"/>
      <c r="AD55" s="26"/>
      <c r="AE55" s="26"/>
      <c r="AF55" s="26"/>
      <c r="AG55" s="26" t="s">
        <v>153</v>
      </c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30" t="str">
        <f>C55</f>
        <v>přesun hmot pro budovy občanské výstavby (JKSO 801), budovy pro bydlení (JKSO 803) budovy pro výrobu a služby (JKSO 812) s nosnou svislou konstrukcí zděnou z cihel nebo tvárnic nebo kovovou</v>
      </c>
      <c r="BB55" s="26"/>
      <c r="BC55" s="26"/>
      <c r="BD55" s="26"/>
      <c r="BE55" s="26"/>
      <c r="BF55" s="26"/>
      <c r="BG55" s="26"/>
      <c r="BH55" s="26"/>
    </row>
    <row r="56" spans="1:60" x14ac:dyDescent="0.2">
      <c r="A56" s="177" t="s">
        <v>142</v>
      </c>
      <c r="B56" s="178" t="s">
        <v>81</v>
      </c>
      <c r="C56" s="179" t="s">
        <v>82</v>
      </c>
      <c r="D56" s="180"/>
      <c r="E56" s="181"/>
      <c r="F56" s="182"/>
      <c r="G56" s="182">
        <f>SUMIF(AG57:AG58,"&lt;&gt;NOR",G57:G58)</f>
        <v>0</v>
      </c>
      <c r="H56" s="182"/>
      <c r="I56" s="182">
        <f>SUM(I57:I58)</f>
        <v>5775.87</v>
      </c>
      <c r="J56" s="182"/>
      <c r="K56" s="182">
        <f>SUM(K57:K58)</f>
        <v>2364.7199999999998</v>
      </c>
      <c r="L56" s="182"/>
      <c r="M56" s="182">
        <f>SUM(M57:M58)</f>
        <v>0</v>
      </c>
      <c r="N56" s="181"/>
      <c r="O56" s="181">
        <f>SUM(O57:O58)</f>
        <v>0.03</v>
      </c>
      <c r="P56" s="181"/>
      <c r="Q56" s="181">
        <f>SUM(Q57:Q58)</f>
        <v>0</v>
      </c>
      <c r="R56" s="182"/>
      <c r="S56" s="182"/>
      <c r="T56" s="183"/>
      <c r="U56" s="29"/>
      <c r="V56" s="29">
        <f>SUM(V57:V58)</f>
        <v>4.12</v>
      </c>
      <c r="W56" s="29"/>
      <c r="X56" s="29"/>
      <c r="Y56" s="29"/>
      <c r="AG56" t="s">
        <v>143</v>
      </c>
    </row>
    <row r="57" spans="1:60" outlineLevel="1" x14ac:dyDescent="0.2">
      <c r="A57" s="196">
        <v>27</v>
      </c>
      <c r="B57" s="197" t="s">
        <v>227</v>
      </c>
      <c r="C57" s="198" t="s">
        <v>228</v>
      </c>
      <c r="D57" s="199" t="s">
        <v>146</v>
      </c>
      <c r="E57" s="200">
        <v>7.8949999999999996</v>
      </c>
      <c r="F57" s="161">
        <v>0</v>
      </c>
      <c r="G57" s="201">
        <f>ROUND(E57*F57,2)</f>
        <v>0</v>
      </c>
      <c r="H57" s="202">
        <v>503</v>
      </c>
      <c r="I57" s="201">
        <f>ROUND(E57*H57,2)</f>
        <v>3971.19</v>
      </c>
      <c r="J57" s="202">
        <v>221</v>
      </c>
      <c r="K57" s="201">
        <f>ROUND(E57*J57,2)</f>
        <v>1744.8</v>
      </c>
      <c r="L57" s="201">
        <v>12</v>
      </c>
      <c r="M57" s="201">
        <f>G57*(1+L57/100)</f>
        <v>0</v>
      </c>
      <c r="N57" s="200">
        <v>3.6800000000000001E-3</v>
      </c>
      <c r="O57" s="200">
        <f>ROUND(E57*N57,2)</f>
        <v>0.03</v>
      </c>
      <c r="P57" s="200">
        <v>0</v>
      </c>
      <c r="Q57" s="200">
        <f>ROUND(E57*P57,2)</f>
        <v>0</v>
      </c>
      <c r="R57" s="201" t="s">
        <v>229</v>
      </c>
      <c r="S57" s="201" t="s">
        <v>148</v>
      </c>
      <c r="T57" s="203" t="s">
        <v>148</v>
      </c>
      <c r="U57" s="28">
        <v>0.38500000000000001</v>
      </c>
      <c r="V57" s="28">
        <f>ROUND(E57*U57,2)</f>
        <v>3.04</v>
      </c>
      <c r="W57" s="28"/>
      <c r="X57" s="28" t="s">
        <v>149</v>
      </c>
      <c r="Y57" s="28" t="s">
        <v>150</v>
      </c>
      <c r="Z57" s="26"/>
      <c r="AA57" s="26"/>
      <c r="AB57" s="26"/>
      <c r="AC57" s="26"/>
      <c r="AD57" s="26"/>
      <c r="AE57" s="26"/>
      <c r="AF57" s="26"/>
      <c r="AG57" s="26" t="s">
        <v>151</v>
      </c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</row>
    <row r="58" spans="1:60" outlineLevel="1" x14ac:dyDescent="0.2">
      <c r="A58" s="196">
        <v>28</v>
      </c>
      <c r="B58" s="197" t="s">
        <v>230</v>
      </c>
      <c r="C58" s="198" t="s">
        <v>231</v>
      </c>
      <c r="D58" s="199" t="s">
        <v>215</v>
      </c>
      <c r="E58" s="200">
        <v>10.8</v>
      </c>
      <c r="F58" s="161">
        <v>0</v>
      </c>
      <c r="G58" s="201">
        <f>ROUND(E58*F58,2)</f>
        <v>0</v>
      </c>
      <c r="H58" s="202">
        <v>167.1</v>
      </c>
      <c r="I58" s="201">
        <f>ROUND(E58*H58,2)</f>
        <v>1804.68</v>
      </c>
      <c r="J58" s="202">
        <v>57.4</v>
      </c>
      <c r="K58" s="201">
        <f>ROUND(E58*J58,2)</f>
        <v>619.91999999999996</v>
      </c>
      <c r="L58" s="201">
        <v>12</v>
      </c>
      <c r="M58" s="201">
        <f>G58*(1+L58/100)</f>
        <v>0</v>
      </c>
      <c r="N58" s="200">
        <v>1.8000000000000001E-4</v>
      </c>
      <c r="O58" s="200">
        <f>ROUND(E58*N58,2)</f>
        <v>0</v>
      </c>
      <c r="P58" s="200">
        <v>0</v>
      </c>
      <c r="Q58" s="200">
        <f>ROUND(E58*P58,2)</f>
        <v>0</v>
      </c>
      <c r="R58" s="201" t="s">
        <v>229</v>
      </c>
      <c r="S58" s="201" t="s">
        <v>148</v>
      </c>
      <c r="T58" s="203" t="s">
        <v>148</v>
      </c>
      <c r="U58" s="28">
        <v>0.1</v>
      </c>
      <c r="V58" s="28">
        <f>ROUND(E58*U58,2)</f>
        <v>1.08</v>
      </c>
      <c r="W58" s="28"/>
      <c r="X58" s="28" t="s">
        <v>149</v>
      </c>
      <c r="Y58" s="28" t="s">
        <v>150</v>
      </c>
      <c r="Z58" s="26"/>
      <c r="AA58" s="26"/>
      <c r="AB58" s="26"/>
      <c r="AC58" s="26"/>
      <c r="AD58" s="26"/>
      <c r="AE58" s="26"/>
      <c r="AF58" s="26"/>
      <c r="AG58" s="26" t="s">
        <v>151</v>
      </c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</row>
    <row r="59" spans="1:60" x14ac:dyDescent="0.2">
      <c r="A59" s="177" t="s">
        <v>142</v>
      </c>
      <c r="B59" s="178" t="s">
        <v>83</v>
      </c>
      <c r="C59" s="179" t="s">
        <v>84</v>
      </c>
      <c r="D59" s="180"/>
      <c r="E59" s="181"/>
      <c r="F59" s="182"/>
      <c r="G59" s="182">
        <f>SUMIF(AG60:AG73,"&lt;&gt;NOR",G60:G73)</f>
        <v>0</v>
      </c>
      <c r="H59" s="182"/>
      <c r="I59" s="182">
        <f>SUM(I60:I73)</f>
        <v>1374.06</v>
      </c>
      <c r="J59" s="182"/>
      <c r="K59" s="182">
        <f>SUM(K60:K73)</f>
        <v>2923.7100000000005</v>
      </c>
      <c r="L59" s="182"/>
      <c r="M59" s="182">
        <f>SUM(M60:M73)</f>
        <v>0</v>
      </c>
      <c r="N59" s="181"/>
      <c r="O59" s="181">
        <f>SUM(O60:O73)</f>
        <v>0</v>
      </c>
      <c r="P59" s="181"/>
      <c r="Q59" s="181">
        <f>SUM(Q60:Q73)</f>
        <v>0.01</v>
      </c>
      <c r="R59" s="182"/>
      <c r="S59" s="182"/>
      <c r="T59" s="183"/>
      <c r="U59" s="29"/>
      <c r="V59" s="29">
        <f>SUM(V60:V73)</f>
        <v>4.99</v>
      </c>
      <c r="W59" s="29"/>
      <c r="X59" s="29"/>
      <c r="Y59" s="29"/>
      <c r="AG59" t="s">
        <v>143</v>
      </c>
    </row>
    <row r="60" spans="1:60" outlineLevel="1" x14ac:dyDescent="0.2">
      <c r="A60" s="184">
        <v>29</v>
      </c>
      <c r="B60" s="185" t="s">
        <v>232</v>
      </c>
      <c r="C60" s="186" t="s">
        <v>233</v>
      </c>
      <c r="D60" s="187" t="s">
        <v>215</v>
      </c>
      <c r="E60" s="188">
        <v>4.2</v>
      </c>
      <c r="F60" s="160">
        <v>0</v>
      </c>
      <c r="G60" s="189">
        <f>ROUND(E60*F60,2)</f>
        <v>0</v>
      </c>
      <c r="H60" s="190">
        <v>0</v>
      </c>
      <c r="I60" s="189">
        <f>ROUND(E60*H60,2)</f>
        <v>0</v>
      </c>
      <c r="J60" s="190">
        <v>37.700000000000003</v>
      </c>
      <c r="K60" s="189">
        <f>ROUND(E60*J60,2)</f>
        <v>158.34</v>
      </c>
      <c r="L60" s="189">
        <v>12</v>
      </c>
      <c r="M60" s="189">
        <f>G60*(1+L60/100)</f>
        <v>0</v>
      </c>
      <c r="N60" s="188">
        <v>0</v>
      </c>
      <c r="O60" s="188">
        <f>ROUND(E60*N60,2)</f>
        <v>0</v>
      </c>
      <c r="P60" s="188">
        <v>1.98E-3</v>
      </c>
      <c r="Q60" s="188">
        <f>ROUND(E60*P60,2)</f>
        <v>0.01</v>
      </c>
      <c r="R60" s="189" t="s">
        <v>234</v>
      </c>
      <c r="S60" s="189" t="s">
        <v>148</v>
      </c>
      <c r="T60" s="191" t="s">
        <v>148</v>
      </c>
      <c r="U60" s="28">
        <v>8.3000000000000004E-2</v>
      </c>
      <c r="V60" s="28">
        <f>ROUND(E60*U60,2)</f>
        <v>0.35</v>
      </c>
      <c r="W60" s="28"/>
      <c r="X60" s="28" t="s">
        <v>149</v>
      </c>
      <c r="Y60" s="28" t="s">
        <v>150</v>
      </c>
      <c r="Z60" s="26"/>
      <c r="AA60" s="26"/>
      <c r="AB60" s="26"/>
      <c r="AC60" s="26"/>
      <c r="AD60" s="26"/>
      <c r="AE60" s="26"/>
      <c r="AF60" s="26"/>
      <c r="AG60" s="26" t="s">
        <v>151</v>
      </c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</row>
    <row r="61" spans="1:60" outlineLevel="2" x14ac:dyDescent="0.2">
      <c r="A61" s="192"/>
      <c r="B61" s="193"/>
      <c r="C61" s="274" t="s">
        <v>235</v>
      </c>
      <c r="D61" s="275"/>
      <c r="E61" s="275"/>
      <c r="F61" s="275"/>
      <c r="G61" s="275"/>
      <c r="H61" s="194"/>
      <c r="I61" s="194"/>
      <c r="J61" s="194"/>
      <c r="K61" s="194"/>
      <c r="L61" s="194"/>
      <c r="M61" s="194"/>
      <c r="N61" s="195"/>
      <c r="O61" s="195"/>
      <c r="P61" s="195"/>
      <c r="Q61" s="195"/>
      <c r="R61" s="194"/>
      <c r="S61" s="194"/>
      <c r="T61" s="194"/>
      <c r="U61" s="28"/>
      <c r="V61" s="28"/>
      <c r="W61" s="28"/>
      <c r="X61" s="28"/>
      <c r="Y61" s="28"/>
      <c r="Z61" s="26"/>
      <c r="AA61" s="26"/>
      <c r="AB61" s="26"/>
      <c r="AC61" s="26"/>
      <c r="AD61" s="26"/>
      <c r="AE61" s="26"/>
      <c r="AF61" s="26"/>
      <c r="AG61" s="26" t="s">
        <v>153</v>
      </c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</row>
    <row r="62" spans="1:60" outlineLevel="1" x14ac:dyDescent="0.2">
      <c r="A62" s="184">
        <v>30</v>
      </c>
      <c r="B62" s="185" t="s">
        <v>236</v>
      </c>
      <c r="C62" s="186" t="s">
        <v>237</v>
      </c>
      <c r="D62" s="187" t="s">
        <v>215</v>
      </c>
      <c r="E62" s="188">
        <v>4.5999999999999996</v>
      </c>
      <c r="F62" s="160">
        <v>0</v>
      </c>
      <c r="G62" s="189">
        <f>ROUND(E62*F62,2)</f>
        <v>0</v>
      </c>
      <c r="H62" s="190">
        <v>106.43</v>
      </c>
      <c r="I62" s="189">
        <f>ROUND(E62*H62,2)</f>
        <v>489.58</v>
      </c>
      <c r="J62" s="190">
        <v>206.07</v>
      </c>
      <c r="K62" s="189">
        <f>ROUND(E62*J62,2)</f>
        <v>947.92</v>
      </c>
      <c r="L62" s="189">
        <v>12</v>
      </c>
      <c r="M62" s="189">
        <f>G62*(1+L62/100)</f>
        <v>0</v>
      </c>
      <c r="N62" s="188">
        <v>4.6999999999999999E-4</v>
      </c>
      <c r="O62" s="188">
        <f>ROUND(E62*N62,2)</f>
        <v>0</v>
      </c>
      <c r="P62" s="188">
        <v>0</v>
      </c>
      <c r="Q62" s="188">
        <f>ROUND(E62*P62,2)</f>
        <v>0</v>
      </c>
      <c r="R62" s="189" t="s">
        <v>234</v>
      </c>
      <c r="S62" s="189" t="s">
        <v>148</v>
      </c>
      <c r="T62" s="191" t="s">
        <v>148</v>
      </c>
      <c r="U62" s="28">
        <v>0.35899999999999999</v>
      </c>
      <c r="V62" s="28">
        <f>ROUND(E62*U62,2)</f>
        <v>1.65</v>
      </c>
      <c r="W62" s="28"/>
      <c r="X62" s="28" t="s">
        <v>149</v>
      </c>
      <c r="Y62" s="28" t="s">
        <v>150</v>
      </c>
      <c r="Z62" s="26"/>
      <c r="AA62" s="26"/>
      <c r="AB62" s="26"/>
      <c r="AC62" s="26"/>
      <c r="AD62" s="26"/>
      <c r="AE62" s="26"/>
      <c r="AF62" s="26"/>
      <c r="AG62" s="26" t="s">
        <v>151</v>
      </c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</row>
    <row r="63" spans="1:60" outlineLevel="2" x14ac:dyDescent="0.2">
      <c r="A63" s="192"/>
      <c r="B63" s="193"/>
      <c r="C63" s="274" t="s">
        <v>238</v>
      </c>
      <c r="D63" s="275"/>
      <c r="E63" s="275"/>
      <c r="F63" s="275"/>
      <c r="G63" s="275"/>
      <c r="H63" s="194"/>
      <c r="I63" s="194"/>
      <c r="J63" s="194"/>
      <c r="K63" s="194"/>
      <c r="L63" s="194"/>
      <c r="M63" s="194"/>
      <c r="N63" s="195"/>
      <c r="O63" s="195"/>
      <c r="P63" s="195"/>
      <c r="Q63" s="195"/>
      <c r="R63" s="194"/>
      <c r="S63" s="194"/>
      <c r="T63" s="194"/>
      <c r="U63" s="28"/>
      <c r="V63" s="28"/>
      <c r="W63" s="28"/>
      <c r="X63" s="28"/>
      <c r="Y63" s="28"/>
      <c r="Z63" s="26"/>
      <c r="AA63" s="26"/>
      <c r="AB63" s="26"/>
      <c r="AC63" s="26"/>
      <c r="AD63" s="26"/>
      <c r="AE63" s="26"/>
      <c r="AF63" s="26"/>
      <c r="AG63" s="26" t="s">
        <v>153</v>
      </c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</row>
    <row r="64" spans="1:60" outlineLevel="2" x14ac:dyDescent="0.2">
      <c r="A64" s="192"/>
      <c r="B64" s="193"/>
      <c r="C64" s="281" t="s">
        <v>239</v>
      </c>
      <c r="D64" s="282"/>
      <c r="E64" s="282"/>
      <c r="F64" s="282"/>
      <c r="G64" s="282"/>
      <c r="H64" s="194"/>
      <c r="I64" s="194"/>
      <c r="J64" s="194"/>
      <c r="K64" s="194"/>
      <c r="L64" s="194"/>
      <c r="M64" s="194"/>
      <c r="N64" s="195"/>
      <c r="O64" s="195"/>
      <c r="P64" s="195"/>
      <c r="Q64" s="195"/>
      <c r="R64" s="194"/>
      <c r="S64" s="194"/>
      <c r="T64" s="194"/>
      <c r="U64" s="28"/>
      <c r="V64" s="28"/>
      <c r="W64" s="28"/>
      <c r="X64" s="28"/>
      <c r="Y64" s="28"/>
      <c r="Z64" s="26"/>
      <c r="AA64" s="26"/>
      <c r="AB64" s="26"/>
      <c r="AC64" s="26"/>
      <c r="AD64" s="26"/>
      <c r="AE64" s="26"/>
      <c r="AF64" s="26"/>
      <c r="AG64" s="26" t="s">
        <v>240</v>
      </c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</row>
    <row r="65" spans="1:60" outlineLevel="1" x14ac:dyDescent="0.2">
      <c r="A65" s="184">
        <v>31</v>
      </c>
      <c r="B65" s="185" t="s">
        <v>241</v>
      </c>
      <c r="C65" s="186" t="s">
        <v>242</v>
      </c>
      <c r="D65" s="187" t="s">
        <v>215</v>
      </c>
      <c r="E65" s="188">
        <v>0.8</v>
      </c>
      <c r="F65" s="160">
        <v>0</v>
      </c>
      <c r="G65" s="189">
        <f>ROUND(E65*F65,2)</f>
        <v>0</v>
      </c>
      <c r="H65" s="190">
        <v>313.31</v>
      </c>
      <c r="I65" s="189">
        <f>ROUND(E65*H65,2)</f>
        <v>250.65</v>
      </c>
      <c r="J65" s="190">
        <v>673.69</v>
      </c>
      <c r="K65" s="189">
        <f>ROUND(E65*J65,2)</f>
        <v>538.95000000000005</v>
      </c>
      <c r="L65" s="189">
        <v>12</v>
      </c>
      <c r="M65" s="189">
        <f>G65*(1+L65/100)</f>
        <v>0</v>
      </c>
      <c r="N65" s="188">
        <v>1.5200000000000001E-3</v>
      </c>
      <c r="O65" s="188">
        <f>ROUND(E65*N65,2)</f>
        <v>0</v>
      </c>
      <c r="P65" s="188">
        <v>0</v>
      </c>
      <c r="Q65" s="188">
        <f>ROUND(E65*P65,2)</f>
        <v>0</v>
      </c>
      <c r="R65" s="189" t="s">
        <v>234</v>
      </c>
      <c r="S65" s="189" t="s">
        <v>148</v>
      </c>
      <c r="T65" s="191" t="s">
        <v>148</v>
      </c>
      <c r="U65" s="28">
        <v>1.173</v>
      </c>
      <c r="V65" s="28">
        <f>ROUND(E65*U65,2)</f>
        <v>0.94</v>
      </c>
      <c r="W65" s="28"/>
      <c r="X65" s="28" t="s">
        <v>149</v>
      </c>
      <c r="Y65" s="28" t="s">
        <v>150</v>
      </c>
      <c r="Z65" s="26"/>
      <c r="AA65" s="26"/>
      <c r="AB65" s="26"/>
      <c r="AC65" s="26"/>
      <c r="AD65" s="26"/>
      <c r="AE65" s="26"/>
      <c r="AF65" s="26"/>
      <c r="AG65" s="26" t="s">
        <v>151</v>
      </c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</row>
    <row r="66" spans="1:60" outlineLevel="2" x14ac:dyDescent="0.2">
      <c r="A66" s="192"/>
      <c r="B66" s="193"/>
      <c r="C66" s="274" t="s">
        <v>238</v>
      </c>
      <c r="D66" s="275"/>
      <c r="E66" s="275"/>
      <c r="F66" s="275"/>
      <c r="G66" s="275"/>
      <c r="H66" s="194"/>
      <c r="I66" s="194"/>
      <c r="J66" s="194"/>
      <c r="K66" s="194"/>
      <c r="L66" s="194"/>
      <c r="M66" s="194"/>
      <c r="N66" s="195"/>
      <c r="O66" s="195"/>
      <c r="P66" s="195"/>
      <c r="Q66" s="195"/>
      <c r="R66" s="194"/>
      <c r="S66" s="194"/>
      <c r="T66" s="194"/>
      <c r="U66" s="28"/>
      <c r="V66" s="28"/>
      <c r="W66" s="28"/>
      <c r="X66" s="28"/>
      <c r="Y66" s="28"/>
      <c r="Z66" s="26"/>
      <c r="AA66" s="26"/>
      <c r="AB66" s="26"/>
      <c r="AC66" s="26"/>
      <c r="AD66" s="26"/>
      <c r="AE66" s="26"/>
      <c r="AF66" s="26"/>
      <c r="AG66" s="26" t="s">
        <v>153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</row>
    <row r="67" spans="1:60" outlineLevel="2" x14ac:dyDescent="0.2">
      <c r="A67" s="192"/>
      <c r="B67" s="193"/>
      <c r="C67" s="281" t="s">
        <v>239</v>
      </c>
      <c r="D67" s="282"/>
      <c r="E67" s="282"/>
      <c r="F67" s="282"/>
      <c r="G67" s="282"/>
      <c r="H67" s="194"/>
      <c r="I67" s="194"/>
      <c r="J67" s="194"/>
      <c r="K67" s="194"/>
      <c r="L67" s="194"/>
      <c r="M67" s="194"/>
      <c r="N67" s="195"/>
      <c r="O67" s="195"/>
      <c r="P67" s="195"/>
      <c r="Q67" s="195"/>
      <c r="R67" s="194"/>
      <c r="S67" s="194"/>
      <c r="T67" s="194"/>
      <c r="U67" s="28"/>
      <c r="V67" s="28"/>
      <c r="W67" s="28"/>
      <c r="X67" s="28"/>
      <c r="Y67" s="28"/>
      <c r="Z67" s="26"/>
      <c r="AA67" s="26"/>
      <c r="AB67" s="26"/>
      <c r="AC67" s="26"/>
      <c r="AD67" s="26"/>
      <c r="AE67" s="26"/>
      <c r="AF67" s="26"/>
      <c r="AG67" s="26" t="s">
        <v>240</v>
      </c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</row>
    <row r="68" spans="1:60" outlineLevel="1" x14ac:dyDescent="0.2">
      <c r="A68" s="184">
        <v>32</v>
      </c>
      <c r="B68" s="185" t="s">
        <v>243</v>
      </c>
      <c r="C68" s="186" t="s">
        <v>244</v>
      </c>
      <c r="D68" s="187" t="s">
        <v>215</v>
      </c>
      <c r="E68" s="188">
        <v>2.5</v>
      </c>
      <c r="F68" s="160">
        <v>0</v>
      </c>
      <c r="G68" s="189">
        <f>ROUND(E68*F68,2)</f>
        <v>0</v>
      </c>
      <c r="H68" s="190">
        <v>253.53</v>
      </c>
      <c r="I68" s="189">
        <f>ROUND(E68*H68,2)</f>
        <v>633.83000000000004</v>
      </c>
      <c r="J68" s="190">
        <v>469.47</v>
      </c>
      <c r="K68" s="189">
        <f>ROUND(E68*J68,2)</f>
        <v>1173.68</v>
      </c>
      <c r="L68" s="189">
        <v>12</v>
      </c>
      <c r="M68" s="189">
        <f>G68*(1+L68/100)</f>
        <v>0</v>
      </c>
      <c r="N68" s="188">
        <v>7.7999999999999999E-4</v>
      </c>
      <c r="O68" s="188">
        <f>ROUND(E68*N68,2)</f>
        <v>0</v>
      </c>
      <c r="P68" s="188">
        <v>0</v>
      </c>
      <c r="Q68" s="188">
        <f>ROUND(E68*P68,2)</f>
        <v>0</v>
      </c>
      <c r="R68" s="189" t="s">
        <v>234</v>
      </c>
      <c r="S68" s="189" t="s">
        <v>148</v>
      </c>
      <c r="T68" s="191" t="s">
        <v>148</v>
      </c>
      <c r="U68" s="28">
        <v>0.81899999999999995</v>
      </c>
      <c r="V68" s="28">
        <f>ROUND(E68*U68,2)</f>
        <v>2.0499999999999998</v>
      </c>
      <c r="W68" s="28"/>
      <c r="X68" s="28" t="s">
        <v>149</v>
      </c>
      <c r="Y68" s="28" t="s">
        <v>150</v>
      </c>
      <c r="Z68" s="26"/>
      <c r="AA68" s="26"/>
      <c r="AB68" s="26"/>
      <c r="AC68" s="26"/>
      <c r="AD68" s="26"/>
      <c r="AE68" s="26"/>
      <c r="AF68" s="26"/>
      <c r="AG68" s="26" t="s">
        <v>151</v>
      </c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</row>
    <row r="69" spans="1:60" outlineLevel="2" x14ac:dyDescent="0.2">
      <c r="A69" s="192"/>
      <c r="B69" s="193"/>
      <c r="C69" s="274" t="s">
        <v>238</v>
      </c>
      <c r="D69" s="275"/>
      <c r="E69" s="275"/>
      <c r="F69" s="275"/>
      <c r="G69" s="275"/>
      <c r="H69" s="194"/>
      <c r="I69" s="194"/>
      <c r="J69" s="194"/>
      <c r="K69" s="194"/>
      <c r="L69" s="194"/>
      <c r="M69" s="194"/>
      <c r="N69" s="195"/>
      <c r="O69" s="195"/>
      <c r="P69" s="195"/>
      <c r="Q69" s="195"/>
      <c r="R69" s="194"/>
      <c r="S69" s="194"/>
      <c r="T69" s="194"/>
      <c r="U69" s="28"/>
      <c r="V69" s="28"/>
      <c r="W69" s="28"/>
      <c r="X69" s="28"/>
      <c r="Y69" s="28"/>
      <c r="Z69" s="26"/>
      <c r="AA69" s="26"/>
      <c r="AB69" s="26"/>
      <c r="AC69" s="26"/>
      <c r="AD69" s="26"/>
      <c r="AE69" s="26"/>
      <c r="AF69" s="26"/>
      <c r="AG69" s="26" t="s">
        <v>153</v>
      </c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</row>
    <row r="70" spans="1:60" outlineLevel="2" x14ac:dyDescent="0.2">
      <c r="A70" s="192"/>
      <c r="B70" s="193"/>
      <c r="C70" s="281" t="s">
        <v>245</v>
      </c>
      <c r="D70" s="282"/>
      <c r="E70" s="282"/>
      <c r="F70" s="282"/>
      <c r="G70" s="282"/>
      <c r="H70" s="194"/>
      <c r="I70" s="194"/>
      <c r="J70" s="194"/>
      <c r="K70" s="194"/>
      <c r="L70" s="194"/>
      <c r="M70" s="194"/>
      <c r="N70" s="195"/>
      <c r="O70" s="195"/>
      <c r="P70" s="195"/>
      <c r="Q70" s="195"/>
      <c r="R70" s="194"/>
      <c r="S70" s="194"/>
      <c r="T70" s="194"/>
      <c r="U70" s="28"/>
      <c r="V70" s="28"/>
      <c r="W70" s="28"/>
      <c r="X70" s="28"/>
      <c r="Y70" s="28"/>
      <c r="Z70" s="26"/>
      <c r="AA70" s="26"/>
      <c r="AB70" s="26"/>
      <c r="AC70" s="26"/>
      <c r="AD70" s="26"/>
      <c r="AE70" s="26"/>
      <c r="AF70" s="26"/>
      <c r="AG70" s="26" t="s">
        <v>240</v>
      </c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</row>
    <row r="71" spans="1:60" outlineLevel="3" x14ac:dyDescent="0.2">
      <c r="A71" s="192"/>
      <c r="B71" s="193"/>
      <c r="C71" s="281" t="s">
        <v>246</v>
      </c>
      <c r="D71" s="282"/>
      <c r="E71" s="282"/>
      <c r="F71" s="282"/>
      <c r="G71" s="282"/>
      <c r="H71" s="194"/>
      <c r="I71" s="194"/>
      <c r="J71" s="194"/>
      <c r="K71" s="194"/>
      <c r="L71" s="194"/>
      <c r="M71" s="194"/>
      <c r="N71" s="195"/>
      <c r="O71" s="195"/>
      <c r="P71" s="195"/>
      <c r="Q71" s="195"/>
      <c r="R71" s="194"/>
      <c r="S71" s="194"/>
      <c r="T71" s="194"/>
      <c r="U71" s="28"/>
      <c r="V71" s="28"/>
      <c r="W71" s="28"/>
      <c r="X71" s="28"/>
      <c r="Y71" s="28"/>
      <c r="Z71" s="26"/>
      <c r="AA71" s="26"/>
      <c r="AB71" s="26"/>
      <c r="AC71" s="26"/>
      <c r="AD71" s="26"/>
      <c r="AE71" s="26"/>
      <c r="AF71" s="26"/>
      <c r="AG71" s="26" t="s">
        <v>240</v>
      </c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</row>
    <row r="72" spans="1:60" outlineLevel="1" x14ac:dyDescent="0.2">
      <c r="A72" s="184">
        <v>33</v>
      </c>
      <c r="B72" s="185" t="s">
        <v>247</v>
      </c>
      <c r="C72" s="186" t="s">
        <v>248</v>
      </c>
      <c r="D72" s="187" t="s">
        <v>0</v>
      </c>
      <c r="E72" s="188">
        <v>41.929400000000001</v>
      </c>
      <c r="F72" s="160">
        <v>0</v>
      </c>
      <c r="G72" s="189">
        <f>ROUND(E72*F72,2)</f>
        <v>0</v>
      </c>
      <c r="H72" s="190">
        <v>0</v>
      </c>
      <c r="I72" s="189">
        <f>ROUND(E72*H72,2)</f>
        <v>0</v>
      </c>
      <c r="J72" s="190">
        <v>2.5</v>
      </c>
      <c r="K72" s="189">
        <f>ROUND(E72*J72,2)</f>
        <v>104.82</v>
      </c>
      <c r="L72" s="189">
        <v>12</v>
      </c>
      <c r="M72" s="189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9" t="s">
        <v>234</v>
      </c>
      <c r="S72" s="189" t="s">
        <v>148</v>
      </c>
      <c r="T72" s="191" t="s">
        <v>148</v>
      </c>
      <c r="U72" s="28">
        <v>0</v>
      </c>
      <c r="V72" s="28">
        <f>ROUND(E72*U72,2)</f>
        <v>0</v>
      </c>
      <c r="W72" s="28"/>
      <c r="X72" s="28" t="s">
        <v>224</v>
      </c>
      <c r="Y72" s="28" t="s">
        <v>150</v>
      </c>
      <c r="Z72" s="26"/>
      <c r="AA72" s="26"/>
      <c r="AB72" s="26"/>
      <c r="AC72" s="26"/>
      <c r="AD72" s="26"/>
      <c r="AE72" s="26"/>
      <c r="AF72" s="26"/>
      <c r="AG72" s="26" t="s">
        <v>225</v>
      </c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</row>
    <row r="73" spans="1:60" outlineLevel="2" x14ac:dyDescent="0.2">
      <c r="A73" s="192"/>
      <c r="B73" s="193"/>
      <c r="C73" s="274" t="s">
        <v>249</v>
      </c>
      <c r="D73" s="275"/>
      <c r="E73" s="275"/>
      <c r="F73" s="275"/>
      <c r="G73" s="275"/>
      <c r="H73" s="194"/>
      <c r="I73" s="194"/>
      <c r="J73" s="194"/>
      <c r="K73" s="194"/>
      <c r="L73" s="194"/>
      <c r="M73" s="194"/>
      <c r="N73" s="195"/>
      <c r="O73" s="195"/>
      <c r="P73" s="195"/>
      <c r="Q73" s="195"/>
      <c r="R73" s="194"/>
      <c r="S73" s="194"/>
      <c r="T73" s="194"/>
      <c r="U73" s="28"/>
      <c r="V73" s="28"/>
      <c r="W73" s="28"/>
      <c r="X73" s="28"/>
      <c r="Y73" s="28"/>
      <c r="Z73" s="26"/>
      <c r="AA73" s="26"/>
      <c r="AB73" s="26"/>
      <c r="AC73" s="26"/>
      <c r="AD73" s="26"/>
      <c r="AE73" s="26"/>
      <c r="AF73" s="26"/>
      <c r="AG73" s="26" t="s">
        <v>153</v>
      </c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</row>
    <row r="74" spans="1:60" x14ac:dyDescent="0.2">
      <c r="A74" s="177" t="s">
        <v>142</v>
      </c>
      <c r="B74" s="178" t="s">
        <v>85</v>
      </c>
      <c r="C74" s="179" t="s">
        <v>86</v>
      </c>
      <c r="D74" s="180"/>
      <c r="E74" s="181"/>
      <c r="F74" s="182"/>
      <c r="G74" s="182">
        <f>SUMIF(AG75:AG86,"&lt;&gt;NOR",G75:G86)</f>
        <v>0</v>
      </c>
      <c r="H74" s="182"/>
      <c r="I74" s="182">
        <f>SUM(I75:I86)</f>
        <v>903.85</v>
      </c>
      <c r="J74" s="182"/>
      <c r="K74" s="182">
        <f>SUM(K75:K86)</f>
        <v>3443.43</v>
      </c>
      <c r="L74" s="182"/>
      <c r="M74" s="182">
        <f>SUM(M75:M86)</f>
        <v>0</v>
      </c>
      <c r="N74" s="181"/>
      <c r="O74" s="181">
        <f>SUM(O75:O86)</f>
        <v>0.04</v>
      </c>
      <c r="P74" s="181"/>
      <c r="Q74" s="181">
        <f>SUM(Q75:Q86)</f>
        <v>0</v>
      </c>
      <c r="R74" s="182"/>
      <c r="S74" s="182"/>
      <c r="T74" s="183"/>
      <c r="U74" s="29"/>
      <c r="V74" s="29">
        <f>SUM(V75:V86)</f>
        <v>6.120000000000001</v>
      </c>
      <c r="W74" s="29"/>
      <c r="X74" s="29"/>
      <c r="Y74" s="29"/>
      <c r="AG74" t="s">
        <v>143</v>
      </c>
    </row>
    <row r="75" spans="1:60" ht="22.5" outlineLevel="1" x14ac:dyDescent="0.2">
      <c r="A75" s="184">
        <v>34</v>
      </c>
      <c r="B75" s="185" t="s">
        <v>250</v>
      </c>
      <c r="C75" s="186" t="s">
        <v>251</v>
      </c>
      <c r="D75" s="187" t="s">
        <v>215</v>
      </c>
      <c r="E75" s="188">
        <v>5.5</v>
      </c>
      <c r="F75" s="160">
        <v>0</v>
      </c>
      <c r="G75" s="189">
        <f>ROUND(E75*F75,2)</f>
        <v>0</v>
      </c>
      <c r="H75" s="190">
        <v>86.53</v>
      </c>
      <c r="I75" s="189">
        <f>ROUND(E75*H75,2)</f>
        <v>475.92</v>
      </c>
      <c r="J75" s="190">
        <v>294.97000000000003</v>
      </c>
      <c r="K75" s="189">
        <f>ROUND(E75*J75,2)</f>
        <v>1622.34</v>
      </c>
      <c r="L75" s="189">
        <v>12</v>
      </c>
      <c r="M75" s="189">
        <f>G75*(1+L75/100)</f>
        <v>0</v>
      </c>
      <c r="N75" s="188">
        <v>3.9899999999999996E-3</v>
      </c>
      <c r="O75" s="188">
        <f>ROUND(E75*N75,2)</f>
        <v>0.02</v>
      </c>
      <c r="P75" s="188">
        <v>0</v>
      </c>
      <c r="Q75" s="188">
        <f>ROUND(E75*P75,2)</f>
        <v>0</v>
      </c>
      <c r="R75" s="189" t="s">
        <v>234</v>
      </c>
      <c r="S75" s="189" t="s">
        <v>148</v>
      </c>
      <c r="T75" s="191" t="s">
        <v>148</v>
      </c>
      <c r="U75" s="28">
        <v>0.54290000000000005</v>
      </c>
      <c r="V75" s="28">
        <f>ROUND(E75*U75,2)</f>
        <v>2.99</v>
      </c>
      <c r="W75" s="28"/>
      <c r="X75" s="28" t="s">
        <v>149</v>
      </c>
      <c r="Y75" s="28" t="s">
        <v>150</v>
      </c>
      <c r="Z75" s="26"/>
      <c r="AA75" s="26"/>
      <c r="AB75" s="26"/>
      <c r="AC75" s="26"/>
      <c r="AD75" s="26"/>
      <c r="AE75" s="26"/>
      <c r="AF75" s="26"/>
      <c r="AG75" s="26" t="s">
        <v>151</v>
      </c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</row>
    <row r="76" spans="1:60" outlineLevel="2" x14ac:dyDescent="0.2">
      <c r="A76" s="192"/>
      <c r="B76" s="193"/>
      <c r="C76" s="274" t="s">
        <v>252</v>
      </c>
      <c r="D76" s="275"/>
      <c r="E76" s="275"/>
      <c r="F76" s="275"/>
      <c r="G76" s="275"/>
      <c r="H76" s="194"/>
      <c r="I76" s="194"/>
      <c r="J76" s="194"/>
      <c r="K76" s="194"/>
      <c r="L76" s="194"/>
      <c r="M76" s="194"/>
      <c r="N76" s="195"/>
      <c r="O76" s="195"/>
      <c r="P76" s="195"/>
      <c r="Q76" s="195"/>
      <c r="R76" s="194"/>
      <c r="S76" s="194"/>
      <c r="T76" s="194"/>
      <c r="U76" s="28"/>
      <c r="V76" s="28"/>
      <c r="W76" s="28"/>
      <c r="X76" s="28"/>
      <c r="Y76" s="28"/>
      <c r="Z76" s="26"/>
      <c r="AA76" s="26"/>
      <c r="AB76" s="26"/>
      <c r="AC76" s="26"/>
      <c r="AD76" s="26"/>
      <c r="AE76" s="26"/>
      <c r="AF76" s="26"/>
      <c r="AG76" s="26" t="s">
        <v>153</v>
      </c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</row>
    <row r="77" spans="1:60" outlineLevel="2" x14ac:dyDescent="0.2">
      <c r="A77" s="192"/>
      <c r="B77" s="193"/>
      <c r="C77" s="281" t="s">
        <v>253</v>
      </c>
      <c r="D77" s="282"/>
      <c r="E77" s="282"/>
      <c r="F77" s="282"/>
      <c r="G77" s="282"/>
      <c r="H77" s="194"/>
      <c r="I77" s="194"/>
      <c r="J77" s="194"/>
      <c r="K77" s="194"/>
      <c r="L77" s="194"/>
      <c r="M77" s="194"/>
      <c r="N77" s="195"/>
      <c r="O77" s="195"/>
      <c r="P77" s="195"/>
      <c r="Q77" s="195"/>
      <c r="R77" s="194"/>
      <c r="S77" s="194"/>
      <c r="T77" s="194"/>
      <c r="U77" s="28"/>
      <c r="V77" s="28"/>
      <c r="W77" s="28"/>
      <c r="X77" s="28"/>
      <c r="Y77" s="28"/>
      <c r="Z77" s="26"/>
      <c r="AA77" s="26"/>
      <c r="AB77" s="26"/>
      <c r="AC77" s="26"/>
      <c r="AD77" s="26"/>
      <c r="AE77" s="26"/>
      <c r="AF77" s="26"/>
      <c r="AG77" s="26" t="s">
        <v>240</v>
      </c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</row>
    <row r="78" spans="1:60" outlineLevel="3" x14ac:dyDescent="0.2">
      <c r="A78" s="192"/>
      <c r="B78" s="193"/>
      <c r="C78" s="281" t="s">
        <v>254</v>
      </c>
      <c r="D78" s="282"/>
      <c r="E78" s="282"/>
      <c r="F78" s="282"/>
      <c r="G78" s="282"/>
      <c r="H78" s="194"/>
      <c r="I78" s="194"/>
      <c r="J78" s="194"/>
      <c r="K78" s="194"/>
      <c r="L78" s="194"/>
      <c r="M78" s="194"/>
      <c r="N78" s="195"/>
      <c r="O78" s="195"/>
      <c r="P78" s="195"/>
      <c r="Q78" s="195"/>
      <c r="R78" s="194"/>
      <c r="S78" s="194"/>
      <c r="T78" s="194"/>
      <c r="U78" s="28"/>
      <c r="V78" s="28"/>
      <c r="W78" s="28"/>
      <c r="X78" s="28"/>
      <c r="Y78" s="28"/>
      <c r="Z78" s="26"/>
      <c r="AA78" s="26"/>
      <c r="AB78" s="26"/>
      <c r="AC78" s="26"/>
      <c r="AD78" s="26"/>
      <c r="AE78" s="26"/>
      <c r="AF78" s="26"/>
      <c r="AG78" s="26" t="s">
        <v>240</v>
      </c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</row>
    <row r="79" spans="1:60" ht="22.5" outlineLevel="1" x14ac:dyDescent="0.2">
      <c r="A79" s="184">
        <v>35</v>
      </c>
      <c r="B79" s="185" t="s">
        <v>255</v>
      </c>
      <c r="C79" s="186" t="s">
        <v>256</v>
      </c>
      <c r="D79" s="187" t="s">
        <v>215</v>
      </c>
      <c r="E79" s="188">
        <v>4.55</v>
      </c>
      <c r="F79" s="160">
        <v>0</v>
      </c>
      <c r="G79" s="189">
        <f>ROUND(E79*F79,2)</f>
        <v>0</v>
      </c>
      <c r="H79" s="190">
        <v>94.05</v>
      </c>
      <c r="I79" s="189">
        <f>ROUND(E79*H79,2)</f>
        <v>427.93</v>
      </c>
      <c r="J79" s="190">
        <v>294.95</v>
      </c>
      <c r="K79" s="189">
        <f>ROUND(E79*J79,2)</f>
        <v>1342.02</v>
      </c>
      <c r="L79" s="189">
        <v>12</v>
      </c>
      <c r="M79" s="189">
        <f>G79*(1+L79/100)</f>
        <v>0</v>
      </c>
      <c r="N79" s="188">
        <v>4.0099999999999997E-3</v>
      </c>
      <c r="O79" s="188">
        <f>ROUND(E79*N79,2)</f>
        <v>0.02</v>
      </c>
      <c r="P79" s="188">
        <v>0</v>
      </c>
      <c r="Q79" s="188">
        <f>ROUND(E79*P79,2)</f>
        <v>0</v>
      </c>
      <c r="R79" s="189" t="s">
        <v>234</v>
      </c>
      <c r="S79" s="189" t="s">
        <v>148</v>
      </c>
      <c r="T79" s="191" t="s">
        <v>148</v>
      </c>
      <c r="U79" s="28">
        <v>0.54290000000000005</v>
      </c>
      <c r="V79" s="28">
        <f>ROUND(E79*U79,2)</f>
        <v>2.4700000000000002</v>
      </c>
      <c r="W79" s="28"/>
      <c r="X79" s="28" t="s">
        <v>149</v>
      </c>
      <c r="Y79" s="28" t="s">
        <v>150</v>
      </c>
      <c r="Z79" s="26"/>
      <c r="AA79" s="26"/>
      <c r="AB79" s="26"/>
      <c r="AC79" s="26"/>
      <c r="AD79" s="26"/>
      <c r="AE79" s="26"/>
      <c r="AF79" s="26"/>
      <c r="AG79" s="26" t="s">
        <v>151</v>
      </c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</row>
    <row r="80" spans="1:60" outlineLevel="2" x14ac:dyDescent="0.2">
      <c r="A80" s="192"/>
      <c r="B80" s="193"/>
      <c r="C80" s="274" t="s">
        <v>252</v>
      </c>
      <c r="D80" s="275"/>
      <c r="E80" s="275"/>
      <c r="F80" s="275"/>
      <c r="G80" s="275"/>
      <c r="H80" s="194"/>
      <c r="I80" s="194"/>
      <c r="J80" s="194"/>
      <c r="K80" s="194"/>
      <c r="L80" s="194"/>
      <c r="M80" s="194"/>
      <c r="N80" s="195"/>
      <c r="O80" s="195"/>
      <c r="P80" s="195"/>
      <c r="Q80" s="195"/>
      <c r="R80" s="194"/>
      <c r="S80" s="194"/>
      <c r="T80" s="194"/>
      <c r="U80" s="28"/>
      <c r="V80" s="28"/>
      <c r="W80" s="28"/>
      <c r="X80" s="28"/>
      <c r="Y80" s="28"/>
      <c r="Z80" s="26"/>
      <c r="AA80" s="26"/>
      <c r="AB80" s="26"/>
      <c r="AC80" s="26"/>
      <c r="AD80" s="26"/>
      <c r="AE80" s="26"/>
      <c r="AF80" s="26"/>
      <c r="AG80" s="26" t="s">
        <v>153</v>
      </c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</row>
    <row r="81" spans="1:60" outlineLevel="2" x14ac:dyDescent="0.2">
      <c r="A81" s="192"/>
      <c r="B81" s="193"/>
      <c r="C81" s="281" t="s">
        <v>253</v>
      </c>
      <c r="D81" s="282"/>
      <c r="E81" s="282"/>
      <c r="F81" s="282"/>
      <c r="G81" s="282"/>
      <c r="H81" s="194"/>
      <c r="I81" s="194"/>
      <c r="J81" s="194"/>
      <c r="K81" s="194"/>
      <c r="L81" s="194"/>
      <c r="M81" s="194"/>
      <c r="N81" s="195"/>
      <c r="O81" s="195"/>
      <c r="P81" s="195"/>
      <c r="Q81" s="195"/>
      <c r="R81" s="194"/>
      <c r="S81" s="194"/>
      <c r="T81" s="194"/>
      <c r="U81" s="28"/>
      <c r="V81" s="28"/>
      <c r="W81" s="28"/>
      <c r="X81" s="28"/>
      <c r="Y81" s="28"/>
      <c r="Z81" s="26"/>
      <c r="AA81" s="26"/>
      <c r="AB81" s="26"/>
      <c r="AC81" s="26"/>
      <c r="AD81" s="26"/>
      <c r="AE81" s="26"/>
      <c r="AF81" s="26"/>
      <c r="AG81" s="26" t="s">
        <v>240</v>
      </c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</row>
    <row r="82" spans="1:60" outlineLevel="3" x14ac:dyDescent="0.2">
      <c r="A82" s="192"/>
      <c r="B82" s="193"/>
      <c r="C82" s="281" t="s">
        <v>254</v>
      </c>
      <c r="D82" s="282"/>
      <c r="E82" s="282"/>
      <c r="F82" s="282"/>
      <c r="G82" s="282"/>
      <c r="H82" s="194"/>
      <c r="I82" s="194"/>
      <c r="J82" s="194"/>
      <c r="K82" s="194"/>
      <c r="L82" s="194"/>
      <c r="M82" s="194"/>
      <c r="N82" s="195"/>
      <c r="O82" s="195"/>
      <c r="P82" s="195"/>
      <c r="Q82" s="195"/>
      <c r="R82" s="194"/>
      <c r="S82" s="194"/>
      <c r="T82" s="194"/>
      <c r="U82" s="28"/>
      <c r="V82" s="28"/>
      <c r="W82" s="28"/>
      <c r="X82" s="28"/>
      <c r="Y82" s="28"/>
      <c r="Z82" s="26"/>
      <c r="AA82" s="26"/>
      <c r="AB82" s="26"/>
      <c r="AC82" s="26"/>
      <c r="AD82" s="26"/>
      <c r="AE82" s="26"/>
      <c r="AF82" s="26"/>
      <c r="AG82" s="26" t="s">
        <v>240</v>
      </c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</row>
    <row r="83" spans="1:60" outlineLevel="1" x14ac:dyDescent="0.2">
      <c r="A83" s="196">
        <v>36</v>
      </c>
      <c r="B83" s="197" t="s">
        <v>257</v>
      </c>
      <c r="C83" s="198" t="s">
        <v>258</v>
      </c>
      <c r="D83" s="199" t="s">
        <v>259</v>
      </c>
      <c r="E83" s="200">
        <v>1</v>
      </c>
      <c r="F83" s="161">
        <v>0</v>
      </c>
      <c r="G83" s="201">
        <f>ROUND(E83*F83,2)</f>
        <v>0</v>
      </c>
      <c r="H83" s="202">
        <v>0</v>
      </c>
      <c r="I83" s="201">
        <f>ROUND(E83*H83,2)</f>
        <v>0</v>
      </c>
      <c r="J83" s="202">
        <v>408.5</v>
      </c>
      <c r="K83" s="201">
        <f>ROUND(E83*J83,2)</f>
        <v>408.5</v>
      </c>
      <c r="L83" s="201">
        <v>12</v>
      </c>
      <c r="M83" s="201">
        <f>G83*(1+L83/100)</f>
        <v>0</v>
      </c>
      <c r="N83" s="200">
        <v>0</v>
      </c>
      <c r="O83" s="200">
        <f>ROUND(E83*N83,2)</f>
        <v>0</v>
      </c>
      <c r="P83" s="200">
        <v>0</v>
      </c>
      <c r="Q83" s="200">
        <f>ROUND(E83*P83,2)</f>
        <v>0</v>
      </c>
      <c r="R83" s="201" t="s">
        <v>234</v>
      </c>
      <c r="S83" s="201" t="s">
        <v>148</v>
      </c>
      <c r="T83" s="203" t="s">
        <v>148</v>
      </c>
      <c r="U83" s="28">
        <v>0.65566000000000002</v>
      </c>
      <c r="V83" s="28">
        <f>ROUND(E83*U83,2)</f>
        <v>0.66</v>
      </c>
      <c r="W83" s="28"/>
      <c r="X83" s="28" t="s">
        <v>149</v>
      </c>
      <c r="Y83" s="28" t="s">
        <v>150</v>
      </c>
      <c r="Z83" s="26"/>
      <c r="AA83" s="26"/>
      <c r="AB83" s="26"/>
      <c r="AC83" s="26"/>
      <c r="AD83" s="26"/>
      <c r="AE83" s="26"/>
      <c r="AF83" s="26"/>
      <c r="AG83" s="26" t="s">
        <v>151</v>
      </c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</row>
    <row r="84" spans="1:60" outlineLevel="1" x14ac:dyDescent="0.2">
      <c r="A84" s="196"/>
      <c r="B84" s="197" t="s">
        <v>468</v>
      </c>
      <c r="C84" s="198" t="s">
        <v>469</v>
      </c>
      <c r="D84" s="199" t="s">
        <v>164</v>
      </c>
      <c r="E84" s="200">
        <v>8</v>
      </c>
      <c r="F84" s="161">
        <v>0</v>
      </c>
      <c r="G84" s="201">
        <f>ROUND(E84*F84,2)</f>
        <v>0</v>
      </c>
      <c r="H84" s="202"/>
      <c r="I84" s="201"/>
      <c r="J84" s="202"/>
      <c r="K84" s="201"/>
      <c r="L84" s="201"/>
      <c r="M84" s="201"/>
      <c r="N84" s="200"/>
      <c r="O84" s="200"/>
      <c r="P84" s="200"/>
      <c r="Q84" s="200"/>
      <c r="R84" s="201" t="s">
        <v>234</v>
      </c>
      <c r="S84" s="201" t="s">
        <v>148</v>
      </c>
      <c r="T84" s="203" t="s">
        <v>148</v>
      </c>
      <c r="U84" s="28"/>
      <c r="V84" s="28"/>
      <c r="W84" s="28"/>
      <c r="X84" s="28"/>
      <c r="Y84" s="28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</row>
    <row r="85" spans="1:60" outlineLevel="1" x14ac:dyDescent="0.2">
      <c r="A85" s="184">
        <v>37</v>
      </c>
      <c r="B85" s="185" t="s">
        <v>260</v>
      </c>
      <c r="C85" s="186" t="s">
        <v>261</v>
      </c>
      <c r="D85" s="187" t="s">
        <v>0</v>
      </c>
      <c r="E85" s="188">
        <v>42.767000000000003</v>
      </c>
      <c r="F85" s="160">
        <v>0</v>
      </c>
      <c r="G85" s="189">
        <f>ROUND(E85*F85,2)</f>
        <v>0</v>
      </c>
      <c r="H85" s="190">
        <v>0</v>
      </c>
      <c r="I85" s="189">
        <f>ROUND(E85*H85,2)</f>
        <v>0</v>
      </c>
      <c r="J85" s="190">
        <v>1.65</v>
      </c>
      <c r="K85" s="189">
        <f>ROUND(E85*J85,2)</f>
        <v>70.569999999999993</v>
      </c>
      <c r="L85" s="189">
        <v>12</v>
      </c>
      <c r="M85" s="189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9" t="s">
        <v>234</v>
      </c>
      <c r="S85" s="189" t="s">
        <v>148</v>
      </c>
      <c r="T85" s="191" t="s">
        <v>148</v>
      </c>
      <c r="U85" s="28">
        <v>0</v>
      </c>
      <c r="V85" s="28">
        <f>ROUND(E85*U85,2)</f>
        <v>0</v>
      </c>
      <c r="W85" s="28"/>
      <c r="X85" s="28" t="s">
        <v>224</v>
      </c>
      <c r="Y85" s="28" t="s">
        <v>150</v>
      </c>
      <c r="Z85" s="26"/>
      <c r="AA85" s="26"/>
      <c r="AB85" s="26"/>
      <c r="AC85" s="26"/>
      <c r="AD85" s="26"/>
      <c r="AE85" s="26"/>
      <c r="AF85" s="26"/>
      <c r="AG85" s="26" t="s">
        <v>225</v>
      </c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</row>
    <row r="86" spans="1:60" outlineLevel="2" x14ac:dyDescent="0.2">
      <c r="A86" s="192"/>
      <c r="B86" s="193"/>
      <c r="C86" s="274" t="s">
        <v>262</v>
      </c>
      <c r="D86" s="275"/>
      <c r="E86" s="275"/>
      <c r="F86" s="275"/>
      <c r="G86" s="275"/>
      <c r="H86" s="194"/>
      <c r="I86" s="194"/>
      <c r="J86" s="194"/>
      <c r="K86" s="194"/>
      <c r="L86" s="194"/>
      <c r="M86" s="194"/>
      <c r="N86" s="195"/>
      <c r="O86" s="195"/>
      <c r="P86" s="195"/>
      <c r="Q86" s="195"/>
      <c r="R86" s="194"/>
      <c r="S86" s="194"/>
      <c r="T86" s="194"/>
      <c r="U86" s="28"/>
      <c r="V86" s="28"/>
      <c r="W86" s="28"/>
      <c r="X86" s="28"/>
      <c r="Y86" s="28"/>
      <c r="Z86" s="26"/>
      <c r="AA86" s="26"/>
      <c r="AB86" s="26"/>
      <c r="AC86" s="26"/>
      <c r="AD86" s="26"/>
      <c r="AE86" s="26"/>
      <c r="AF86" s="26"/>
      <c r="AG86" s="26" t="s">
        <v>153</v>
      </c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</row>
    <row r="87" spans="1:60" x14ac:dyDescent="0.2">
      <c r="A87" s="177" t="s">
        <v>142</v>
      </c>
      <c r="B87" s="178" t="s">
        <v>87</v>
      </c>
      <c r="C87" s="179" t="s">
        <v>88</v>
      </c>
      <c r="D87" s="180"/>
      <c r="E87" s="181"/>
      <c r="F87" s="182"/>
      <c r="G87" s="182">
        <f>SUMIF(AG88:AG93,"&lt;&gt;NOR",G88:G93)</f>
        <v>0</v>
      </c>
      <c r="H87" s="182"/>
      <c r="I87" s="182">
        <f>SUM(I88:I93)</f>
        <v>2323.62</v>
      </c>
      <c r="J87" s="182"/>
      <c r="K87" s="182">
        <f>SUM(K88:K93)</f>
        <v>6758.3799999999992</v>
      </c>
      <c r="L87" s="182"/>
      <c r="M87" s="182">
        <f>SUM(M88:M93)</f>
        <v>0</v>
      </c>
      <c r="N87" s="181"/>
      <c r="O87" s="181">
        <f>SUM(O88:O93)</f>
        <v>0</v>
      </c>
      <c r="P87" s="181"/>
      <c r="Q87" s="181">
        <f>SUM(Q88:Q93)</f>
        <v>0</v>
      </c>
      <c r="R87" s="182"/>
      <c r="S87" s="182"/>
      <c r="T87" s="183"/>
      <c r="U87" s="29"/>
      <c r="V87" s="29">
        <f>SUM(V88:V93)</f>
        <v>1.2</v>
      </c>
      <c r="W87" s="29"/>
      <c r="X87" s="29"/>
      <c r="Y87" s="29"/>
      <c r="AG87" t="s">
        <v>143</v>
      </c>
    </row>
    <row r="88" spans="1:60" outlineLevel="1" x14ac:dyDescent="0.2">
      <c r="A88" s="196">
        <v>38</v>
      </c>
      <c r="B88" s="197" t="s">
        <v>263</v>
      </c>
      <c r="C88" s="198" t="s">
        <v>264</v>
      </c>
      <c r="D88" s="199" t="s">
        <v>259</v>
      </c>
      <c r="E88" s="200">
        <v>1</v>
      </c>
      <c r="F88" s="161">
        <v>0</v>
      </c>
      <c r="G88" s="201">
        <f>ROUND(E88*F88,2)</f>
        <v>0</v>
      </c>
      <c r="H88" s="202">
        <v>507.35</v>
      </c>
      <c r="I88" s="201">
        <f>ROUND(E88*H88,2)</f>
        <v>507.35</v>
      </c>
      <c r="J88" s="202">
        <v>472.65</v>
      </c>
      <c r="K88" s="201">
        <f>ROUND(E88*J88,2)</f>
        <v>472.65</v>
      </c>
      <c r="L88" s="201">
        <v>12</v>
      </c>
      <c r="M88" s="201">
        <f>G88*(1+L88/100)</f>
        <v>0</v>
      </c>
      <c r="N88" s="200">
        <v>2.9399999999999999E-3</v>
      </c>
      <c r="O88" s="200">
        <f>ROUND(E88*N88,2)</f>
        <v>0</v>
      </c>
      <c r="P88" s="200">
        <v>0</v>
      </c>
      <c r="Q88" s="200">
        <f>ROUND(E88*P88,2)</f>
        <v>0</v>
      </c>
      <c r="R88" s="201" t="s">
        <v>265</v>
      </c>
      <c r="S88" s="201" t="s">
        <v>148</v>
      </c>
      <c r="T88" s="203" t="s">
        <v>148</v>
      </c>
      <c r="U88" s="28">
        <v>0.75900000000000001</v>
      </c>
      <c r="V88" s="28">
        <f>ROUND(E88*U88,2)</f>
        <v>0.76</v>
      </c>
      <c r="W88" s="28"/>
      <c r="X88" s="28" t="s">
        <v>149</v>
      </c>
      <c r="Y88" s="28" t="s">
        <v>150</v>
      </c>
      <c r="Z88" s="26"/>
      <c r="AA88" s="26"/>
      <c r="AB88" s="26"/>
      <c r="AC88" s="26"/>
      <c r="AD88" s="26"/>
      <c r="AE88" s="26"/>
      <c r="AF88" s="26"/>
      <c r="AG88" s="26" t="s">
        <v>151</v>
      </c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</row>
    <row r="89" spans="1:60" outlineLevel="1" x14ac:dyDescent="0.2">
      <c r="A89" s="196">
        <v>39</v>
      </c>
      <c r="B89" s="197" t="s">
        <v>266</v>
      </c>
      <c r="C89" s="198" t="s">
        <v>267</v>
      </c>
      <c r="D89" s="199" t="s">
        <v>268</v>
      </c>
      <c r="E89" s="200">
        <v>1</v>
      </c>
      <c r="F89" s="161">
        <v>0</v>
      </c>
      <c r="G89" s="201">
        <f>ROUND(E89*F89,2)</f>
        <v>0</v>
      </c>
      <c r="H89" s="202">
        <v>0</v>
      </c>
      <c r="I89" s="201">
        <f>ROUND(E89*H89,2)</f>
        <v>0</v>
      </c>
      <c r="J89" s="202">
        <v>2500</v>
      </c>
      <c r="K89" s="201">
        <f>ROUND(E89*J89,2)</f>
        <v>2500</v>
      </c>
      <c r="L89" s="201">
        <v>12</v>
      </c>
      <c r="M89" s="201">
        <f>G89*(1+L89/100)</f>
        <v>0</v>
      </c>
      <c r="N89" s="200">
        <v>0</v>
      </c>
      <c r="O89" s="200">
        <f>ROUND(E89*N89,2)</f>
        <v>0</v>
      </c>
      <c r="P89" s="200">
        <v>0</v>
      </c>
      <c r="Q89" s="200">
        <f>ROUND(E89*P89,2)</f>
        <v>0</v>
      </c>
      <c r="R89" s="201"/>
      <c r="S89" s="201" t="s">
        <v>194</v>
      </c>
      <c r="T89" s="203" t="s">
        <v>269</v>
      </c>
      <c r="U89" s="28">
        <v>0</v>
      </c>
      <c r="V89" s="28">
        <f>ROUND(E89*U89,2)</f>
        <v>0</v>
      </c>
      <c r="W89" s="28"/>
      <c r="X89" s="28" t="s">
        <v>149</v>
      </c>
      <c r="Y89" s="28" t="s">
        <v>150</v>
      </c>
      <c r="Z89" s="26"/>
      <c r="AA89" s="26"/>
      <c r="AB89" s="26"/>
      <c r="AC89" s="26"/>
      <c r="AD89" s="26"/>
      <c r="AE89" s="26"/>
      <c r="AF89" s="26"/>
      <c r="AG89" s="26" t="s">
        <v>151</v>
      </c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</row>
    <row r="90" spans="1:60" ht="22.5" outlineLevel="1" x14ac:dyDescent="0.2">
      <c r="A90" s="196">
        <v>40</v>
      </c>
      <c r="B90" s="197" t="s">
        <v>270</v>
      </c>
      <c r="C90" s="198" t="s">
        <v>271</v>
      </c>
      <c r="D90" s="199" t="s">
        <v>259</v>
      </c>
      <c r="E90" s="200">
        <v>1</v>
      </c>
      <c r="F90" s="161">
        <v>0</v>
      </c>
      <c r="G90" s="201">
        <f>ROUND(E90*F90,2)</f>
        <v>0</v>
      </c>
      <c r="H90" s="202">
        <v>0</v>
      </c>
      <c r="I90" s="201">
        <f>ROUND(E90*H90,2)</f>
        <v>0</v>
      </c>
      <c r="J90" s="202">
        <v>1711</v>
      </c>
      <c r="K90" s="201">
        <f>ROUND(E90*J90,2)</f>
        <v>1711</v>
      </c>
      <c r="L90" s="201">
        <v>12</v>
      </c>
      <c r="M90" s="201">
        <f>G90*(1+L90/100)</f>
        <v>0</v>
      </c>
      <c r="N90" s="200">
        <v>2E-3</v>
      </c>
      <c r="O90" s="200">
        <f>ROUND(E90*N90,2)</f>
        <v>0</v>
      </c>
      <c r="P90" s="200">
        <v>0</v>
      </c>
      <c r="Q90" s="200">
        <f>ROUND(E90*P90,2)</f>
        <v>0</v>
      </c>
      <c r="R90" s="201"/>
      <c r="S90" s="201" t="s">
        <v>194</v>
      </c>
      <c r="T90" s="203" t="s">
        <v>148</v>
      </c>
      <c r="U90" s="28">
        <v>0.12</v>
      </c>
      <c r="V90" s="28">
        <f>ROUND(E90*U90,2)</f>
        <v>0.12</v>
      </c>
      <c r="W90" s="28"/>
      <c r="X90" s="28" t="s">
        <v>149</v>
      </c>
      <c r="Y90" s="28" t="s">
        <v>150</v>
      </c>
      <c r="Z90" s="26"/>
      <c r="AA90" s="26"/>
      <c r="AB90" s="26"/>
      <c r="AC90" s="26"/>
      <c r="AD90" s="26"/>
      <c r="AE90" s="26"/>
      <c r="AF90" s="26"/>
      <c r="AG90" s="26" t="s">
        <v>151</v>
      </c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</row>
    <row r="91" spans="1:60" outlineLevel="1" x14ac:dyDescent="0.2">
      <c r="A91" s="184">
        <v>41</v>
      </c>
      <c r="B91" s="185" t="s">
        <v>272</v>
      </c>
      <c r="C91" s="186" t="s">
        <v>273</v>
      </c>
      <c r="D91" s="187" t="s">
        <v>268</v>
      </c>
      <c r="E91" s="188">
        <v>1</v>
      </c>
      <c r="F91" s="160">
        <v>0</v>
      </c>
      <c r="G91" s="189">
        <f>ROUND(E91*F91,2)</f>
        <v>0</v>
      </c>
      <c r="H91" s="190">
        <v>1425.27</v>
      </c>
      <c r="I91" s="189">
        <f>ROUND(E91*H91,2)</f>
        <v>1425.27</v>
      </c>
      <c r="J91" s="190">
        <v>2074.73</v>
      </c>
      <c r="K91" s="189">
        <f>ROUND(E91*J91,2)</f>
        <v>2074.73</v>
      </c>
      <c r="L91" s="189">
        <v>12</v>
      </c>
      <c r="M91" s="189">
        <f>G91*(1+L91/100)</f>
        <v>0</v>
      </c>
      <c r="N91" s="188">
        <v>4.6999999999999999E-4</v>
      </c>
      <c r="O91" s="188">
        <f>ROUND(E91*N91,2)</f>
        <v>0</v>
      </c>
      <c r="P91" s="188">
        <v>0</v>
      </c>
      <c r="Q91" s="188">
        <f>ROUND(E91*P91,2)</f>
        <v>0</v>
      </c>
      <c r="R91" s="189"/>
      <c r="S91" s="189" t="s">
        <v>194</v>
      </c>
      <c r="T91" s="191" t="s">
        <v>195</v>
      </c>
      <c r="U91" s="28">
        <v>0.315</v>
      </c>
      <c r="V91" s="28">
        <f>ROUND(E91*U91,2)</f>
        <v>0.32</v>
      </c>
      <c r="W91" s="28"/>
      <c r="X91" s="28" t="s">
        <v>274</v>
      </c>
      <c r="Y91" s="28" t="s">
        <v>150</v>
      </c>
      <c r="Z91" s="26"/>
      <c r="AA91" s="26"/>
      <c r="AB91" s="26"/>
      <c r="AC91" s="26"/>
      <c r="AD91" s="26"/>
      <c r="AE91" s="26"/>
      <c r="AF91" s="26"/>
      <c r="AG91" s="26" t="s">
        <v>275</v>
      </c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</row>
    <row r="92" spans="1:60" outlineLevel="2" x14ac:dyDescent="0.2">
      <c r="A92" s="192"/>
      <c r="B92" s="193"/>
      <c r="C92" s="276" t="s">
        <v>276</v>
      </c>
      <c r="D92" s="277"/>
      <c r="E92" s="277"/>
      <c r="F92" s="277"/>
      <c r="G92" s="277"/>
      <c r="H92" s="194"/>
      <c r="I92" s="194"/>
      <c r="J92" s="194"/>
      <c r="K92" s="194"/>
      <c r="L92" s="194"/>
      <c r="M92" s="194"/>
      <c r="N92" s="195"/>
      <c r="O92" s="195"/>
      <c r="P92" s="195"/>
      <c r="Q92" s="195"/>
      <c r="R92" s="194"/>
      <c r="S92" s="194"/>
      <c r="T92" s="194"/>
      <c r="U92" s="28"/>
      <c r="V92" s="28"/>
      <c r="W92" s="28"/>
      <c r="X92" s="28"/>
      <c r="Y92" s="28"/>
      <c r="Z92" s="26"/>
      <c r="AA92" s="26"/>
      <c r="AB92" s="26"/>
      <c r="AC92" s="26"/>
      <c r="AD92" s="26"/>
      <c r="AE92" s="26"/>
      <c r="AF92" s="26"/>
      <c r="AG92" s="26" t="s">
        <v>240</v>
      </c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</row>
    <row r="93" spans="1:60" outlineLevel="1" x14ac:dyDescent="0.2">
      <c r="A93" s="196">
        <v>42</v>
      </c>
      <c r="B93" s="197" t="s">
        <v>277</v>
      </c>
      <c r="C93" s="198" t="s">
        <v>278</v>
      </c>
      <c r="D93" s="199" t="s">
        <v>164</v>
      </c>
      <c r="E93" s="200">
        <v>1</v>
      </c>
      <c r="F93" s="161">
        <v>0</v>
      </c>
      <c r="G93" s="201">
        <f>ROUND(E93*F93,2)</f>
        <v>0</v>
      </c>
      <c r="H93" s="202">
        <v>391</v>
      </c>
      <c r="I93" s="201">
        <f>ROUND(E93*H93,2)</f>
        <v>391</v>
      </c>
      <c r="J93" s="202">
        <v>0</v>
      </c>
      <c r="K93" s="201">
        <f>ROUND(E93*J93,2)</f>
        <v>0</v>
      </c>
      <c r="L93" s="201">
        <v>12</v>
      </c>
      <c r="M93" s="201">
        <f>G93*(1+L93/100)</f>
        <v>0</v>
      </c>
      <c r="N93" s="200">
        <v>2.3000000000000001E-4</v>
      </c>
      <c r="O93" s="200">
        <f>ROUND(E93*N93,2)</f>
        <v>0</v>
      </c>
      <c r="P93" s="200">
        <v>0</v>
      </c>
      <c r="Q93" s="200">
        <f>ROUND(E93*P93,2)</f>
        <v>0</v>
      </c>
      <c r="R93" s="201" t="s">
        <v>204</v>
      </c>
      <c r="S93" s="201" t="s">
        <v>148</v>
      </c>
      <c r="T93" s="203" t="s">
        <v>148</v>
      </c>
      <c r="U93" s="28">
        <v>0</v>
      </c>
      <c r="V93" s="28">
        <f>ROUND(E93*U93,2)</f>
        <v>0</v>
      </c>
      <c r="W93" s="28"/>
      <c r="X93" s="28" t="s">
        <v>200</v>
      </c>
      <c r="Y93" s="28" t="s">
        <v>150</v>
      </c>
      <c r="Z93" s="26"/>
      <c r="AA93" s="26"/>
      <c r="AB93" s="26"/>
      <c r="AC93" s="26"/>
      <c r="AD93" s="26"/>
      <c r="AE93" s="26"/>
      <c r="AF93" s="26"/>
      <c r="AG93" s="26" t="s">
        <v>201</v>
      </c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</row>
    <row r="94" spans="1:60" x14ac:dyDescent="0.2">
      <c r="A94" s="177" t="s">
        <v>142</v>
      </c>
      <c r="B94" s="178" t="s">
        <v>89</v>
      </c>
      <c r="C94" s="179" t="s">
        <v>90</v>
      </c>
      <c r="D94" s="180"/>
      <c r="E94" s="181"/>
      <c r="F94" s="182"/>
      <c r="G94" s="182">
        <f>SUMIF(AG95:AG124,"&lt;&gt;NOR",G95:G124)</f>
        <v>0</v>
      </c>
      <c r="H94" s="182"/>
      <c r="I94" s="182">
        <f>SUM(I95:I124)</f>
        <v>30252.53</v>
      </c>
      <c r="J94" s="182"/>
      <c r="K94" s="182">
        <f>SUM(K95:K124)</f>
        <v>7214.170000000001</v>
      </c>
      <c r="L94" s="182"/>
      <c r="M94" s="182">
        <f>SUM(M95:M124)</f>
        <v>0</v>
      </c>
      <c r="N94" s="181"/>
      <c r="O94" s="181">
        <f>SUM(O95:O124)</f>
        <v>0.2</v>
      </c>
      <c r="P94" s="181"/>
      <c r="Q94" s="181">
        <f>SUM(Q95:Q124)</f>
        <v>7.0000000000000007E-2</v>
      </c>
      <c r="R94" s="182"/>
      <c r="S94" s="182"/>
      <c r="T94" s="183"/>
      <c r="U94" s="29"/>
      <c r="V94" s="29">
        <f>SUM(V95:V124)</f>
        <v>12.919999999999996</v>
      </c>
      <c r="W94" s="29"/>
      <c r="X94" s="29"/>
      <c r="Y94" s="29"/>
      <c r="AG94" t="s">
        <v>143</v>
      </c>
    </row>
    <row r="95" spans="1:60" outlineLevel="1" x14ac:dyDescent="0.2">
      <c r="A95" s="196">
        <v>43</v>
      </c>
      <c r="B95" s="197" t="s">
        <v>279</v>
      </c>
      <c r="C95" s="198" t="s">
        <v>280</v>
      </c>
      <c r="D95" s="199" t="s">
        <v>259</v>
      </c>
      <c r="E95" s="200">
        <v>1</v>
      </c>
      <c r="F95" s="161">
        <v>0</v>
      </c>
      <c r="G95" s="201">
        <f>ROUND(E95*F95,2)</f>
        <v>0</v>
      </c>
      <c r="H95" s="202">
        <v>0</v>
      </c>
      <c r="I95" s="201">
        <f>ROUND(E95*H95,2)</f>
        <v>0</v>
      </c>
      <c r="J95" s="202">
        <v>267.5</v>
      </c>
      <c r="K95" s="201">
        <f>ROUND(E95*J95,2)</f>
        <v>267.5</v>
      </c>
      <c r="L95" s="201">
        <v>12</v>
      </c>
      <c r="M95" s="201">
        <f>G95*(1+L95/100)</f>
        <v>0</v>
      </c>
      <c r="N95" s="200">
        <v>0</v>
      </c>
      <c r="O95" s="200">
        <f>ROUND(E95*N95,2)</f>
        <v>0</v>
      </c>
      <c r="P95" s="200">
        <v>1.933E-2</v>
      </c>
      <c r="Q95" s="200">
        <f>ROUND(E95*P95,2)</f>
        <v>0.02</v>
      </c>
      <c r="R95" s="201" t="s">
        <v>234</v>
      </c>
      <c r="S95" s="201" t="s">
        <v>148</v>
      </c>
      <c r="T95" s="203" t="s">
        <v>148</v>
      </c>
      <c r="U95" s="28">
        <v>0.59</v>
      </c>
      <c r="V95" s="28">
        <f>ROUND(E95*U95,2)</f>
        <v>0.59</v>
      </c>
      <c r="W95" s="28"/>
      <c r="X95" s="28" t="s">
        <v>149</v>
      </c>
      <c r="Y95" s="28" t="s">
        <v>150</v>
      </c>
      <c r="Z95" s="26"/>
      <c r="AA95" s="26"/>
      <c r="AB95" s="26"/>
      <c r="AC95" s="26"/>
      <c r="AD95" s="26"/>
      <c r="AE95" s="26"/>
      <c r="AF95" s="26"/>
      <c r="AG95" s="26" t="s">
        <v>151</v>
      </c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</row>
    <row r="96" spans="1:60" outlineLevel="1" x14ac:dyDescent="0.2">
      <c r="A96" s="196">
        <v>44</v>
      </c>
      <c r="B96" s="197" t="s">
        <v>281</v>
      </c>
      <c r="C96" s="198" t="s">
        <v>282</v>
      </c>
      <c r="D96" s="199" t="s">
        <v>259</v>
      </c>
      <c r="E96" s="200">
        <v>1</v>
      </c>
      <c r="F96" s="161">
        <v>0</v>
      </c>
      <c r="G96" s="201">
        <f>ROUND(E96*F96,2)</f>
        <v>0</v>
      </c>
      <c r="H96" s="202">
        <v>654.29999999999995</v>
      </c>
      <c r="I96" s="201">
        <f>ROUND(E96*H96,2)</f>
        <v>654.29999999999995</v>
      </c>
      <c r="J96" s="202">
        <v>765.7</v>
      </c>
      <c r="K96" s="201">
        <f>ROUND(E96*J96,2)</f>
        <v>765.7</v>
      </c>
      <c r="L96" s="201">
        <v>12</v>
      </c>
      <c r="M96" s="201">
        <f>G96*(1+L96/100)</f>
        <v>0</v>
      </c>
      <c r="N96" s="200">
        <v>1.8600000000000001E-3</v>
      </c>
      <c r="O96" s="200">
        <f>ROUND(E96*N96,2)</f>
        <v>0</v>
      </c>
      <c r="P96" s="200">
        <v>0</v>
      </c>
      <c r="Q96" s="200">
        <f>ROUND(E96*P96,2)</f>
        <v>0</v>
      </c>
      <c r="R96" s="201" t="s">
        <v>234</v>
      </c>
      <c r="S96" s="201" t="s">
        <v>148</v>
      </c>
      <c r="T96" s="203" t="s">
        <v>148</v>
      </c>
      <c r="U96" s="28">
        <v>1.3340000000000001</v>
      </c>
      <c r="V96" s="28">
        <f>ROUND(E96*U96,2)</f>
        <v>1.33</v>
      </c>
      <c r="W96" s="28"/>
      <c r="X96" s="28" t="s">
        <v>149</v>
      </c>
      <c r="Y96" s="28" t="s">
        <v>150</v>
      </c>
      <c r="Z96" s="26"/>
      <c r="AA96" s="26"/>
      <c r="AB96" s="26"/>
      <c r="AC96" s="26"/>
      <c r="AD96" s="26"/>
      <c r="AE96" s="26"/>
      <c r="AF96" s="26"/>
      <c r="AG96" s="26" t="s">
        <v>151</v>
      </c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</row>
    <row r="97" spans="1:60" outlineLevel="1" x14ac:dyDescent="0.2">
      <c r="A97" s="196">
        <v>45</v>
      </c>
      <c r="B97" s="197" t="s">
        <v>283</v>
      </c>
      <c r="C97" s="198" t="s">
        <v>284</v>
      </c>
      <c r="D97" s="199" t="s">
        <v>259</v>
      </c>
      <c r="E97" s="200">
        <v>1</v>
      </c>
      <c r="F97" s="161">
        <v>0</v>
      </c>
      <c r="G97" s="201">
        <f>ROUND(E97*F97,2)</f>
        <v>0</v>
      </c>
      <c r="H97" s="202">
        <v>0</v>
      </c>
      <c r="I97" s="201">
        <f>ROUND(E97*H97,2)</f>
        <v>0</v>
      </c>
      <c r="J97" s="202">
        <v>173.5</v>
      </c>
      <c r="K97" s="201">
        <f>ROUND(E97*J97,2)</f>
        <v>173.5</v>
      </c>
      <c r="L97" s="201">
        <v>12</v>
      </c>
      <c r="M97" s="201">
        <f>G97*(1+L97/100)</f>
        <v>0</v>
      </c>
      <c r="N97" s="200">
        <v>0</v>
      </c>
      <c r="O97" s="200">
        <f>ROUND(E97*N97,2)</f>
        <v>0</v>
      </c>
      <c r="P97" s="200">
        <v>1.9460000000000002E-2</v>
      </c>
      <c r="Q97" s="200">
        <f>ROUND(E97*P97,2)</f>
        <v>0.02</v>
      </c>
      <c r="R97" s="201" t="s">
        <v>234</v>
      </c>
      <c r="S97" s="201" t="s">
        <v>148</v>
      </c>
      <c r="T97" s="203" t="s">
        <v>148</v>
      </c>
      <c r="U97" s="28">
        <v>0.38200000000000001</v>
      </c>
      <c r="V97" s="28">
        <f>ROUND(E97*U97,2)</f>
        <v>0.38</v>
      </c>
      <c r="W97" s="28"/>
      <c r="X97" s="28" t="s">
        <v>149</v>
      </c>
      <c r="Y97" s="28" t="s">
        <v>150</v>
      </c>
      <c r="Z97" s="26"/>
      <c r="AA97" s="26"/>
      <c r="AB97" s="26"/>
      <c r="AC97" s="26"/>
      <c r="AD97" s="26"/>
      <c r="AE97" s="26"/>
      <c r="AF97" s="26"/>
      <c r="AG97" s="26" t="s">
        <v>151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</row>
    <row r="98" spans="1:60" outlineLevel="1" x14ac:dyDescent="0.2">
      <c r="A98" s="184">
        <v>46</v>
      </c>
      <c r="B98" s="185" t="s">
        <v>285</v>
      </c>
      <c r="C98" s="186" t="s">
        <v>286</v>
      </c>
      <c r="D98" s="187" t="s">
        <v>259</v>
      </c>
      <c r="E98" s="188">
        <v>1</v>
      </c>
      <c r="F98" s="160">
        <v>0</v>
      </c>
      <c r="G98" s="189">
        <f>ROUND(E98*F98,2)</f>
        <v>0</v>
      </c>
      <c r="H98" s="190">
        <v>158.59</v>
      </c>
      <c r="I98" s="189">
        <f>ROUND(E98*H98,2)</f>
        <v>158.59</v>
      </c>
      <c r="J98" s="190">
        <v>865.41</v>
      </c>
      <c r="K98" s="189">
        <f>ROUND(E98*J98,2)</f>
        <v>865.41</v>
      </c>
      <c r="L98" s="189">
        <v>12</v>
      </c>
      <c r="M98" s="189">
        <f>G98*(1+L98/100)</f>
        <v>0</v>
      </c>
      <c r="N98" s="188">
        <v>1.41E-3</v>
      </c>
      <c r="O98" s="188">
        <f>ROUND(E98*N98,2)</f>
        <v>0</v>
      </c>
      <c r="P98" s="188">
        <v>0</v>
      </c>
      <c r="Q98" s="188">
        <f>ROUND(E98*P98,2)</f>
        <v>0</v>
      </c>
      <c r="R98" s="189" t="s">
        <v>234</v>
      </c>
      <c r="S98" s="189" t="s">
        <v>148</v>
      </c>
      <c r="T98" s="191" t="s">
        <v>148</v>
      </c>
      <c r="U98" s="28">
        <v>1.575</v>
      </c>
      <c r="V98" s="28">
        <f>ROUND(E98*U98,2)</f>
        <v>1.58</v>
      </c>
      <c r="W98" s="28"/>
      <c r="X98" s="28" t="s">
        <v>149</v>
      </c>
      <c r="Y98" s="28" t="s">
        <v>150</v>
      </c>
      <c r="Z98" s="26"/>
      <c r="AA98" s="26"/>
      <c r="AB98" s="26"/>
      <c r="AC98" s="26"/>
      <c r="AD98" s="26"/>
      <c r="AE98" s="26"/>
      <c r="AF98" s="26"/>
      <c r="AG98" s="26" t="s">
        <v>151</v>
      </c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</row>
    <row r="99" spans="1:60" outlineLevel="2" x14ac:dyDescent="0.2">
      <c r="A99" s="192"/>
      <c r="B99" s="193"/>
      <c r="C99" s="276" t="s">
        <v>287</v>
      </c>
      <c r="D99" s="277"/>
      <c r="E99" s="277"/>
      <c r="F99" s="277"/>
      <c r="G99" s="277"/>
      <c r="H99" s="194"/>
      <c r="I99" s="194"/>
      <c r="J99" s="194"/>
      <c r="K99" s="194"/>
      <c r="L99" s="194"/>
      <c r="M99" s="194"/>
      <c r="N99" s="195"/>
      <c r="O99" s="195"/>
      <c r="P99" s="195"/>
      <c r="Q99" s="195"/>
      <c r="R99" s="194"/>
      <c r="S99" s="194"/>
      <c r="T99" s="194"/>
      <c r="U99" s="28"/>
      <c r="V99" s="28"/>
      <c r="W99" s="28"/>
      <c r="X99" s="28"/>
      <c r="Y99" s="28"/>
      <c r="Z99" s="26"/>
      <c r="AA99" s="26"/>
      <c r="AB99" s="26"/>
      <c r="AC99" s="26"/>
      <c r="AD99" s="26"/>
      <c r="AE99" s="26"/>
      <c r="AF99" s="26"/>
      <c r="AG99" s="26" t="s">
        <v>240</v>
      </c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</row>
    <row r="100" spans="1:60" outlineLevel="1" x14ac:dyDescent="0.2">
      <c r="A100" s="196">
        <v>47</v>
      </c>
      <c r="B100" s="197" t="s">
        <v>288</v>
      </c>
      <c r="C100" s="198" t="s">
        <v>289</v>
      </c>
      <c r="D100" s="199" t="s">
        <v>259</v>
      </c>
      <c r="E100" s="200">
        <v>1</v>
      </c>
      <c r="F100" s="161">
        <v>0</v>
      </c>
      <c r="G100" s="201">
        <f>ROUND(E100*F100,2)</f>
        <v>0</v>
      </c>
      <c r="H100" s="202">
        <v>0</v>
      </c>
      <c r="I100" s="201">
        <f>ROUND(E100*H100,2)</f>
        <v>0</v>
      </c>
      <c r="J100" s="202">
        <v>196</v>
      </c>
      <c r="K100" s="201">
        <f>ROUND(E100*J100,2)</f>
        <v>196</v>
      </c>
      <c r="L100" s="201">
        <v>12</v>
      </c>
      <c r="M100" s="201">
        <f>G100*(1+L100/100)</f>
        <v>0</v>
      </c>
      <c r="N100" s="200">
        <v>0</v>
      </c>
      <c r="O100" s="200">
        <f>ROUND(E100*N100,2)</f>
        <v>0</v>
      </c>
      <c r="P100" s="200">
        <v>3.2899999999999999E-2</v>
      </c>
      <c r="Q100" s="200">
        <f>ROUND(E100*P100,2)</f>
        <v>0.03</v>
      </c>
      <c r="R100" s="201" t="s">
        <v>234</v>
      </c>
      <c r="S100" s="201" t="s">
        <v>148</v>
      </c>
      <c r="T100" s="203" t="s">
        <v>148</v>
      </c>
      <c r="U100" s="28">
        <v>0.432</v>
      </c>
      <c r="V100" s="28">
        <f>ROUND(E100*U100,2)</f>
        <v>0.43</v>
      </c>
      <c r="W100" s="28"/>
      <c r="X100" s="28" t="s">
        <v>149</v>
      </c>
      <c r="Y100" s="28" t="s">
        <v>150</v>
      </c>
      <c r="Z100" s="26"/>
      <c r="AA100" s="26"/>
      <c r="AB100" s="26"/>
      <c r="AC100" s="26"/>
      <c r="AD100" s="26"/>
      <c r="AE100" s="26"/>
      <c r="AF100" s="26"/>
      <c r="AG100" s="26" t="s">
        <v>151</v>
      </c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</row>
    <row r="101" spans="1:60" outlineLevel="1" x14ac:dyDescent="0.2">
      <c r="A101" s="184">
        <v>48</v>
      </c>
      <c r="B101" s="185" t="s">
        <v>290</v>
      </c>
      <c r="C101" s="186" t="s">
        <v>291</v>
      </c>
      <c r="D101" s="187" t="s">
        <v>259</v>
      </c>
      <c r="E101" s="188">
        <v>1</v>
      </c>
      <c r="F101" s="160">
        <v>0</v>
      </c>
      <c r="G101" s="189">
        <f>ROUND(E101*F101,2)</f>
        <v>0</v>
      </c>
      <c r="H101" s="190">
        <v>537.58000000000004</v>
      </c>
      <c r="I101" s="189">
        <f>ROUND(E101*H101,2)</f>
        <v>537.58000000000004</v>
      </c>
      <c r="J101" s="190">
        <v>1547.42</v>
      </c>
      <c r="K101" s="189">
        <f>ROUND(E101*J101,2)</f>
        <v>1547.42</v>
      </c>
      <c r="L101" s="189">
        <v>12</v>
      </c>
      <c r="M101" s="189">
        <f>G101*(1+L101/100)</f>
        <v>0</v>
      </c>
      <c r="N101" s="188">
        <v>5.1999999999999995E-4</v>
      </c>
      <c r="O101" s="188">
        <f>ROUND(E101*N101,2)</f>
        <v>0</v>
      </c>
      <c r="P101" s="188">
        <v>0</v>
      </c>
      <c r="Q101" s="188">
        <f>ROUND(E101*P101,2)</f>
        <v>0</v>
      </c>
      <c r="R101" s="189" t="s">
        <v>234</v>
      </c>
      <c r="S101" s="189" t="s">
        <v>148</v>
      </c>
      <c r="T101" s="191" t="s">
        <v>148</v>
      </c>
      <c r="U101" s="28">
        <v>2.6890000000000001</v>
      </c>
      <c r="V101" s="28">
        <f>ROUND(E101*U101,2)</f>
        <v>2.69</v>
      </c>
      <c r="W101" s="28"/>
      <c r="X101" s="28" t="s">
        <v>149</v>
      </c>
      <c r="Y101" s="28" t="s">
        <v>150</v>
      </c>
      <c r="Z101" s="26"/>
      <c r="AA101" s="26"/>
      <c r="AB101" s="26"/>
      <c r="AC101" s="26"/>
      <c r="AD101" s="26"/>
      <c r="AE101" s="26"/>
      <c r="AF101" s="26"/>
      <c r="AG101" s="26" t="s">
        <v>151</v>
      </c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</row>
    <row r="102" spans="1:60" outlineLevel="2" x14ac:dyDescent="0.2">
      <c r="A102" s="192"/>
      <c r="B102" s="193"/>
      <c r="C102" s="276" t="s">
        <v>287</v>
      </c>
      <c r="D102" s="277"/>
      <c r="E102" s="277"/>
      <c r="F102" s="277"/>
      <c r="G102" s="277"/>
      <c r="H102" s="194"/>
      <c r="I102" s="194"/>
      <c r="J102" s="194"/>
      <c r="K102" s="194"/>
      <c r="L102" s="194"/>
      <c r="M102" s="194"/>
      <c r="N102" s="195"/>
      <c r="O102" s="195"/>
      <c r="P102" s="195"/>
      <c r="Q102" s="195"/>
      <c r="R102" s="194"/>
      <c r="S102" s="194"/>
      <c r="T102" s="194"/>
      <c r="U102" s="28"/>
      <c r="V102" s="28"/>
      <c r="W102" s="28"/>
      <c r="X102" s="28"/>
      <c r="Y102" s="28"/>
      <c r="Z102" s="26"/>
      <c r="AA102" s="26"/>
      <c r="AB102" s="26"/>
      <c r="AC102" s="26"/>
      <c r="AD102" s="26"/>
      <c r="AE102" s="26"/>
      <c r="AF102" s="26"/>
      <c r="AG102" s="26" t="s">
        <v>240</v>
      </c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</row>
    <row r="103" spans="1:60" outlineLevel="1" x14ac:dyDescent="0.2">
      <c r="A103" s="196">
        <v>49</v>
      </c>
      <c r="B103" s="197" t="s">
        <v>292</v>
      </c>
      <c r="C103" s="198" t="s">
        <v>293</v>
      </c>
      <c r="D103" s="199" t="s">
        <v>164</v>
      </c>
      <c r="E103" s="200">
        <v>1</v>
      </c>
      <c r="F103" s="161">
        <v>0</v>
      </c>
      <c r="G103" s="201">
        <f t="shared" ref="G103:G124" si="0">ROUND(E103*F103,2)</f>
        <v>0</v>
      </c>
      <c r="H103" s="202">
        <v>504.13</v>
      </c>
      <c r="I103" s="201">
        <f t="shared" ref="I103:I124" si="1">ROUND(E103*H103,2)</f>
        <v>504.13</v>
      </c>
      <c r="J103" s="202">
        <v>785.87</v>
      </c>
      <c r="K103" s="201">
        <f t="shared" ref="K103:K124" si="2">ROUND(E103*J103,2)</f>
        <v>785.87</v>
      </c>
      <c r="L103" s="201">
        <v>12</v>
      </c>
      <c r="M103" s="201">
        <f t="shared" ref="M103:M124" si="3">G103*(1+L103/100)</f>
        <v>0</v>
      </c>
      <c r="N103" s="200">
        <v>1.81E-3</v>
      </c>
      <c r="O103" s="200">
        <f t="shared" ref="O103:O124" si="4">ROUND(E103*N103,2)</f>
        <v>0</v>
      </c>
      <c r="P103" s="200">
        <v>0</v>
      </c>
      <c r="Q103" s="200">
        <f t="shared" ref="Q103:Q124" si="5">ROUND(E103*P103,2)</f>
        <v>0</v>
      </c>
      <c r="R103" s="201" t="s">
        <v>234</v>
      </c>
      <c r="S103" s="201" t="s">
        <v>148</v>
      </c>
      <c r="T103" s="203" t="s">
        <v>148</v>
      </c>
      <c r="U103" s="28">
        <v>1.262</v>
      </c>
      <c r="V103" s="28">
        <f t="shared" ref="V103:V124" si="6">ROUND(E103*U103,2)</f>
        <v>1.26</v>
      </c>
      <c r="W103" s="28"/>
      <c r="X103" s="28" t="s">
        <v>149</v>
      </c>
      <c r="Y103" s="28" t="s">
        <v>150</v>
      </c>
      <c r="Z103" s="26"/>
      <c r="AA103" s="26"/>
      <c r="AB103" s="26"/>
      <c r="AC103" s="26"/>
      <c r="AD103" s="26"/>
      <c r="AE103" s="26"/>
      <c r="AF103" s="26"/>
      <c r="AG103" s="26" t="s">
        <v>151</v>
      </c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</row>
    <row r="104" spans="1:60" outlineLevel="1" x14ac:dyDescent="0.2">
      <c r="A104" s="196">
        <v>50</v>
      </c>
      <c r="B104" s="197" t="s">
        <v>294</v>
      </c>
      <c r="C104" s="198" t="s">
        <v>295</v>
      </c>
      <c r="D104" s="199" t="s">
        <v>259</v>
      </c>
      <c r="E104" s="200">
        <v>5</v>
      </c>
      <c r="F104" s="161">
        <v>0</v>
      </c>
      <c r="G104" s="201">
        <f t="shared" si="0"/>
        <v>0</v>
      </c>
      <c r="H104" s="202">
        <v>52.89</v>
      </c>
      <c r="I104" s="201">
        <f t="shared" si="1"/>
        <v>264.45</v>
      </c>
      <c r="J104" s="202">
        <v>166.61</v>
      </c>
      <c r="K104" s="201">
        <f t="shared" si="2"/>
        <v>833.05</v>
      </c>
      <c r="L104" s="201">
        <v>12</v>
      </c>
      <c r="M104" s="201">
        <f t="shared" si="3"/>
        <v>0</v>
      </c>
      <c r="N104" s="200">
        <v>8.0000000000000007E-5</v>
      </c>
      <c r="O104" s="200">
        <f t="shared" si="4"/>
        <v>0</v>
      </c>
      <c r="P104" s="200">
        <v>0</v>
      </c>
      <c r="Q104" s="200">
        <f t="shared" si="5"/>
        <v>0</v>
      </c>
      <c r="R104" s="201" t="s">
        <v>234</v>
      </c>
      <c r="S104" s="201" t="s">
        <v>148</v>
      </c>
      <c r="T104" s="203" t="s">
        <v>148</v>
      </c>
      <c r="U104" s="28">
        <v>0.28999999999999998</v>
      </c>
      <c r="V104" s="28">
        <f t="shared" si="6"/>
        <v>1.45</v>
      </c>
      <c r="W104" s="28"/>
      <c r="X104" s="28" t="s">
        <v>149</v>
      </c>
      <c r="Y104" s="28" t="s">
        <v>150</v>
      </c>
      <c r="Z104" s="26"/>
      <c r="AA104" s="26"/>
      <c r="AB104" s="26"/>
      <c r="AC104" s="26"/>
      <c r="AD104" s="26"/>
      <c r="AE104" s="26"/>
      <c r="AF104" s="26"/>
      <c r="AG104" s="26" t="s">
        <v>151</v>
      </c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</row>
    <row r="105" spans="1:60" outlineLevel="1" x14ac:dyDescent="0.2">
      <c r="A105" s="196">
        <v>51</v>
      </c>
      <c r="B105" s="197" t="s">
        <v>296</v>
      </c>
      <c r="C105" s="198" t="s">
        <v>297</v>
      </c>
      <c r="D105" s="199" t="s">
        <v>259</v>
      </c>
      <c r="E105" s="200">
        <v>2</v>
      </c>
      <c r="F105" s="161">
        <v>0</v>
      </c>
      <c r="G105" s="201">
        <f t="shared" si="0"/>
        <v>0</v>
      </c>
      <c r="H105" s="202">
        <v>0</v>
      </c>
      <c r="I105" s="201">
        <f t="shared" si="1"/>
        <v>0</v>
      </c>
      <c r="J105" s="202">
        <v>98.4</v>
      </c>
      <c r="K105" s="201">
        <f t="shared" si="2"/>
        <v>196.8</v>
      </c>
      <c r="L105" s="201">
        <v>12</v>
      </c>
      <c r="M105" s="201">
        <f t="shared" si="3"/>
        <v>0</v>
      </c>
      <c r="N105" s="200">
        <v>0</v>
      </c>
      <c r="O105" s="200">
        <f t="shared" si="4"/>
        <v>0</v>
      </c>
      <c r="P105" s="200">
        <v>1.56E-3</v>
      </c>
      <c r="Q105" s="200">
        <f t="shared" si="5"/>
        <v>0</v>
      </c>
      <c r="R105" s="201" t="s">
        <v>234</v>
      </c>
      <c r="S105" s="201" t="s">
        <v>148</v>
      </c>
      <c r="T105" s="203" t="s">
        <v>148</v>
      </c>
      <c r="U105" s="28">
        <v>0.217</v>
      </c>
      <c r="V105" s="28">
        <f t="shared" si="6"/>
        <v>0.43</v>
      </c>
      <c r="W105" s="28"/>
      <c r="X105" s="28" t="s">
        <v>149</v>
      </c>
      <c r="Y105" s="28" t="s">
        <v>150</v>
      </c>
      <c r="Z105" s="26"/>
      <c r="AA105" s="26"/>
      <c r="AB105" s="26"/>
      <c r="AC105" s="26"/>
      <c r="AD105" s="26"/>
      <c r="AE105" s="26"/>
      <c r="AF105" s="26"/>
      <c r="AG105" s="26" t="s">
        <v>151</v>
      </c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</row>
    <row r="106" spans="1:60" outlineLevel="1" x14ac:dyDescent="0.2">
      <c r="A106" s="196">
        <v>52</v>
      </c>
      <c r="B106" s="197" t="s">
        <v>298</v>
      </c>
      <c r="C106" s="198" t="s">
        <v>299</v>
      </c>
      <c r="D106" s="199" t="s">
        <v>164</v>
      </c>
      <c r="E106" s="200">
        <v>2</v>
      </c>
      <c r="F106" s="161">
        <v>0</v>
      </c>
      <c r="G106" s="201">
        <f t="shared" si="0"/>
        <v>0</v>
      </c>
      <c r="H106" s="202">
        <v>83.89</v>
      </c>
      <c r="I106" s="201">
        <f t="shared" si="1"/>
        <v>167.78</v>
      </c>
      <c r="J106" s="202">
        <v>273.61</v>
      </c>
      <c r="K106" s="201">
        <f t="shared" si="2"/>
        <v>547.22</v>
      </c>
      <c r="L106" s="201">
        <v>12</v>
      </c>
      <c r="M106" s="201">
        <f t="shared" si="3"/>
        <v>0</v>
      </c>
      <c r="N106" s="200">
        <v>1.2E-4</v>
      </c>
      <c r="O106" s="200">
        <f t="shared" si="4"/>
        <v>0</v>
      </c>
      <c r="P106" s="200">
        <v>0</v>
      </c>
      <c r="Q106" s="200">
        <f t="shared" si="5"/>
        <v>0</v>
      </c>
      <c r="R106" s="201" t="s">
        <v>234</v>
      </c>
      <c r="S106" s="201" t="s">
        <v>148</v>
      </c>
      <c r="T106" s="203" t="s">
        <v>148</v>
      </c>
      <c r="U106" s="28">
        <v>0.47599999999999998</v>
      </c>
      <c r="V106" s="28">
        <f t="shared" si="6"/>
        <v>0.95</v>
      </c>
      <c r="W106" s="28"/>
      <c r="X106" s="28" t="s">
        <v>149</v>
      </c>
      <c r="Y106" s="28" t="s">
        <v>150</v>
      </c>
      <c r="Z106" s="26"/>
      <c r="AA106" s="26"/>
      <c r="AB106" s="26"/>
      <c r="AC106" s="26"/>
      <c r="AD106" s="26"/>
      <c r="AE106" s="26"/>
      <c r="AF106" s="26"/>
      <c r="AG106" s="26" t="s">
        <v>151</v>
      </c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</row>
    <row r="107" spans="1:60" outlineLevel="1" x14ac:dyDescent="0.2">
      <c r="A107" s="196">
        <v>53</v>
      </c>
      <c r="B107" s="197" t="s">
        <v>300</v>
      </c>
      <c r="C107" s="198" t="s">
        <v>301</v>
      </c>
      <c r="D107" s="199" t="s">
        <v>259</v>
      </c>
      <c r="E107" s="200">
        <v>1</v>
      </c>
      <c r="F107" s="161">
        <v>0</v>
      </c>
      <c r="G107" s="201">
        <f t="shared" si="0"/>
        <v>0</v>
      </c>
      <c r="H107" s="202">
        <v>158.96</v>
      </c>
      <c r="I107" s="201">
        <f t="shared" si="1"/>
        <v>158.96</v>
      </c>
      <c r="J107" s="202">
        <v>345.04</v>
      </c>
      <c r="K107" s="201">
        <f t="shared" si="2"/>
        <v>345.04</v>
      </c>
      <c r="L107" s="201">
        <v>12</v>
      </c>
      <c r="M107" s="201">
        <f t="shared" si="3"/>
        <v>0</v>
      </c>
      <c r="N107" s="200">
        <v>1.8000000000000001E-4</v>
      </c>
      <c r="O107" s="200">
        <f t="shared" si="4"/>
        <v>0</v>
      </c>
      <c r="P107" s="200">
        <v>0</v>
      </c>
      <c r="Q107" s="200">
        <f t="shared" si="5"/>
        <v>0</v>
      </c>
      <c r="R107" s="201" t="s">
        <v>234</v>
      </c>
      <c r="S107" s="201" t="s">
        <v>148</v>
      </c>
      <c r="T107" s="203" t="s">
        <v>148</v>
      </c>
      <c r="U107" s="28">
        <v>0.6</v>
      </c>
      <c r="V107" s="28">
        <f t="shared" si="6"/>
        <v>0.6</v>
      </c>
      <c r="W107" s="28"/>
      <c r="X107" s="28" t="s">
        <v>149</v>
      </c>
      <c r="Y107" s="28" t="s">
        <v>150</v>
      </c>
      <c r="Z107" s="26"/>
      <c r="AA107" s="26"/>
      <c r="AB107" s="26"/>
      <c r="AC107" s="26"/>
      <c r="AD107" s="26"/>
      <c r="AE107" s="26"/>
      <c r="AF107" s="26"/>
      <c r="AG107" s="26" t="s">
        <v>151</v>
      </c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</row>
    <row r="108" spans="1:60" ht="22.5" outlineLevel="1" x14ac:dyDescent="0.2">
      <c r="A108" s="196">
        <v>54</v>
      </c>
      <c r="B108" s="197" t="s">
        <v>302</v>
      </c>
      <c r="C108" s="198" t="s">
        <v>303</v>
      </c>
      <c r="D108" s="199" t="s">
        <v>164</v>
      </c>
      <c r="E108" s="200">
        <v>1</v>
      </c>
      <c r="F108" s="161">
        <v>0</v>
      </c>
      <c r="G108" s="201">
        <f t="shared" si="0"/>
        <v>0</v>
      </c>
      <c r="H108" s="202">
        <v>519.79</v>
      </c>
      <c r="I108" s="201">
        <f t="shared" si="1"/>
        <v>519.79</v>
      </c>
      <c r="J108" s="202">
        <v>141.21</v>
      </c>
      <c r="K108" s="201">
        <f t="shared" si="2"/>
        <v>141.21</v>
      </c>
      <c r="L108" s="201">
        <v>12</v>
      </c>
      <c r="M108" s="201">
        <f t="shared" si="3"/>
        <v>0</v>
      </c>
      <c r="N108" s="200">
        <v>2.0000000000000001E-4</v>
      </c>
      <c r="O108" s="200">
        <f t="shared" si="4"/>
        <v>0</v>
      </c>
      <c r="P108" s="200">
        <v>0</v>
      </c>
      <c r="Q108" s="200">
        <f t="shared" si="5"/>
        <v>0</v>
      </c>
      <c r="R108" s="201" t="s">
        <v>234</v>
      </c>
      <c r="S108" s="201" t="s">
        <v>148</v>
      </c>
      <c r="T108" s="203" t="s">
        <v>148</v>
      </c>
      <c r="U108" s="28">
        <v>0.246</v>
      </c>
      <c r="V108" s="28">
        <f t="shared" si="6"/>
        <v>0.25</v>
      </c>
      <c r="W108" s="28"/>
      <c r="X108" s="28" t="s">
        <v>149</v>
      </c>
      <c r="Y108" s="28" t="s">
        <v>150</v>
      </c>
      <c r="Z108" s="26"/>
      <c r="AA108" s="26"/>
      <c r="AB108" s="26"/>
      <c r="AC108" s="26"/>
      <c r="AD108" s="26"/>
      <c r="AE108" s="26"/>
      <c r="AF108" s="26"/>
      <c r="AG108" s="26" t="s">
        <v>151</v>
      </c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</row>
    <row r="109" spans="1:60" outlineLevel="1" x14ac:dyDescent="0.2">
      <c r="A109" s="196">
        <v>55</v>
      </c>
      <c r="B109" s="197" t="s">
        <v>304</v>
      </c>
      <c r="C109" s="198" t="s">
        <v>305</v>
      </c>
      <c r="D109" s="199" t="s">
        <v>164</v>
      </c>
      <c r="E109" s="200">
        <v>3</v>
      </c>
      <c r="F109" s="161">
        <v>0</v>
      </c>
      <c r="G109" s="201">
        <f t="shared" si="0"/>
        <v>0</v>
      </c>
      <c r="H109" s="202">
        <v>0</v>
      </c>
      <c r="I109" s="201">
        <f t="shared" si="1"/>
        <v>0</v>
      </c>
      <c r="J109" s="202">
        <v>17.3</v>
      </c>
      <c r="K109" s="201">
        <f t="shared" si="2"/>
        <v>51.9</v>
      </c>
      <c r="L109" s="201">
        <v>12</v>
      </c>
      <c r="M109" s="201">
        <f t="shared" si="3"/>
        <v>0</v>
      </c>
      <c r="N109" s="200">
        <v>0</v>
      </c>
      <c r="O109" s="200">
        <f t="shared" si="4"/>
        <v>0</v>
      </c>
      <c r="P109" s="200">
        <v>8.4999999999999995E-4</v>
      </c>
      <c r="Q109" s="200">
        <f t="shared" si="5"/>
        <v>0</v>
      </c>
      <c r="R109" s="201" t="s">
        <v>234</v>
      </c>
      <c r="S109" s="201" t="s">
        <v>148</v>
      </c>
      <c r="T109" s="203" t="s">
        <v>148</v>
      </c>
      <c r="U109" s="28">
        <v>3.7999999999999999E-2</v>
      </c>
      <c r="V109" s="28">
        <f t="shared" si="6"/>
        <v>0.11</v>
      </c>
      <c r="W109" s="28"/>
      <c r="X109" s="28" t="s">
        <v>149</v>
      </c>
      <c r="Y109" s="28" t="s">
        <v>150</v>
      </c>
      <c r="Z109" s="26"/>
      <c r="AA109" s="26"/>
      <c r="AB109" s="26"/>
      <c r="AC109" s="26"/>
      <c r="AD109" s="26"/>
      <c r="AE109" s="26"/>
      <c r="AF109" s="26"/>
      <c r="AG109" s="26" t="s">
        <v>151</v>
      </c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</row>
    <row r="110" spans="1:60" outlineLevel="1" x14ac:dyDescent="0.2">
      <c r="A110" s="196">
        <v>56</v>
      </c>
      <c r="B110" s="197" t="s">
        <v>306</v>
      </c>
      <c r="C110" s="198" t="s">
        <v>307</v>
      </c>
      <c r="D110" s="199" t="s">
        <v>164</v>
      </c>
      <c r="E110" s="200">
        <v>1</v>
      </c>
      <c r="F110" s="161">
        <v>0</v>
      </c>
      <c r="G110" s="201">
        <f t="shared" si="0"/>
        <v>0</v>
      </c>
      <c r="H110" s="202">
        <v>41.16</v>
      </c>
      <c r="I110" s="201">
        <f t="shared" si="1"/>
        <v>41.16</v>
      </c>
      <c r="J110" s="202">
        <v>141.34</v>
      </c>
      <c r="K110" s="201">
        <f t="shared" si="2"/>
        <v>141.34</v>
      </c>
      <c r="L110" s="201">
        <v>12</v>
      </c>
      <c r="M110" s="201">
        <f t="shared" si="3"/>
        <v>0</v>
      </c>
      <c r="N110" s="200">
        <v>1E-4</v>
      </c>
      <c r="O110" s="200">
        <f t="shared" si="4"/>
        <v>0</v>
      </c>
      <c r="P110" s="200">
        <v>0</v>
      </c>
      <c r="Q110" s="200">
        <f t="shared" si="5"/>
        <v>0</v>
      </c>
      <c r="R110" s="201" t="s">
        <v>234</v>
      </c>
      <c r="S110" s="201" t="s">
        <v>148</v>
      </c>
      <c r="T110" s="203" t="s">
        <v>148</v>
      </c>
      <c r="U110" s="28">
        <v>0.246</v>
      </c>
      <c r="V110" s="28">
        <f t="shared" si="6"/>
        <v>0.25</v>
      </c>
      <c r="W110" s="28"/>
      <c r="X110" s="28" t="s">
        <v>149</v>
      </c>
      <c r="Y110" s="28" t="s">
        <v>150</v>
      </c>
      <c r="Z110" s="26"/>
      <c r="AA110" s="26"/>
      <c r="AB110" s="26"/>
      <c r="AC110" s="26"/>
      <c r="AD110" s="26"/>
      <c r="AE110" s="26"/>
      <c r="AF110" s="26"/>
      <c r="AG110" s="26" t="s">
        <v>151</v>
      </c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</row>
    <row r="111" spans="1:60" outlineLevel="1" x14ac:dyDescent="0.2">
      <c r="A111" s="196">
        <v>57</v>
      </c>
      <c r="B111" s="197" t="s">
        <v>308</v>
      </c>
      <c r="C111" s="198" t="s">
        <v>309</v>
      </c>
      <c r="D111" s="199" t="s">
        <v>164</v>
      </c>
      <c r="E111" s="200">
        <v>1</v>
      </c>
      <c r="F111" s="161">
        <v>0</v>
      </c>
      <c r="G111" s="201">
        <f t="shared" si="0"/>
        <v>0</v>
      </c>
      <c r="H111" s="202">
        <v>40.17</v>
      </c>
      <c r="I111" s="201">
        <f t="shared" si="1"/>
        <v>40.17</v>
      </c>
      <c r="J111" s="202">
        <v>143.83000000000001</v>
      </c>
      <c r="K111" s="201">
        <f t="shared" si="2"/>
        <v>143.83000000000001</v>
      </c>
      <c r="L111" s="201">
        <v>12</v>
      </c>
      <c r="M111" s="201">
        <f t="shared" si="3"/>
        <v>0</v>
      </c>
      <c r="N111" s="200">
        <v>1.4999999999999999E-4</v>
      </c>
      <c r="O111" s="200">
        <f t="shared" si="4"/>
        <v>0</v>
      </c>
      <c r="P111" s="200">
        <v>0</v>
      </c>
      <c r="Q111" s="200">
        <f t="shared" si="5"/>
        <v>0</v>
      </c>
      <c r="R111" s="201" t="s">
        <v>234</v>
      </c>
      <c r="S111" s="201" t="s">
        <v>148</v>
      </c>
      <c r="T111" s="203" t="s">
        <v>148</v>
      </c>
      <c r="U111" s="28">
        <v>0.25</v>
      </c>
      <c r="V111" s="28">
        <f t="shared" si="6"/>
        <v>0.25</v>
      </c>
      <c r="W111" s="28"/>
      <c r="X111" s="28" t="s">
        <v>149</v>
      </c>
      <c r="Y111" s="28" t="s">
        <v>150</v>
      </c>
      <c r="Z111" s="26"/>
      <c r="AA111" s="26"/>
      <c r="AB111" s="26"/>
      <c r="AC111" s="26"/>
      <c r="AD111" s="26"/>
      <c r="AE111" s="26"/>
      <c r="AF111" s="26"/>
      <c r="AG111" s="26" t="s">
        <v>151</v>
      </c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</row>
    <row r="112" spans="1:60" outlineLevel="1" x14ac:dyDescent="0.2">
      <c r="A112" s="196">
        <v>58</v>
      </c>
      <c r="B112" s="197" t="s">
        <v>310</v>
      </c>
      <c r="C112" s="198" t="s">
        <v>311</v>
      </c>
      <c r="D112" s="199" t="s">
        <v>164</v>
      </c>
      <c r="E112" s="200">
        <v>1</v>
      </c>
      <c r="F112" s="161">
        <v>0</v>
      </c>
      <c r="G112" s="201">
        <f t="shared" si="0"/>
        <v>0</v>
      </c>
      <c r="H112" s="202">
        <v>109.62</v>
      </c>
      <c r="I112" s="201">
        <f t="shared" si="1"/>
        <v>109.62</v>
      </c>
      <c r="J112" s="202">
        <v>212.38</v>
      </c>
      <c r="K112" s="201">
        <f t="shared" si="2"/>
        <v>212.38</v>
      </c>
      <c r="L112" s="201">
        <v>12</v>
      </c>
      <c r="M112" s="201">
        <f t="shared" si="3"/>
        <v>0</v>
      </c>
      <c r="N112" s="200">
        <v>8.0000000000000004E-4</v>
      </c>
      <c r="O112" s="200">
        <f t="shared" si="4"/>
        <v>0</v>
      </c>
      <c r="P112" s="200">
        <v>0</v>
      </c>
      <c r="Q112" s="200">
        <f t="shared" si="5"/>
        <v>0</v>
      </c>
      <c r="R112" s="201" t="s">
        <v>234</v>
      </c>
      <c r="S112" s="201" t="s">
        <v>148</v>
      </c>
      <c r="T112" s="203" t="s">
        <v>148</v>
      </c>
      <c r="U112" s="28">
        <v>0.37</v>
      </c>
      <c r="V112" s="28">
        <f t="shared" si="6"/>
        <v>0.37</v>
      </c>
      <c r="W112" s="28"/>
      <c r="X112" s="28" t="s">
        <v>149</v>
      </c>
      <c r="Y112" s="28" t="s">
        <v>150</v>
      </c>
      <c r="Z112" s="26"/>
      <c r="AA112" s="26"/>
      <c r="AB112" s="26"/>
      <c r="AC112" s="26"/>
      <c r="AD112" s="26"/>
      <c r="AE112" s="26"/>
      <c r="AF112" s="26"/>
      <c r="AG112" s="26" t="s">
        <v>151</v>
      </c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</row>
    <row r="113" spans="1:60" outlineLevel="1" x14ac:dyDescent="0.2">
      <c r="A113" s="196">
        <v>59</v>
      </c>
      <c r="B113" s="197" t="s">
        <v>312</v>
      </c>
      <c r="C113" s="198" t="s">
        <v>461</v>
      </c>
      <c r="D113" s="199" t="s">
        <v>164</v>
      </c>
      <c r="E113" s="200">
        <v>1</v>
      </c>
      <c r="F113" s="161">
        <v>0</v>
      </c>
      <c r="G113" s="201">
        <f t="shared" si="0"/>
        <v>0</v>
      </c>
      <c r="H113" s="202">
        <v>6138</v>
      </c>
      <c r="I113" s="201">
        <f t="shared" si="1"/>
        <v>6138</v>
      </c>
      <c r="J113" s="202">
        <v>0</v>
      </c>
      <c r="K113" s="201">
        <f t="shared" si="2"/>
        <v>0</v>
      </c>
      <c r="L113" s="201">
        <v>12</v>
      </c>
      <c r="M113" s="201">
        <f t="shared" si="3"/>
        <v>0</v>
      </c>
      <c r="N113" s="200">
        <v>0.11</v>
      </c>
      <c r="O113" s="200">
        <f t="shared" si="4"/>
        <v>0.11</v>
      </c>
      <c r="P113" s="200">
        <v>0</v>
      </c>
      <c r="Q113" s="200">
        <f t="shared" si="5"/>
        <v>0</v>
      </c>
      <c r="R113" s="201" t="s">
        <v>204</v>
      </c>
      <c r="S113" s="201" t="s">
        <v>148</v>
      </c>
      <c r="T113" s="203" t="s">
        <v>269</v>
      </c>
      <c r="U113" s="28">
        <v>0</v>
      </c>
      <c r="V113" s="28">
        <f t="shared" si="6"/>
        <v>0</v>
      </c>
      <c r="W113" s="28"/>
      <c r="X113" s="28" t="s">
        <v>200</v>
      </c>
      <c r="Y113" s="28" t="s">
        <v>150</v>
      </c>
      <c r="Z113" s="26"/>
      <c r="AA113" s="26"/>
      <c r="AB113" s="26"/>
      <c r="AC113" s="26"/>
      <c r="AD113" s="26"/>
      <c r="AE113" s="26"/>
      <c r="AF113" s="26"/>
      <c r="AG113" s="26" t="s">
        <v>201</v>
      </c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</row>
    <row r="114" spans="1:60" ht="22.5" outlineLevel="1" x14ac:dyDescent="0.2">
      <c r="A114" s="196">
        <v>60</v>
      </c>
      <c r="B114" s="197" t="s">
        <v>313</v>
      </c>
      <c r="C114" s="198" t="s">
        <v>314</v>
      </c>
      <c r="D114" s="199" t="s">
        <v>164</v>
      </c>
      <c r="E114" s="200">
        <v>2</v>
      </c>
      <c r="F114" s="161">
        <v>0</v>
      </c>
      <c r="G114" s="201">
        <f t="shared" si="0"/>
        <v>0</v>
      </c>
      <c r="H114" s="202">
        <v>220.5</v>
      </c>
      <c r="I114" s="201">
        <f t="shared" si="1"/>
        <v>441</v>
      </c>
      <c r="J114" s="202">
        <v>0</v>
      </c>
      <c r="K114" s="201">
        <f t="shared" si="2"/>
        <v>0</v>
      </c>
      <c r="L114" s="201">
        <v>12</v>
      </c>
      <c r="M114" s="201">
        <f t="shared" si="3"/>
        <v>0</v>
      </c>
      <c r="N114" s="200">
        <v>2.0000000000000001E-4</v>
      </c>
      <c r="O114" s="200">
        <f t="shared" si="4"/>
        <v>0</v>
      </c>
      <c r="P114" s="200">
        <v>0</v>
      </c>
      <c r="Q114" s="200">
        <f t="shared" si="5"/>
        <v>0</v>
      </c>
      <c r="R114" s="201" t="s">
        <v>204</v>
      </c>
      <c r="S114" s="201" t="s">
        <v>148</v>
      </c>
      <c r="T114" s="203" t="s">
        <v>148</v>
      </c>
      <c r="U114" s="28">
        <v>0</v>
      </c>
      <c r="V114" s="28">
        <f t="shared" si="6"/>
        <v>0</v>
      </c>
      <c r="W114" s="28"/>
      <c r="X114" s="28" t="s">
        <v>200</v>
      </c>
      <c r="Y114" s="28" t="s">
        <v>150</v>
      </c>
      <c r="Z114" s="26"/>
      <c r="AA114" s="26"/>
      <c r="AB114" s="26"/>
      <c r="AC114" s="26"/>
      <c r="AD114" s="26"/>
      <c r="AE114" s="26"/>
      <c r="AF114" s="26"/>
      <c r="AG114" s="26" t="s">
        <v>201</v>
      </c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</row>
    <row r="115" spans="1:60" ht="22.5" outlineLevel="1" x14ac:dyDescent="0.2">
      <c r="A115" s="196">
        <v>61</v>
      </c>
      <c r="B115" s="197" t="s">
        <v>315</v>
      </c>
      <c r="C115" s="198" t="s">
        <v>316</v>
      </c>
      <c r="D115" s="199" t="s">
        <v>164</v>
      </c>
      <c r="E115" s="200">
        <v>1</v>
      </c>
      <c r="F115" s="161">
        <v>0</v>
      </c>
      <c r="G115" s="201">
        <f t="shared" si="0"/>
        <v>0</v>
      </c>
      <c r="H115" s="202">
        <v>2185</v>
      </c>
      <c r="I115" s="201">
        <f t="shared" si="1"/>
        <v>2185</v>
      </c>
      <c r="J115" s="202">
        <v>0</v>
      </c>
      <c r="K115" s="201">
        <f t="shared" si="2"/>
        <v>0</v>
      </c>
      <c r="L115" s="201">
        <v>12</v>
      </c>
      <c r="M115" s="201">
        <f t="shared" si="3"/>
        <v>0</v>
      </c>
      <c r="N115" s="200">
        <v>0</v>
      </c>
      <c r="O115" s="200">
        <f t="shared" si="4"/>
        <v>0</v>
      </c>
      <c r="P115" s="200">
        <v>0</v>
      </c>
      <c r="Q115" s="200">
        <f t="shared" si="5"/>
        <v>0</v>
      </c>
      <c r="R115" s="201" t="s">
        <v>204</v>
      </c>
      <c r="S115" s="201" t="s">
        <v>317</v>
      </c>
      <c r="T115" s="203" t="s">
        <v>317</v>
      </c>
      <c r="U115" s="28">
        <v>0</v>
      </c>
      <c r="V115" s="28">
        <f t="shared" si="6"/>
        <v>0</v>
      </c>
      <c r="W115" s="28"/>
      <c r="X115" s="28" t="s">
        <v>200</v>
      </c>
      <c r="Y115" s="28" t="s">
        <v>150</v>
      </c>
      <c r="Z115" s="26"/>
      <c r="AA115" s="26"/>
      <c r="AB115" s="26"/>
      <c r="AC115" s="26"/>
      <c r="AD115" s="26"/>
      <c r="AE115" s="26"/>
      <c r="AF115" s="26"/>
      <c r="AG115" s="26" t="s">
        <v>201</v>
      </c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</row>
    <row r="116" spans="1:60" ht="22.5" outlineLevel="1" x14ac:dyDescent="0.2">
      <c r="A116" s="196">
        <v>62</v>
      </c>
      <c r="B116" s="197" t="s">
        <v>318</v>
      </c>
      <c r="C116" s="198" t="s">
        <v>319</v>
      </c>
      <c r="D116" s="199" t="s">
        <v>164</v>
      </c>
      <c r="E116" s="200">
        <v>1</v>
      </c>
      <c r="F116" s="161">
        <v>0</v>
      </c>
      <c r="G116" s="201">
        <f t="shared" si="0"/>
        <v>0</v>
      </c>
      <c r="H116" s="202">
        <v>1845</v>
      </c>
      <c r="I116" s="201">
        <f t="shared" si="1"/>
        <v>1845</v>
      </c>
      <c r="J116" s="202">
        <v>0</v>
      </c>
      <c r="K116" s="201">
        <f t="shared" si="2"/>
        <v>0</v>
      </c>
      <c r="L116" s="201">
        <v>12</v>
      </c>
      <c r="M116" s="201">
        <f t="shared" si="3"/>
        <v>0</v>
      </c>
      <c r="N116" s="200">
        <v>1.1999999999999999E-3</v>
      </c>
      <c r="O116" s="200">
        <f t="shared" si="4"/>
        <v>0</v>
      </c>
      <c r="P116" s="200">
        <v>0</v>
      </c>
      <c r="Q116" s="200">
        <f t="shared" si="5"/>
        <v>0</v>
      </c>
      <c r="R116" s="201" t="s">
        <v>204</v>
      </c>
      <c r="S116" s="201" t="s">
        <v>148</v>
      </c>
      <c r="T116" s="203" t="s">
        <v>148</v>
      </c>
      <c r="U116" s="28">
        <v>0</v>
      </c>
      <c r="V116" s="28">
        <f t="shared" si="6"/>
        <v>0</v>
      </c>
      <c r="W116" s="28"/>
      <c r="X116" s="28" t="s">
        <v>200</v>
      </c>
      <c r="Y116" s="28" t="s">
        <v>150</v>
      </c>
      <c r="Z116" s="26"/>
      <c r="AA116" s="26"/>
      <c r="AB116" s="26"/>
      <c r="AC116" s="26"/>
      <c r="AD116" s="26"/>
      <c r="AE116" s="26"/>
      <c r="AF116" s="26"/>
      <c r="AG116" s="26" t="s">
        <v>201</v>
      </c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</row>
    <row r="117" spans="1:60" ht="33.75" outlineLevel="1" x14ac:dyDescent="0.2">
      <c r="A117" s="196">
        <v>63</v>
      </c>
      <c r="B117" s="197" t="s">
        <v>320</v>
      </c>
      <c r="C117" s="198" t="s">
        <v>321</v>
      </c>
      <c r="D117" s="199" t="s">
        <v>164</v>
      </c>
      <c r="E117" s="200">
        <v>1</v>
      </c>
      <c r="F117" s="161">
        <v>0</v>
      </c>
      <c r="G117" s="201">
        <f t="shared" si="0"/>
        <v>0</v>
      </c>
      <c r="H117" s="202">
        <v>2455</v>
      </c>
      <c r="I117" s="201">
        <f t="shared" si="1"/>
        <v>2455</v>
      </c>
      <c r="J117" s="202">
        <v>0</v>
      </c>
      <c r="K117" s="201">
        <f t="shared" si="2"/>
        <v>0</v>
      </c>
      <c r="L117" s="201">
        <v>12</v>
      </c>
      <c r="M117" s="201">
        <f t="shared" si="3"/>
        <v>0</v>
      </c>
      <c r="N117" s="200">
        <v>1.2199999999999999E-3</v>
      </c>
      <c r="O117" s="200">
        <f t="shared" si="4"/>
        <v>0</v>
      </c>
      <c r="P117" s="200">
        <v>0</v>
      </c>
      <c r="Q117" s="200">
        <f t="shared" si="5"/>
        <v>0</v>
      </c>
      <c r="R117" s="201" t="s">
        <v>204</v>
      </c>
      <c r="S117" s="201" t="s">
        <v>148</v>
      </c>
      <c r="T117" s="203" t="s">
        <v>148</v>
      </c>
      <c r="U117" s="28">
        <v>0</v>
      </c>
      <c r="V117" s="28">
        <f t="shared" si="6"/>
        <v>0</v>
      </c>
      <c r="W117" s="28"/>
      <c r="X117" s="28" t="s">
        <v>200</v>
      </c>
      <c r="Y117" s="28" t="s">
        <v>150</v>
      </c>
      <c r="Z117" s="26"/>
      <c r="AA117" s="26"/>
      <c r="AB117" s="26"/>
      <c r="AC117" s="26"/>
      <c r="AD117" s="26"/>
      <c r="AE117" s="26"/>
      <c r="AF117" s="26"/>
      <c r="AG117" s="26" t="s">
        <v>201</v>
      </c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</row>
    <row r="118" spans="1:60" outlineLevel="1" x14ac:dyDescent="0.2">
      <c r="A118" s="196">
        <v>64</v>
      </c>
      <c r="B118" s="197" t="s">
        <v>322</v>
      </c>
      <c r="C118" s="198" t="s">
        <v>323</v>
      </c>
      <c r="D118" s="199" t="s">
        <v>164</v>
      </c>
      <c r="E118" s="200">
        <v>1</v>
      </c>
      <c r="F118" s="161">
        <v>0</v>
      </c>
      <c r="G118" s="201">
        <f t="shared" si="0"/>
        <v>0</v>
      </c>
      <c r="H118" s="202">
        <v>120</v>
      </c>
      <c r="I118" s="201">
        <f t="shared" si="1"/>
        <v>120</v>
      </c>
      <c r="J118" s="202">
        <v>0</v>
      </c>
      <c r="K118" s="201">
        <f t="shared" si="2"/>
        <v>0</v>
      </c>
      <c r="L118" s="201">
        <v>12</v>
      </c>
      <c r="M118" s="201">
        <f t="shared" si="3"/>
        <v>0</v>
      </c>
      <c r="N118" s="200">
        <v>3.1E-4</v>
      </c>
      <c r="O118" s="200">
        <f t="shared" si="4"/>
        <v>0</v>
      </c>
      <c r="P118" s="200">
        <v>0</v>
      </c>
      <c r="Q118" s="200">
        <f t="shared" si="5"/>
        <v>0</v>
      </c>
      <c r="R118" s="201" t="s">
        <v>204</v>
      </c>
      <c r="S118" s="201" t="s">
        <v>148</v>
      </c>
      <c r="T118" s="203" t="s">
        <v>148</v>
      </c>
      <c r="U118" s="28">
        <v>0</v>
      </c>
      <c r="V118" s="28">
        <f t="shared" si="6"/>
        <v>0</v>
      </c>
      <c r="W118" s="28"/>
      <c r="X118" s="28" t="s">
        <v>200</v>
      </c>
      <c r="Y118" s="28" t="s">
        <v>150</v>
      </c>
      <c r="Z118" s="26"/>
      <c r="AA118" s="26"/>
      <c r="AB118" s="26"/>
      <c r="AC118" s="26"/>
      <c r="AD118" s="26"/>
      <c r="AE118" s="26"/>
      <c r="AF118" s="26"/>
      <c r="AG118" s="26" t="s">
        <v>201</v>
      </c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</row>
    <row r="119" spans="1:60" ht="22.5" outlineLevel="1" x14ac:dyDescent="0.2">
      <c r="A119" s="196">
        <v>65</v>
      </c>
      <c r="B119" s="197" t="s">
        <v>324</v>
      </c>
      <c r="C119" s="198" t="s">
        <v>325</v>
      </c>
      <c r="D119" s="199" t="s">
        <v>164</v>
      </c>
      <c r="E119" s="200">
        <v>1</v>
      </c>
      <c r="F119" s="161">
        <v>0</v>
      </c>
      <c r="G119" s="201">
        <f t="shared" si="0"/>
        <v>0</v>
      </c>
      <c r="H119" s="202">
        <v>280.5</v>
      </c>
      <c r="I119" s="201">
        <f t="shared" si="1"/>
        <v>280.5</v>
      </c>
      <c r="J119" s="202">
        <v>0</v>
      </c>
      <c r="K119" s="201">
        <f t="shared" si="2"/>
        <v>0</v>
      </c>
      <c r="L119" s="201">
        <v>12</v>
      </c>
      <c r="M119" s="201">
        <f t="shared" si="3"/>
        <v>0</v>
      </c>
      <c r="N119" s="200">
        <v>3.8999999999999999E-4</v>
      </c>
      <c r="O119" s="200">
        <f t="shared" si="4"/>
        <v>0</v>
      </c>
      <c r="P119" s="200">
        <v>0</v>
      </c>
      <c r="Q119" s="200">
        <f t="shared" si="5"/>
        <v>0</v>
      </c>
      <c r="R119" s="201" t="s">
        <v>204</v>
      </c>
      <c r="S119" s="201" t="s">
        <v>148</v>
      </c>
      <c r="T119" s="203" t="s">
        <v>148</v>
      </c>
      <c r="U119" s="28">
        <v>0</v>
      </c>
      <c r="V119" s="28">
        <f t="shared" si="6"/>
        <v>0</v>
      </c>
      <c r="W119" s="28"/>
      <c r="X119" s="28" t="s">
        <v>200</v>
      </c>
      <c r="Y119" s="28" t="s">
        <v>150</v>
      </c>
      <c r="Z119" s="26"/>
      <c r="AA119" s="26"/>
      <c r="AB119" s="26"/>
      <c r="AC119" s="26"/>
      <c r="AD119" s="26"/>
      <c r="AE119" s="26"/>
      <c r="AF119" s="26"/>
      <c r="AG119" s="26" t="s">
        <v>201</v>
      </c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</row>
    <row r="120" spans="1:60" outlineLevel="1" x14ac:dyDescent="0.2">
      <c r="A120" s="196">
        <v>66</v>
      </c>
      <c r="B120" s="197" t="s">
        <v>326</v>
      </c>
      <c r="C120" s="198" t="s">
        <v>327</v>
      </c>
      <c r="D120" s="199" t="s">
        <v>164</v>
      </c>
      <c r="E120" s="200">
        <v>1</v>
      </c>
      <c r="F120" s="161">
        <v>0</v>
      </c>
      <c r="G120" s="201">
        <f t="shared" si="0"/>
        <v>0</v>
      </c>
      <c r="H120" s="202">
        <v>351.5</v>
      </c>
      <c r="I120" s="201">
        <f t="shared" si="1"/>
        <v>351.5</v>
      </c>
      <c r="J120" s="202">
        <v>0</v>
      </c>
      <c r="K120" s="201">
        <f t="shared" si="2"/>
        <v>0</v>
      </c>
      <c r="L120" s="201">
        <v>12</v>
      </c>
      <c r="M120" s="201">
        <f t="shared" si="3"/>
        <v>0</v>
      </c>
      <c r="N120" s="200">
        <v>2.2000000000000001E-4</v>
      </c>
      <c r="O120" s="200">
        <f t="shared" si="4"/>
        <v>0</v>
      </c>
      <c r="P120" s="200">
        <v>0</v>
      </c>
      <c r="Q120" s="200">
        <f t="shared" si="5"/>
        <v>0</v>
      </c>
      <c r="R120" s="201" t="s">
        <v>204</v>
      </c>
      <c r="S120" s="201" t="s">
        <v>148</v>
      </c>
      <c r="T120" s="203" t="s">
        <v>148</v>
      </c>
      <c r="U120" s="28">
        <v>0</v>
      </c>
      <c r="V120" s="28">
        <f t="shared" si="6"/>
        <v>0</v>
      </c>
      <c r="W120" s="28"/>
      <c r="X120" s="28" t="s">
        <v>200</v>
      </c>
      <c r="Y120" s="28" t="s">
        <v>150</v>
      </c>
      <c r="Z120" s="26"/>
      <c r="AA120" s="26"/>
      <c r="AB120" s="26"/>
      <c r="AC120" s="26"/>
      <c r="AD120" s="26"/>
      <c r="AE120" s="26"/>
      <c r="AF120" s="26"/>
      <c r="AG120" s="26" t="s">
        <v>201</v>
      </c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</row>
    <row r="121" spans="1:60" ht="22.5" outlineLevel="1" x14ac:dyDescent="0.2">
      <c r="A121" s="196">
        <v>67</v>
      </c>
      <c r="B121" s="197" t="s">
        <v>328</v>
      </c>
      <c r="C121" s="198" t="s">
        <v>329</v>
      </c>
      <c r="D121" s="199" t="s">
        <v>164</v>
      </c>
      <c r="E121" s="200">
        <v>1</v>
      </c>
      <c r="F121" s="161">
        <v>0</v>
      </c>
      <c r="G121" s="201">
        <f t="shared" si="0"/>
        <v>0</v>
      </c>
      <c r="H121" s="202">
        <v>3645</v>
      </c>
      <c r="I121" s="201">
        <f t="shared" si="1"/>
        <v>3645</v>
      </c>
      <c r="J121" s="202">
        <v>0</v>
      </c>
      <c r="K121" s="201">
        <f t="shared" si="2"/>
        <v>0</v>
      </c>
      <c r="L121" s="201">
        <v>12</v>
      </c>
      <c r="M121" s="201">
        <f t="shared" si="3"/>
        <v>0</v>
      </c>
      <c r="N121" s="200">
        <v>4.3999999999999997E-2</v>
      </c>
      <c r="O121" s="200">
        <f t="shared" si="4"/>
        <v>0.04</v>
      </c>
      <c r="P121" s="200">
        <v>0</v>
      </c>
      <c r="Q121" s="200">
        <f t="shared" si="5"/>
        <v>0</v>
      </c>
      <c r="R121" s="201" t="s">
        <v>204</v>
      </c>
      <c r="S121" s="201" t="s">
        <v>148</v>
      </c>
      <c r="T121" s="203" t="s">
        <v>148</v>
      </c>
      <c r="U121" s="28">
        <v>0</v>
      </c>
      <c r="V121" s="28">
        <f t="shared" si="6"/>
        <v>0</v>
      </c>
      <c r="W121" s="28"/>
      <c r="X121" s="28" t="s">
        <v>200</v>
      </c>
      <c r="Y121" s="28" t="s">
        <v>150</v>
      </c>
      <c r="Z121" s="26"/>
      <c r="AA121" s="26"/>
      <c r="AB121" s="26"/>
      <c r="AC121" s="26"/>
      <c r="AD121" s="26"/>
      <c r="AE121" s="26"/>
      <c r="AF121" s="26"/>
      <c r="AG121" s="26" t="s">
        <v>201</v>
      </c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</row>
    <row r="122" spans="1:60" outlineLevel="1" x14ac:dyDescent="0.2">
      <c r="A122" s="196">
        <v>68</v>
      </c>
      <c r="B122" s="197" t="s">
        <v>330</v>
      </c>
      <c r="C122" s="198" t="s">
        <v>331</v>
      </c>
      <c r="D122" s="199" t="s">
        <v>164</v>
      </c>
      <c r="E122" s="200">
        <v>1</v>
      </c>
      <c r="F122" s="161">
        <v>0</v>
      </c>
      <c r="G122" s="201">
        <f t="shared" si="0"/>
        <v>0</v>
      </c>
      <c r="H122" s="202">
        <v>3500</v>
      </c>
      <c r="I122" s="201">
        <f t="shared" si="1"/>
        <v>3500</v>
      </c>
      <c r="J122" s="202">
        <v>0</v>
      </c>
      <c r="K122" s="201">
        <f t="shared" si="2"/>
        <v>0</v>
      </c>
      <c r="L122" s="201">
        <v>12</v>
      </c>
      <c r="M122" s="201">
        <f t="shared" si="3"/>
        <v>0</v>
      </c>
      <c r="N122" s="200">
        <v>8.9999999999999993E-3</v>
      </c>
      <c r="O122" s="200">
        <f t="shared" si="4"/>
        <v>0.01</v>
      </c>
      <c r="P122" s="200">
        <v>0</v>
      </c>
      <c r="Q122" s="200">
        <f t="shared" si="5"/>
        <v>0</v>
      </c>
      <c r="R122" s="201"/>
      <c r="S122" s="201" t="s">
        <v>194</v>
      </c>
      <c r="T122" s="203" t="s">
        <v>195</v>
      </c>
      <c r="U122" s="28">
        <v>0</v>
      </c>
      <c r="V122" s="28">
        <f t="shared" si="6"/>
        <v>0</v>
      </c>
      <c r="W122" s="28"/>
      <c r="X122" s="28" t="s">
        <v>200</v>
      </c>
      <c r="Y122" s="28" t="s">
        <v>150</v>
      </c>
      <c r="Z122" s="26"/>
      <c r="AA122" s="26"/>
      <c r="AB122" s="26"/>
      <c r="AC122" s="26"/>
      <c r="AD122" s="26"/>
      <c r="AE122" s="26"/>
      <c r="AF122" s="26"/>
      <c r="AG122" s="26" t="s">
        <v>201</v>
      </c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</row>
    <row r="123" spans="1:60" ht="22.5" outlineLevel="1" x14ac:dyDescent="0.2">
      <c r="A123" s="196">
        <v>69</v>
      </c>
      <c r="B123" s="197" t="s">
        <v>332</v>
      </c>
      <c r="C123" s="198" t="s">
        <v>333</v>
      </c>
      <c r="D123" s="199" t="s">
        <v>164</v>
      </c>
      <c r="E123" s="200">
        <v>1</v>
      </c>
      <c r="F123" s="161">
        <v>0</v>
      </c>
      <c r="G123" s="201">
        <f t="shared" si="0"/>
        <v>0</v>
      </c>
      <c r="H123" s="202">
        <v>1310</v>
      </c>
      <c r="I123" s="201">
        <f t="shared" si="1"/>
        <v>1310</v>
      </c>
      <c r="J123" s="202">
        <v>0</v>
      </c>
      <c r="K123" s="201">
        <f t="shared" si="2"/>
        <v>0</v>
      </c>
      <c r="L123" s="201">
        <v>12</v>
      </c>
      <c r="M123" s="201">
        <f t="shared" si="3"/>
        <v>0</v>
      </c>
      <c r="N123" s="200">
        <v>1.0999999999999999E-2</v>
      </c>
      <c r="O123" s="200">
        <f t="shared" si="4"/>
        <v>0.01</v>
      </c>
      <c r="P123" s="200">
        <v>0</v>
      </c>
      <c r="Q123" s="200">
        <f t="shared" si="5"/>
        <v>0</v>
      </c>
      <c r="R123" s="201" t="s">
        <v>204</v>
      </c>
      <c r="S123" s="201" t="s">
        <v>148</v>
      </c>
      <c r="T123" s="203" t="s">
        <v>148</v>
      </c>
      <c r="U123" s="28">
        <v>0</v>
      </c>
      <c r="V123" s="28">
        <f t="shared" si="6"/>
        <v>0</v>
      </c>
      <c r="W123" s="28"/>
      <c r="X123" s="28" t="s">
        <v>200</v>
      </c>
      <c r="Y123" s="28" t="s">
        <v>150</v>
      </c>
      <c r="Z123" s="26"/>
      <c r="AA123" s="26"/>
      <c r="AB123" s="26"/>
      <c r="AC123" s="26"/>
      <c r="AD123" s="26"/>
      <c r="AE123" s="26"/>
      <c r="AF123" s="26"/>
      <c r="AG123" s="26" t="s">
        <v>201</v>
      </c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</row>
    <row r="124" spans="1:60" ht="22.5" outlineLevel="1" x14ac:dyDescent="0.2">
      <c r="A124" s="196">
        <v>70</v>
      </c>
      <c r="B124" s="197" t="s">
        <v>334</v>
      </c>
      <c r="C124" s="198" t="s">
        <v>335</v>
      </c>
      <c r="D124" s="199" t="s">
        <v>164</v>
      </c>
      <c r="E124" s="200">
        <v>1</v>
      </c>
      <c r="F124" s="161">
        <v>0</v>
      </c>
      <c r="G124" s="201">
        <f t="shared" si="0"/>
        <v>0</v>
      </c>
      <c r="H124" s="202">
        <v>4825</v>
      </c>
      <c r="I124" s="201">
        <f t="shared" si="1"/>
        <v>4825</v>
      </c>
      <c r="J124" s="202">
        <v>0</v>
      </c>
      <c r="K124" s="201">
        <f t="shared" si="2"/>
        <v>0</v>
      </c>
      <c r="L124" s="201">
        <v>12</v>
      </c>
      <c r="M124" s="201">
        <f t="shared" si="3"/>
        <v>0</v>
      </c>
      <c r="N124" s="200">
        <v>2.5000000000000001E-2</v>
      </c>
      <c r="O124" s="200">
        <f t="shared" si="4"/>
        <v>0.03</v>
      </c>
      <c r="P124" s="200">
        <v>0</v>
      </c>
      <c r="Q124" s="200">
        <f t="shared" si="5"/>
        <v>0</v>
      </c>
      <c r="R124" s="201" t="s">
        <v>204</v>
      </c>
      <c r="S124" s="201" t="s">
        <v>148</v>
      </c>
      <c r="T124" s="203" t="s">
        <v>148</v>
      </c>
      <c r="U124" s="28">
        <v>0</v>
      </c>
      <c r="V124" s="28">
        <f t="shared" si="6"/>
        <v>0</v>
      </c>
      <c r="W124" s="28"/>
      <c r="X124" s="28" t="s">
        <v>200</v>
      </c>
      <c r="Y124" s="28" t="s">
        <v>150</v>
      </c>
      <c r="Z124" s="26"/>
      <c r="AA124" s="26"/>
      <c r="AB124" s="26"/>
      <c r="AC124" s="26"/>
      <c r="AD124" s="26"/>
      <c r="AE124" s="26"/>
      <c r="AF124" s="26"/>
      <c r="AG124" s="26" t="s">
        <v>201</v>
      </c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</row>
    <row r="125" spans="1:60" x14ac:dyDescent="0.2">
      <c r="A125" s="177" t="s">
        <v>142</v>
      </c>
      <c r="B125" s="178" t="s">
        <v>91</v>
      </c>
      <c r="C125" s="179" t="s">
        <v>92</v>
      </c>
      <c r="D125" s="180"/>
      <c r="E125" s="181"/>
      <c r="F125" s="182"/>
      <c r="G125" s="182">
        <f>SUMIF(AG126:AG127,"&lt;&gt;NOR",G126:G127)</f>
        <v>0</v>
      </c>
      <c r="H125" s="182"/>
      <c r="I125" s="182">
        <f>SUM(I126:I127)</f>
        <v>1564.5</v>
      </c>
      <c r="J125" s="182"/>
      <c r="K125" s="182">
        <f>SUM(K126:K127)</f>
        <v>818</v>
      </c>
      <c r="L125" s="182"/>
      <c r="M125" s="182">
        <f>SUM(M126:M127)</f>
        <v>0</v>
      </c>
      <c r="N125" s="181"/>
      <c r="O125" s="181">
        <f>SUM(O126:O127)</f>
        <v>0.01</v>
      </c>
      <c r="P125" s="181"/>
      <c r="Q125" s="181">
        <f>SUM(Q126:Q127)</f>
        <v>0</v>
      </c>
      <c r="R125" s="182"/>
      <c r="S125" s="182"/>
      <c r="T125" s="183"/>
      <c r="U125" s="29"/>
      <c r="V125" s="29">
        <f>SUM(V126:V127)</f>
        <v>1.55</v>
      </c>
      <c r="W125" s="29"/>
      <c r="X125" s="29"/>
      <c r="Y125" s="29"/>
      <c r="AG125" t="s">
        <v>143</v>
      </c>
    </row>
    <row r="126" spans="1:60" outlineLevel="1" x14ac:dyDescent="0.2">
      <c r="A126" s="196">
        <v>71</v>
      </c>
      <c r="B126" s="197" t="s">
        <v>336</v>
      </c>
      <c r="C126" s="198" t="s">
        <v>337</v>
      </c>
      <c r="D126" s="199" t="s">
        <v>164</v>
      </c>
      <c r="E126" s="200">
        <v>1</v>
      </c>
      <c r="F126" s="161">
        <v>0</v>
      </c>
      <c r="G126" s="201">
        <f>ROUND(E126*F126,2)</f>
        <v>0</v>
      </c>
      <c r="H126" s="202">
        <v>0</v>
      </c>
      <c r="I126" s="201">
        <f>ROUND(E126*H126,2)</f>
        <v>0</v>
      </c>
      <c r="J126" s="202">
        <v>818</v>
      </c>
      <c r="K126" s="201">
        <f>ROUND(E126*J126,2)</f>
        <v>818</v>
      </c>
      <c r="L126" s="201">
        <v>12</v>
      </c>
      <c r="M126" s="201">
        <f>G126*(1+L126/100)</f>
        <v>0</v>
      </c>
      <c r="N126" s="200">
        <v>0</v>
      </c>
      <c r="O126" s="200">
        <f>ROUND(E126*N126,2)</f>
        <v>0</v>
      </c>
      <c r="P126" s="200">
        <v>0</v>
      </c>
      <c r="Q126" s="200">
        <f>ROUND(E126*P126,2)</f>
        <v>0</v>
      </c>
      <c r="R126" s="201" t="s">
        <v>338</v>
      </c>
      <c r="S126" s="201" t="s">
        <v>148</v>
      </c>
      <c r="T126" s="203" t="s">
        <v>148</v>
      </c>
      <c r="U126" s="28">
        <v>1.55</v>
      </c>
      <c r="V126" s="28">
        <f>ROUND(E126*U126,2)</f>
        <v>1.55</v>
      </c>
      <c r="W126" s="28"/>
      <c r="X126" s="28" t="s">
        <v>149</v>
      </c>
      <c r="Y126" s="28" t="s">
        <v>150</v>
      </c>
      <c r="Z126" s="26"/>
      <c r="AA126" s="26"/>
      <c r="AB126" s="26"/>
      <c r="AC126" s="26"/>
      <c r="AD126" s="26"/>
      <c r="AE126" s="26"/>
      <c r="AF126" s="26"/>
      <c r="AG126" s="26" t="s">
        <v>151</v>
      </c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</row>
    <row r="127" spans="1:60" outlineLevel="1" x14ac:dyDescent="0.2">
      <c r="A127" s="196">
        <v>72</v>
      </c>
      <c r="B127" s="197" t="s">
        <v>339</v>
      </c>
      <c r="C127" s="198" t="s">
        <v>340</v>
      </c>
      <c r="D127" s="199" t="s">
        <v>164</v>
      </c>
      <c r="E127" s="200">
        <v>1</v>
      </c>
      <c r="F127" s="161">
        <v>0</v>
      </c>
      <c r="G127" s="201">
        <f>ROUND(E127*F127,2)</f>
        <v>0</v>
      </c>
      <c r="H127" s="202">
        <v>1564.5</v>
      </c>
      <c r="I127" s="201">
        <f>ROUND(E127*H127,2)</f>
        <v>1564.5</v>
      </c>
      <c r="J127" s="202">
        <v>0</v>
      </c>
      <c r="K127" s="201">
        <f>ROUND(E127*J127,2)</f>
        <v>0</v>
      </c>
      <c r="L127" s="201">
        <v>12</v>
      </c>
      <c r="M127" s="201">
        <f>G127*(1+L127/100)</f>
        <v>0</v>
      </c>
      <c r="N127" s="200">
        <v>1.0999999999999999E-2</v>
      </c>
      <c r="O127" s="200">
        <f>ROUND(E127*N127,2)</f>
        <v>0.01</v>
      </c>
      <c r="P127" s="200">
        <v>0</v>
      </c>
      <c r="Q127" s="200">
        <f>ROUND(E127*P127,2)</f>
        <v>0</v>
      </c>
      <c r="R127" s="201"/>
      <c r="S127" s="201" t="s">
        <v>194</v>
      </c>
      <c r="T127" s="203" t="s">
        <v>269</v>
      </c>
      <c r="U127" s="28">
        <v>0</v>
      </c>
      <c r="V127" s="28">
        <f>ROUND(E127*U127,2)</f>
        <v>0</v>
      </c>
      <c r="W127" s="28"/>
      <c r="X127" s="28" t="s">
        <v>200</v>
      </c>
      <c r="Y127" s="28" t="s">
        <v>150</v>
      </c>
      <c r="Z127" s="26"/>
      <c r="AA127" s="26"/>
      <c r="AB127" s="26"/>
      <c r="AC127" s="26"/>
      <c r="AD127" s="26"/>
      <c r="AE127" s="26"/>
      <c r="AF127" s="26"/>
      <c r="AG127" s="26" t="s">
        <v>201</v>
      </c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</row>
    <row r="128" spans="1:60" x14ac:dyDescent="0.2">
      <c r="A128" s="177" t="s">
        <v>142</v>
      </c>
      <c r="B128" s="178" t="s">
        <v>93</v>
      </c>
      <c r="C128" s="179" t="s">
        <v>94</v>
      </c>
      <c r="D128" s="180"/>
      <c r="E128" s="181"/>
      <c r="F128" s="182"/>
      <c r="G128" s="182">
        <f>SUMIF(AG129:AG130,"&lt;&gt;NOR",G129:G130)</f>
        <v>0</v>
      </c>
      <c r="H128" s="182"/>
      <c r="I128" s="182">
        <f>SUM(I129:I130)</f>
        <v>7523.89</v>
      </c>
      <c r="J128" s="182"/>
      <c r="K128" s="182">
        <f>SUM(K129:K130)</f>
        <v>418.11</v>
      </c>
      <c r="L128" s="182"/>
      <c r="M128" s="182">
        <f>SUM(M129:M130)</f>
        <v>0</v>
      </c>
      <c r="N128" s="181"/>
      <c r="O128" s="181">
        <f>SUM(O129:O130)</f>
        <v>0.02</v>
      </c>
      <c r="P128" s="181"/>
      <c r="Q128" s="181">
        <f>SUM(Q129:Q130)</f>
        <v>0</v>
      </c>
      <c r="R128" s="182"/>
      <c r="S128" s="182"/>
      <c r="T128" s="183"/>
      <c r="U128" s="29"/>
      <c r="V128" s="29">
        <f>SUM(V129:V130)</f>
        <v>0.87</v>
      </c>
      <c r="W128" s="29"/>
      <c r="X128" s="29"/>
      <c r="Y128" s="29"/>
      <c r="AG128" t="s">
        <v>143</v>
      </c>
    </row>
    <row r="129" spans="1:60" outlineLevel="1" x14ac:dyDescent="0.2">
      <c r="A129" s="196">
        <v>73</v>
      </c>
      <c r="B129" s="197" t="s">
        <v>341</v>
      </c>
      <c r="C129" s="198" t="s">
        <v>342</v>
      </c>
      <c r="D129" s="199" t="s">
        <v>164</v>
      </c>
      <c r="E129" s="200">
        <v>1</v>
      </c>
      <c r="F129" s="161">
        <v>0</v>
      </c>
      <c r="G129" s="201">
        <f>ROUND(E129*F129,2)</f>
        <v>0</v>
      </c>
      <c r="H129" s="202">
        <v>203.89</v>
      </c>
      <c r="I129" s="201">
        <f>ROUND(E129*H129,2)</f>
        <v>203.89</v>
      </c>
      <c r="J129" s="202">
        <v>418.11</v>
      </c>
      <c r="K129" s="201">
        <f>ROUND(E129*J129,2)</f>
        <v>418.11</v>
      </c>
      <c r="L129" s="201">
        <v>12</v>
      </c>
      <c r="M129" s="201">
        <f>G129*(1+L129/100)</f>
        <v>0</v>
      </c>
      <c r="N129" s="200">
        <v>0</v>
      </c>
      <c r="O129" s="200">
        <f>ROUND(E129*N129,2)</f>
        <v>0</v>
      </c>
      <c r="P129" s="200">
        <v>0</v>
      </c>
      <c r="Q129" s="200">
        <f>ROUND(E129*P129,2)</f>
        <v>0</v>
      </c>
      <c r="R129" s="201" t="s">
        <v>265</v>
      </c>
      <c r="S129" s="201" t="s">
        <v>148</v>
      </c>
      <c r="T129" s="203" t="s">
        <v>148</v>
      </c>
      <c r="U129" s="28">
        <v>0.86799999999999999</v>
      </c>
      <c r="V129" s="28">
        <f>ROUND(E129*U129,2)</f>
        <v>0.87</v>
      </c>
      <c r="W129" s="28"/>
      <c r="X129" s="28" t="s">
        <v>149</v>
      </c>
      <c r="Y129" s="28" t="s">
        <v>150</v>
      </c>
      <c r="Z129" s="26"/>
      <c r="AA129" s="26"/>
      <c r="AB129" s="26"/>
      <c r="AC129" s="26"/>
      <c r="AD129" s="26"/>
      <c r="AE129" s="26"/>
      <c r="AF129" s="26"/>
      <c r="AG129" s="26" t="s">
        <v>151</v>
      </c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</row>
    <row r="130" spans="1:60" outlineLevel="1" x14ac:dyDescent="0.2">
      <c r="A130" s="196">
        <v>74</v>
      </c>
      <c r="B130" s="197" t="s">
        <v>343</v>
      </c>
      <c r="C130" s="198" t="s">
        <v>344</v>
      </c>
      <c r="D130" s="199" t="s">
        <v>164</v>
      </c>
      <c r="E130" s="200">
        <v>1</v>
      </c>
      <c r="F130" s="161">
        <v>0</v>
      </c>
      <c r="G130" s="201">
        <f>ROUND(E130*F130,2)</f>
        <v>0</v>
      </c>
      <c r="H130" s="202">
        <v>7320</v>
      </c>
      <c r="I130" s="201">
        <f>ROUND(E130*H130,2)</f>
        <v>7320</v>
      </c>
      <c r="J130" s="202">
        <v>0</v>
      </c>
      <c r="K130" s="201">
        <f>ROUND(E130*J130,2)</f>
        <v>0</v>
      </c>
      <c r="L130" s="201">
        <v>12</v>
      </c>
      <c r="M130" s="201">
        <f>G130*(1+L130/100)</f>
        <v>0</v>
      </c>
      <c r="N130" s="200">
        <v>1.5900000000000001E-2</v>
      </c>
      <c r="O130" s="200">
        <f>ROUND(E130*N130,2)</f>
        <v>0.02</v>
      </c>
      <c r="P130" s="200">
        <v>0</v>
      </c>
      <c r="Q130" s="200">
        <f>ROUND(E130*P130,2)</f>
        <v>0</v>
      </c>
      <c r="R130" s="201" t="s">
        <v>204</v>
      </c>
      <c r="S130" s="201" t="s">
        <v>148</v>
      </c>
      <c r="T130" s="203" t="s">
        <v>148</v>
      </c>
      <c r="U130" s="28">
        <v>0</v>
      </c>
      <c r="V130" s="28">
        <f>ROUND(E130*U130,2)</f>
        <v>0</v>
      </c>
      <c r="W130" s="28"/>
      <c r="X130" s="28" t="s">
        <v>200</v>
      </c>
      <c r="Y130" s="28" t="s">
        <v>150</v>
      </c>
      <c r="Z130" s="26"/>
      <c r="AA130" s="26"/>
      <c r="AB130" s="26"/>
      <c r="AC130" s="26"/>
      <c r="AD130" s="26"/>
      <c r="AE130" s="26"/>
      <c r="AF130" s="26"/>
      <c r="AG130" s="26" t="s">
        <v>201</v>
      </c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</row>
    <row r="131" spans="1:60" x14ac:dyDescent="0.2">
      <c r="A131" s="177" t="s">
        <v>142</v>
      </c>
      <c r="B131" s="178" t="s">
        <v>95</v>
      </c>
      <c r="C131" s="179" t="s">
        <v>96</v>
      </c>
      <c r="D131" s="180"/>
      <c r="E131" s="181"/>
      <c r="F131" s="182"/>
      <c r="G131" s="182">
        <f>SUMIF(AG132:AG143,"&lt;&gt;NOR",G132:G143)</f>
        <v>0</v>
      </c>
      <c r="H131" s="182"/>
      <c r="I131" s="182">
        <f>SUM(I132:I143)</f>
        <v>56425</v>
      </c>
      <c r="J131" s="182"/>
      <c r="K131" s="182">
        <f>SUM(K132:K143)</f>
        <v>7507.08</v>
      </c>
      <c r="L131" s="182"/>
      <c r="M131" s="182">
        <f>SUM(M132:M143)</f>
        <v>0</v>
      </c>
      <c r="N131" s="181"/>
      <c r="O131" s="181">
        <f>SUM(O132:O143)</f>
        <v>0.32</v>
      </c>
      <c r="P131" s="181"/>
      <c r="Q131" s="181">
        <f>SUM(Q132:Q143)</f>
        <v>0.26</v>
      </c>
      <c r="R131" s="182"/>
      <c r="S131" s="182"/>
      <c r="T131" s="183"/>
      <c r="U131" s="29"/>
      <c r="V131" s="29">
        <f>SUM(V132:V143)</f>
        <v>5.41</v>
      </c>
      <c r="W131" s="29"/>
      <c r="X131" s="29"/>
      <c r="Y131" s="29"/>
      <c r="AG131" t="s">
        <v>143</v>
      </c>
    </row>
    <row r="132" spans="1:60" outlineLevel="1" x14ac:dyDescent="0.2">
      <c r="A132" s="196">
        <v>75</v>
      </c>
      <c r="B132" s="215" t="s">
        <v>471</v>
      </c>
      <c r="C132" s="216" t="s">
        <v>472</v>
      </c>
      <c r="D132" s="199" t="s">
        <v>164</v>
      </c>
      <c r="E132" s="200">
        <v>1</v>
      </c>
      <c r="F132" s="161">
        <v>0</v>
      </c>
      <c r="G132" s="201">
        <f t="shared" ref="G132:G142" si="7">ROUND(E132*F132,2)</f>
        <v>0</v>
      </c>
      <c r="H132" s="202">
        <v>0</v>
      </c>
      <c r="I132" s="201">
        <f t="shared" ref="I132:I142" si="8">ROUND(E132*H132,2)</f>
        <v>0</v>
      </c>
      <c r="J132" s="202">
        <v>5660</v>
      </c>
      <c r="K132" s="201">
        <f t="shared" ref="K132:K142" si="9">ROUND(E132*J132,2)</f>
        <v>5660</v>
      </c>
      <c r="L132" s="201">
        <v>12</v>
      </c>
      <c r="M132" s="201">
        <f t="shared" ref="M132:M142" si="10">G132*(1+L132/100)</f>
        <v>0</v>
      </c>
      <c r="N132" s="200">
        <v>0</v>
      </c>
      <c r="O132" s="200">
        <f t="shared" ref="O132:O142" si="11">ROUND(E132*N132,2)</f>
        <v>0</v>
      </c>
      <c r="P132" s="200">
        <v>0</v>
      </c>
      <c r="Q132" s="200">
        <f t="shared" ref="Q132:Q142" si="12">ROUND(E132*P132,2)</f>
        <v>0</v>
      </c>
      <c r="R132" s="201" t="s">
        <v>345</v>
      </c>
      <c r="S132" s="201" t="s">
        <v>148</v>
      </c>
      <c r="T132" s="203" t="s">
        <v>148</v>
      </c>
      <c r="U132" s="28">
        <v>4.0670000000000002</v>
      </c>
      <c r="V132" s="28">
        <f t="shared" ref="V132:V142" si="13">ROUND(E132*U132,2)</f>
        <v>4.07</v>
      </c>
      <c r="W132" s="28"/>
      <c r="X132" s="28" t="s">
        <v>149</v>
      </c>
      <c r="Y132" s="28" t="s">
        <v>150</v>
      </c>
      <c r="Z132" s="26"/>
      <c r="AA132" s="26"/>
      <c r="AB132" s="26"/>
      <c r="AC132" s="26"/>
      <c r="AD132" s="26"/>
      <c r="AE132" s="26"/>
      <c r="AF132" s="26"/>
      <c r="AG132" s="26" t="s">
        <v>151</v>
      </c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</row>
    <row r="133" spans="1:60" outlineLevel="1" x14ac:dyDescent="0.2">
      <c r="A133" s="196">
        <v>76</v>
      </c>
      <c r="B133" s="197" t="s">
        <v>346</v>
      </c>
      <c r="C133" s="198" t="s">
        <v>460</v>
      </c>
      <c r="D133" s="199" t="s">
        <v>164</v>
      </c>
      <c r="E133" s="200">
        <v>1</v>
      </c>
      <c r="F133" s="161">
        <v>0</v>
      </c>
      <c r="G133" s="201">
        <f t="shared" si="7"/>
        <v>0</v>
      </c>
      <c r="H133" s="202">
        <v>0</v>
      </c>
      <c r="I133" s="201">
        <f t="shared" si="8"/>
        <v>0</v>
      </c>
      <c r="J133" s="202">
        <v>502</v>
      </c>
      <c r="K133" s="201">
        <f t="shared" si="9"/>
        <v>502</v>
      </c>
      <c r="L133" s="201">
        <v>12</v>
      </c>
      <c r="M133" s="201">
        <f t="shared" si="10"/>
        <v>0</v>
      </c>
      <c r="N133" s="200">
        <v>0</v>
      </c>
      <c r="O133" s="200">
        <f t="shared" si="11"/>
        <v>0</v>
      </c>
      <c r="P133" s="200">
        <v>0.17399999999999999</v>
      </c>
      <c r="Q133" s="200">
        <f t="shared" si="12"/>
        <v>0.17</v>
      </c>
      <c r="R133" s="201" t="s">
        <v>345</v>
      </c>
      <c r="S133" s="201" t="s">
        <v>148</v>
      </c>
      <c r="T133" s="203" t="s">
        <v>148</v>
      </c>
      <c r="U133" s="28">
        <v>0.95</v>
      </c>
      <c r="V133" s="28">
        <f t="shared" si="13"/>
        <v>0.95</v>
      </c>
      <c r="W133" s="28"/>
      <c r="X133" s="28" t="s">
        <v>149</v>
      </c>
      <c r="Y133" s="28" t="s">
        <v>150</v>
      </c>
      <c r="Z133" s="26"/>
      <c r="AA133" s="26"/>
      <c r="AB133" s="26"/>
      <c r="AC133" s="26"/>
      <c r="AD133" s="26"/>
      <c r="AE133" s="26"/>
      <c r="AF133" s="26"/>
      <c r="AG133" s="26" t="s">
        <v>151</v>
      </c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</row>
    <row r="134" spans="1:60" outlineLevel="1" x14ac:dyDescent="0.2">
      <c r="A134" s="196">
        <v>77</v>
      </c>
      <c r="B134" s="197" t="s">
        <v>347</v>
      </c>
      <c r="C134" s="198" t="s">
        <v>348</v>
      </c>
      <c r="D134" s="199" t="s">
        <v>164</v>
      </c>
      <c r="E134" s="200">
        <v>1</v>
      </c>
      <c r="F134" s="161">
        <v>0</v>
      </c>
      <c r="G134" s="201">
        <f t="shared" si="7"/>
        <v>0</v>
      </c>
      <c r="H134" s="202">
        <v>0</v>
      </c>
      <c r="I134" s="201">
        <f t="shared" si="8"/>
        <v>0</v>
      </c>
      <c r="J134" s="202">
        <v>206</v>
      </c>
      <c r="K134" s="201">
        <f t="shared" si="9"/>
        <v>206</v>
      </c>
      <c r="L134" s="201">
        <v>12</v>
      </c>
      <c r="M134" s="201">
        <f t="shared" si="10"/>
        <v>0</v>
      </c>
      <c r="N134" s="200">
        <v>0</v>
      </c>
      <c r="O134" s="200">
        <f t="shared" si="11"/>
        <v>0</v>
      </c>
      <c r="P134" s="200">
        <v>8.8099999999999998E-2</v>
      </c>
      <c r="Q134" s="200">
        <f t="shared" si="12"/>
        <v>0.09</v>
      </c>
      <c r="R134" s="201" t="s">
        <v>345</v>
      </c>
      <c r="S134" s="201" t="s">
        <v>148</v>
      </c>
      <c r="T134" s="203" t="s">
        <v>148</v>
      </c>
      <c r="U134" s="28">
        <v>0.39</v>
      </c>
      <c r="V134" s="28">
        <f t="shared" si="13"/>
        <v>0.39</v>
      </c>
      <c r="W134" s="28"/>
      <c r="X134" s="28" t="s">
        <v>149</v>
      </c>
      <c r="Y134" s="28" t="s">
        <v>150</v>
      </c>
      <c r="Z134" s="26"/>
      <c r="AA134" s="26"/>
      <c r="AB134" s="26"/>
      <c r="AC134" s="26"/>
      <c r="AD134" s="26"/>
      <c r="AE134" s="26"/>
      <c r="AF134" s="26"/>
      <c r="AG134" s="26" t="s">
        <v>151</v>
      </c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</row>
    <row r="135" spans="1:60" ht="22.5" outlineLevel="1" x14ac:dyDescent="0.2">
      <c r="A135" s="196">
        <v>78</v>
      </c>
      <c r="B135" s="197" t="s">
        <v>349</v>
      </c>
      <c r="C135" s="198" t="s">
        <v>350</v>
      </c>
      <c r="D135" s="199" t="s">
        <v>164</v>
      </c>
      <c r="E135" s="200">
        <v>6</v>
      </c>
      <c r="F135" s="161">
        <v>0</v>
      </c>
      <c r="G135" s="201">
        <f t="shared" si="7"/>
        <v>0</v>
      </c>
      <c r="H135" s="202">
        <v>743</v>
      </c>
      <c r="I135" s="201">
        <f t="shared" si="8"/>
        <v>4458</v>
      </c>
      <c r="J135" s="202">
        <v>0</v>
      </c>
      <c r="K135" s="201">
        <f t="shared" si="9"/>
        <v>0</v>
      </c>
      <c r="L135" s="201">
        <v>12</v>
      </c>
      <c r="M135" s="201">
        <f t="shared" si="10"/>
        <v>0</v>
      </c>
      <c r="N135" s="200">
        <v>8.0000000000000004E-4</v>
      </c>
      <c r="O135" s="200">
        <f t="shared" si="11"/>
        <v>0</v>
      </c>
      <c r="P135" s="200">
        <v>0</v>
      </c>
      <c r="Q135" s="200">
        <f t="shared" si="12"/>
        <v>0</v>
      </c>
      <c r="R135" s="201" t="s">
        <v>204</v>
      </c>
      <c r="S135" s="201" t="s">
        <v>148</v>
      </c>
      <c r="T135" s="203" t="s">
        <v>148</v>
      </c>
      <c r="U135" s="28">
        <v>0</v>
      </c>
      <c r="V135" s="28">
        <f t="shared" si="13"/>
        <v>0</v>
      </c>
      <c r="W135" s="28"/>
      <c r="X135" s="28" t="s">
        <v>200</v>
      </c>
      <c r="Y135" s="28" t="s">
        <v>150</v>
      </c>
      <c r="Z135" s="26"/>
      <c r="AA135" s="26"/>
      <c r="AB135" s="26"/>
      <c r="AC135" s="26"/>
      <c r="AD135" s="26"/>
      <c r="AE135" s="26"/>
      <c r="AF135" s="26"/>
      <c r="AG135" s="26" t="s">
        <v>201</v>
      </c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</row>
    <row r="136" spans="1:60" outlineLevel="1" x14ac:dyDescent="0.2">
      <c r="A136" s="196">
        <v>79</v>
      </c>
      <c r="B136" s="197" t="s">
        <v>351</v>
      </c>
      <c r="C136" s="198" t="s">
        <v>352</v>
      </c>
      <c r="D136" s="199" t="s">
        <v>164</v>
      </c>
      <c r="E136" s="200">
        <v>1</v>
      </c>
      <c r="F136" s="161">
        <v>0</v>
      </c>
      <c r="G136" s="201">
        <f t="shared" si="7"/>
        <v>0</v>
      </c>
      <c r="H136" s="202">
        <v>1454</v>
      </c>
      <c r="I136" s="201">
        <f t="shared" si="8"/>
        <v>1454</v>
      </c>
      <c r="J136" s="202">
        <v>0</v>
      </c>
      <c r="K136" s="201">
        <f t="shared" si="9"/>
        <v>0</v>
      </c>
      <c r="L136" s="201">
        <v>12</v>
      </c>
      <c r="M136" s="201">
        <f t="shared" si="10"/>
        <v>0</v>
      </c>
      <c r="N136" s="200">
        <v>0</v>
      </c>
      <c r="O136" s="200">
        <f t="shared" si="11"/>
        <v>0</v>
      </c>
      <c r="P136" s="200">
        <v>0</v>
      </c>
      <c r="Q136" s="200">
        <f t="shared" si="12"/>
        <v>0</v>
      </c>
      <c r="R136" s="201" t="s">
        <v>204</v>
      </c>
      <c r="S136" s="201" t="s">
        <v>148</v>
      </c>
      <c r="T136" s="203" t="s">
        <v>148</v>
      </c>
      <c r="U136" s="28">
        <v>0</v>
      </c>
      <c r="V136" s="28">
        <f t="shared" si="13"/>
        <v>0</v>
      </c>
      <c r="W136" s="28"/>
      <c r="X136" s="28" t="s">
        <v>200</v>
      </c>
      <c r="Y136" s="28" t="s">
        <v>150</v>
      </c>
      <c r="Z136" s="26"/>
      <c r="AA136" s="26"/>
      <c r="AB136" s="26"/>
      <c r="AC136" s="26"/>
      <c r="AD136" s="26"/>
      <c r="AE136" s="26"/>
      <c r="AF136" s="26"/>
      <c r="AG136" s="26" t="s">
        <v>201</v>
      </c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</row>
    <row r="137" spans="1:60" ht="45" outlineLevel="1" x14ac:dyDescent="0.2">
      <c r="A137" s="196">
        <v>80</v>
      </c>
      <c r="B137" s="197" t="s">
        <v>353</v>
      </c>
      <c r="C137" s="198" t="s">
        <v>354</v>
      </c>
      <c r="D137" s="199" t="s">
        <v>164</v>
      </c>
      <c r="E137" s="200">
        <v>2</v>
      </c>
      <c r="F137" s="161">
        <v>0</v>
      </c>
      <c r="G137" s="201">
        <f t="shared" si="7"/>
        <v>0</v>
      </c>
      <c r="H137" s="202">
        <v>1554</v>
      </c>
      <c r="I137" s="201">
        <f t="shared" si="8"/>
        <v>3108</v>
      </c>
      <c r="J137" s="202">
        <v>0</v>
      </c>
      <c r="K137" s="201">
        <f t="shared" si="9"/>
        <v>0</v>
      </c>
      <c r="L137" s="201">
        <v>12</v>
      </c>
      <c r="M137" s="201">
        <f t="shared" si="10"/>
        <v>0</v>
      </c>
      <c r="N137" s="200">
        <v>1.2999999999999999E-2</v>
      </c>
      <c r="O137" s="200">
        <f t="shared" si="11"/>
        <v>0.03</v>
      </c>
      <c r="P137" s="200">
        <v>0</v>
      </c>
      <c r="Q137" s="200">
        <f t="shared" si="12"/>
        <v>0</v>
      </c>
      <c r="R137" s="201" t="s">
        <v>204</v>
      </c>
      <c r="S137" s="201" t="s">
        <v>148</v>
      </c>
      <c r="T137" s="203" t="s">
        <v>148</v>
      </c>
      <c r="U137" s="28">
        <v>0</v>
      </c>
      <c r="V137" s="28">
        <f t="shared" si="13"/>
        <v>0</v>
      </c>
      <c r="W137" s="28"/>
      <c r="X137" s="28" t="s">
        <v>200</v>
      </c>
      <c r="Y137" s="28" t="s">
        <v>150</v>
      </c>
      <c r="Z137" s="26"/>
      <c r="AA137" s="26"/>
      <c r="AB137" s="26"/>
      <c r="AC137" s="26"/>
      <c r="AD137" s="26"/>
      <c r="AE137" s="26"/>
      <c r="AF137" s="26"/>
      <c r="AG137" s="26" t="s">
        <v>201</v>
      </c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</row>
    <row r="138" spans="1:60" ht="45" outlineLevel="1" x14ac:dyDescent="0.2">
      <c r="A138" s="196">
        <v>81</v>
      </c>
      <c r="B138" s="197" t="s">
        <v>355</v>
      </c>
      <c r="C138" s="198" t="s">
        <v>356</v>
      </c>
      <c r="D138" s="199" t="s">
        <v>164</v>
      </c>
      <c r="E138" s="200">
        <v>4</v>
      </c>
      <c r="F138" s="161">
        <v>0</v>
      </c>
      <c r="G138" s="201">
        <f t="shared" si="7"/>
        <v>0</v>
      </c>
      <c r="H138" s="202">
        <v>2750</v>
      </c>
      <c r="I138" s="201">
        <f t="shared" si="8"/>
        <v>11000</v>
      </c>
      <c r="J138" s="202">
        <v>0</v>
      </c>
      <c r="K138" s="201">
        <f t="shared" si="9"/>
        <v>0</v>
      </c>
      <c r="L138" s="201">
        <v>12</v>
      </c>
      <c r="M138" s="201">
        <f t="shared" si="10"/>
        <v>0</v>
      </c>
      <c r="N138" s="200">
        <v>0.02</v>
      </c>
      <c r="O138" s="200">
        <f t="shared" si="11"/>
        <v>0.08</v>
      </c>
      <c r="P138" s="200">
        <v>0</v>
      </c>
      <c r="Q138" s="200">
        <f t="shared" si="12"/>
        <v>0</v>
      </c>
      <c r="R138" s="201" t="s">
        <v>204</v>
      </c>
      <c r="S138" s="201" t="s">
        <v>148</v>
      </c>
      <c r="T138" s="203" t="s">
        <v>148</v>
      </c>
      <c r="U138" s="28">
        <v>0</v>
      </c>
      <c r="V138" s="28">
        <f t="shared" si="13"/>
        <v>0</v>
      </c>
      <c r="W138" s="28"/>
      <c r="X138" s="28" t="s">
        <v>200</v>
      </c>
      <c r="Y138" s="28" t="s">
        <v>150</v>
      </c>
      <c r="Z138" s="26"/>
      <c r="AA138" s="26"/>
      <c r="AB138" s="26"/>
      <c r="AC138" s="26"/>
      <c r="AD138" s="26"/>
      <c r="AE138" s="26"/>
      <c r="AF138" s="26"/>
      <c r="AG138" s="26" t="s">
        <v>201</v>
      </c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</row>
    <row r="139" spans="1:60" ht="45" outlineLevel="1" x14ac:dyDescent="0.2">
      <c r="A139" s="196">
        <v>82</v>
      </c>
      <c r="B139" s="197" t="s">
        <v>357</v>
      </c>
      <c r="C139" s="198" t="s">
        <v>358</v>
      </c>
      <c r="D139" s="199" t="s">
        <v>164</v>
      </c>
      <c r="E139" s="200">
        <v>1</v>
      </c>
      <c r="F139" s="161">
        <v>0</v>
      </c>
      <c r="G139" s="201">
        <f t="shared" si="7"/>
        <v>0</v>
      </c>
      <c r="H139" s="202">
        <v>9225</v>
      </c>
      <c r="I139" s="201">
        <f t="shared" si="8"/>
        <v>9225</v>
      </c>
      <c r="J139" s="202">
        <v>0</v>
      </c>
      <c r="K139" s="201">
        <f t="shared" si="9"/>
        <v>0</v>
      </c>
      <c r="L139" s="201">
        <v>12</v>
      </c>
      <c r="M139" s="201">
        <f t="shared" si="10"/>
        <v>0</v>
      </c>
      <c r="N139" s="200">
        <v>2.5000000000000001E-2</v>
      </c>
      <c r="O139" s="200">
        <f t="shared" si="11"/>
        <v>0.03</v>
      </c>
      <c r="P139" s="200">
        <v>0</v>
      </c>
      <c r="Q139" s="200">
        <f t="shared" si="12"/>
        <v>0</v>
      </c>
      <c r="R139" s="201" t="s">
        <v>204</v>
      </c>
      <c r="S139" s="201" t="s">
        <v>148</v>
      </c>
      <c r="T139" s="203" t="s">
        <v>148</v>
      </c>
      <c r="U139" s="28">
        <v>0</v>
      </c>
      <c r="V139" s="28">
        <f t="shared" si="13"/>
        <v>0</v>
      </c>
      <c r="W139" s="28"/>
      <c r="X139" s="28" t="s">
        <v>200</v>
      </c>
      <c r="Y139" s="28" t="s">
        <v>150</v>
      </c>
      <c r="Z139" s="26"/>
      <c r="AA139" s="26"/>
      <c r="AB139" s="26"/>
      <c r="AC139" s="26"/>
      <c r="AD139" s="26"/>
      <c r="AE139" s="26"/>
      <c r="AF139" s="26"/>
      <c r="AG139" s="26" t="s">
        <v>201</v>
      </c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</row>
    <row r="140" spans="1:60" ht="22.5" outlineLevel="1" x14ac:dyDescent="0.2">
      <c r="A140" s="196">
        <v>83</v>
      </c>
      <c r="B140" s="197" t="s">
        <v>473</v>
      </c>
      <c r="C140" s="198" t="s">
        <v>474</v>
      </c>
      <c r="D140" s="199" t="s">
        <v>259</v>
      </c>
      <c r="E140" s="200">
        <v>1</v>
      </c>
      <c r="F140" s="161">
        <v>0</v>
      </c>
      <c r="G140" s="201">
        <f t="shared" si="7"/>
        <v>0</v>
      </c>
      <c r="H140" s="202">
        <v>25680</v>
      </c>
      <c r="I140" s="201">
        <f t="shared" si="8"/>
        <v>25680</v>
      </c>
      <c r="J140" s="202">
        <v>0</v>
      </c>
      <c r="K140" s="201">
        <f t="shared" si="9"/>
        <v>0</v>
      </c>
      <c r="L140" s="201">
        <v>12</v>
      </c>
      <c r="M140" s="201">
        <f t="shared" si="10"/>
        <v>0</v>
      </c>
      <c r="N140" s="200">
        <v>0.184</v>
      </c>
      <c r="O140" s="200">
        <f t="shared" si="11"/>
        <v>0.18</v>
      </c>
      <c r="P140" s="200">
        <v>0</v>
      </c>
      <c r="Q140" s="200">
        <f t="shared" si="12"/>
        <v>0</v>
      </c>
      <c r="R140" s="201" t="s">
        <v>204</v>
      </c>
      <c r="S140" s="201" t="s">
        <v>148</v>
      </c>
      <c r="T140" s="203" t="s">
        <v>148</v>
      </c>
      <c r="U140" s="28">
        <v>0</v>
      </c>
      <c r="V140" s="28">
        <f t="shared" si="13"/>
        <v>0</v>
      </c>
      <c r="W140" s="28"/>
      <c r="X140" s="28" t="s">
        <v>200</v>
      </c>
      <c r="Y140" s="28" t="s">
        <v>150</v>
      </c>
      <c r="Z140" s="26"/>
      <c r="AA140" s="26"/>
      <c r="AB140" s="26"/>
      <c r="AC140" s="26"/>
      <c r="AD140" s="26"/>
      <c r="AE140" s="26"/>
      <c r="AF140" s="26"/>
      <c r="AG140" s="26" t="s">
        <v>201</v>
      </c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</row>
    <row r="141" spans="1:60" outlineLevel="1" x14ac:dyDescent="0.2">
      <c r="A141" s="196">
        <v>84</v>
      </c>
      <c r="B141" s="197" t="s">
        <v>359</v>
      </c>
      <c r="C141" s="198" t="s">
        <v>360</v>
      </c>
      <c r="D141" s="199" t="s">
        <v>361</v>
      </c>
      <c r="E141" s="200">
        <v>1</v>
      </c>
      <c r="F141" s="161">
        <v>0</v>
      </c>
      <c r="G141" s="201">
        <f t="shared" si="7"/>
        <v>0</v>
      </c>
      <c r="H141" s="202">
        <v>1500</v>
      </c>
      <c r="I141" s="201">
        <f t="shared" si="8"/>
        <v>1500</v>
      </c>
      <c r="J141" s="202">
        <v>0</v>
      </c>
      <c r="K141" s="201">
        <f t="shared" si="9"/>
        <v>0</v>
      </c>
      <c r="L141" s="201">
        <v>12</v>
      </c>
      <c r="M141" s="201">
        <f t="shared" si="10"/>
        <v>0</v>
      </c>
      <c r="N141" s="200">
        <v>0</v>
      </c>
      <c r="O141" s="200">
        <f t="shared" si="11"/>
        <v>0</v>
      </c>
      <c r="P141" s="200">
        <v>0</v>
      </c>
      <c r="Q141" s="200">
        <f t="shared" si="12"/>
        <v>0</v>
      </c>
      <c r="R141" s="201"/>
      <c r="S141" s="201" t="s">
        <v>194</v>
      </c>
      <c r="T141" s="203" t="s">
        <v>195</v>
      </c>
      <c r="U141" s="28">
        <v>0</v>
      </c>
      <c r="V141" s="28">
        <f t="shared" si="13"/>
        <v>0</v>
      </c>
      <c r="W141" s="28"/>
      <c r="X141" s="28" t="s">
        <v>200</v>
      </c>
      <c r="Y141" s="28" t="s">
        <v>150</v>
      </c>
      <c r="Z141" s="26"/>
      <c r="AA141" s="26"/>
      <c r="AB141" s="26"/>
      <c r="AC141" s="26"/>
      <c r="AD141" s="26"/>
      <c r="AE141" s="26"/>
      <c r="AF141" s="26"/>
      <c r="AG141" s="26" t="s">
        <v>201</v>
      </c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</row>
    <row r="142" spans="1:60" outlineLevel="1" x14ac:dyDescent="0.2">
      <c r="A142" s="184">
        <v>85</v>
      </c>
      <c r="B142" s="185" t="s">
        <v>362</v>
      </c>
      <c r="C142" s="186" t="s">
        <v>363</v>
      </c>
      <c r="D142" s="187" t="s">
        <v>0</v>
      </c>
      <c r="E142" s="188">
        <v>650.9</v>
      </c>
      <c r="F142" s="160">
        <v>0</v>
      </c>
      <c r="G142" s="189">
        <f t="shared" si="7"/>
        <v>0</v>
      </c>
      <c r="H142" s="190">
        <v>0</v>
      </c>
      <c r="I142" s="189">
        <f t="shared" si="8"/>
        <v>0</v>
      </c>
      <c r="J142" s="190">
        <v>1.75</v>
      </c>
      <c r="K142" s="189">
        <f t="shared" si="9"/>
        <v>1139.08</v>
      </c>
      <c r="L142" s="189">
        <v>12</v>
      </c>
      <c r="M142" s="189">
        <f t="shared" si="10"/>
        <v>0</v>
      </c>
      <c r="N142" s="188">
        <v>0</v>
      </c>
      <c r="O142" s="188">
        <f t="shared" si="11"/>
        <v>0</v>
      </c>
      <c r="P142" s="188">
        <v>0</v>
      </c>
      <c r="Q142" s="188">
        <f t="shared" si="12"/>
        <v>0</v>
      </c>
      <c r="R142" s="189" t="s">
        <v>345</v>
      </c>
      <c r="S142" s="189" t="s">
        <v>148</v>
      </c>
      <c r="T142" s="191" t="s">
        <v>148</v>
      </c>
      <c r="U142" s="28">
        <v>0</v>
      </c>
      <c r="V142" s="28">
        <f t="shared" si="13"/>
        <v>0</v>
      </c>
      <c r="W142" s="28"/>
      <c r="X142" s="28" t="s">
        <v>224</v>
      </c>
      <c r="Y142" s="28" t="s">
        <v>150</v>
      </c>
      <c r="Z142" s="26"/>
      <c r="AA142" s="26"/>
      <c r="AB142" s="26"/>
      <c r="AC142" s="26"/>
      <c r="AD142" s="26"/>
      <c r="AE142" s="26"/>
      <c r="AF142" s="26"/>
      <c r="AG142" s="26" t="s">
        <v>225</v>
      </c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</row>
    <row r="143" spans="1:60" outlineLevel="2" x14ac:dyDescent="0.2">
      <c r="A143" s="192"/>
      <c r="B143" s="193"/>
      <c r="C143" s="274" t="s">
        <v>364</v>
      </c>
      <c r="D143" s="275"/>
      <c r="E143" s="275"/>
      <c r="F143" s="275"/>
      <c r="G143" s="275"/>
      <c r="H143" s="194"/>
      <c r="I143" s="194"/>
      <c r="J143" s="194"/>
      <c r="K143" s="194"/>
      <c r="L143" s="194"/>
      <c r="M143" s="194"/>
      <c r="N143" s="195"/>
      <c r="O143" s="195"/>
      <c r="P143" s="195"/>
      <c r="Q143" s="195"/>
      <c r="R143" s="194"/>
      <c r="S143" s="194"/>
      <c r="T143" s="194"/>
      <c r="U143" s="28"/>
      <c r="V143" s="28"/>
      <c r="W143" s="28"/>
      <c r="X143" s="28"/>
      <c r="Y143" s="28"/>
      <c r="Z143" s="26"/>
      <c r="AA143" s="26"/>
      <c r="AB143" s="26"/>
      <c r="AC143" s="26"/>
      <c r="AD143" s="26"/>
      <c r="AE143" s="26"/>
      <c r="AF143" s="26"/>
      <c r="AG143" s="26" t="s">
        <v>153</v>
      </c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</row>
    <row r="144" spans="1:60" x14ac:dyDescent="0.2">
      <c r="A144" s="177" t="s">
        <v>142</v>
      </c>
      <c r="B144" s="178" t="s">
        <v>97</v>
      </c>
      <c r="C144" s="179" t="s">
        <v>98</v>
      </c>
      <c r="D144" s="180"/>
      <c r="E144" s="181"/>
      <c r="F144" s="182"/>
      <c r="G144" s="182">
        <f>SUMIF(AG145:AG151,"&lt;&gt;NOR",G145:G151)</f>
        <v>0</v>
      </c>
      <c r="H144" s="182"/>
      <c r="I144" s="182">
        <f>SUM(I145:I151)</f>
        <v>3639.54</v>
      </c>
      <c r="J144" s="182"/>
      <c r="K144" s="182">
        <f>SUM(K145:K151)</f>
        <v>4230.91</v>
      </c>
      <c r="L144" s="182"/>
      <c r="M144" s="182">
        <f>SUM(M145:M151)</f>
        <v>0</v>
      </c>
      <c r="N144" s="181"/>
      <c r="O144" s="181">
        <f>SUM(O145:O151)</f>
        <v>6.9999999999999993E-2</v>
      </c>
      <c r="P144" s="181"/>
      <c r="Q144" s="181">
        <f>SUM(Q145:Q151)</f>
        <v>0</v>
      </c>
      <c r="R144" s="182"/>
      <c r="S144" s="182"/>
      <c r="T144" s="183"/>
      <c r="U144" s="29"/>
      <c r="V144" s="29">
        <f>SUM(V145:V151)</f>
        <v>5.91</v>
      </c>
      <c r="W144" s="29"/>
      <c r="X144" s="29"/>
      <c r="Y144" s="29"/>
      <c r="AG144" t="s">
        <v>143</v>
      </c>
    </row>
    <row r="145" spans="1:60" outlineLevel="1" x14ac:dyDescent="0.2">
      <c r="A145" s="196">
        <v>86</v>
      </c>
      <c r="B145" s="197" t="s">
        <v>365</v>
      </c>
      <c r="C145" s="198" t="s">
        <v>366</v>
      </c>
      <c r="D145" s="199" t="s">
        <v>146</v>
      </c>
      <c r="E145" s="200">
        <v>2.952</v>
      </c>
      <c r="F145" s="161">
        <v>0</v>
      </c>
      <c r="G145" s="201">
        <f t="shared" ref="G145:G150" si="14">ROUND(E145*F145,2)</f>
        <v>0</v>
      </c>
      <c r="H145" s="202">
        <v>25.7</v>
      </c>
      <c r="I145" s="201">
        <f t="shared" ref="I145:I150" si="15">ROUND(E145*H145,2)</f>
        <v>75.87</v>
      </c>
      <c r="J145" s="202">
        <v>28.7</v>
      </c>
      <c r="K145" s="201">
        <f t="shared" ref="K145:K150" si="16">ROUND(E145*J145,2)</f>
        <v>84.72</v>
      </c>
      <c r="L145" s="201">
        <v>12</v>
      </c>
      <c r="M145" s="201">
        <f t="shared" ref="M145:M150" si="17">G145*(1+L145/100)</f>
        <v>0</v>
      </c>
      <c r="N145" s="200">
        <v>2.1000000000000001E-4</v>
      </c>
      <c r="O145" s="200">
        <f t="shared" ref="O145:O150" si="18">ROUND(E145*N145,2)</f>
        <v>0</v>
      </c>
      <c r="P145" s="200">
        <v>0</v>
      </c>
      <c r="Q145" s="200">
        <f t="shared" ref="Q145:Q150" si="19">ROUND(E145*P145,2)</f>
        <v>0</v>
      </c>
      <c r="R145" s="201" t="s">
        <v>367</v>
      </c>
      <c r="S145" s="201" t="s">
        <v>148</v>
      </c>
      <c r="T145" s="203" t="s">
        <v>148</v>
      </c>
      <c r="U145" s="28">
        <v>0.05</v>
      </c>
      <c r="V145" s="28">
        <f t="shared" ref="V145:V150" si="20">ROUND(E145*U145,2)</f>
        <v>0.15</v>
      </c>
      <c r="W145" s="28"/>
      <c r="X145" s="28" t="s">
        <v>149</v>
      </c>
      <c r="Y145" s="28" t="s">
        <v>150</v>
      </c>
      <c r="Z145" s="26"/>
      <c r="AA145" s="26"/>
      <c r="AB145" s="26"/>
      <c r="AC145" s="26"/>
      <c r="AD145" s="26"/>
      <c r="AE145" s="26"/>
      <c r="AF145" s="26"/>
      <c r="AG145" s="26" t="s">
        <v>151</v>
      </c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</row>
    <row r="146" spans="1:60" ht="22.5" outlineLevel="1" x14ac:dyDescent="0.2">
      <c r="A146" s="196">
        <v>87</v>
      </c>
      <c r="B146" s="197" t="s">
        <v>368</v>
      </c>
      <c r="C146" s="198" t="s">
        <v>369</v>
      </c>
      <c r="D146" s="199" t="s">
        <v>146</v>
      </c>
      <c r="E146" s="200">
        <v>2.952</v>
      </c>
      <c r="F146" s="161">
        <v>0</v>
      </c>
      <c r="G146" s="201">
        <f t="shared" si="14"/>
        <v>0</v>
      </c>
      <c r="H146" s="202">
        <v>0</v>
      </c>
      <c r="I146" s="201">
        <f t="shared" si="15"/>
        <v>0</v>
      </c>
      <c r="J146" s="202">
        <v>140.5</v>
      </c>
      <c r="K146" s="201">
        <f t="shared" si="16"/>
        <v>414.76</v>
      </c>
      <c r="L146" s="201">
        <v>12</v>
      </c>
      <c r="M146" s="201">
        <f t="shared" si="17"/>
        <v>0</v>
      </c>
      <c r="N146" s="200">
        <v>0</v>
      </c>
      <c r="O146" s="200">
        <f t="shared" si="18"/>
        <v>0</v>
      </c>
      <c r="P146" s="200">
        <v>0</v>
      </c>
      <c r="Q146" s="200">
        <f t="shared" si="19"/>
        <v>0</v>
      </c>
      <c r="R146" s="201" t="s">
        <v>367</v>
      </c>
      <c r="S146" s="201" t="s">
        <v>148</v>
      </c>
      <c r="T146" s="203" t="s">
        <v>148</v>
      </c>
      <c r="U146" s="28">
        <v>0.24399999999999999</v>
      </c>
      <c r="V146" s="28">
        <f t="shared" si="20"/>
        <v>0.72</v>
      </c>
      <c r="W146" s="28"/>
      <c r="X146" s="28" t="s">
        <v>149</v>
      </c>
      <c r="Y146" s="28" t="s">
        <v>150</v>
      </c>
      <c r="Z146" s="26"/>
      <c r="AA146" s="26"/>
      <c r="AB146" s="26"/>
      <c r="AC146" s="26"/>
      <c r="AD146" s="26"/>
      <c r="AE146" s="26"/>
      <c r="AF146" s="26"/>
      <c r="AG146" s="26" t="s">
        <v>151</v>
      </c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</row>
    <row r="147" spans="1:60" ht="22.5" outlineLevel="1" x14ac:dyDescent="0.2">
      <c r="A147" s="196">
        <v>88</v>
      </c>
      <c r="B147" s="197" t="s">
        <v>370</v>
      </c>
      <c r="C147" s="198" t="s">
        <v>371</v>
      </c>
      <c r="D147" s="199" t="s">
        <v>146</v>
      </c>
      <c r="E147" s="200">
        <v>2.952</v>
      </c>
      <c r="F147" s="161">
        <v>0</v>
      </c>
      <c r="G147" s="201">
        <f t="shared" si="14"/>
        <v>0</v>
      </c>
      <c r="H147" s="202">
        <v>183.15</v>
      </c>
      <c r="I147" s="201">
        <f t="shared" si="15"/>
        <v>540.66</v>
      </c>
      <c r="J147" s="202">
        <v>561.85</v>
      </c>
      <c r="K147" s="201">
        <f t="shared" si="16"/>
        <v>1658.58</v>
      </c>
      <c r="L147" s="201">
        <v>12</v>
      </c>
      <c r="M147" s="201">
        <f t="shared" si="17"/>
        <v>0</v>
      </c>
      <c r="N147" s="200">
        <v>5.0400000000000002E-3</v>
      </c>
      <c r="O147" s="200">
        <f t="shared" si="18"/>
        <v>0.01</v>
      </c>
      <c r="P147" s="200">
        <v>0</v>
      </c>
      <c r="Q147" s="200">
        <f t="shared" si="19"/>
        <v>0</v>
      </c>
      <c r="R147" s="201" t="s">
        <v>367</v>
      </c>
      <c r="S147" s="201" t="s">
        <v>148</v>
      </c>
      <c r="T147" s="203" t="s">
        <v>148</v>
      </c>
      <c r="U147" s="28">
        <v>0.97799999999999998</v>
      </c>
      <c r="V147" s="28">
        <f t="shared" si="20"/>
        <v>2.89</v>
      </c>
      <c r="W147" s="28"/>
      <c r="X147" s="28" t="s">
        <v>149</v>
      </c>
      <c r="Y147" s="28" t="s">
        <v>150</v>
      </c>
      <c r="Z147" s="26"/>
      <c r="AA147" s="26"/>
      <c r="AB147" s="26"/>
      <c r="AC147" s="26"/>
      <c r="AD147" s="26"/>
      <c r="AE147" s="26"/>
      <c r="AF147" s="26"/>
      <c r="AG147" s="26" t="s">
        <v>151</v>
      </c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</row>
    <row r="148" spans="1:60" ht="22.5" outlineLevel="1" x14ac:dyDescent="0.2">
      <c r="A148" s="196">
        <v>89</v>
      </c>
      <c r="B148" s="197" t="s">
        <v>372</v>
      </c>
      <c r="C148" s="198" t="s">
        <v>373</v>
      </c>
      <c r="D148" s="199" t="s">
        <v>215</v>
      </c>
      <c r="E148" s="200">
        <v>30.7</v>
      </c>
      <c r="F148" s="161">
        <v>0</v>
      </c>
      <c r="G148" s="201">
        <f t="shared" si="14"/>
        <v>0</v>
      </c>
      <c r="H148" s="202">
        <v>39.42</v>
      </c>
      <c r="I148" s="201">
        <f t="shared" si="15"/>
        <v>1210.19</v>
      </c>
      <c r="J148" s="202">
        <v>40.18</v>
      </c>
      <c r="K148" s="201">
        <f t="shared" si="16"/>
        <v>1233.53</v>
      </c>
      <c r="L148" s="201">
        <v>12</v>
      </c>
      <c r="M148" s="201">
        <f t="shared" si="17"/>
        <v>0</v>
      </c>
      <c r="N148" s="200">
        <v>4.0000000000000003E-5</v>
      </c>
      <c r="O148" s="200">
        <f t="shared" si="18"/>
        <v>0</v>
      </c>
      <c r="P148" s="200">
        <v>0</v>
      </c>
      <c r="Q148" s="200">
        <f t="shared" si="19"/>
        <v>0</v>
      </c>
      <c r="R148" s="201" t="s">
        <v>367</v>
      </c>
      <c r="S148" s="201" t="s">
        <v>148</v>
      </c>
      <c r="T148" s="203" t="s">
        <v>148</v>
      </c>
      <c r="U148" s="28">
        <v>7.0000000000000007E-2</v>
      </c>
      <c r="V148" s="28">
        <f t="shared" si="20"/>
        <v>2.15</v>
      </c>
      <c r="W148" s="28"/>
      <c r="X148" s="28" t="s">
        <v>149</v>
      </c>
      <c r="Y148" s="28" t="s">
        <v>150</v>
      </c>
      <c r="Z148" s="26"/>
      <c r="AA148" s="26"/>
      <c r="AB148" s="26"/>
      <c r="AC148" s="26"/>
      <c r="AD148" s="26"/>
      <c r="AE148" s="26"/>
      <c r="AF148" s="26"/>
      <c r="AG148" s="26" t="s">
        <v>151</v>
      </c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</row>
    <row r="149" spans="1:60" ht="22.5" outlineLevel="1" x14ac:dyDescent="0.2">
      <c r="A149" s="196">
        <v>90</v>
      </c>
      <c r="B149" s="197" t="s">
        <v>374</v>
      </c>
      <c r="C149" s="198" t="s">
        <v>375</v>
      </c>
      <c r="D149" s="199" t="s">
        <v>146</v>
      </c>
      <c r="E149" s="200">
        <v>3.3948</v>
      </c>
      <c r="F149" s="161">
        <v>0</v>
      </c>
      <c r="G149" s="201">
        <f t="shared" si="14"/>
        <v>0</v>
      </c>
      <c r="H149" s="202">
        <v>534</v>
      </c>
      <c r="I149" s="201">
        <f t="shared" si="15"/>
        <v>1812.82</v>
      </c>
      <c r="J149" s="202">
        <v>0</v>
      </c>
      <c r="K149" s="201">
        <f t="shared" si="16"/>
        <v>0</v>
      </c>
      <c r="L149" s="201">
        <v>12</v>
      </c>
      <c r="M149" s="201">
        <f t="shared" si="17"/>
        <v>0</v>
      </c>
      <c r="N149" s="200">
        <v>1.7999999999999999E-2</v>
      </c>
      <c r="O149" s="200">
        <f t="shared" si="18"/>
        <v>0.06</v>
      </c>
      <c r="P149" s="200">
        <v>0</v>
      </c>
      <c r="Q149" s="200">
        <f t="shared" si="19"/>
        <v>0</v>
      </c>
      <c r="R149" s="201" t="s">
        <v>204</v>
      </c>
      <c r="S149" s="201" t="s">
        <v>148</v>
      </c>
      <c r="T149" s="203" t="s">
        <v>148</v>
      </c>
      <c r="U149" s="28">
        <v>0</v>
      </c>
      <c r="V149" s="28">
        <f t="shared" si="20"/>
        <v>0</v>
      </c>
      <c r="W149" s="28"/>
      <c r="X149" s="28" t="s">
        <v>200</v>
      </c>
      <c r="Y149" s="28" t="s">
        <v>150</v>
      </c>
      <c r="Z149" s="26"/>
      <c r="AA149" s="26"/>
      <c r="AB149" s="26"/>
      <c r="AC149" s="26"/>
      <c r="AD149" s="26"/>
      <c r="AE149" s="26"/>
      <c r="AF149" s="26"/>
      <c r="AG149" s="26" t="s">
        <v>201</v>
      </c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</row>
    <row r="150" spans="1:60" outlineLevel="1" x14ac:dyDescent="0.2">
      <c r="A150" s="184">
        <v>91</v>
      </c>
      <c r="B150" s="185" t="s">
        <v>376</v>
      </c>
      <c r="C150" s="186" t="s">
        <v>377</v>
      </c>
      <c r="D150" s="187" t="s">
        <v>0</v>
      </c>
      <c r="E150" s="188">
        <v>83.100800000000007</v>
      </c>
      <c r="F150" s="160">
        <v>0</v>
      </c>
      <c r="G150" s="189">
        <f t="shared" si="14"/>
        <v>0</v>
      </c>
      <c r="H150" s="190">
        <v>0</v>
      </c>
      <c r="I150" s="189">
        <f t="shared" si="15"/>
        <v>0</v>
      </c>
      <c r="J150" s="190">
        <v>10.1</v>
      </c>
      <c r="K150" s="189">
        <f t="shared" si="16"/>
        <v>839.32</v>
      </c>
      <c r="L150" s="189">
        <v>12</v>
      </c>
      <c r="M150" s="189">
        <f t="shared" si="17"/>
        <v>0</v>
      </c>
      <c r="N150" s="188">
        <v>0</v>
      </c>
      <c r="O150" s="188">
        <f t="shared" si="18"/>
        <v>0</v>
      </c>
      <c r="P150" s="188">
        <v>0</v>
      </c>
      <c r="Q150" s="188">
        <f t="shared" si="19"/>
        <v>0</v>
      </c>
      <c r="R150" s="189" t="s">
        <v>367</v>
      </c>
      <c r="S150" s="189" t="s">
        <v>148</v>
      </c>
      <c r="T150" s="191" t="s">
        <v>148</v>
      </c>
      <c r="U150" s="28">
        <v>0</v>
      </c>
      <c r="V150" s="28">
        <f t="shared" si="20"/>
        <v>0</v>
      </c>
      <c r="W150" s="28"/>
      <c r="X150" s="28" t="s">
        <v>224</v>
      </c>
      <c r="Y150" s="28" t="s">
        <v>150</v>
      </c>
      <c r="Z150" s="26"/>
      <c r="AA150" s="26"/>
      <c r="AB150" s="26"/>
      <c r="AC150" s="26"/>
      <c r="AD150" s="26"/>
      <c r="AE150" s="26"/>
      <c r="AF150" s="26"/>
      <c r="AG150" s="26" t="s">
        <v>225</v>
      </c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</row>
    <row r="151" spans="1:60" outlineLevel="2" x14ac:dyDescent="0.2">
      <c r="A151" s="192"/>
      <c r="B151" s="193"/>
      <c r="C151" s="274" t="s">
        <v>364</v>
      </c>
      <c r="D151" s="275"/>
      <c r="E151" s="275"/>
      <c r="F151" s="275"/>
      <c r="G151" s="275"/>
      <c r="H151" s="194"/>
      <c r="I151" s="194"/>
      <c r="J151" s="194"/>
      <c r="K151" s="194"/>
      <c r="L151" s="194"/>
      <c r="M151" s="194"/>
      <c r="N151" s="195"/>
      <c r="O151" s="195"/>
      <c r="P151" s="195"/>
      <c r="Q151" s="195"/>
      <c r="R151" s="194"/>
      <c r="S151" s="194"/>
      <c r="T151" s="194"/>
      <c r="U151" s="28"/>
      <c r="V151" s="28"/>
      <c r="W151" s="28"/>
      <c r="X151" s="28"/>
      <c r="Y151" s="28"/>
      <c r="Z151" s="26"/>
      <c r="AA151" s="26"/>
      <c r="AB151" s="26"/>
      <c r="AC151" s="26"/>
      <c r="AD151" s="26"/>
      <c r="AE151" s="26"/>
      <c r="AF151" s="26"/>
      <c r="AG151" s="26" t="s">
        <v>153</v>
      </c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</row>
    <row r="152" spans="1:60" outlineLevel="2" x14ac:dyDescent="0.2">
      <c r="A152" s="177" t="s">
        <v>142</v>
      </c>
      <c r="B152" s="178" t="s">
        <v>462</v>
      </c>
      <c r="C152" s="179" t="s">
        <v>463</v>
      </c>
      <c r="D152" s="180"/>
      <c r="E152" s="181"/>
      <c r="F152" s="182"/>
      <c r="G152" s="182">
        <f>SUMIF(AG153:AG157,"&lt;&gt;NOR",G153:G157)</f>
        <v>0</v>
      </c>
      <c r="H152" s="182"/>
      <c r="I152" s="182">
        <f>SUM(I153:I162)</f>
        <v>20852.900000000005</v>
      </c>
      <c r="J152" s="182"/>
      <c r="K152" s="182">
        <f>SUM(K153:K162)</f>
        <v>25579.219999999998</v>
      </c>
      <c r="L152" s="182"/>
      <c r="M152" s="182">
        <f>SUM(M153:M162)</f>
        <v>0</v>
      </c>
      <c r="N152" s="181"/>
      <c r="O152" s="181">
        <f>SUM(O153:O162)</f>
        <v>0.2</v>
      </c>
      <c r="P152" s="181"/>
      <c r="Q152" s="181">
        <f>SUM(Q153:Q162)</f>
        <v>0.09</v>
      </c>
      <c r="R152" s="182"/>
      <c r="S152" s="182"/>
      <c r="T152" s="183"/>
      <c r="U152" s="28"/>
      <c r="V152" s="28"/>
      <c r="W152" s="28"/>
      <c r="X152" s="28"/>
      <c r="Y152" s="28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</row>
    <row r="153" spans="1:60" outlineLevel="2" x14ac:dyDescent="0.2">
      <c r="A153" s="196">
        <v>92</v>
      </c>
      <c r="B153" s="197" t="s">
        <v>475</v>
      </c>
      <c r="C153" s="198" t="s">
        <v>476</v>
      </c>
      <c r="D153" s="199" t="s">
        <v>215</v>
      </c>
      <c r="E153" s="200">
        <v>27.38</v>
      </c>
      <c r="F153" s="161">
        <v>0</v>
      </c>
      <c r="G153" s="201">
        <f>ROUND(E153*F153,2)</f>
        <v>0</v>
      </c>
      <c r="H153" s="202">
        <v>43.75</v>
      </c>
      <c r="I153" s="201">
        <f>ROUND(E153*H153,2)</f>
        <v>1197.8800000000001</v>
      </c>
      <c r="J153" s="202">
        <v>78.75</v>
      </c>
      <c r="K153" s="201">
        <f>ROUND(E153*J153,2)</f>
        <v>2156.1799999999998</v>
      </c>
      <c r="L153" s="201">
        <v>12</v>
      </c>
      <c r="M153" s="201">
        <f>G153*(1+L153/100)</f>
        <v>0</v>
      </c>
      <c r="N153" s="200">
        <v>5.9000000000000003E-4</v>
      </c>
      <c r="O153" s="200">
        <f>ROUND(E153*N153,2)</f>
        <v>0.02</v>
      </c>
      <c r="P153" s="200">
        <v>0</v>
      </c>
      <c r="Q153" s="200">
        <f>ROUND(E153*P153,2)</f>
        <v>0</v>
      </c>
      <c r="R153" s="201" t="s">
        <v>380</v>
      </c>
      <c r="S153" s="201" t="s">
        <v>148</v>
      </c>
      <c r="T153" s="203" t="s">
        <v>148</v>
      </c>
      <c r="U153" s="28"/>
      <c r="V153" s="28"/>
      <c r="W153" s="28"/>
      <c r="X153" s="28"/>
      <c r="Y153" s="28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</row>
    <row r="154" spans="1:60" outlineLevel="2" x14ac:dyDescent="0.2">
      <c r="A154" s="196">
        <v>93</v>
      </c>
      <c r="B154" s="197" t="s">
        <v>477</v>
      </c>
      <c r="C154" s="198" t="s">
        <v>478</v>
      </c>
      <c r="D154" s="199" t="s">
        <v>215</v>
      </c>
      <c r="E154" s="200">
        <v>27.38</v>
      </c>
      <c r="F154" s="161">
        <v>0</v>
      </c>
      <c r="G154" s="201">
        <f>ROUND(E154*F154,2)</f>
        <v>0</v>
      </c>
      <c r="H154" s="202"/>
      <c r="I154" s="201"/>
      <c r="J154" s="202"/>
      <c r="K154" s="201"/>
      <c r="L154" s="201"/>
      <c r="M154" s="201"/>
      <c r="N154" s="200"/>
      <c r="O154" s="200"/>
      <c r="P154" s="200"/>
      <c r="Q154" s="200"/>
      <c r="R154" s="201" t="s">
        <v>380</v>
      </c>
      <c r="S154" s="201" t="s">
        <v>148</v>
      </c>
      <c r="T154" s="203" t="s">
        <v>148</v>
      </c>
      <c r="U154" s="28"/>
      <c r="V154" s="28"/>
      <c r="W154" s="28"/>
      <c r="X154" s="28"/>
      <c r="Y154" s="28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</row>
    <row r="155" spans="1:60" outlineLevel="2" x14ac:dyDescent="0.2">
      <c r="A155" s="196">
        <v>94</v>
      </c>
      <c r="B155" s="197" t="s">
        <v>464</v>
      </c>
      <c r="C155" s="198" t="s">
        <v>465</v>
      </c>
      <c r="D155" s="199" t="s">
        <v>146</v>
      </c>
      <c r="E155" s="200">
        <v>27.588999999999999</v>
      </c>
      <c r="F155" s="161">
        <v>0</v>
      </c>
      <c r="G155" s="201">
        <f>ROUND(E155*F155,2)</f>
        <v>0</v>
      </c>
      <c r="H155" s="202">
        <v>43.75</v>
      </c>
      <c r="I155" s="201">
        <f>ROUND(E155*H155,2)</f>
        <v>1207.02</v>
      </c>
      <c r="J155" s="202">
        <v>78.75</v>
      </c>
      <c r="K155" s="201">
        <f>ROUND(E155*J155,2)</f>
        <v>2172.63</v>
      </c>
      <c r="L155" s="201">
        <v>12</v>
      </c>
      <c r="M155" s="201">
        <f>G155*(1+L155/100)</f>
        <v>0</v>
      </c>
      <c r="N155" s="200">
        <v>5.9000000000000003E-4</v>
      </c>
      <c r="O155" s="200">
        <f>ROUND(E155*N155,2)</f>
        <v>0.02</v>
      </c>
      <c r="P155" s="200">
        <v>0</v>
      </c>
      <c r="Q155" s="200">
        <f>ROUND(E155*P155,2)</f>
        <v>0</v>
      </c>
      <c r="R155" s="201" t="s">
        <v>380</v>
      </c>
      <c r="S155" s="201" t="s">
        <v>148</v>
      </c>
      <c r="T155" s="203" t="s">
        <v>148</v>
      </c>
      <c r="U155" s="28"/>
      <c r="V155" s="28"/>
      <c r="W155" s="28"/>
      <c r="X155" s="28"/>
      <c r="Y155" s="28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</row>
    <row r="156" spans="1:60" outlineLevel="2" x14ac:dyDescent="0.2">
      <c r="A156" s="196">
        <v>95</v>
      </c>
      <c r="B156" s="197" t="s">
        <v>479</v>
      </c>
      <c r="C156" s="198" t="s">
        <v>480</v>
      </c>
      <c r="D156" s="199" t="s">
        <v>146</v>
      </c>
      <c r="E156" s="200">
        <v>27.588999999999999</v>
      </c>
      <c r="F156" s="161">
        <v>0</v>
      </c>
      <c r="G156" s="201">
        <f>ROUND(E156*F156,2)</f>
        <v>0</v>
      </c>
      <c r="H156" s="202"/>
      <c r="I156" s="201"/>
      <c r="J156" s="202"/>
      <c r="K156" s="201"/>
      <c r="L156" s="201"/>
      <c r="M156" s="201"/>
      <c r="N156" s="200"/>
      <c r="O156" s="200"/>
      <c r="P156" s="200"/>
      <c r="Q156" s="200"/>
      <c r="R156" s="201" t="s">
        <v>380</v>
      </c>
      <c r="S156" s="201" t="s">
        <v>148</v>
      </c>
      <c r="T156" s="203" t="s">
        <v>148</v>
      </c>
      <c r="U156" s="28"/>
      <c r="V156" s="28"/>
      <c r="W156" s="28"/>
      <c r="X156" s="28"/>
      <c r="Y156" s="28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</row>
    <row r="157" spans="1:60" outlineLevel="2" x14ac:dyDescent="0.2">
      <c r="A157" s="196">
        <v>96</v>
      </c>
      <c r="B157" s="197" t="s">
        <v>466</v>
      </c>
      <c r="C157" s="198" t="s">
        <v>467</v>
      </c>
      <c r="D157" s="199" t="s">
        <v>146</v>
      </c>
      <c r="E157" s="200">
        <v>27.588999999999999</v>
      </c>
      <c r="F157" s="161">
        <v>0</v>
      </c>
      <c r="G157" s="201">
        <f>ROUND(E157*F157,2)</f>
        <v>0</v>
      </c>
      <c r="H157" s="202">
        <v>0</v>
      </c>
      <c r="I157" s="201">
        <f>ROUND(E157*H157,2)</f>
        <v>0</v>
      </c>
      <c r="J157" s="202">
        <v>58.1</v>
      </c>
      <c r="K157" s="201">
        <f>ROUND(E157*J157,2)</f>
        <v>1602.92</v>
      </c>
      <c r="L157" s="201">
        <v>12</v>
      </c>
      <c r="M157" s="201">
        <f>G157*(1+L157/100)</f>
        <v>0</v>
      </c>
      <c r="N157" s="200">
        <v>0</v>
      </c>
      <c r="O157" s="200">
        <f>ROUND(E157*N157,2)</f>
        <v>0</v>
      </c>
      <c r="P157" s="200">
        <v>1E-3</v>
      </c>
      <c r="Q157" s="200">
        <f>ROUND(E157*P157,2)</f>
        <v>0.03</v>
      </c>
      <c r="R157" s="201" t="s">
        <v>380</v>
      </c>
      <c r="S157" s="201" t="s">
        <v>148</v>
      </c>
      <c r="T157" s="203" t="s">
        <v>148</v>
      </c>
      <c r="U157" s="28"/>
      <c r="V157" s="28"/>
      <c r="W157" s="28"/>
      <c r="X157" s="28"/>
      <c r="Y157" s="28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</row>
    <row r="158" spans="1:60" x14ac:dyDescent="0.2">
      <c r="A158" s="177" t="s">
        <v>142</v>
      </c>
      <c r="B158" s="178" t="s">
        <v>99</v>
      </c>
      <c r="C158" s="179" t="s">
        <v>100</v>
      </c>
      <c r="D158" s="180"/>
      <c r="E158" s="181"/>
      <c r="F158" s="182"/>
      <c r="G158" s="182">
        <f>SUMIF(AG159:AG165,"&lt;&gt;NOR",G159:G165)</f>
        <v>0</v>
      </c>
      <c r="H158" s="182"/>
      <c r="I158" s="182">
        <f>SUM(I159:I165)</f>
        <v>16458.510000000002</v>
      </c>
      <c r="J158" s="182"/>
      <c r="K158" s="182">
        <f>SUM(K159:K165)</f>
        <v>13349.599999999999</v>
      </c>
      <c r="L158" s="182"/>
      <c r="M158" s="182">
        <f>SUM(M159:M165)</f>
        <v>0</v>
      </c>
      <c r="N158" s="181"/>
      <c r="O158" s="181">
        <f>SUM(O159:O165)</f>
        <v>0.13</v>
      </c>
      <c r="P158" s="181"/>
      <c r="Q158" s="181">
        <f>SUM(Q159:Q165)</f>
        <v>0.03</v>
      </c>
      <c r="R158" s="182"/>
      <c r="S158" s="182"/>
      <c r="T158" s="183"/>
      <c r="U158" s="29"/>
      <c r="V158" s="29">
        <f>SUM(V159:V165)</f>
        <v>23.25</v>
      </c>
      <c r="W158" s="29"/>
      <c r="X158" s="29"/>
      <c r="Y158" s="29"/>
      <c r="AG158" t="s">
        <v>143</v>
      </c>
    </row>
    <row r="159" spans="1:60" outlineLevel="1" x14ac:dyDescent="0.2">
      <c r="A159" s="184">
        <v>97</v>
      </c>
      <c r="B159" s="185" t="s">
        <v>378</v>
      </c>
      <c r="C159" s="186" t="s">
        <v>379</v>
      </c>
      <c r="D159" s="187" t="s">
        <v>146</v>
      </c>
      <c r="E159" s="188">
        <v>29.963999999999999</v>
      </c>
      <c r="F159" s="160">
        <v>0</v>
      </c>
      <c r="G159" s="189">
        <f>ROUND(E159*F159,2)</f>
        <v>0</v>
      </c>
      <c r="H159" s="190">
        <v>0</v>
      </c>
      <c r="I159" s="189">
        <f>ROUND(E159*H159,2)</f>
        <v>0</v>
      </c>
      <c r="J159" s="190">
        <v>26.5</v>
      </c>
      <c r="K159" s="189">
        <f>ROUND(E159*J159,2)</f>
        <v>794.05</v>
      </c>
      <c r="L159" s="189">
        <v>12</v>
      </c>
      <c r="M159" s="189">
        <f>G159*(1+L159/100)</f>
        <v>0</v>
      </c>
      <c r="N159" s="188">
        <v>0</v>
      </c>
      <c r="O159" s="188">
        <f>ROUND(E159*N159,2)</f>
        <v>0</v>
      </c>
      <c r="P159" s="188">
        <v>0</v>
      </c>
      <c r="Q159" s="188">
        <f>ROUND(E159*P159,2)</f>
        <v>0</v>
      </c>
      <c r="R159" s="189" t="s">
        <v>380</v>
      </c>
      <c r="S159" s="189" t="s">
        <v>148</v>
      </c>
      <c r="T159" s="191" t="s">
        <v>148</v>
      </c>
      <c r="U159" s="28">
        <v>4.5999999999999999E-2</v>
      </c>
      <c r="V159" s="28">
        <f>ROUND(E159*U159,2)</f>
        <v>1.38</v>
      </c>
      <c r="W159" s="28"/>
      <c r="X159" s="28" t="s">
        <v>149</v>
      </c>
      <c r="Y159" s="28" t="s">
        <v>150</v>
      </c>
      <c r="Z159" s="26"/>
      <c r="AA159" s="26"/>
      <c r="AB159" s="26"/>
      <c r="AC159" s="26"/>
      <c r="AD159" s="26"/>
      <c r="AE159" s="26"/>
      <c r="AF159" s="26"/>
      <c r="AG159" s="26" t="s">
        <v>151</v>
      </c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</row>
    <row r="160" spans="1:60" outlineLevel="2" x14ac:dyDescent="0.2">
      <c r="A160" s="192"/>
      <c r="B160" s="193"/>
      <c r="C160" s="274" t="s">
        <v>381</v>
      </c>
      <c r="D160" s="275"/>
      <c r="E160" s="275"/>
      <c r="F160" s="275"/>
      <c r="G160" s="275"/>
      <c r="H160" s="194"/>
      <c r="I160" s="194"/>
      <c r="J160" s="194"/>
      <c r="K160" s="194"/>
      <c r="L160" s="194"/>
      <c r="M160" s="194"/>
      <c r="N160" s="195"/>
      <c r="O160" s="195"/>
      <c r="P160" s="195"/>
      <c r="Q160" s="195"/>
      <c r="R160" s="194"/>
      <c r="S160" s="194"/>
      <c r="T160" s="194"/>
      <c r="U160" s="28"/>
      <c r="V160" s="28"/>
      <c r="W160" s="28"/>
      <c r="X160" s="28"/>
      <c r="Y160" s="28"/>
      <c r="Z160" s="26"/>
      <c r="AA160" s="26"/>
      <c r="AB160" s="26"/>
      <c r="AC160" s="26"/>
      <c r="AD160" s="26"/>
      <c r="AE160" s="26"/>
      <c r="AF160" s="26"/>
      <c r="AG160" s="26" t="s">
        <v>153</v>
      </c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</row>
    <row r="161" spans="1:60" ht="22.5" outlineLevel="1" x14ac:dyDescent="0.2">
      <c r="A161" s="196">
        <v>98</v>
      </c>
      <c r="B161" s="197" t="s">
        <v>382</v>
      </c>
      <c r="C161" s="198" t="s">
        <v>383</v>
      </c>
      <c r="D161" s="199" t="s">
        <v>215</v>
      </c>
      <c r="E161" s="200">
        <v>45.473999999999997</v>
      </c>
      <c r="F161" s="161">
        <v>0</v>
      </c>
      <c r="G161" s="201">
        <f>ROUND(E161*F161,2)</f>
        <v>0</v>
      </c>
      <c r="H161" s="202">
        <v>43.75</v>
      </c>
      <c r="I161" s="201">
        <f>ROUND(E161*H161,2)</f>
        <v>1989.49</v>
      </c>
      <c r="J161" s="202">
        <v>78.75</v>
      </c>
      <c r="K161" s="201">
        <f>ROUND(E161*J161,2)</f>
        <v>3581.08</v>
      </c>
      <c r="L161" s="201">
        <v>12</v>
      </c>
      <c r="M161" s="201">
        <f>G161*(1+L161/100)</f>
        <v>0</v>
      </c>
      <c r="N161" s="200">
        <v>5.9000000000000003E-4</v>
      </c>
      <c r="O161" s="200">
        <f>ROUND(E161*N161,2)</f>
        <v>0.03</v>
      </c>
      <c r="P161" s="200">
        <v>0</v>
      </c>
      <c r="Q161" s="200">
        <f>ROUND(E161*P161,2)</f>
        <v>0</v>
      </c>
      <c r="R161" s="201" t="s">
        <v>380</v>
      </c>
      <c r="S161" s="201" t="s">
        <v>148</v>
      </c>
      <c r="T161" s="203" t="s">
        <v>148</v>
      </c>
      <c r="U161" s="28">
        <v>0.13719999999999999</v>
      </c>
      <c r="V161" s="28">
        <f>ROUND(E161*U161,2)</f>
        <v>6.24</v>
      </c>
      <c r="W161" s="28"/>
      <c r="X161" s="28" t="s">
        <v>149</v>
      </c>
      <c r="Y161" s="28" t="s">
        <v>150</v>
      </c>
      <c r="Z161" s="26"/>
      <c r="AA161" s="26"/>
      <c r="AB161" s="26"/>
      <c r="AC161" s="26"/>
      <c r="AD161" s="26"/>
      <c r="AE161" s="26"/>
      <c r="AF161" s="26"/>
      <c r="AG161" s="26" t="s">
        <v>151</v>
      </c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</row>
    <row r="162" spans="1:60" ht="22.5" outlineLevel="1" x14ac:dyDescent="0.2">
      <c r="A162" s="196">
        <v>99</v>
      </c>
      <c r="B162" s="197" t="s">
        <v>384</v>
      </c>
      <c r="C162" s="198" t="s">
        <v>385</v>
      </c>
      <c r="D162" s="199" t="s">
        <v>146</v>
      </c>
      <c r="E162" s="200">
        <v>33.094000000000001</v>
      </c>
      <c r="F162" s="161">
        <v>0</v>
      </c>
      <c r="G162" s="201">
        <f>ROUND(E162*F162,2)</f>
        <v>0</v>
      </c>
      <c r="H162" s="202">
        <v>0</v>
      </c>
      <c r="I162" s="201">
        <f>ROUND(E162*H162,2)</f>
        <v>0</v>
      </c>
      <c r="J162" s="202">
        <v>58.1</v>
      </c>
      <c r="K162" s="201">
        <f>ROUND(E162*J162,2)</f>
        <v>1922.76</v>
      </c>
      <c r="L162" s="201">
        <v>12</v>
      </c>
      <c r="M162" s="201">
        <f>G162*(1+L162/100)</f>
        <v>0</v>
      </c>
      <c r="N162" s="200">
        <v>0</v>
      </c>
      <c r="O162" s="200">
        <f>ROUND(E162*N162,2)</f>
        <v>0</v>
      </c>
      <c r="P162" s="200">
        <v>1E-3</v>
      </c>
      <c r="Q162" s="200">
        <f>ROUND(E162*P162,2)</f>
        <v>0.03</v>
      </c>
      <c r="R162" s="201" t="s">
        <v>380</v>
      </c>
      <c r="S162" s="201" t="s">
        <v>148</v>
      </c>
      <c r="T162" s="203" t="s">
        <v>148</v>
      </c>
      <c r="U162" s="28">
        <v>0.128</v>
      </c>
      <c r="V162" s="28">
        <f>ROUND(E162*U162,2)</f>
        <v>4.24</v>
      </c>
      <c r="W162" s="28"/>
      <c r="X162" s="28" t="s">
        <v>149</v>
      </c>
      <c r="Y162" s="28" t="s">
        <v>150</v>
      </c>
      <c r="Z162" s="26"/>
      <c r="AA162" s="26"/>
      <c r="AB162" s="26"/>
      <c r="AC162" s="26"/>
      <c r="AD162" s="26"/>
      <c r="AE162" s="26"/>
      <c r="AF162" s="26"/>
      <c r="AG162" s="26" t="s">
        <v>151</v>
      </c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</row>
    <row r="163" spans="1:60" ht="22.5" outlineLevel="1" x14ac:dyDescent="0.2">
      <c r="A163" s="196">
        <v>100</v>
      </c>
      <c r="B163" s="197" t="s">
        <v>386</v>
      </c>
      <c r="C163" s="198" t="s">
        <v>387</v>
      </c>
      <c r="D163" s="199" t="s">
        <v>146</v>
      </c>
      <c r="E163" s="200">
        <v>29.963999999999999</v>
      </c>
      <c r="F163" s="161">
        <v>0</v>
      </c>
      <c r="G163" s="201">
        <f>ROUND(E163*F163,2)</f>
        <v>0</v>
      </c>
      <c r="H163" s="202">
        <v>482.88</v>
      </c>
      <c r="I163" s="201">
        <f>ROUND(E163*H163,2)</f>
        <v>14469.02</v>
      </c>
      <c r="J163" s="202">
        <v>218.12</v>
      </c>
      <c r="K163" s="201">
        <f>ROUND(E163*J163,2)</f>
        <v>6535.75</v>
      </c>
      <c r="L163" s="201">
        <v>12</v>
      </c>
      <c r="M163" s="201">
        <f>G163*(1+L163/100)</f>
        <v>0</v>
      </c>
      <c r="N163" s="200">
        <v>3.47E-3</v>
      </c>
      <c r="O163" s="200">
        <f>ROUND(E163*N163,2)</f>
        <v>0.1</v>
      </c>
      <c r="P163" s="200">
        <v>0</v>
      </c>
      <c r="Q163" s="200">
        <f>ROUND(E163*P163,2)</f>
        <v>0</v>
      </c>
      <c r="R163" s="201" t="s">
        <v>380</v>
      </c>
      <c r="S163" s="201" t="s">
        <v>148</v>
      </c>
      <c r="T163" s="203" t="s">
        <v>148</v>
      </c>
      <c r="U163" s="28">
        <v>0.38</v>
      </c>
      <c r="V163" s="28">
        <f>ROUND(E163*U163,2)</f>
        <v>11.39</v>
      </c>
      <c r="W163" s="28"/>
      <c r="X163" s="28" t="s">
        <v>149</v>
      </c>
      <c r="Y163" s="28" t="s">
        <v>150</v>
      </c>
      <c r="Z163" s="26"/>
      <c r="AA163" s="26"/>
      <c r="AB163" s="26"/>
      <c r="AC163" s="26"/>
      <c r="AD163" s="26"/>
      <c r="AE163" s="26"/>
      <c r="AF163" s="26"/>
      <c r="AG163" s="26" t="s">
        <v>151</v>
      </c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</row>
    <row r="164" spans="1:60" outlineLevel="1" x14ac:dyDescent="0.2">
      <c r="A164" s="184">
        <v>101</v>
      </c>
      <c r="B164" s="185" t="s">
        <v>388</v>
      </c>
      <c r="C164" s="186" t="s">
        <v>389</v>
      </c>
      <c r="D164" s="187" t="s">
        <v>0</v>
      </c>
      <c r="E164" s="188">
        <v>526.49189999999999</v>
      </c>
      <c r="F164" s="160">
        <v>0</v>
      </c>
      <c r="G164" s="189">
        <f>ROUND(E164*F164,2)</f>
        <v>0</v>
      </c>
      <c r="H164" s="190">
        <v>0</v>
      </c>
      <c r="I164" s="189">
        <f>ROUND(E164*H164,2)</f>
        <v>0</v>
      </c>
      <c r="J164" s="190">
        <v>0.98</v>
      </c>
      <c r="K164" s="189">
        <f>ROUND(E164*J164,2)</f>
        <v>515.96</v>
      </c>
      <c r="L164" s="189">
        <v>12</v>
      </c>
      <c r="M164" s="189">
        <f>G164*(1+L164/100)</f>
        <v>0</v>
      </c>
      <c r="N164" s="188">
        <v>0</v>
      </c>
      <c r="O164" s="188">
        <f>ROUND(E164*N164,2)</f>
        <v>0</v>
      </c>
      <c r="P164" s="188">
        <v>0</v>
      </c>
      <c r="Q164" s="188">
        <f>ROUND(E164*P164,2)</f>
        <v>0</v>
      </c>
      <c r="R164" s="189" t="s">
        <v>380</v>
      </c>
      <c r="S164" s="189" t="s">
        <v>148</v>
      </c>
      <c r="T164" s="191" t="s">
        <v>148</v>
      </c>
      <c r="U164" s="28">
        <v>0</v>
      </c>
      <c r="V164" s="28">
        <f>ROUND(E164*U164,2)</f>
        <v>0</v>
      </c>
      <c r="W164" s="28"/>
      <c r="X164" s="28" t="s">
        <v>224</v>
      </c>
      <c r="Y164" s="28" t="s">
        <v>150</v>
      </c>
      <c r="Z164" s="26"/>
      <c r="AA164" s="26"/>
      <c r="AB164" s="26"/>
      <c r="AC164" s="26"/>
      <c r="AD164" s="26"/>
      <c r="AE164" s="26"/>
      <c r="AF164" s="26"/>
      <c r="AG164" s="26" t="s">
        <v>225</v>
      </c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</row>
    <row r="165" spans="1:60" outlineLevel="2" x14ac:dyDescent="0.2">
      <c r="A165" s="192"/>
      <c r="B165" s="193"/>
      <c r="C165" s="274" t="s">
        <v>262</v>
      </c>
      <c r="D165" s="275"/>
      <c r="E165" s="275"/>
      <c r="F165" s="275"/>
      <c r="G165" s="275"/>
      <c r="H165" s="194"/>
      <c r="I165" s="194"/>
      <c r="J165" s="194"/>
      <c r="K165" s="194"/>
      <c r="L165" s="194"/>
      <c r="M165" s="194"/>
      <c r="N165" s="195"/>
      <c r="O165" s="195"/>
      <c r="P165" s="195"/>
      <c r="Q165" s="195"/>
      <c r="R165" s="194"/>
      <c r="S165" s="194"/>
      <c r="T165" s="194"/>
      <c r="U165" s="28"/>
      <c r="V165" s="28"/>
      <c r="W165" s="28"/>
      <c r="X165" s="28"/>
      <c r="Y165" s="28"/>
      <c r="Z165" s="26"/>
      <c r="AA165" s="26"/>
      <c r="AB165" s="26"/>
      <c r="AC165" s="26"/>
      <c r="AD165" s="26"/>
      <c r="AE165" s="26"/>
      <c r="AF165" s="26"/>
      <c r="AG165" s="26" t="s">
        <v>153</v>
      </c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</row>
    <row r="166" spans="1:60" x14ac:dyDescent="0.2">
      <c r="A166" s="177" t="s">
        <v>142</v>
      </c>
      <c r="B166" s="178" t="s">
        <v>101</v>
      </c>
      <c r="C166" s="179" t="s">
        <v>102</v>
      </c>
      <c r="D166" s="180"/>
      <c r="E166" s="181"/>
      <c r="F166" s="182"/>
      <c r="G166" s="182">
        <f>SUMIF(AG167:AG175,"&lt;&gt;NOR",G167:G175)</f>
        <v>0</v>
      </c>
      <c r="H166" s="182"/>
      <c r="I166" s="182">
        <f>SUM(I167:I175)</f>
        <v>23876.36</v>
      </c>
      <c r="J166" s="182"/>
      <c r="K166" s="182">
        <f>SUM(K167:K175)</f>
        <v>18397.21</v>
      </c>
      <c r="L166" s="182"/>
      <c r="M166" s="182">
        <f>SUM(M167:M175)</f>
        <v>0</v>
      </c>
      <c r="N166" s="181"/>
      <c r="O166" s="181">
        <f>SUM(O167:O175)</f>
        <v>0.6</v>
      </c>
      <c r="P166" s="181"/>
      <c r="Q166" s="181">
        <f>SUM(Q167:Q175)</f>
        <v>0</v>
      </c>
      <c r="R166" s="182"/>
      <c r="S166" s="182"/>
      <c r="T166" s="183"/>
      <c r="U166" s="29"/>
      <c r="V166" s="29">
        <f>SUM(V167:V175)</f>
        <v>28.33</v>
      </c>
      <c r="W166" s="29"/>
      <c r="X166" s="29"/>
      <c r="Y166" s="29"/>
      <c r="AG166" t="s">
        <v>143</v>
      </c>
    </row>
    <row r="167" spans="1:60" outlineLevel="1" x14ac:dyDescent="0.2">
      <c r="A167" s="184">
        <v>102</v>
      </c>
      <c r="B167" s="185" t="s">
        <v>390</v>
      </c>
      <c r="C167" s="186" t="s">
        <v>391</v>
      </c>
      <c r="D167" s="187" t="s">
        <v>146</v>
      </c>
      <c r="E167" s="188">
        <v>22.646000000000001</v>
      </c>
      <c r="F167" s="160">
        <v>0</v>
      </c>
      <c r="G167" s="189">
        <f>ROUND(E167*F167,2)</f>
        <v>0</v>
      </c>
      <c r="H167" s="190">
        <v>4.99</v>
      </c>
      <c r="I167" s="189">
        <f>ROUND(E167*H167,2)</f>
        <v>113</v>
      </c>
      <c r="J167" s="190">
        <v>28.71</v>
      </c>
      <c r="K167" s="189">
        <f>ROUND(E167*J167,2)</f>
        <v>650.16999999999996</v>
      </c>
      <c r="L167" s="189">
        <v>12</v>
      </c>
      <c r="M167" s="189">
        <f>G167*(1+L167/100)</f>
        <v>0</v>
      </c>
      <c r="N167" s="188">
        <v>3.0000000000000001E-5</v>
      </c>
      <c r="O167" s="188">
        <f>ROUND(E167*N167,2)</f>
        <v>0</v>
      </c>
      <c r="P167" s="188">
        <v>0</v>
      </c>
      <c r="Q167" s="188">
        <f>ROUND(E167*P167,2)</f>
        <v>0</v>
      </c>
      <c r="R167" s="189" t="s">
        <v>367</v>
      </c>
      <c r="S167" s="189" t="s">
        <v>148</v>
      </c>
      <c r="T167" s="191" t="s">
        <v>148</v>
      </c>
      <c r="U167" s="28">
        <v>0.05</v>
      </c>
      <c r="V167" s="28">
        <f>ROUND(E167*U167,2)</f>
        <v>1.1299999999999999</v>
      </c>
      <c r="W167" s="28"/>
      <c r="X167" s="28" t="s">
        <v>149</v>
      </c>
      <c r="Y167" s="28" t="s">
        <v>150</v>
      </c>
      <c r="Z167" s="26"/>
      <c r="AA167" s="26"/>
      <c r="AB167" s="26"/>
      <c r="AC167" s="26"/>
      <c r="AD167" s="26"/>
      <c r="AE167" s="26"/>
      <c r="AF167" s="26"/>
      <c r="AG167" s="26" t="s">
        <v>151</v>
      </c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</row>
    <row r="168" spans="1:60" outlineLevel="2" x14ac:dyDescent="0.2">
      <c r="A168" s="192"/>
      <c r="B168" s="193"/>
      <c r="C168" s="274" t="s">
        <v>392</v>
      </c>
      <c r="D168" s="275"/>
      <c r="E168" s="275"/>
      <c r="F168" s="275"/>
      <c r="G168" s="275"/>
      <c r="H168" s="194"/>
      <c r="I168" s="194"/>
      <c r="J168" s="194"/>
      <c r="K168" s="194"/>
      <c r="L168" s="194"/>
      <c r="M168" s="194"/>
      <c r="N168" s="195"/>
      <c r="O168" s="195"/>
      <c r="P168" s="195"/>
      <c r="Q168" s="195"/>
      <c r="R168" s="194"/>
      <c r="S168" s="194"/>
      <c r="T168" s="194"/>
      <c r="U168" s="28"/>
      <c r="V168" s="28"/>
      <c r="W168" s="28"/>
      <c r="X168" s="28"/>
      <c r="Y168" s="28"/>
      <c r="Z168" s="26"/>
      <c r="AA168" s="26"/>
      <c r="AB168" s="26"/>
      <c r="AC168" s="26"/>
      <c r="AD168" s="26"/>
      <c r="AE168" s="26"/>
      <c r="AF168" s="26"/>
      <c r="AG168" s="26" t="s">
        <v>240</v>
      </c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</row>
    <row r="169" spans="1:60" ht="22.5" outlineLevel="1" x14ac:dyDescent="0.2">
      <c r="A169" s="184">
        <v>103</v>
      </c>
      <c r="B169" s="185" t="s">
        <v>393</v>
      </c>
      <c r="C169" s="186" t="s">
        <v>394</v>
      </c>
      <c r="D169" s="187" t="s">
        <v>146</v>
      </c>
      <c r="E169" s="188">
        <v>22.646000000000001</v>
      </c>
      <c r="F169" s="160">
        <v>0</v>
      </c>
      <c r="G169" s="189">
        <f>ROUND(E169*F169,2)</f>
        <v>0</v>
      </c>
      <c r="H169" s="190">
        <v>0</v>
      </c>
      <c r="I169" s="189">
        <f>ROUND(E169*H169,2)</f>
        <v>0</v>
      </c>
      <c r="J169" s="190">
        <v>655</v>
      </c>
      <c r="K169" s="189">
        <f>ROUND(E169*J169,2)</f>
        <v>14833.13</v>
      </c>
      <c r="L169" s="189">
        <v>12</v>
      </c>
      <c r="M169" s="189">
        <f>G169*(1+L169/100)</f>
        <v>0</v>
      </c>
      <c r="N169" s="188">
        <v>0</v>
      </c>
      <c r="O169" s="188">
        <f>ROUND(E169*N169,2)</f>
        <v>0</v>
      </c>
      <c r="P169" s="188">
        <v>0</v>
      </c>
      <c r="Q169" s="188">
        <f>ROUND(E169*P169,2)</f>
        <v>0</v>
      </c>
      <c r="R169" s="189" t="s">
        <v>367</v>
      </c>
      <c r="S169" s="189" t="s">
        <v>148</v>
      </c>
      <c r="T169" s="191" t="s">
        <v>148</v>
      </c>
      <c r="U169" s="28">
        <v>1.1399999999999999</v>
      </c>
      <c r="V169" s="28">
        <f>ROUND(E169*U169,2)</f>
        <v>25.82</v>
      </c>
      <c r="W169" s="28"/>
      <c r="X169" s="28" t="s">
        <v>149</v>
      </c>
      <c r="Y169" s="28" t="s">
        <v>150</v>
      </c>
      <c r="Z169" s="26"/>
      <c r="AA169" s="26"/>
      <c r="AB169" s="26"/>
      <c r="AC169" s="26"/>
      <c r="AD169" s="26"/>
      <c r="AE169" s="26"/>
      <c r="AF169" s="26"/>
      <c r="AG169" s="26" t="s">
        <v>151</v>
      </c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</row>
    <row r="170" spans="1:60" outlineLevel="2" x14ac:dyDescent="0.2">
      <c r="A170" s="192"/>
      <c r="B170" s="193"/>
      <c r="C170" s="274" t="s">
        <v>395</v>
      </c>
      <c r="D170" s="275"/>
      <c r="E170" s="275"/>
      <c r="F170" s="275"/>
      <c r="G170" s="275"/>
      <c r="H170" s="194"/>
      <c r="I170" s="194"/>
      <c r="J170" s="194"/>
      <c r="K170" s="194"/>
      <c r="L170" s="194"/>
      <c r="M170" s="194"/>
      <c r="N170" s="195"/>
      <c r="O170" s="195"/>
      <c r="P170" s="195"/>
      <c r="Q170" s="195"/>
      <c r="R170" s="194"/>
      <c r="S170" s="194"/>
      <c r="T170" s="194"/>
      <c r="U170" s="28"/>
      <c r="V170" s="28"/>
      <c r="W170" s="28"/>
      <c r="X170" s="28"/>
      <c r="Y170" s="28"/>
      <c r="Z170" s="26"/>
      <c r="AA170" s="26"/>
      <c r="AB170" s="26"/>
      <c r="AC170" s="26"/>
      <c r="AD170" s="26"/>
      <c r="AE170" s="26"/>
      <c r="AF170" s="26"/>
      <c r="AG170" s="26" t="s">
        <v>153</v>
      </c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</row>
    <row r="171" spans="1:60" outlineLevel="1" x14ac:dyDescent="0.2">
      <c r="A171" s="196">
        <v>104</v>
      </c>
      <c r="B171" s="197" t="s">
        <v>396</v>
      </c>
      <c r="C171" s="198" t="s">
        <v>397</v>
      </c>
      <c r="D171" s="199" t="s">
        <v>215</v>
      </c>
      <c r="E171" s="200">
        <v>11.5</v>
      </c>
      <c r="F171" s="161">
        <v>0</v>
      </c>
      <c r="G171" s="201">
        <f>ROUND(E171*F171,2)</f>
        <v>0</v>
      </c>
      <c r="H171" s="202">
        <v>227.62</v>
      </c>
      <c r="I171" s="201">
        <f>ROUND(E171*H171,2)</f>
        <v>2617.63</v>
      </c>
      <c r="J171" s="202">
        <v>68.88</v>
      </c>
      <c r="K171" s="201">
        <f>ROUND(E171*J171,2)</f>
        <v>792.12</v>
      </c>
      <c r="L171" s="201">
        <v>12</v>
      </c>
      <c r="M171" s="201">
        <f>G171*(1+L171/100)</f>
        <v>0</v>
      </c>
      <c r="N171" s="200">
        <v>1.2999999999999999E-4</v>
      </c>
      <c r="O171" s="200">
        <f>ROUND(E171*N171,2)</f>
        <v>0</v>
      </c>
      <c r="P171" s="200">
        <v>0</v>
      </c>
      <c r="Q171" s="200">
        <f>ROUND(E171*P171,2)</f>
        <v>0</v>
      </c>
      <c r="R171" s="201" t="s">
        <v>367</v>
      </c>
      <c r="S171" s="201" t="s">
        <v>148</v>
      </c>
      <c r="T171" s="203" t="s">
        <v>148</v>
      </c>
      <c r="U171" s="28">
        <v>0.12</v>
      </c>
      <c r="V171" s="28">
        <f>ROUND(E171*U171,2)</f>
        <v>1.38</v>
      </c>
      <c r="W171" s="28"/>
      <c r="X171" s="28" t="s">
        <v>149</v>
      </c>
      <c r="Y171" s="28" t="s">
        <v>150</v>
      </c>
      <c r="Z171" s="26"/>
      <c r="AA171" s="26"/>
      <c r="AB171" s="26"/>
      <c r="AC171" s="26"/>
      <c r="AD171" s="26"/>
      <c r="AE171" s="26"/>
      <c r="AF171" s="26"/>
      <c r="AG171" s="26" t="s">
        <v>151</v>
      </c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</row>
    <row r="172" spans="1:60" ht="33.75" outlineLevel="1" x14ac:dyDescent="0.2">
      <c r="A172" s="196">
        <v>105</v>
      </c>
      <c r="B172" s="197" t="s">
        <v>398</v>
      </c>
      <c r="C172" s="198" t="s">
        <v>399</v>
      </c>
      <c r="D172" s="199" t="s">
        <v>164</v>
      </c>
      <c r="E172" s="200">
        <v>6.7750000000000004</v>
      </c>
      <c r="F172" s="161">
        <v>0</v>
      </c>
      <c r="G172" s="201">
        <f>ROUND(E172*F172,2)</f>
        <v>0</v>
      </c>
      <c r="H172" s="202">
        <v>134.5</v>
      </c>
      <c r="I172" s="201">
        <f>ROUND(E172*H172,2)</f>
        <v>911.24</v>
      </c>
      <c r="J172" s="202">
        <v>0</v>
      </c>
      <c r="K172" s="201">
        <f>ROUND(E172*J172,2)</f>
        <v>0</v>
      </c>
      <c r="L172" s="201">
        <v>12</v>
      </c>
      <c r="M172" s="201">
        <f>G172*(1+L172/100)</f>
        <v>0</v>
      </c>
      <c r="N172" s="200">
        <v>2E-3</v>
      </c>
      <c r="O172" s="200">
        <f>ROUND(E172*N172,2)</f>
        <v>0.01</v>
      </c>
      <c r="P172" s="200">
        <v>0</v>
      </c>
      <c r="Q172" s="200">
        <f>ROUND(E172*P172,2)</f>
        <v>0</v>
      </c>
      <c r="R172" s="201" t="s">
        <v>204</v>
      </c>
      <c r="S172" s="201" t="s">
        <v>148</v>
      </c>
      <c r="T172" s="203" t="s">
        <v>148</v>
      </c>
      <c r="U172" s="28">
        <v>0</v>
      </c>
      <c r="V172" s="28">
        <f>ROUND(E172*U172,2)</f>
        <v>0</v>
      </c>
      <c r="W172" s="28"/>
      <c r="X172" s="28" t="s">
        <v>200</v>
      </c>
      <c r="Y172" s="28" t="s">
        <v>150</v>
      </c>
      <c r="Z172" s="26"/>
      <c r="AA172" s="26"/>
      <c r="AB172" s="26"/>
      <c r="AC172" s="26"/>
      <c r="AD172" s="26"/>
      <c r="AE172" s="26"/>
      <c r="AF172" s="26"/>
      <c r="AG172" s="26" t="s">
        <v>201</v>
      </c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</row>
    <row r="173" spans="1:60" ht="22.5" outlineLevel="1" x14ac:dyDescent="0.2">
      <c r="A173" s="196">
        <v>106</v>
      </c>
      <c r="B173" s="197" t="s">
        <v>400</v>
      </c>
      <c r="C173" s="198" t="s">
        <v>401</v>
      </c>
      <c r="D173" s="199" t="s">
        <v>402</v>
      </c>
      <c r="E173" s="200">
        <v>113.23</v>
      </c>
      <c r="F173" s="161">
        <v>0</v>
      </c>
      <c r="G173" s="201">
        <f>ROUND(E173*F173,2)</f>
        <v>0</v>
      </c>
      <c r="H173" s="202">
        <v>22.5</v>
      </c>
      <c r="I173" s="201">
        <f>ROUND(E173*H173,2)</f>
        <v>2547.6799999999998</v>
      </c>
      <c r="J173" s="202">
        <v>0</v>
      </c>
      <c r="K173" s="201">
        <f>ROUND(E173*J173,2)</f>
        <v>0</v>
      </c>
      <c r="L173" s="201">
        <v>12</v>
      </c>
      <c r="M173" s="201">
        <f>G173*(1+L173/100)</f>
        <v>0</v>
      </c>
      <c r="N173" s="200">
        <v>1E-3</v>
      </c>
      <c r="O173" s="200">
        <f>ROUND(E173*N173,2)</f>
        <v>0.11</v>
      </c>
      <c r="P173" s="200">
        <v>0</v>
      </c>
      <c r="Q173" s="200">
        <f>ROUND(E173*P173,2)</f>
        <v>0</v>
      </c>
      <c r="R173" s="201" t="s">
        <v>204</v>
      </c>
      <c r="S173" s="201" t="s">
        <v>148</v>
      </c>
      <c r="T173" s="203" t="s">
        <v>148</v>
      </c>
      <c r="U173" s="28">
        <v>0</v>
      </c>
      <c r="V173" s="28">
        <f>ROUND(E173*U173,2)</f>
        <v>0</v>
      </c>
      <c r="W173" s="28"/>
      <c r="X173" s="28" t="s">
        <v>200</v>
      </c>
      <c r="Y173" s="28" t="s">
        <v>150</v>
      </c>
      <c r="Z173" s="26"/>
      <c r="AA173" s="26"/>
      <c r="AB173" s="26"/>
      <c r="AC173" s="26"/>
      <c r="AD173" s="26"/>
      <c r="AE173" s="26"/>
      <c r="AF173" s="26"/>
      <c r="AG173" s="26" t="s">
        <v>201</v>
      </c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</row>
    <row r="174" spans="1:60" ht="22.5" outlineLevel="1" x14ac:dyDescent="0.2">
      <c r="A174" s="196">
        <v>107</v>
      </c>
      <c r="B174" s="197" t="s">
        <v>403</v>
      </c>
      <c r="C174" s="198" t="s">
        <v>404</v>
      </c>
      <c r="D174" s="199" t="s">
        <v>146</v>
      </c>
      <c r="E174" s="200">
        <v>24.911000000000001</v>
      </c>
      <c r="F174" s="161">
        <v>0</v>
      </c>
      <c r="G174" s="201">
        <f>ROUND(E174*F174,2)</f>
        <v>0</v>
      </c>
      <c r="H174" s="202">
        <v>710</v>
      </c>
      <c r="I174" s="201">
        <f>ROUND(E174*H174,2)</f>
        <v>17686.810000000001</v>
      </c>
      <c r="J174" s="202">
        <v>0</v>
      </c>
      <c r="K174" s="201">
        <f>ROUND(E174*J174,2)</f>
        <v>0</v>
      </c>
      <c r="L174" s="201">
        <v>12</v>
      </c>
      <c r="M174" s="201">
        <f>G174*(1+L174/100)</f>
        <v>0</v>
      </c>
      <c r="N174" s="200">
        <v>1.9429999999999999E-2</v>
      </c>
      <c r="O174" s="200">
        <f>ROUND(E174*N174,2)</f>
        <v>0.48</v>
      </c>
      <c r="P174" s="200">
        <v>0</v>
      </c>
      <c r="Q174" s="200">
        <f>ROUND(E174*P174,2)</f>
        <v>0</v>
      </c>
      <c r="R174" s="201" t="s">
        <v>204</v>
      </c>
      <c r="S174" s="201" t="s">
        <v>148</v>
      </c>
      <c r="T174" s="203" t="s">
        <v>148</v>
      </c>
      <c r="U174" s="28">
        <v>0</v>
      </c>
      <c r="V174" s="28">
        <f>ROUND(E174*U174,2)</f>
        <v>0</v>
      </c>
      <c r="W174" s="28"/>
      <c r="X174" s="28" t="s">
        <v>200</v>
      </c>
      <c r="Y174" s="28" t="s">
        <v>150</v>
      </c>
      <c r="Z174" s="26"/>
      <c r="AA174" s="26"/>
      <c r="AB174" s="26"/>
      <c r="AC174" s="26"/>
      <c r="AD174" s="26"/>
      <c r="AE174" s="26"/>
      <c r="AF174" s="26"/>
      <c r="AG174" s="26" t="s">
        <v>201</v>
      </c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</row>
    <row r="175" spans="1:60" outlineLevel="1" x14ac:dyDescent="0.2">
      <c r="A175" s="196">
        <v>108</v>
      </c>
      <c r="B175" s="197" t="s">
        <v>405</v>
      </c>
      <c r="C175" s="198" t="s">
        <v>406</v>
      </c>
      <c r="D175" s="199" t="s">
        <v>0</v>
      </c>
      <c r="E175" s="200">
        <v>385.78</v>
      </c>
      <c r="F175" s="161">
        <v>0</v>
      </c>
      <c r="G175" s="201">
        <f>ROUND(E175*F175,2)</f>
        <v>0</v>
      </c>
      <c r="H175" s="202">
        <v>0</v>
      </c>
      <c r="I175" s="201">
        <f>ROUND(E175*H175,2)</f>
        <v>0</v>
      </c>
      <c r="J175" s="202">
        <v>5.5</v>
      </c>
      <c r="K175" s="201">
        <f>ROUND(E175*J175,2)</f>
        <v>2121.79</v>
      </c>
      <c r="L175" s="201">
        <v>12</v>
      </c>
      <c r="M175" s="201">
        <f>G175*(1+L175/100)</f>
        <v>0</v>
      </c>
      <c r="N175" s="200">
        <v>0</v>
      </c>
      <c r="O175" s="200">
        <f>ROUND(E175*N175,2)</f>
        <v>0</v>
      </c>
      <c r="P175" s="200">
        <v>0</v>
      </c>
      <c r="Q175" s="200">
        <f>ROUND(E175*P175,2)</f>
        <v>0</v>
      </c>
      <c r="R175" s="201" t="s">
        <v>367</v>
      </c>
      <c r="S175" s="201" t="s">
        <v>148</v>
      </c>
      <c r="T175" s="203" t="s">
        <v>148</v>
      </c>
      <c r="U175" s="28">
        <v>0</v>
      </c>
      <c r="V175" s="28">
        <f>ROUND(E175*U175,2)</f>
        <v>0</v>
      </c>
      <c r="W175" s="28"/>
      <c r="X175" s="28" t="s">
        <v>224</v>
      </c>
      <c r="Y175" s="28" t="s">
        <v>150</v>
      </c>
      <c r="Z175" s="26"/>
      <c r="AA175" s="26"/>
      <c r="AB175" s="26"/>
      <c r="AC175" s="26"/>
      <c r="AD175" s="26"/>
      <c r="AE175" s="26"/>
      <c r="AF175" s="26"/>
      <c r="AG175" s="26" t="s">
        <v>225</v>
      </c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</row>
    <row r="176" spans="1:60" x14ac:dyDescent="0.2">
      <c r="A176" s="177" t="s">
        <v>142</v>
      </c>
      <c r="B176" s="178" t="s">
        <v>103</v>
      </c>
      <c r="C176" s="179" t="s">
        <v>104</v>
      </c>
      <c r="D176" s="180"/>
      <c r="E176" s="181"/>
      <c r="F176" s="182"/>
      <c r="G176" s="182">
        <f>SUMIF(AG177:AG181,"&lt;&gt;NOR",G177:G181)</f>
        <v>0</v>
      </c>
      <c r="H176" s="182"/>
      <c r="I176" s="182">
        <f>SUM(I177:I181)</f>
        <v>1756.0800000000002</v>
      </c>
      <c r="J176" s="182"/>
      <c r="K176" s="182">
        <f>SUM(K177:K181)</f>
        <v>10141.779999999999</v>
      </c>
      <c r="L176" s="182"/>
      <c r="M176" s="182">
        <f>SUM(M177:M181)</f>
        <v>0</v>
      </c>
      <c r="N176" s="181"/>
      <c r="O176" s="181">
        <f>SUM(O177:O181)</f>
        <v>0</v>
      </c>
      <c r="P176" s="181"/>
      <c r="Q176" s="181">
        <f>SUM(Q177:Q181)</f>
        <v>0</v>
      </c>
      <c r="R176" s="182"/>
      <c r="S176" s="182"/>
      <c r="T176" s="183"/>
      <c r="U176" s="29"/>
      <c r="V176" s="29">
        <f>SUM(V177:V181)</f>
        <v>21.23</v>
      </c>
      <c r="W176" s="29"/>
      <c r="X176" s="29"/>
      <c r="Y176" s="29"/>
      <c r="AG176" t="s">
        <v>143</v>
      </c>
    </row>
    <row r="177" spans="1:60" outlineLevel="1" x14ac:dyDescent="0.2">
      <c r="A177" s="184">
        <v>109</v>
      </c>
      <c r="B177" s="185" t="s">
        <v>407</v>
      </c>
      <c r="C177" s="186" t="s">
        <v>408</v>
      </c>
      <c r="D177" s="187" t="s">
        <v>146</v>
      </c>
      <c r="E177" s="188">
        <v>4.5599999999999996</v>
      </c>
      <c r="F177" s="160">
        <v>0</v>
      </c>
      <c r="G177" s="189">
        <f>ROUND(E177*F177,2)</f>
        <v>0</v>
      </c>
      <c r="H177" s="190">
        <v>50.5</v>
      </c>
      <c r="I177" s="189">
        <f>ROUND(E177*H177,2)</f>
        <v>230.28</v>
      </c>
      <c r="J177" s="190">
        <v>222</v>
      </c>
      <c r="K177" s="189">
        <f>ROUND(E177*J177,2)</f>
        <v>1012.32</v>
      </c>
      <c r="L177" s="189">
        <v>12</v>
      </c>
      <c r="M177" s="189">
        <f>G177*(1+L177/100)</f>
        <v>0</v>
      </c>
      <c r="N177" s="188">
        <v>3.1E-4</v>
      </c>
      <c r="O177" s="188">
        <f>ROUND(E177*N177,2)</f>
        <v>0</v>
      </c>
      <c r="P177" s="188">
        <v>0</v>
      </c>
      <c r="Q177" s="188">
        <f>ROUND(E177*P177,2)</f>
        <v>0</v>
      </c>
      <c r="R177" s="189" t="s">
        <v>409</v>
      </c>
      <c r="S177" s="189" t="s">
        <v>148</v>
      </c>
      <c r="T177" s="191" t="s">
        <v>148</v>
      </c>
      <c r="U177" s="28">
        <v>0.40300000000000002</v>
      </c>
      <c r="V177" s="28">
        <f>ROUND(E177*U177,2)</f>
        <v>1.84</v>
      </c>
      <c r="W177" s="28"/>
      <c r="X177" s="28" t="s">
        <v>149</v>
      </c>
      <c r="Y177" s="28" t="s">
        <v>150</v>
      </c>
      <c r="Z177" s="26"/>
      <c r="AA177" s="26"/>
      <c r="AB177" s="26"/>
      <c r="AC177" s="26"/>
      <c r="AD177" s="26"/>
      <c r="AE177" s="26"/>
      <c r="AF177" s="26"/>
      <c r="AG177" s="26" t="s">
        <v>151</v>
      </c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</row>
    <row r="178" spans="1:60" outlineLevel="2" x14ac:dyDescent="0.2">
      <c r="A178" s="192"/>
      <c r="B178" s="193"/>
      <c r="C178" s="274" t="s">
        <v>410</v>
      </c>
      <c r="D178" s="275"/>
      <c r="E178" s="275"/>
      <c r="F178" s="275"/>
      <c r="G178" s="275"/>
      <c r="H178" s="194"/>
      <c r="I178" s="194"/>
      <c r="J178" s="194"/>
      <c r="K178" s="194"/>
      <c r="L178" s="194"/>
      <c r="M178" s="194"/>
      <c r="N178" s="195"/>
      <c r="O178" s="195"/>
      <c r="P178" s="195"/>
      <c r="Q178" s="195"/>
      <c r="R178" s="194"/>
      <c r="S178" s="194"/>
      <c r="T178" s="194"/>
      <c r="U178" s="28"/>
      <c r="V178" s="28"/>
      <c r="W178" s="28"/>
      <c r="X178" s="28"/>
      <c r="Y178" s="28"/>
      <c r="Z178" s="26"/>
      <c r="AA178" s="26"/>
      <c r="AB178" s="26"/>
      <c r="AC178" s="26"/>
      <c r="AD178" s="26"/>
      <c r="AE178" s="26"/>
      <c r="AF178" s="26"/>
      <c r="AG178" s="26" t="s">
        <v>240</v>
      </c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</row>
    <row r="179" spans="1:60" ht="22.5" outlineLevel="1" x14ac:dyDescent="0.2">
      <c r="A179" s="196">
        <v>110</v>
      </c>
      <c r="B179" s="197" t="s">
        <v>411</v>
      </c>
      <c r="C179" s="198" t="s">
        <v>412</v>
      </c>
      <c r="D179" s="199" t="s">
        <v>146</v>
      </c>
      <c r="E179" s="200">
        <v>15.84</v>
      </c>
      <c r="F179" s="161">
        <v>0</v>
      </c>
      <c r="G179" s="201">
        <f>ROUND(E179*F179,2)</f>
        <v>0</v>
      </c>
      <c r="H179" s="202">
        <v>58.42</v>
      </c>
      <c r="I179" s="201">
        <f>ROUND(E179*H179,2)</f>
        <v>925.37</v>
      </c>
      <c r="J179" s="202">
        <v>97.58</v>
      </c>
      <c r="K179" s="201">
        <f>ROUND(E179*J179,2)</f>
        <v>1545.67</v>
      </c>
      <c r="L179" s="201">
        <v>12</v>
      </c>
      <c r="M179" s="201">
        <f>G179*(1+L179/100)</f>
        <v>0</v>
      </c>
      <c r="N179" s="200">
        <v>2.4000000000000001E-4</v>
      </c>
      <c r="O179" s="200">
        <f>ROUND(E179*N179,2)</f>
        <v>0</v>
      </c>
      <c r="P179" s="200">
        <v>0</v>
      </c>
      <c r="Q179" s="200">
        <f>ROUND(E179*P179,2)</f>
        <v>0</v>
      </c>
      <c r="R179" s="201" t="s">
        <v>409</v>
      </c>
      <c r="S179" s="201" t="s">
        <v>148</v>
      </c>
      <c r="T179" s="203" t="s">
        <v>148</v>
      </c>
      <c r="U179" s="28">
        <v>0.17</v>
      </c>
      <c r="V179" s="28">
        <f>ROUND(E179*U179,2)</f>
        <v>2.69</v>
      </c>
      <c r="W179" s="28"/>
      <c r="X179" s="28" t="s">
        <v>149</v>
      </c>
      <c r="Y179" s="28" t="s">
        <v>150</v>
      </c>
      <c r="Z179" s="26"/>
      <c r="AA179" s="26"/>
      <c r="AB179" s="26"/>
      <c r="AC179" s="26"/>
      <c r="AD179" s="26"/>
      <c r="AE179" s="26"/>
      <c r="AF179" s="26"/>
      <c r="AG179" s="26" t="s">
        <v>151</v>
      </c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</row>
    <row r="180" spans="1:60" outlineLevel="1" x14ac:dyDescent="0.2">
      <c r="A180" s="196">
        <v>111</v>
      </c>
      <c r="B180" s="197" t="s">
        <v>413</v>
      </c>
      <c r="C180" s="198" t="s">
        <v>414</v>
      </c>
      <c r="D180" s="199" t="s">
        <v>146</v>
      </c>
      <c r="E180" s="200">
        <v>49.396999999999998</v>
      </c>
      <c r="F180" s="161">
        <v>0</v>
      </c>
      <c r="G180" s="201">
        <f>ROUND(E180*F180,2)</f>
        <v>0</v>
      </c>
      <c r="H180" s="202">
        <v>2.91</v>
      </c>
      <c r="I180" s="201">
        <f>ROUND(E180*H180,2)</f>
        <v>143.75</v>
      </c>
      <c r="J180" s="202">
        <v>55.39</v>
      </c>
      <c r="K180" s="201">
        <f>ROUND(E180*J180,2)</f>
        <v>2736.1</v>
      </c>
      <c r="L180" s="201">
        <v>12</v>
      </c>
      <c r="M180" s="201">
        <f>G180*(1+L180/100)</f>
        <v>0</v>
      </c>
      <c r="N180" s="200">
        <v>1.0000000000000001E-5</v>
      </c>
      <c r="O180" s="200">
        <f>ROUND(E180*N180,2)</f>
        <v>0</v>
      </c>
      <c r="P180" s="200">
        <v>0</v>
      </c>
      <c r="Q180" s="200">
        <f>ROUND(E180*P180,2)</f>
        <v>0</v>
      </c>
      <c r="R180" s="201" t="s">
        <v>409</v>
      </c>
      <c r="S180" s="201" t="s">
        <v>148</v>
      </c>
      <c r="T180" s="203" t="s">
        <v>148</v>
      </c>
      <c r="U180" s="28">
        <v>0.122</v>
      </c>
      <c r="V180" s="28">
        <f>ROUND(E180*U180,2)</f>
        <v>6.03</v>
      </c>
      <c r="W180" s="28"/>
      <c r="X180" s="28" t="s">
        <v>149</v>
      </c>
      <c r="Y180" s="28" t="s">
        <v>150</v>
      </c>
      <c r="Z180" s="26"/>
      <c r="AA180" s="26"/>
      <c r="AB180" s="26"/>
      <c r="AC180" s="26"/>
      <c r="AD180" s="26"/>
      <c r="AE180" s="26"/>
      <c r="AF180" s="26"/>
      <c r="AG180" s="26" t="s">
        <v>151</v>
      </c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</row>
    <row r="181" spans="1:60" outlineLevel="1" x14ac:dyDescent="0.2">
      <c r="A181" s="196">
        <v>112</v>
      </c>
      <c r="B181" s="197" t="s">
        <v>415</v>
      </c>
      <c r="C181" s="198" t="s">
        <v>416</v>
      </c>
      <c r="D181" s="199" t="s">
        <v>146</v>
      </c>
      <c r="E181" s="200">
        <v>156.934</v>
      </c>
      <c r="F181" s="161">
        <v>0</v>
      </c>
      <c r="G181" s="201">
        <f>ROUND(E181*F181,2)</f>
        <v>0</v>
      </c>
      <c r="H181" s="202">
        <v>2.91</v>
      </c>
      <c r="I181" s="201">
        <f>ROUND(E181*H181,2)</f>
        <v>456.68</v>
      </c>
      <c r="J181" s="202">
        <v>30.89</v>
      </c>
      <c r="K181" s="201">
        <f>ROUND(E181*J181,2)</f>
        <v>4847.6899999999996</v>
      </c>
      <c r="L181" s="201">
        <v>12</v>
      </c>
      <c r="M181" s="201">
        <f>G181*(1+L181/100)</f>
        <v>0</v>
      </c>
      <c r="N181" s="200">
        <v>1.0000000000000001E-5</v>
      </c>
      <c r="O181" s="200">
        <f>ROUND(E181*N181,2)</f>
        <v>0</v>
      </c>
      <c r="P181" s="200">
        <v>0</v>
      </c>
      <c r="Q181" s="200">
        <f>ROUND(E181*P181,2)</f>
        <v>0</v>
      </c>
      <c r="R181" s="201" t="s">
        <v>409</v>
      </c>
      <c r="S181" s="201" t="s">
        <v>148</v>
      </c>
      <c r="T181" s="203" t="s">
        <v>148</v>
      </c>
      <c r="U181" s="28">
        <v>6.8000000000000005E-2</v>
      </c>
      <c r="V181" s="28">
        <f>ROUND(E181*U181,2)</f>
        <v>10.67</v>
      </c>
      <c r="W181" s="28"/>
      <c r="X181" s="28" t="s">
        <v>149</v>
      </c>
      <c r="Y181" s="28" t="s">
        <v>150</v>
      </c>
      <c r="Z181" s="26"/>
      <c r="AA181" s="26"/>
      <c r="AB181" s="26"/>
      <c r="AC181" s="26"/>
      <c r="AD181" s="26"/>
      <c r="AE181" s="26"/>
      <c r="AF181" s="26"/>
      <c r="AG181" s="26" t="s">
        <v>151</v>
      </c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</row>
    <row r="182" spans="1:60" x14ac:dyDescent="0.2">
      <c r="A182" s="177" t="s">
        <v>142</v>
      </c>
      <c r="B182" s="178" t="s">
        <v>105</v>
      </c>
      <c r="C182" s="179" t="s">
        <v>106</v>
      </c>
      <c r="D182" s="180"/>
      <c r="E182" s="181"/>
      <c r="F182" s="182"/>
      <c r="G182" s="182">
        <f>SUMIF(AG183:AG184,"&lt;&gt;NOR",G183:G184)</f>
        <v>0</v>
      </c>
      <c r="H182" s="182"/>
      <c r="I182" s="182">
        <f>SUM(I183:I184)</f>
        <v>2568.8500000000004</v>
      </c>
      <c r="J182" s="182"/>
      <c r="K182" s="182">
        <f>SUM(K183:K184)</f>
        <v>18850.400000000001</v>
      </c>
      <c r="L182" s="182"/>
      <c r="M182" s="182">
        <f>SUM(M183:M184)</f>
        <v>0</v>
      </c>
      <c r="N182" s="181"/>
      <c r="O182" s="181">
        <f>SUM(O183:O184)</f>
        <v>0.05</v>
      </c>
      <c r="P182" s="181"/>
      <c r="Q182" s="181">
        <f>SUM(Q183:Q184)</f>
        <v>0</v>
      </c>
      <c r="R182" s="182"/>
      <c r="S182" s="182"/>
      <c r="T182" s="183"/>
      <c r="U182" s="29"/>
      <c r="V182" s="29">
        <f>SUM(V183:V184)</f>
        <v>32.78</v>
      </c>
      <c r="W182" s="29"/>
      <c r="X182" s="29"/>
      <c r="Y182" s="29"/>
      <c r="AG182" t="s">
        <v>143</v>
      </c>
    </row>
    <row r="183" spans="1:60" outlineLevel="1" x14ac:dyDescent="0.2">
      <c r="A183" s="196">
        <v>113</v>
      </c>
      <c r="B183" s="197" t="s">
        <v>417</v>
      </c>
      <c r="C183" s="198" t="s">
        <v>418</v>
      </c>
      <c r="D183" s="199" t="s">
        <v>146</v>
      </c>
      <c r="E183" s="200">
        <v>243.95500000000001</v>
      </c>
      <c r="F183" s="161">
        <v>0</v>
      </c>
      <c r="G183" s="201">
        <f>ROUND(E183*F183,2)</f>
        <v>0</v>
      </c>
      <c r="H183" s="202">
        <v>5.59</v>
      </c>
      <c r="I183" s="201">
        <f>ROUND(E183*H183,2)</f>
        <v>1363.71</v>
      </c>
      <c r="J183" s="202">
        <v>18.71</v>
      </c>
      <c r="K183" s="201">
        <f>ROUND(E183*J183,2)</f>
        <v>4564.3999999999996</v>
      </c>
      <c r="L183" s="201">
        <v>12</v>
      </c>
      <c r="M183" s="201">
        <f>G183*(1+L183/100)</f>
        <v>0</v>
      </c>
      <c r="N183" s="200">
        <v>6.9999999999999994E-5</v>
      </c>
      <c r="O183" s="200">
        <f>ROUND(E183*N183,2)</f>
        <v>0.02</v>
      </c>
      <c r="P183" s="200">
        <v>0</v>
      </c>
      <c r="Q183" s="200">
        <f>ROUND(E183*P183,2)</f>
        <v>0</v>
      </c>
      <c r="R183" s="201" t="s">
        <v>419</v>
      </c>
      <c r="S183" s="201" t="s">
        <v>148</v>
      </c>
      <c r="T183" s="203" t="s">
        <v>148</v>
      </c>
      <c r="U183" s="28">
        <v>3.2480000000000002E-2</v>
      </c>
      <c r="V183" s="28">
        <f>ROUND(E183*U183,2)</f>
        <v>7.92</v>
      </c>
      <c r="W183" s="28"/>
      <c r="X183" s="28" t="s">
        <v>149</v>
      </c>
      <c r="Y183" s="28" t="s">
        <v>150</v>
      </c>
      <c r="Z183" s="26"/>
      <c r="AA183" s="26"/>
      <c r="AB183" s="26"/>
      <c r="AC183" s="26"/>
      <c r="AD183" s="26"/>
      <c r="AE183" s="26"/>
      <c r="AF183" s="26"/>
      <c r="AG183" s="26" t="s">
        <v>151</v>
      </c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</row>
    <row r="184" spans="1:60" outlineLevel="1" x14ac:dyDescent="0.2">
      <c r="A184" s="196">
        <v>114</v>
      </c>
      <c r="B184" s="197" t="s">
        <v>420</v>
      </c>
      <c r="C184" s="198" t="s">
        <v>421</v>
      </c>
      <c r="D184" s="199" t="s">
        <v>146</v>
      </c>
      <c r="E184" s="200">
        <v>243.95500000000001</v>
      </c>
      <c r="F184" s="161">
        <v>0</v>
      </c>
      <c r="G184" s="201">
        <f>ROUND(E184*F184,2)</f>
        <v>0</v>
      </c>
      <c r="H184" s="202">
        <v>4.9400000000000004</v>
      </c>
      <c r="I184" s="201">
        <f>ROUND(E184*H184,2)</f>
        <v>1205.1400000000001</v>
      </c>
      <c r="J184" s="202">
        <v>58.56</v>
      </c>
      <c r="K184" s="201">
        <f>ROUND(E184*J184,2)</f>
        <v>14286</v>
      </c>
      <c r="L184" s="201">
        <v>12</v>
      </c>
      <c r="M184" s="201">
        <f>G184*(1+L184/100)</f>
        <v>0</v>
      </c>
      <c r="N184" s="200">
        <v>1.3999999999999999E-4</v>
      </c>
      <c r="O184" s="200">
        <f>ROUND(E184*N184,2)</f>
        <v>0.03</v>
      </c>
      <c r="P184" s="200">
        <v>0</v>
      </c>
      <c r="Q184" s="200">
        <f>ROUND(E184*P184,2)</f>
        <v>0</v>
      </c>
      <c r="R184" s="201" t="s">
        <v>419</v>
      </c>
      <c r="S184" s="201" t="s">
        <v>148</v>
      </c>
      <c r="T184" s="203" t="s">
        <v>148</v>
      </c>
      <c r="U184" s="28">
        <v>0.10191</v>
      </c>
      <c r="V184" s="28">
        <f>ROUND(E184*U184,2)</f>
        <v>24.86</v>
      </c>
      <c r="W184" s="28"/>
      <c r="X184" s="28" t="s">
        <v>149</v>
      </c>
      <c r="Y184" s="28" t="s">
        <v>150</v>
      </c>
      <c r="Z184" s="26"/>
      <c r="AA184" s="26"/>
      <c r="AB184" s="26"/>
      <c r="AC184" s="26"/>
      <c r="AD184" s="26"/>
      <c r="AE184" s="26"/>
      <c r="AF184" s="26"/>
      <c r="AG184" s="26" t="s">
        <v>151</v>
      </c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</row>
    <row r="185" spans="1:60" x14ac:dyDescent="0.2">
      <c r="A185" s="177" t="s">
        <v>142</v>
      </c>
      <c r="B185" s="178" t="s">
        <v>107</v>
      </c>
      <c r="C185" s="179" t="s">
        <v>108</v>
      </c>
      <c r="D185" s="180"/>
      <c r="E185" s="181"/>
      <c r="F185" s="182"/>
      <c r="G185" s="182">
        <f>SUMIF(AG186:AG188,"&lt;&gt;NOR",G186:G188)</f>
        <v>0</v>
      </c>
      <c r="H185" s="182"/>
      <c r="I185" s="182">
        <f>SUM(I186:I188)</f>
        <v>514.04999999999995</v>
      </c>
      <c r="J185" s="182"/>
      <c r="K185" s="182">
        <f>SUM(K186:K188)</f>
        <v>882.03</v>
      </c>
      <c r="L185" s="182"/>
      <c r="M185" s="182">
        <f>SUM(M186:M188)</f>
        <v>0</v>
      </c>
      <c r="N185" s="181"/>
      <c r="O185" s="181">
        <f>SUM(O186:O188)</f>
        <v>0.01</v>
      </c>
      <c r="P185" s="181"/>
      <c r="Q185" s="181">
        <f>SUM(Q186:Q188)</f>
        <v>0</v>
      </c>
      <c r="R185" s="182"/>
      <c r="S185" s="182"/>
      <c r="T185" s="183"/>
      <c r="U185" s="29"/>
      <c r="V185" s="29">
        <f>SUM(V186:V188)</f>
        <v>1.51</v>
      </c>
      <c r="W185" s="29"/>
      <c r="X185" s="29"/>
      <c r="Y185" s="29"/>
      <c r="AG185" t="s">
        <v>143</v>
      </c>
    </row>
    <row r="186" spans="1:60" outlineLevel="1" x14ac:dyDescent="0.2">
      <c r="A186" s="184">
        <v>115</v>
      </c>
      <c r="B186" s="185" t="s">
        <v>422</v>
      </c>
      <c r="C186" s="186" t="s">
        <v>423</v>
      </c>
      <c r="D186" s="187" t="s">
        <v>146</v>
      </c>
      <c r="E186" s="188">
        <v>0.72</v>
      </c>
      <c r="F186" s="160">
        <v>0</v>
      </c>
      <c r="G186" s="189">
        <f>ROUND(E186*F186,2)</f>
        <v>0</v>
      </c>
      <c r="H186" s="190">
        <v>41.96</v>
      </c>
      <c r="I186" s="189">
        <f>ROUND(E186*H186,2)</f>
        <v>30.21</v>
      </c>
      <c r="J186" s="190">
        <v>1225.04</v>
      </c>
      <c r="K186" s="189">
        <f>ROUND(E186*J186,2)</f>
        <v>882.03</v>
      </c>
      <c r="L186" s="189">
        <v>12</v>
      </c>
      <c r="M186" s="189">
        <f>G186*(1+L186/100)</f>
        <v>0</v>
      </c>
      <c r="N186" s="188">
        <v>8.0000000000000007E-5</v>
      </c>
      <c r="O186" s="188">
        <f>ROUND(E186*N186,2)</f>
        <v>0</v>
      </c>
      <c r="P186" s="188">
        <v>0</v>
      </c>
      <c r="Q186" s="188">
        <f>ROUND(E186*P186,2)</f>
        <v>0</v>
      </c>
      <c r="R186" s="189" t="s">
        <v>424</v>
      </c>
      <c r="S186" s="189" t="s">
        <v>148</v>
      </c>
      <c r="T186" s="191" t="s">
        <v>148</v>
      </c>
      <c r="U186" s="28">
        <v>2.1</v>
      </c>
      <c r="V186" s="28">
        <f>ROUND(E186*U186,2)</f>
        <v>1.51</v>
      </c>
      <c r="W186" s="28"/>
      <c r="X186" s="28" t="s">
        <v>149</v>
      </c>
      <c r="Y186" s="28" t="s">
        <v>150</v>
      </c>
      <c r="Z186" s="26"/>
      <c r="AA186" s="26"/>
      <c r="AB186" s="26"/>
      <c r="AC186" s="26"/>
      <c r="AD186" s="26"/>
      <c r="AE186" s="26"/>
      <c r="AF186" s="26"/>
      <c r="AG186" s="26" t="s">
        <v>151</v>
      </c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</row>
    <row r="187" spans="1:60" outlineLevel="2" x14ac:dyDescent="0.2">
      <c r="A187" s="192"/>
      <c r="B187" s="193"/>
      <c r="C187" s="276" t="s">
        <v>425</v>
      </c>
      <c r="D187" s="277"/>
      <c r="E187" s="277"/>
      <c r="F187" s="277"/>
      <c r="G187" s="277"/>
      <c r="H187" s="194"/>
      <c r="I187" s="194"/>
      <c r="J187" s="194"/>
      <c r="K187" s="194"/>
      <c r="L187" s="194"/>
      <c r="M187" s="194"/>
      <c r="N187" s="195"/>
      <c r="O187" s="195"/>
      <c r="P187" s="195"/>
      <c r="Q187" s="195"/>
      <c r="R187" s="194"/>
      <c r="S187" s="194"/>
      <c r="T187" s="194"/>
      <c r="U187" s="28"/>
      <c r="V187" s="28"/>
      <c r="W187" s="28"/>
      <c r="X187" s="28"/>
      <c r="Y187" s="28"/>
      <c r="Z187" s="26"/>
      <c r="AA187" s="26"/>
      <c r="AB187" s="26"/>
      <c r="AC187" s="26"/>
      <c r="AD187" s="26"/>
      <c r="AE187" s="26"/>
      <c r="AF187" s="26"/>
      <c r="AG187" s="26" t="s">
        <v>240</v>
      </c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</row>
    <row r="188" spans="1:60" outlineLevel="1" x14ac:dyDescent="0.2">
      <c r="A188" s="196">
        <v>116</v>
      </c>
      <c r="B188" s="197" t="s">
        <v>426</v>
      </c>
      <c r="C188" s="198" t="s">
        <v>427</v>
      </c>
      <c r="D188" s="199" t="s">
        <v>146</v>
      </c>
      <c r="E188" s="200">
        <v>0.72</v>
      </c>
      <c r="F188" s="161">
        <v>0</v>
      </c>
      <c r="G188" s="201">
        <f>ROUND(E188*F188,2)</f>
        <v>0</v>
      </c>
      <c r="H188" s="202">
        <v>672</v>
      </c>
      <c r="I188" s="201">
        <f>ROUND(E188*H188,2)</f>
        <v>483.84</v>
      </c>
      <c r="J188" s="202">
        <v>0</v>
      </c>
      <c r="K188" s="201">
        <f>ROUND(E188*J188,2)</f>
        <v>0</v>
      </c>
      <c r="L188" s="201">
        <v>12</v>
      </c>
      <c r="M188" s="201">
        <f>G188*(1+L188/100)</f>
        <v>0</v>
      </c>
      <c r="N188" s="200">
        <v>1.4E-2</v>
      </c>
      <c r="O188" s="200">
        <f>ROUND(E188*N188,2)</f>
        <v>0.01</v>
      </c>
      <c r="P188" s="200">
        <v>0</v>
      </c>
      <c r="Q188" s="200">
        <f>ROUND(E188*P188,2)</f>
        <v>0</v>
      </c>
      <c r="R188" s="201" t="s">
        <v>204</v>
      </c>
      <c r="S188" s="201" t="s">
        <v>148</v>
      </c>
      <c r="T188" s="203" t="s">
        <v>148</v>
      </c>
      <c r="U188" s="28">
        <v>0</v>
      </c>
      <c r="V188" s="28">
        <f>ROUND(E188*U188,2)</f>
        <v>0</v>
      </c>
      <c r="W188" s="28"/>
      <c r="X188" s="28" t="s">
        <v>200</v>
      </c>
      <c r="Y188" s="28" t="s">
        <v>150</v>
      </c>
      <c r="Z188" s="26"/>
      <c r="AA188" s="26"/>
      <c r="AB188" s="26"/>
      <c r="AC188" s="26"/>
      <c r="AD188" s="26"/>
      <c r="AE188" s="26"/>
      <c r="AF188" s="26"/>
      <c r="AG188" s="26" t="s">
        <v>201</v>
      </c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</row>
    <row r="189" spans="1:60" x14ac:dyDescent="0.2">
      <c r="A189" s="177" t="s">
        <v>142</v>
      </c>
      <c r="B189" s="178" t="s">
        <v>109</v>
      </c>
      <c r="C189" s="179" t="s">
        <v>110</v>
      </c>
      <c r="D189" s="180"/>
      <c r="E189" s="181"/>
      <c r="F189" s="182"/>
      <c r="G189" s="182">
        <f>SUMIF(AG190:AG194,"&lt;&gt;NOR",G190:G194)</f>
        <v>0</v>
      </c>
      <c r="H189" s="182"/>
      <c r="I189" s="182">
        <f>SUM(I190:I194)</f>
        <v>1456</v>
      </c>
      <c r="J189" s="182"/>
      <c r="K189" s="182">
        <f>SUM(K190:K194)</f>
        <v>86717</v>
      </c>
      <c r="L189" s="182"/>
      <c r="M189" s="182">
        <f>SUM(M190:M194)</f>
        <v>0</v>
      </c>
      <c r="N189" s="181"/>
      <c r="O189" s="181">
        <f>SUM(O190:O194)</f>
        <v>0</v>
      </c>
      <c r="P189" s="181"/>
      <c r="Q189" s="181">
        <f>SUM(Q190:Q194)</f>
        <v>0</v>
      </c>
      <c r="R189" s="182"/>
      <c r="S189" s="182"/>
      <c r="T189" s="183"/>
      <c r="U189" s="29"/>
      <c r="V189" s="29">
        <f>SUM(V190:V194)</f>
        <v>5.44</v>
      </c>
      <c r="W189" s="29"/>
      <c r="X189" s="29"/>
      <c r="Y189" s="29"/>
      <c r="AG189" t="s">
        <v>143</v>
      </c>
    </row>
    <row r="190" spans="1:60" ht="33.75" outlineLevel="1" x14ac:dyDescent="0.2">
      <c r="A190" s="196">
        <v>117</v>
      </c>
      <c r="B190" s="197" t="s">
        <v>428</v>
      </c>
      <c r="C190" s="198" t="s">
        <v>429</v>
      </c>
      <c r="D190" s="199" t="s">
        <v>164</v>
      </c>
      <c r="E190" s="200">
        <v>2</v>
      </c>
      <c r="F190" s="161">
        <v>0</v>
      </c>
      <c r="G190" s="201">
        <f>ROUND(E190*F190,2)</f>
        <v>0</v>
      </c>
      <c r="H190" s="202">
        <v>0</v>
      </c>
      <c r="I190" s="201">
        <f>ROUND(E190*H190,2)</f>
        <v>0</v>
      </c>
      <c r="J190" s="202">
        <v>126</v>
      </c>
      <c r="K190" s="201">
        <f>ROUND(E190*J190,2)</f>
        <v>252</v>
      </c>
      <c r="L190" s="201">
        <v>12</v>
      </c>
      <c r="M190" s="201">
        <f>G190*(1+L190/100)</f>
        <v>0</v>
      </c>
      <c r="N190" s="200">
        <v>0</v>
      </c>
      <c r="O190" s="200">
        <f>ROUND(E190*N190,2)</f>
        <v>0</v>
      </c>
      <c r="P190" s="200">
        <v>0</v>
      </c>
      <c r="Q190" s="200">
        <f>ROUND(E190*P190,2)</f>
        <v>0</v>
      </c>
      <c r="R190" s="201" t="s">
        <v>109</v>
      </c>
      <c r="S190" s="201" t="s">
        <v>148</v>
      </c>
      <c r="T190" s="203" t="s">
        <v>148</v>
      </c>
      <c r="U190" s="28">
        <v>0.22</v>
      </c>
      <c r="V190" s="28">
        <f>ROUND(E190*U190,2)</f>
        <v>0.44</v>
      </c>
      <c r="W190" s="28"/>
      <c r="X190" s="28" t="s">
        <v>149</v>
      </c>
      <c r="Y190" s="28" t="s">
        <v>150</v>
      </c>
      <c r="Z190" s="26"/>
      <c r="AA190" s="26"/>
      <c r="AB190" s="26"/>
      <c r="AC190" s="26"/>
      <c r="AD190" s="26"/>
      <c r="AE190" s="26"/>
      <c r="AF190" s="26"/>
      <c r="AG190" s="26" t="s">
        <v>151</v>
      </c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</row>
    <row r="191" spans="1:60" outlineLevel="1" x14ac:dyDescent="0.2">
      <c r="A191" s="196">
        <v>118</v>
      </c>
      <c r="B191" s="197" t="s">
        <v>430</v>
      </c>
      <c r="C191" s="198" t="s">
        <v>431</v>
      </c>
      <c r="D191" s="199" t="s">
        <v>432</v>
      </c>
      <c r="E191" s="200">
        <v>5</v>
      </c>
      <c r="F191" s="161">
        <v>0</v>
      </c>
      <c r="G191" s="201">
        <f>ROUND(E191*F191,2)</f>
        <v>0</v>
      </c>
      <c r="H191" s="202">
        <v>0</v>
      </c>
      <c r="I191" s="201">
        <f>ROUND(E191*H191,2)</f>
        <v>0</v>
      </c>
      <c r="J191" s="202">
        <v>693</v>
      </c>
      <c r="K191" s="201">
        <f>ROUND(E191*J191,2)</f>
        <v>3465</v>
      </c>
      <c r="L191" s="201">
        <v>12</v>
      </c>
      <c r="M191" s="201">
        <f>G191*(1+L191/100)</f>
        <v>0</v>
      </c>
      <c r="N191" s="200">
        <v>0</v>
      </c>
      <c r="O191" s="200">
        <f>ROUND(E191*N191,2)</f>
        <v>0</v>
      </c>
      <c r="P191" s="200">
        <v>0</v>
      </c>
      <c r="Q191" s="200">
        <f>ROUND(E191*P191,2)</f>
        <v>0</v>
      </c>
      <c r="R191" s="201"/>
      <c r="S191" s="201" t="s">
        <v>148</v>
      </c>
      <c r="T191" s="203" t="s">
        <v>148</v>
      </c>
      <c r="U191" s="28">
        <v>1</v>
      </c>
      <c r="V191" s="28">
        <f>ROUND(E191*U191,2)</f>
        <v>5</v>
      </c>
      <c r="W191" s="28"/>
      <c r="X191" s="28" t="s">
        <v>149</v>
      </c>
      <c r="Y191" s="28" t="s">
        <v>150</v>
      </c>
      <c r="Z191" s="26"/>
      <c r="AA191" s="26"/>
      <c r="AB191" s="26"/>
      <c r="AC191" s="26"/>
      <c r="AD191" s="26"/>
      <c r="AE191" s="26"/>
      <c r="AF191" s="26"/>
      <c r="AG191" s="26" t="s">
        <v>151</v>
      </c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</row>
    <row r="192" spans="1:60" outlineLevel="1" x14ac:dyDescent="0.2">
      <c r="A192" s="196">
        <v>119</v>
      </c>
      <c r="B192" s="197" t="s">
        <v>433</v>
      </c>
      <c r="C192" s="198" t="s">
        <v>458</v>
      </c>
      <c r="D192" s="199" t="s">
        <v>259</v>
      </c>
      <c r="E192" s="200">
        <v>1</v>
      </c>
      <c r="F192" s="161">
        <v>0</v>
      </c>
      <c r="G192" s="201">
        <f>ROUND(E192*F192,2)</f>
        <v>0</v>
      </c>
      <c r="H192" s="202">
        <v>0</v>
      </c>
      <c r="I192" s="201">
        <f>ROUND(E192*H192,2)</f>
        <v>0</v>
      </c>
      <c r="J192" s="202">
        <v>83000</v>
      </c>
      <c r="K192" s="201">
        <f>ROUND(E192*J192,2)</f>
        <v>83000</v>
      </c>
      <c r="L192" s="201">
        <v>12</v>
      </c>
      <c r="M192" s="201">
        <f>G192*(1+L192/100)</f>
        <v>0</v>
      </c>
      <c r="N192" s="200">
        <v>0</v>
      </c>
      <c r="O192" s="200">
        <f>ROUND(E192*N192,2)</f>
        <v>0</v>
      </c>
      <c r="P192" s="200">
        <v>0</v>
      </c>
      <c r="Q192" s="200">
        <f>ROUND(E192*P192,2)</f>
        <v>0</v>
      </c>
      <c r="R192" s="201"/>
      <c r="S192" s="201" t="s">
        <v>194</v>
      </c>
      <c r="T192" s="203" t="s">
        <v>269</v>
      </c>
      <c r="U192" s="28">
        <v>0</v>
      </c>
      <c r="V192" s="28">
        <f>ROUND(E192*U192,2)</f>
        <v>0</v>
      </c>
      <c r="W192" s="28"/>
      <c r="X192" s="28" t="s">
        <v>149</v>
      </c>
      <c r="Y192" s="28" t="s">
        <v>150</v>
      </c>
      <c r="Z192" s="26"/>
      <c r="AA192" s="26"/>
      <c r="AB192" s="26"/>
      <c r="AC192" s="26"/>
      <c r="AD192" s="26"/>
      <c r="AE192" s="26"/>
      <c r="AF192" s="26"/>
      <c r="AG192" s="26" t="s">
        <v>151</v>
      </c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</row>
    <row r="193" spans="1:60" ht="39" customHeight="1" outlineLevel="1" x14ac:dyDescent="0.2">
      <c r="A193" s="196"/>
      <c r="B193" s="197"/>
      <c r="C193" s="278" t="s">
        <v>459</v>
      </c>
      <c r="D193" s="279"/>
      <c r="E193" s="279"/>
      <c r="F193" s="279"/>
      <c r="G193" s="280"/>
      <c r="H193" s="202"/>
      <c r="I193" s="201"/>
      <c r="J193" s="202"/>
      <c r="K193" s="201"/>
      <c r="L193" s="201"/>
      <c r="M193" s="201"/>
      <c r="N193" s="200"/>
      <c r="O193" s="200"/>
      <c r="P193" s="200"/>
      <c r="Q193" s="204"/>
      <c r="R193" s="205"/>
      <c r="S193" s="205"/>
      <c r="T193" s="206"/>
      <c r="U193" s="28"/>
      <c r="V193" s="28"/>
      <c r="W193" s="28"/>
      <c r="X193" s="28"/>
      <c r="Y193" s="28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</row>
    <row r="194" spans="1:60" outlineLevel="1" x14ac:dyDescent="0.2">
      <c r="A194" s="196">
        <v>120</v>
      </c>
      <c r="B194" s="197" t="s">
        <v>434</v>
      </c>
      <c r="C194" s="198" t="s">
        <v>435</v>
      </c>
      <c r="D194" s="199" t="s">
        <v>164</v>
      </c>
      <c r="E194" s="200">
        <v>2</v>
      </c>
      <c r="F194" s="161">
        <v>0</v>
      </c>
      <c r="G194" s="201">
        <f>ROUND(E194*F194,2)</f>
        <v>0</v>
      </c>
      <c r="H194" s="202">
        <v>728</v>
      </c>
      <c r="I194" s="201">
        <f>ROUND(E194*H194,2)</f>
        <v>1456</v>
      </c>
      <c r="J194" s="202">
        <v>0</v>
      </c>
      <c r="K194" s="201">
        <f>ROUND(E194*J194,2)</f>
        <v>0</v>
      </c>
      <c r="L194" s="201">
        <v>12</v>
      </c>
      <c r="M194" s="201">
        <f>G194*(1+L194/100)</f>
        <v>0</v>
      </c>
      <c r="N194" s="200">
        <v>5.9000000000000003E-4</v>
      </c>
      <c r="O194" s="200">
        <f>ROUND(E194*N194,2)</f>
        <v>0</v>
      </c>
      <c r="P194" s="200">
        <v>0</v>
      </c>
      <c r="Q194" s="200">
        <f>ROUND(E194*P194,2)</f>
        <v>0</v>
      </c>
      <c r="R194" s="207"/>
      <c r="S194" s="201" t="s">
        <v>194</v>
      </c>
      <c r="T194" s="203" t="s">
        <v>195</v>
      </c>
      <c r="U194" s="28">
        <v>0</v>
      </c>
      <c r="V194" s="28">
        <f>ROUND(E194*U194,2)</f>
        <v>0</v>
      </c>
      <c r="W194" s="28"/>
      <c r="X194" s="28" t="s">
        <v>200</v>
      </c>
      <c r="Y194" s="28" t="s">
        <v>150</v>
      </c>
      <c r="Z194" s="26"/>
      <c r="AA194" s="26"/>
      <c r="AB194" s="26"/>
      <c r="AC194" s="26"/>
      <c r="AD194" s="26"/>
      <c r="AE194" s="26"/>
      <c r="AF194" s="26"/>
      <c r="AG194" s="26" t="s">
        <v>201</v>
      </c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</row>
    <row r="195" spans="1:60" x14ac:dyDescent="0.2">
      <c r="A195" s="177" t="s">
        <v>142</v>
      </c>
      <c r="B195" s="178" t="s">
        <v>111</v>
      </c>
      <c r="C195" s="179" t="s">
        <v>112</v>
      </c>
      <c r="D195" s="180"/>
      <c r="E195" s="181"/>
      <c r="F195" s="182"/>
      <c r="G195" s="182">
        <f>SUMIF(AG196:AG204,"&lt;&gt;NOR",G196:G204)</f>
        <v>0</v>
      </c>
      <c r="H195" s="182"/>
      <c r="I195" s="182">
        <f>SUM(I196:I204)</f>
        <v>0</v>
      </c>
      <c r="J195" s="182"/>
      <c r="K195" s="182">
        <f>SUM(K196:K204)</f>
        <v>8676.9399999999987</v>
      </c>
      <c r="L195" s="182"/>
      <c r="M195" s="182">
        <f>SUM(M196:M204)</f>
        <v>0</v>
      </c>
      <c r="N195" s="181"/>
      <c r="O195" s="181">
        <f>SUM(O196:O204)</f>
        <v>0</v>
      </c>
      <c r="P195" s="181"/>
      <c r="Q195" s="181">
        <f>SUM(Q196:Q204)</f>
        <v>0</v>
      </c>
      <c r="R195" s="182"/>
      <c r="S195" s="182"/>
      <c r="T195" s="183"/>
      <c r="U195" s="29"/>
      <c r="V195" s="29">
        <f>SUM(V196:V204)</f>
        <v>11.499999999999998</v>
      </c>
      <c r="W195" s="29"/>
      <c r="X195" s="29"/>
      <c r="Y195" s="29"/>
      <c r="AG195" t="s">
        <v>143</v>
      </c>
    </row>
    <row r="196" spans="1:60" outlineLevel="1" x14ac:dyDescent="0.2">
      <c r="A196" s="184">
        <v>121</v>
      </c>
      <c r="B196" s="185" t="s">
        <v>436</v>
      </c>
      <c r="C196" s="186" t="s">
        <v>437</v>
      </c>
      <c r="D196" s="187" t="s">
        <v>223</v>
      </c>
      <c r="E196" s="188">
        <v>1.2687600000000001</v>
      </c>
      <c r="F196" s="160">
        <v>0</v>
      </c>
      <c r="G196" s="189">
        <f>ROUND(E196*F196,2)</f>
        <v>0</v>
      </c>
      <c r="H196" s="190">
        <v>0</v>
      </c>
      <c r="I196" s="189">
        <f>ROUND(E196*H196,2)</f>
        <v>0</v>
      </c>
      <c r="J196" s="190">
        <v>140.5</v>
      </c>
      <c r="K196" s="189">
        <f>ROUND(E196*J196,2)</f>
        <v>178.26</v>
      </c>
      <c r="L196" s="189">
        <v>12</v>
      </c>
      <c r="M196" s="189">
        <f>G196*(1+L196/100)</f>
        <v>0</v>
      </c>
      <c r="N196" s="188">
        <v>0</v>
      </c>
      <c r="O196" s="188">
        <f>ROUND(E196*N196,2)</f>
        <v>0</v>
      </c>
      <c r="P196" s="188">
        <v>0</v>
      </c>
      <c r="Q196" s="188">
        <f>ROUND(E196*P196,2)</f>
        <v>0</v>
      </c>
      <c r="R196" s="189" t="s">
        <v>438</v>
      </c>
      <c r="S196" s="189" t="s">
        <v>148</v>
      </c>
      <c r="T196" s="191" t="s">
        <v>148</v>
      </c>
      <c r="U196" s="28">
        <v>0.16400000000000001</v>
      </c>
      <c r="V196" s="28">
        <f>ROUND(E196*U196,2)</f>
        <v>0.21</v>
      </c>
      <c r="W196" s="28"/>
      <c r="X196" s="28" t="s">
        <v>439</v>
      </c>
      <c r="Y196" s="28" t="s">
        <v>150</v>
      </c>
      <c r="Z196" s="26"/>
      <c r="AA196" s="26"/>
      <c r="AB196" s="26"/>
      <c r="AC196" s="26"/>
      <c r="AD196" s="26"/>
      <c r="AE196" s="26"/>
      <c r="AF196" s="26"/>
      <c r="AG196" s="26" t="s">
        <v>440</v>
      </c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</row>
    <row r="197" spans="1:60" ht="22.5" outlineLevel="2" x14ac:dyDescent="0.2">
      <c r="A197" s="192"/>
      <c r="B197" s="193"/>
      <c r="C197" s="274" t="s">
        <v>441</v>
      </c>
      <c r="D197" s="275"/>
      <c r="E197" s="275"/>
      <c r="F197" s="275"/>
      <c r="G197" s="275"/>
      <c r="H197" s="194"/>
      <c r="I197" s="194"/>
      <c r="J197" s="194"/>
      <c r="K197" s="194"/>
      <c r="L197" s="194"/>
      <c r="M197" s="194"/>
      <c r="N197" s="195"/>
      <c r="O197" s="195"/>
      <c r="P197" s="195"/>
      <c r="Q197" s="195"/>
      <c r="R197" s="194"/>
      <c r="S197" s="194"/>
      <c r="T197" s="194"/>
      <c r="U197" s="28"/>
      <c r="V197" s="28"/>
      <c r="W197" s="28"/>
      <c r="X197" s="28"/>
      <c r="Y197" s="28"/>
      <c r="Z197" s="26"/>
      <c r="AA197" s="26"/>
      <c r="AB197" s="26"/>
      <c r="AC197" s="26"/>
      <c r="AD197" s="26"/>
      <c r="AE197" s="26"/>
      <c r="AF197" s="26"/>
      <c r="AG197" s="26" t="s">
        <v>153</v>
      </c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30" t="str">
        <f>C197</f>
        <v>se složením a hrubým urovnáním nebo s přeložením na jiný dopravní prostředek kromě lodi, vč. příplatku za každých dalších i započatých 1000 m přes 1000 m,</v>
      </c>
      <c r="BB197" s="26"/>
      <c r="BC197" s="26"/>
      <c r="BD197" s="26"/>
      <c r="BE197" s="26"/>
      <c r="BF197" s="26"/>
      <c r="BG197" s="26"/>
      <c r="BH197" s="26"/>
    </row>
    <row r="198" spans="1:60" ht="22.5" outlineLevel="1" x14ac:dyDescent="0.2">
      <c r="A198" s="196">
        <v>122</v>
      </c>
      <c r="B198" s="197" t="s">
        <v>442</v>
      </c>
      <c r="C198" s="198" t="s">
        <v>443</v>
      </c>
      <c r="D198" s="199" t="s">
        <v>223</v>
      </c>
      <c r="E198" s="200">
        <v>1.2687600000000001</v>
      </c>
      <c r="F198" s="161">
        <v>0</v>
      </c>
      <c r="G198" s="201">
        <f>ROUND(E198*F198,2)</f>
        <v>0</v>
      </c>
      <c r="H198" s="202">
        <v>0</v>
      </c>
      <c r="I198" s="201">
        <f>ROUND(E198*H198,2)</f>
        <v>0</v>
      </c>
      <c r="J198" s="202">
        <v>427</v>
      </c>
      <c r="K198" s="201">
        <f>ROUND(E198*J198,2)</f>
        <v>541.76</v>
      </c>
      <c r="L198" s="201">
        <v>12</v>
      </c>
      <c r="M198" s="201">
        <f>G198*(1+L198/100)</f>
        <v>0</v>
      </c>
      <c r="N198" s="200">
        <v>0</v>
      </c>
      <c r="O198" s="200">
        <f>ROUND(E198*N198,2)</f>
        <v>0</v>
      </c>
      <c r="P198" s="200">
        <v>0</v>
      </c>
      <c r="Q198" s="200">
        <f>ROUND(E198*P198,2)</f>
        <v>0</v>
      </c>
      <c r="R198" s="201" t="s">
        <v>209</v>
      </c>
      <c r="S198" s="201" t="s">
        <v>148</v>
      </c>
      <c r="T198" s="203" t="s">
        <v>148</v>
      </c>
      <c r="U198" s="28">
        <v>0.93300000000000005</v>
      </c>
      <c r="V198" s="28">
        <f>ROUND(E198*U198,2)</f>
        <v>1.18</v>
      </c>
      <c r="W198" s="28"/>
      <c r="X198" s="28" t="s">
        <v>439</v>
      </c>
      <c r="Y198" s="28" t="s">
        <v>150</v>
      </c>
      <c r="Z198" s="26"/>
      <c r="AA198" s="26"/>
      <c r="AB198" s="26"/>
      <c r="AC198" s="26"/>
      <c r="AD198" s="26"/>
      <c r="AE198" s="26"/>
      <c r="AF198" s="26"/>
      <c r="AG198" s="26" t="s">
        <v>440</v>
      </c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</row>
    <row r="199" spans="1:60" outlineLevel="1" x14ac:dyDescent="0.2">
      <c r="A199" s="196">
        <v>123</v>
      </c>
      <c r="B199" s="197" t="s">
        <v>444</v>
      </c>
      <c r="C199" s="198" t="s">
        <v>445</v>
      </c>
      <c r="D199" s="199" t="s">
        <v>223</v>
      </c>
      <c r="E199" s="200">
        <v>12.68765</v>
      </c>
      <c r="F199" s="161">
        <v>0</v>
      </c>
      <c r="G199" s="201">
        <f>ROUND(E199*F199,2)</f>
        <v>0</v>
      </c>
      <c r="H199" s="202">
        <v>0</v>
      </c>
      <c r="I199" s="201">
        <f>ROUND(E199*H199,2)</f>
        <v>0</v>
      </c>
      <c r="J199" s="202">
        <v>271.5</v>
      </c>
      <c r="K199" s="201">
        <f>ROUND(E199*J199,2)</f>
        <v>3444.7</v>
      </c>
      <c r="L199" s="201">
        <v>12</v>
      </c>
      <c r="M199" s="201">
        <f>G199*(1+L199/100)</f>
        <v>0</v>
      </c>
      <c r="N199" s="200">
        <v>0</v>
      </c>
      <c r="O199" s="200">
        <f>ROUND(E199*N199,2)</f>
        <v>0</v>
      </c>
      <c r="P199" s="200">
        <v>0</v>
      </c>
      <c r="Q199" s="200">
        <f>ROUND(E199*P199,2)</f>
        <v>0</v>
      </c>
      <c r="R199" s="201" t="s">
        <v>209</v>
      </c>
      <c r="S199" s="201" t="s">
        <v>148</v>
      </c>
      <c r="T199" s="203" t="s">
        <v>148</v>
      </c>
      <c r="U199" s="28">
        <v>0.65300000000000002</v>
      </c>
      <c r="V199" s="28">
        <f>ROUND(E199*U199,2)</f>
        <v>8.2899999999999991</v>
      </c>
      <c r="W199" s="28"/>
      <c r="X199" s="28" t="s">
        <v>439</v>
      </c>
      <c r="Y199" s="28" t="s">
        <v>150</v>
      </c>
      <c r="Z199" s="26"/>
      <c r="AA199" s="26"/>
      <c r="AB199" s="26"/>
      <c r="AC199" s="26"/>
      <c r="AD199" s="26"/>
      <c r="AE199" s="26"/>
      <c r="AF199" s="26"/>
      <c r="AG199" s="26" t="s">
        <v>440</v>
      </c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</row>
    <row r="200" spans="1:60" outlineLevel="1" x14ac:dyDescent="0.2">
      <c r="A200" s="184">
        <v>124</v>
      </c>
      <c r="B200" s="185" t="s">
        <v>446</v>
      </c>
      <c r="C200" s="186" t="s">
        <v>447</v>
      </c>
      <c r="D200" s="187" t="s">
        <v>223</v>
      </c>
      <c r="E200" s="188">
        <v>1.2687600000000001</v>
      </c>
      <c r="F200" s="160">
        <v>0</v>
      </c>
      <c r="G200" s="189">
        <f>ROUND(E200*F200,2)</f>
        <v>0</v>
      </c>
      <c r="H200" s="190">
        <v>0</v>
      </c>
      <c r="I200" s="189">
        <f>ROUND(E200*H200,2)</f>
        <v>0</v>
      </c>
      <c r="J200" s="190">
        <v>274</v>
      </c>
      <c r="K200" s="189">
        <f>ROUND(E200*J200,2)</f>
        <v>347.64</v>
      </c>
      <c r="L200" s="189">
        <v>12</v>
      </c>
      <c r="M200" s="189">
        <f>G200*(1+L200/100)</f>
        <v>0</v>
      </c>
      <c r="N200" s="188">
        <v>0</v>
      </c>
      <c r="O200" s="188">
        <f>ROUND(E200*N200,2)</f>
        <v>0</v>
      </c>
      <c r="P200" s="188">
        <v>0</v>
      </c>
      <c r="Q200" s="188">
        <f>ROUND(E200*P200,2)</f>
        <v>0</v>
      </c>
      <c r="R200" s="189" t="s">
        <v>209</v>
      </c>
      <c r="S200" s="189" t="s">
        <v>148</v>
      </c>
      <c r="T200" s="191" t="s">
        <v>148</v>
      </c>
      <c r="U200" s="28">
        <v>0.49</v>
      </c>
      <c r="V200" s="28">
        <f>ROUND(E200*U200,2)</f>
        <v>0.62</v>
      </c>
      <c r="W200" s="28"/>
      <c r="X200" s="28" t="s">
        <v>439</v>
      </c>
      <c r="Y200" s="28" t="s">
        <v>150</v>
      </c>
      <c r="Z200" s="26"/>
      <c r="AA200" s="26"/>
      <c r="AB200" s="26"/>
      <c r="AC200" s="26"/>
      <c r="AD200" s="26"/>
      <c r="AE200" s="26"/>
      <c r="AF200" s="26"/>
      <c r="AG200" s="26" t="s">
        <v>440</v>
      </c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</row>
    <row r="201" spans="1:60" outlineLevel="2" x14ac:dyDescent="0.2">
      <c r="A201" s="192"/>
      <c r="B201" s="193"/>
      <c r="C201" s="276" t="s">
        <v>448</v>
      </c>
      <c r="D201" s="277"/>
      <c r="E201" s="277"/>
      <c r="F201" s="277"/>
      <c r="G201" s="277"/>
      <c r="H201" s="194"/>
      <c r="I201" s="194"/>
      <c r="J201" s="194"/>
      <c r="K201" s="194"/>
      <c r="L201" s="194"/>
      <c r="M201" s="194"/>
      <c r="N201" s="195"/>
      <c r="O201" s="195"/>
      <c r="P201" s="195"/>
      <c r="Q201" s="195"/>
      <c r="R201" s="194"/>
      <c r="S201" s="194"/>
      <c r="T201" s="194"/>
      <c r="U201" s="28"/>
      <c r="V201" s="28"/>
      <c r="W201" s="28"/>
      <c r="X201" s="28"/>
      <c r="Y201" s="28"/>
      <c r="Z201" s="26"/>
      <c r="AA201" s="26"/>
      <c r="AB201" s="26"/>
      <c r="AC201" s="26"/>
      <c r="AD201" s="26"/>
      <c r="AE201" s="26"/>
      <c r="AF201" s="26"/>
      <c r="AG201" s="26" t="s">
        <v>240</v>
      </c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</row>
    <row r="202" spans="1:60" outlineLevel="1" x14ac:dyDescent="0.2">
      <c r="A202" s="196">
        <v>125</v>
      </c>
      <c r="B202" s="197" t="s">
        <v>449</v>
      </c>
      <c r="C202" s="198" t="s">
        <v>450</v>
      </c>
      <c r="D202" s="199" t="s">
        <v>223</v>
      </c>
      <c r="E202" s="200">
        <v>8.8813499999999994</v>
      </c>
      <c r="F202" s="161">
        <v>0</v>
      </c>
      <c r="G202" s="201">
        <f>ROUND(E202*F202,2)</f>
        <v>0</v>
      </c>
      <c r="H202" s="202">
        <v>0</v>
      </c>
      <c r="I202" s="201">
        <f>ROUND(E202*H202,2)</f>
        <v>0</v>
      </c>
      <c r="J202" s="202">
        <v>23.7</v>
      </c>
      <c r="K202" s="201">
        <f>ROUND(E202*J202,2)</f>
        <v>210.49</v>
      </c>
      <c r="L202" s="201">
        <v>12</v>
      </c>
      <c r="M202" s="201">
        <f>G202*(1+L202/100)</f>
        <v>0</v>
      </c>
      <c r="N202" s="200">
        <v>0</v>
      </c>
      <c r="O202" s="200">
        <f>ROUND(E202*N202,2)</f>
        <v>0</v>
      </c>
      <c r="P202" s="200">
        <v>0</v>
      </c>
      <c r="Q202" s="200">
        <f>ROUND(E202*P202,2)</f>
        <v>0</v>
      </c>
      <c r="R202" s="201" t="s">
        <v>209</v>
      </c>
      <c r="S202" s="201" t="s">
        <v>148</v>
      </c>
      <c r="T202" s="203" t="s">
        <v>148</v>
      </c>
      <c r="U202" s="28">
        <v>0</v>
      </c>
      <c r="V202" s="28">
        <f>ROUND(E202*U202,2)</f>
        <v>0</v>
      </c>
      <c r="W202" s="28"/>
      <c r="X202" s="28" t="s">
        <v>439</v>
      </c>
      <c r="Y202" s="28" t="s">
        <v>150</v>
      </c>
      <c r="Z202" s="26"/>
      <c r="AA202" s="26"/>
      <c r="AB202" s="26"/>
      <c r="AC202" s="26"/>
      <c r="AD202" s="26"/>
      <c r="AE202" s="26"/>
      <c r="AF202" s="26"/>
      <c r="AG202" s="26" t="s">
        <v>440</v>
      </c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</row>
    <row r="203" spans="1:60" outlineLevel="1" x14ac:dyDescent="0.2">
      <c r="A203" s="196">
        <v>126</v>
      </c>
      <c r="B203" s="197" t="s">
        <v>451</v>
      </c>
      <c r="C203" s="198" t="s">
        <v>452</v>
      </c>
      <c r="D203" s="199" t="s">
        <v>223</v>
      </c>
      <c r="E203" s="200">
        <v>1.2687600000000001</v>
      </c>
      <c r="F203" s="161">
        <v>0</v>
      </c>
      <c r="G203" s="201">
        <f>ROUND(E203*F203,2)</f>
        <v>0</v>
      </c>
      <c r="H203" s="202">
        <v>0</v>
      </c>
      <c r="I203" s="201">
        <f>ROUND(E203*H203,2)</f>
        <v>0</v>
      </c>
      <c r="J203" s="202">
        <v>391.5</v>
      </c>
      <c r="K203" s="201">
        <f>ROUND(E203*J203,2)</f>
        <v>496.72</v>
      </c>
      <c r="L203" s="201">
        <v>12</v>
      </c>
      <c r="M203" s="201">
        <f>G203*(1+L203/100)</f>
        <v>0</v>
      </c>
      <c r="N203" s="200">
        <v>0</v>
      </c>
      <c r="O203" s="200">
        <f>ROUND(E203*N203,2)</f>
        <v>0</v>
      </c>
      <c r="P203" s="200">
        <v>0</v>
      </c>
      <c r="Q203" s="200">
        <f>ROUND(E203*P203,2)</f>
        <v>0</v>
      </c>
      <c r="R203" s="201" t="s">
        <v>209</v>
      </c>
      <c r="S203" s="201" t="s">
        <v>148</v>
      </c>
      <c r="T203" s="203" t="s">
        <v>148</v>
      </c>
      <c r="U203" s="28">
        <v>0.94199999999999995</v>
      </c>
      <c r="V203" s="28">
        <f>ROUND(E203*U203,2)</f>
        <v>1.2</v>
      </c>
      <c r="W203" s="28"/>
      <c r="X203" s="28" t="s">
        <v>439</v>
      </c>
      <c r="Y203" s="28" t="s">
        <v>150</v>
      </c>
      <c r="Z203" s="26"/>
      <c r="AA203" s="26"/>
      <c r="AB203" s="26"/>
      <c r="AC203" s="26"/>
      <c r="AD203" s="26"/>
      <c r="AE203" s="26"/>
      <c r="AF203" s="26"/>
      <c r="AG203" s="26" t="s">
        <v>440</v>
      </c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</row>
    <row r="204" spans="1:60" outlineLevel="1" x14ac:dyDescent="0.2">
      <c r="A204" s="184">
        <v>127</v>
      </c>
      <c r="B204" s="185" t="s">
        <v>453</v>
      </c>
      <c r="C204" s="186" t="s">
        <v>454</v>
      </c>
      <c r="D204" s="187" t="s">
        <v>223</v>
      </c>
      <c r="E204" s="188">
        <v>1.2687600000000001</v>
      </c>
      <c r="F204" s="160">
        <v>0</v>
      </c>
      <c r="G204" s="189">
        <f>ROUND(E204*F204,2)</f>
        <v>0</v>
      </c>
      <c r="H204" s="190">
        <v>0</v>
      </c>
      <c r="I204" s="189">
        <f>ROUND(E204*H204,2)</f>
        <v>0</v>
      </c>
      <c r="J204" s="190">
        <v>2725</v>
      </c>
      <c r="K204" s="189">
        <f>ROUND(E204*J204,2)</f>
        <v>3457.37</v>
      </c>
      <c r="L204" s="189">
        <v>12</v>
      </c>
      <c r="M204" s="189">
        <f>G204*(1+L204/100)</f>
        <v>0</v>
      </c>
      <c r="N204" s="188">
        <v>0</v>
      </c>
      <c r="O204" s="188">
        <f>ROUND(E204*N204,2)</f>
        <v>0</v>
      </c>
      <c r="P204" s="188">
        <v>0</v>
      </c>
      <c r="Q204" s="188">
        <f>ROUND(E204*P204,2)</f>
        <v>0</v>
      </c>
      <c r="R204" s="189" t="s">
        <v>209</v>
      </c>
      <c r="S204" s="189" t="s">
        <v>148</v>
      </c>
      <c r="T204" s="191" t="s">
        <v>148</v>
      </c>
      <c r="U204" s="28">
        <v>0</v>
      </c>
      <c r="V204" s="28">
        <f>ROUND(E204*U204,2)</f>
        <v>0</v>
      </c>
      <c r="W204" s="28"/>
      <c r="X204" s="28" t="s">
        <v>439</v>
      </c>
      <c r="Y204" s="28" t="s">
        <v>150</v>
      </c>
      <c r="Z204" s="26"/>
      <c r="AA204" s="26"/>
      <c r="AB204" s="26"/>
      <c r="AC204" s="26"/>
      <c r="AD204" s="26"/>
      <c r="AE204" s="26"/>
      <c r="AF204" s="26"/>
      <c r="AG204" s="26" t="s">
        <v>440</v>
      </c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</row>
    <row r="205" spans="1:60" x14ac:dyDescent="0.2">
      <c r="A205" s="172"/>
      <c r="B205" s="173"/>
      <c r="C205" s="208"/>
      <c r="D205" s="174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3"/>
      <c r="V205" s="3"/>
      <c r="W205" s="3"/>
      <c r="X205" s="3"/>
      <c r="Y205" s="3"/>
      <c r="AE205">
        <v>12</v>
      </c>
      <c r="AF205">
        <v>21</v>
      </c>
      <c r="AG205" t="s">
        <v>128</v>
      </c>
    </row>
    <row r="206" spans="1:60" x14ac:dyDescent="0.2">
      <c r="A206" s="209"/>
      <c r="B206" s="210" t="s">
        <v>29</v>
      </c>
      <c r="C206" s="211"/>
      <c r="D206" s="212"/>
      <c r="E206" s="213"/>
      <c r="F206" s="213"/>
      <c r="G206" s="214">
        <f>G8+G15+G19+G22+G35+G38+G42+G44+G53+G56+G59+G74+G87+G94+G125+G128+G131+G144+G152+G158+G166+G176+G182+G185+G189+G195</f>
        <v>0</v>
      </c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455</v>
      </c>
    </row>
    <row r="207" spans="1:60" x14ac:dyDescent="0.2">
      <c r="C207" s="31"/>
      <c r="D207" s="8"/>
      <c r="AG207" t="s">
        <v>456</v>
      </c>
    </row>
    <row r="208" spans="1:60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  <row r="4984" spans="4:4" x14ac:dyDescent="0.2">
      <c r="D4984" s="8"/>
    </row>
    <row r="4985" spans="4:4" x14ac:dyDescent="0.2">
      <c r="D4985" s="8"/>
    </row>
    <row r="4986" spans="4:4" x14ac:dyDescent="0.2">
      <c r="D4986" s="8"/>
    </row>
    <row r="4987" spans="4:4" x14ac:dyDescent="0.2">
      <c r="D4987" s="8"/>
    </row>
    <row r="4988" spans="4:4" x14ac:dyDescent="0.2">
      <c r="D4988" s="8"/>
    </row>
    <row r="4989" spans="4:4" x14ac:dyDescent="0.2">
      <c r="D4989" s="8"/>
    </row>
    <row r="4990" spans="4:4" x14ac:dyDescent="0.2">
      <c r="D4990" s="8"/>
    </row>
    <row r="4991" spans="4:4" x14ac:dyDescent="0.2">
      <c r="D4991" s="8"/>
    </row>
    <row r="4992" spans="4:4" x14ac:dyDescent="0.2">
      <c r="D4992" s="8"/>
    </row>
    <row r="4993" spans="4:4" x14ac:dyDescent="0.2">
      <c r="D4993" s="8"/>
    </row>
    <row r="4994" spans="4:4" x14ac:dyDescent="0.2">
      <c r="D4994" s="8"/>
    </row>
    <row r="4995" spans="4:4" x14ac:dyDescent="0.2">
      <c r="D4995" s="8"/>
    </row>
    <row r="4996" spans="4:4" x14ac:dyDescent="0.2">
      <c r="D4996" s="8"/>
    </row>
    <row r="4997" spans="4:4" x14ac:dyDescent="0.2">
      <c r="D4997" s="8"/>
    </row>
    <row r="4998" spans="4:4" x14ac:dyDescent="0.2">
      <c r="D4998" s="8"/>
    </row>
    <row r="4999" spans="4:4" x14ac:dyDescent="0.2">
      <c r="D4999" s="8"/>
    </row>
    <row r="5000" spans="4:4" x14ac:dyDescent="0.2">
      <c r="D5000" s="8"/>
    </row>
    <row r="5001" spans="4:4" x14ac:dyDescent="0.2">
      <c r="D5001" s="8"/>
    </row>
    <row r="5002" spans="4:4" x14ac:dyDescent="0.2">
      <c r="D5002" s="8"/>
    </row>
    <row r="5003" spans="4:4" x14ac:dyDescent="0.2">
      <c r="D5003" s="8"/>
    </row>
    <row r="5004" spans="4:4" x14ac:dyDescent="0.2">
      <c r="D5004" s="8"/>
    </row>
    <row r="5005" spans="4:4" x14ac:dyDescent="0.2">
      <c r="D5005" s="8"/>
    </row>
  </sheetData>
  <sheetProtection password="CA9C" sheet="1" objects="1" scenarios="1" formatRows="0"/>
  <mergeCells count="47">
    <mergeCell ref="C32:G32"/>
    <mergeCell ref="A1:G1"/>
    <mergeCell ref="C2:G2"/>
    <mergeCell ref="C3:G3"/>
    <mergeCell ref="C4:G4"/>
    <mergeCell ref="C10:G10"/>
    <mergeCell ref="C12:G12"/>
    <mergeCell ref="C14:G14"/>
    <mergeCell ref="C17:G17"/>
    <mergeCell ref="C24:G24"/>
    <mergeCell ref="C26:G26"/>
    <mergeCell ref="C28:G28"/>
    <mergeCell ref="C70:G70"/>
    <mergeCell ref="C34:G34"/>
    <mergeCell ref="C47:G47"/>
    <mergeCell ref="C49:G49"/>
    <mergeCell ref="C51:G51"/>
    <mergeCell ref="C55:G55"/>
    <mergeCell ref="C61:G61"/>
    <mergeCell ref="C63:G63"/>
    <mergeCell ref="C64:G64"/>
    <mergeCell ref="C66:G66"/>
    <mergeCell ref="C67:G67"/>
    <mergeCell ref="C69:G69"/>
    <mergeCell ref="C102:G102"/>
    <mergeCell ref="C71:G71"/>
    <mergeCell ref="C73:G73"/>
    <mergeCell ref="C76:G76"/>
    <mergeCell ref="C77:G77"/>
    <mergeCell ref="C78:G78"/>
    <mergeCell ref="C80:G80"/>
    <mergeCell ref="C81:G81"/>
    <mergeCell ref="C82:G82"/>
    <mergeCell ref="C86:G86"/>
    <mergeCell ref="C92:G92"/>
    <mergeCell ref="C99:G99"/>
    <mergeCell ref="C178:G178"/>
    <mergeCell ref="C187:G187"/>
    <mergeCell ref="C197:G197"/>
    <mergeCell ref="C201:G201"/>
    <mergeCell ref="C143:G143"/>
    <mergeCell ref="C151:G151"/>
    <mergeCell ref="C160:G160"/>
    <mergeCell ref="C165:G165"/>
    <mergeCell ref="C168:G168"/>
    <mergeCell ref="C170:G170"/>
    <mergeCell ref="C193:G1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Marek Pavelka</cp:lastModifiedBy>
  <cp:lastPrinted>2019-03-19T12:27:02Z</cp:lastPrinted>
  <dcterms:created xsi:type="dcterms:W3CDTF">2009-04-08T07:15:50Z</dcterms:created>
  <dcterms:modified xsi:type="dcterms:W3CDTF">2024-12-04T09:02:59Z</dcterms:modified>
</cp:coreProperties>
</file>