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:\Disk D\Tomáš\Rozpočty\Chobot\Oplocení-Nový Jičín\Aktualizace 17.4.2024\"/>
    </mc:Choice>
  </mc:AlternateContent>
  <xr:revisionPtr revIDLastSave="0" documentId="13_ncr:1_{73CA893D-EBC6-4A6F-AB02-511098658EB8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Rekapitulace stavby" sheetId="1" state="veryHidden" r:id="rId1"/>
    <sheet name="1 - Vjezdová brána a oplo..." sheetId="2" r:id="rId2"/>
  </sheets>
  <definedNames>
    <definedName name="_xlnm._FilterDatabase" localSheetId="1" hidden="1">'1 - Vjezdová brána a oplo...'!$C$121:$K$184</definedName>
    <definedName name="_xlnm.Print_Titles" localSheetId="1">'1 - Vjezdová brána a oplo...'!$121:$121</definedName>
    <definedName name="_xlnm.Print_Titles" localSheetId="0">'Rekapitulace stavby'!$92:$92</definedName>
    <definedName name="_xlnm.Print_Area" localSheetId="1">'1 - Vjezdová brána a oplo...'!$C$4:$J$76,'1 - Vjezdová brána a oplo...'!$C$82:$J$105,'1 - Vjezdová brána a oplo...'!$C$111:$J$184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84" i="2"/>
  <c r="BH184" i="2"/>
  <c r="BG184" i="2"/>
  <c r="BF184" i="2"/>
  <c r="T184" i="2"/>
  <c r="T183" i="2" s="1"/>
  <c r="T180" i="2" s="1"/>
  <c r="R184" i="2"/>
  <c r="R183" i="2"/>
  <c r="P184" i="2"/>
  <c r="P183" i="2"/>
  <c r="BI182" i="2"/>
  <c r="BH182" i="2"/>
  <c r="BG182" i="2"/>
  <c r="BF182" i="2"/>
  <c r="T182" i="2"/>
  <c r="T181" i="2"/>
  <c r="R182" i="2"/>
  <c r="R181" i="2" s="1"/>
  <c r="R180" i="2" s="1"/>
  <c r="P182" i="2"/>
  <c r="P181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8" i="2"/>
  <c r="F118" i="2"/>
  <c r="F116" i="2"/>
  <c r="E114" i="2"/>
  <c r="J89" i="2"/>
  <c r="F89" i="2"/>
  <c r="F87" i="2"/>
  <c r="E85" i="2"/>
  <c r="J22" i="2"/>
  <c r="E22" i="2"/>
  <c r="J119" i="2" s="1"/>
  <c r="J21" i="2"/>
  <c r="J16" i="2"/>
  <c r="E16" i="2"/>
  <c r="F119" i="2" s="1"/>
  <c r="J15" i="2"/>
  <c r="J10" i="2"/>
  <c r="J116" i="2"/>
  <c r="L90" i="1"/>
  <c r="AM90" i="1"/>
  <c r="AM89" i="1"/>
  <c r="L89" i="1"/>
  <c r="AM87" i="1"/>
  <c r="L87" i="1"/>
  <c r="L85" i="1"/>
  <c r="L84" i="1"/>
  <c r="J169" i="2"/>
  <c r="BK158" i="2"/>
  <c r="J178" i="2"/>
  <c r="J163" i="2"/>
  <c r="BK156" i="2"/>
  <c r="J184" i="2"/>
  <c r="BK182" i="2"/>
  <c r="J182" i="2"/>
  <c r="BK179" i="2"/>
  <c r="BK174" i="2"/>
  <c r="J174" i="2"/>
  <c r="BK173" i="2"/>
  <c r="J173" i="2"/>
  <c r="BK172" i="2"/>
  <c r="J170" i="2"/>
  <c r="J166" i="2"/>
  <c r="BK165" i="2"/>
  <c r="BK163" i="2"/>
  <c r="BK161" i="2"/>
  <c r="BK159" i="2"/>
  <c r="J158" i="2"/>
  <c r="J156" i="2"/>
  <c r="J155" i="2"/>
  <c r="BK153" i="2"/>
  <c r="J153" i="2"/>
  <c r="BK152" i="2"/>
  <c r="J152" i="2"/>
  <c r="BK151" i="2"/>
  <c r="J151" i="2"/>
  <c r="BK150" i="2"/>
  <c r="J150" i="2"/>
  <c r="BK148" i="2"/>
  <c r="J148" i="2"/>
  <c r="BK147" i="2"/>
  <c r="J147" i="2"/>
  <c r="BK146" i="2"/>
  <c r="J146" i="2"/>
  <c r="BK145" i="2"/>
  <c r="J145" i="2"/>
  <c r="BK144" i="2"/>
  <c r="J144" i="2"/>
  <c r="BK143" i="2"/>
  <c r="J143" i="2"/>
  <c r="BK142" i="2"/>
  <c r="J142" i="2"/>
  <c r="BK141" i="2"/>
  <c r="J141" i="2"/>
  <c r="BK140" i="2"/>
  <c r="J140" i="2"/>
  <c r="BK139" i="2"/>
  <c r="J139" i="2"/>
  <c r="BK138" i="2"/>
  <c r="J138" i="2"/>
  <c r="BK137" i="2"/>
  <c r="J137" i="2"/>
  <c r="BK136" i="2"/>
  <c r="J136" i="2"/>
  <c r="BK133" i="2"/>
  <c r="J133" i="2"/>
  <c r="BK132" i="2"/>
  <c r="J132" i="2"/>
  <c r="BK130" i="2"/>
  <c r="J130" i="2"/>
  <c r="BK129" i="2"/>
  <c r="J129" i="2"/>
  <c r="BK127" i="2"/>
  <c r="J127" i="2"/>
  <c r="BK125" i="2"/>
  <c r="J125" i="2"/>
  <c r="AS94" i="1"/>
  <c r="BK176" i="2"/>
  <c r="J172" i="2"/>
  <c r="BK166" i="2"/>
  <c r="BK178" i="2"/>
  <c r="J179" i="2"/>
  <c r="BK169" i="2"/>
  <c r="J161" i="2"/>
  <c r="BK170" i="2"/>
  <c r="BK184" i="2"/>
  <c r="J176" i="2"/>
  <c r="J165" i="2"/>
  <c r="J159" i="2"/>
  <c r="BK155" i="2"/>
  <c r="T124" i="2" l="1"/>
  <c r="P131" i="2"/>
  <c r="T131" i="2"/>
  <c r="R135" i="2"/>
  <c r="P168" i="2"/>
  <c r="R171" i="2"/>
  <c r="BK124" i="2"/>
  <c r="J124" i="2"/>
  <c r="J96" i="2" s="1"/>
  <c r="R124" i="2"/>
  <c r="BK131" i="2"/>
  <c r="J131" i="2"/>
  <c r="J97" i="2"/>
  <c r="R131" i="2"/>
  <c r="P135" i="2"/>
  <c r="BK168" i="2"/>
  <c r="J168" i="2"/>
  <c r="J99" i="2"/>
  <c r="T168" i="2"/>
  <c r="P171" i="2"/>
  <c r="BK177" i="2"/>
  <c r="J177" i="2"/>
  <c r="J101" i="2" s="1"/>
  <c r="R177" i="2"/>
  <c r="P124" i="2"/>
  <c r="BK135" i="2"/>
  <c r="J135" i="2" s="1"/>
  <c r="J98" i="2" s="1"/>
  <c r="T135" i="2"/>
  <c r="R168" i="2"/>
  <c r="BK171" i="2"/>
  <c r="J171" i="2"/>
  <c r="J100" i="2"/>
  <c r="T171" i="2"/>
  <c r="P177" i="2"/>
  <c r="T177" i="2"/>
  <c r="BK181" i="2"/>
  <c r="J181" i="2"/>
  <c r="J103" i="2" s="1"/>
  <c r="BK183" i="2"/>
  <c r="J183" i="2"/>
  <c r="J104" i="2"/>
  <c r="BE155" i="2"/>
  <c r="BE156" i="2"/>
  <c r="BE158" i="2"/>
  <c r="BE163" i="2"/>
  <c r="BE165" i="2"/>
  <c r="BE174" i="2"/>
  <c r="BE169" i="2"/>
  <c r="BE166" i="2"/>
  <c r="BE170" i="2"/>
  <c r="BE172" i="2"/>
  <c r="BE176" i="2"/>
  <c r="BE184" i="2"/>
  <c r="J87" i="2"/>
  <c r="F90" i="2"/>
  <c r="J90" i="2"/>
  <c r="BE125" i="2"/>
  <c r="BE127" i="2"/>
  <c r="BE129" i="2"/>
  <c r="BE130" i="2"/>
  <c r="BE132" i="2"/>
  <c r="BE133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50" i="2"/>
  <c r="BE151" i="2"/>
  <c r="BE152" i="2"/>
  <c r="BE153" i="2"/>
  <c r="BE159" i="2"/>
  <c r="BE161" i="2"/>
  <c r="BE173" i="2"/>
  <c r="BE178" i="2"/>
  <c r="BE179" i="2"/>
  <c r="BE182" i="2"/>
  <c r="F33" i="2"/>
  <c r="BB95" i="1"/>
  <c r="BB94" i="1" s="1"/>
  <c r="W31" i="1" s="1"/>
  <c r="F32" i="2"/>
  <c r="BA95" i="1"/>
  <c r="BA94" i="1" s="1"/>
  <c r="W30" i="1" s="1"/>
  <c r="F34" i="2"/>
  <c r="BC95" i="1"/>
  <c r="BC94" i="1" s="1"/>
  <c r="W32" i="1" s="1"/>
  <c r="F35" i="2"/>
  <c r="BD95" i="1"/>
  <c r="BD94" i="1" s="1"/>
  <c r="W33" i="1" s="1"/>
  <c r="J32" i="2"/>
  <c r="AW95" i="1"/>
  <c r="P123" i="2" l="1"/>
  <c r="P122" i="2"/>
  <c r="AU95" i="1" s="1"/>
  <c r="AU94" i="1" s="1"/>
  <c r="R123" i="2"/>
  <c r="R122" i="2" s="1"/>
  <c r="T123" i="2"/>
  <c r="T122" i="2"/>
  <c r="BK123" i="2"/>
  <c r="J123" i="2" s="1"/>
  <c r="J95" i="2" s="1"/>
  <c r="BK180" i="2"/>
  <c r="J180" i="2"/>
  <c r="J102" i="2" s="1"/>
  <c r="F31" i="2"/>
  <c r="AZ95" i="1"/>
  <c r="AZ94" i="1" s="1"/>
  <c r="W29" i="1" s="1"/>
  <c r="AY94" i="1"/>
  <c r="AX94" i="1"/>
  <c r="AW94" i="1"/>
  <c r="AK30" i="1"/>
  <c r="J31" i="2"/>
  <c r="AV95" i="1"/>
  <c r="AT95" i="1"/>
  <c r="BK122" i="2" l="1"/>
  <c r="J122" i="2" s="1"/>
  <c r="J94" i="2" s="1"/>
  <c r="AV94" i="1"/>
  <c r="AK29" i="1"/>
  <c r="J28" i="2" l="1"/>
  <c r="AG95" i="1" s="1"/>
  <c r="AG94" i="1" s="1"/>
  <c r="AT94" i="1"/>
  <c r="AN94" i="1" l="1"/>
  <c r="AK26" i="1"/>
  <c r="AK35" i="1" s="1"/>
  <c r="J37" i="2"/>
  <c r="AN95" i="1"/>
</calcChain>
</file>

<file path=xl/sharedStrings.xml><?xml version="1.0" encoding="utf-8"?>
<sst xmlns="http://schemas.openxmlformats.org/spreadsheetml/2006/main" count="986" uniqueCount="304">
  <si>
    <t>Export Komplet</t>
  </si>
  <si>
    <t/>
  </si>
  <si>
    <t>2.0</t>
  </si>
  <si>
    <t>ZAMOK</t>
  </si>
  <si>
    <t>False</t>
  </si>
  <si>
    <t>{7ee4c890-1499-427c-b492-f25c231d8e75}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</si>
  <si>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</si>
  <si>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</si>
  <si>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</si>
  <si>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</si>
  <si>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</si>
  <si>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</si>
  <si>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</si>
  <si>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</si>
  <si>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</si>
  <si>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</si>
  <si>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</si>
  <si>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Vjezdová brána a oplocení kompostárny</t>
  </si>
  <si>
    <t>KSO:</t>
  </si>
  <si>
    <t>CC-CZ:</t>
  </si>
  <si>
    <t>Místo:</t>
  </si>
  <si>
    <t>Nový Jičín</t>
  </si>
  <si>
    <t>Datum:</t>
  </si>
  <si>
    <t>11. 4. 2024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</si>
  <si>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</si>
  <si>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</si>
  <si>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</si>
  <si>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</si>
  <si>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</si>
  <si>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</si>
  <si>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</si>
  <si>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KAPEGO 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</si>
  <si>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</si>
  <si>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</si>
  <si>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</si>
  <si>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</si>
  <si>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</si>
  <si>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</si>
  <si>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</si>
  <si>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</si>
  <si>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</si>
  <si>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</si>
  <si>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</si>
  <si>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</si>
  <si>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</si>
  <si>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</si>
  <si>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</si>
  <si>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</si>
  <si>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</si>
  <si>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</si>
  <si>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</si>
  <si>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</si>
  <si>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</si>
  <si>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</si>
  <si>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</si>
  <si>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</si>
  <si>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</si>
  <si>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</si>
  <si>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</si>
  <si>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</si>
  <si>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</si>
  <si>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</si>
  <si>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</si>
  <si>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</si>
  <si>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</si>
  <si>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</si>
  <si>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</si>
  <si>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</si>
  <si>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</si>
  <si>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</si>
  <si>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</si>
  <si>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</si>
  <si>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</si>
  <si>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</si>
  <si>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</si>
  <si>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</si>
  <si>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</si>
  <si>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</si>
  <si>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</si>
  <si>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</si>
  <si>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</si>
  <si>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</si>
  <si>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</si>
  <si>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</si>
  <si>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</si>
  <si>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</si>
  <si>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</si>
  <si>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</si>
  <si>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</si>
  <si>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</si>
  <si>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</si>
  <si>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</si>
  <si>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</si>
  <si>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</si>
  <si>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</si>
  <si>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</si>
  <si>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</si>
  <si>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</si>
  <si>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</si>
  <si>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</si>
  <si>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</si>
  <si>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</si>
  <si>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</si>
  <si>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</si>
  <si>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</si>
  <si>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</si>
  <si>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</si>
  <si>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</si>
  <si>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</si>
  <si>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</si>
  <si>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</si>
  <si>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</si>
  <si>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</si>
  <si>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</si>
  <si>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</si>
  <si>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</si>
  <si>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</si>
  <si>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131111323</t>
  </si>
  <si>
    <t>Vrtání jamek pro plotové sloupky D přes 200 do 300 mm ručně s mechanickým vrtákem</t>
  </si>
  <si>
    <t>m</t>
  </si>
  <si>
    <t>4</t>
  </si>
  <si>
    <t>1461632112</t>
  </si>
  <si>
    <t>VV</t>
  </si>
  <si>
    <t>66*0,8</t>
  </si>
  <si>
    <t>132212131</t>
  </si>
  <si>
    <t>Hloubení nezapažených rýh šířky do 800 mm v soudržných horninách třídy těžitelnosti I skupiny 3 ručně</t>
  </si>
  <si>
    <t>m3</t>
  </si>
  <si>
    <t>1466803826</t>
  </si>
  <si>
    <t>2*0,5*1+0,5*0,5*0,8</t>
  </si>
  <si>
    <t>3</t>
  </si>
  <si>
    <t>182312365</t>
  </si>
  <si>
    <t>Terénní úpravy-svahování apod.</t>
  </si>
  <si>
    <t>m2</t>
  </si>
  <si>
    <t>1776032630</t>
  </si>
  <si>
    <t>182312366</t>
  </si>
  <si>
    <t>Terénní úpravy-strojní bagrem včetně přesunu</t>
  </si>
  <si>
    <t>hod</t>
  </si>
  <si>
    <t>-1247981147</t>
  </si>
  <si>
    <t>Zakládání</t>
  </si>
  <si>
    <t>5</t>
  </si>
  <si>
    <t>274313711</t>
  </si>
  <si>
    <t>Základové pásy z betonu tř. C 20/25</t>
  </si>
  <si>
    <t>-130401334</t>
  </si>
  <si>
    <t>6</t>
  </si>
  <si>
    <t>275313711</t>
  </si>
  <si>
    <t>Základové patky z betonu tř. C 20/25</t>
  </si>
  <si>
    <t>-171281117</t>
  </si>
  <si>
    <t>0,072*66</t>
  </si>
  <si>
    <t>Svislé a kompletní konstrukce</t>
  </si>
  <si>
    <t>7</t>
  </si>
  <si>
    <t>338171123</t>
  </si>
  <si>
    <t>Osazování sloupků a vzpěr plotových ocelových v přes 2 do 2,6 m se zabetonováním</t>
  </si>
  <si>
    <t>kus</t>
  </si>
  <si>
    <t>1068601057</t>
  </si>
  <si>
    <t>8</t>
  </si>
  <si>
    <t>M</t>
  </si>
  <si>
    <t>55342263</t>
  </si>
  <si>
    <t>sloupek plotový Pz a komaxitový 2500/48x1,5mm</t>
  </si>
  <si>
    <t>-1262026912</t>
  </si>
  <si>
    <t>9</t>
  </si>
  <si>
    <t>15619210</t>
  </si>
  <si>
    <t>krytka plastová D 38/48mm</t>
  </si>
  <si>
    <t>1928695508</t>
  </si>
  <si>
    <t>10</t>
  </si>
  <si>
    <t>1296921005</t>
  </si>
  <si>
    <t>11</t>
  </si>
  <si>
    <t>55342161</t>
  </si>
  <si>
    <t>-1443488810</t>
  </si>
  <si>
    <t>-263927410</t>
  </si>
  <si>
    <t>13</t>
  </si>
  <si>
    <t>55342190</t>
  </si>
  <si>
    <t>plotová profilovaná vzpěra D 40-50mm dl 2,0-2,5m bez hlavy a objímky pro svařované pletivo v návinu povrchová úprava Pz a komaxit</t>
  </si>
  <si>
    <t>1613347469</t>
  </si>
  <si>
    <t>14</t>
  </si>
  <si>
    <t>55342202</t>
  </si>
  <si>
    <t>objímka pro uchycení vzpěry na sloupek D 40-50mm</t>
  </si>
  <si>
    <t>1715559722</t>
  </si>
  <si>
    <t>15</t>
  </si>
  <si>
    <t>348121221</t>
  </si>
  <si>
    <t>Osazení podhrabových desek dl přes 2 do 3 m na ocelové plotové sloupky</t>
  </si>
  <si>
    <t>-268359757</t>
  </si>
  <si>
    <t>16</t>
  </si>
  <si>
    <t>592331201</t>
  </si>
  <si>
    <t>deska plotová betonová 2500x50x250mm</t>
  </si>
  <si>
    <t>178610343</t>
  </si>
  <si>
    <t>17</t>
  </si>
  <si>
    <t>348123321</t>
  </si>
  <si>
    <t>Montáž držáku podhrabové desky</t>
  </si>
  <si>
    <t>-1733434501</t>
  </si>
  <si>
    <t>18</t>
  </si>
  <si>
    <t>15619200</t>
  </si>
  <si>
    <t>drát poplastovaný kruhový vázací 1,1/1,5mm</t>
  </si>
  <si>
    <t>682617135</t>
  </si>
  <si>
    <t>19</t>
  </si>
  <si>
    <t>59232550</t>
  </si>
  <si>
    <t>držák podhrabové desky typ U výšky 250mm koncový povrchová úprava žárový zinek a komaxit</t>
  </si>
  <si>
    <t>1256194708</t>
  </si>
  <si>
    <t>53*2 'Přepočtené koeficientem množství</t>
  </si>
  <si>
    <t>20</t>
  </si>
  <si>
    <t>348123654</t>
  </si>
  <si>
    <t>Dodávka+montáž plotových vrátek - kompletní provedení dle PD</t>
  </si>
  <si>
    <t>-2032979845</t>
  </si>
  <si>
    <t>348123456</t>
  </si>
  <si>
    <t>Dodávka+montáž plotové brány včetně pohonu, čidel a 2 ks ovladačů-kompletní provedení dle PD</t>
  </si>
  <si>
    <t>-1519312629</t>
  </si>
  <si>
    <t>22</t>
  </si>
  <si>
    <t>348171146</t>
  </si>
  <si>
    <t>Montáž panelového svařovaného oplocení v přes 1,5 do 2,0 m</t>
  </si>
  <si>
    <t>1776341046</t>
  </si>
  <si>
    <t>23</t>
  </si>
  <si>
    <t>55342417</t>
  </si>
  <si>
    <t>plotový panel svařovaný v 1,5-2,0m š do 2,5m průměru drátu 5mm oka 50x200mm povrchová úprava PZ</t>
  </si>
  <si>
    <t>1693862420</t>
  </si>
  <si>
    <t>17,5*0,4 'Přepočtené koeficientem množství</t>
  </si>
  <si>
    <t>24</t>
  </si>
  <si>
    <t>348401120</t>
  </si>
  <si>
    <t>Montáž oplocení ze strojového pletiva s napínacími dráty v do 1,6 m</t>
  </si>
  <si>
    <t>-1153263034</t>
  </si>
  <si>
    <t>25</t>
  </si>
  <si>
    <t>31327502</t>
  </si>
  <si>
    <t>pletivo drátěné plastifikované se čtvercovými oky 50/2,2mm v 1500mm</t>
  </si>
  <si>
    <t>1973293624</t>
  </si>
  <si>
    <t>116*1,05 'Přepočtené koeficientem množství</t>
  </si>
  <si>
    <t>26</t>
  </si>
  <si>
    <t>348401320</t>
  </si>
  <si>
    <t>Rozvinutí, montáž a napnutí ostnatého drátu</t>
  </si>
  <si>
    <t>-1418592607</t>
  </si>
  <si>
    <t>27</t>
  </si>
  <si>
    <t>31478002</t>
  </si>
  <si>
    <t>drát ostnatý pozinkovaný</t>
  </si>
  <si>
    <t>23909441</t>
  </si>
  <si>
    <t>28</t>
  </si>
  <si>
    <t>348401350</t>
  </si>
  <si>
    <t>Rozvinutí, montáž a napnutí napínacího drátu na oplocení</t>
  </si>
  <si>
    <t>1335806555</t>
  </si>
  <si>
    <t>116*3</t>
  </si>
  <si>
    <t>29</t>
  </si>
  <si>
    <t>15619100</t>
  </si>
  <si>
    <t>drát kruhový poplastovaný napínací 2,5/3,5mm</t>
  </si>
  <si>
    <t>-885049226</t>
  </si>
  <si>
    <t>348*1,05 'Přepočtené koeficientem množství</t>
  </si>
  <si>
    <t>30</t>
  </si>
  <si>
    <t>31324827</t>
  </si>
  <si>
    <t xml:space="preserve">napínák na drát </t>
  </si>
  <si>
    <t>-123812172</t>
  </si>
  <si>
    <t>31</t>
  </si>
  <si>
    <t>348401360</t>
  </si>
  <si>
    <t>Přiháčkování strojového pletiva k napínacímu drátu na oplocení</t>
  </si>
  <si>
    <t>-406585126</t>
  </si>
  <si>
    <t>Ostatní konstrukce a práce, bourání</t>
  </si>
  <si>
    <t>32</t>
  </si>
  <si>
    <t>966071711</t>
  </si>
  <si>
    <t>Bourání sloupků a vzpěr plotových ocelových do 2,5 m zabetonovaných</t>
  </si>
  <si>
    <t>-1856919324</t>
  </si>
  <si>
    <t>33</t>
  </si>
  <si>
    <t>966071822</t>
  </si>
  <si>
    <t>Rozebrání oplocení z drátěného pletiva se čtvercovými oky v přes 1,6 do 2,0 m</t>
  </si>
  <si>
    <t>-1278362710</t>
  </si>
  <si>
    <t>997</t>
  </si>
  <si>
    <t>Přesun sutě</t>
  </si>
  <si>
    <t>34</t>
  </si>
  <si>
    <t>997013601</t>
  </si>
  <si>
    <t>Poplatek za uložení na skládce (skládkovné) stavebního odpadu betonového kód odpadu 17 01 01</t>
  </si>
  <si>
    <t>t</t>
  </si>
  <si>
    <t>2088501980</t>
  </si>
  <si>
    <t>35</t>
  </si>
  <si>
    <t>997231111</t>
  </si>
  <si>
    <t>Vodorovná doprava suti a vybouraných hmot do 1 km</t>
  </si>
  <si>
    <t>1203099540</t>
  </si>
  <si>
    <t>36</t>
  </si>
  <si>
    <t>997231119</t>
  </si>
  <si>
    <t>Příplatek ZKD 1 km vodorovné dopravy suti a vybouraných hmot</t>
  </si>
  <si>
    <t>-840736016</t>
  </si>
  <si>
    <t>8,043*29 'Přepočtené koeficientem množství</t>
  </si>
  <si>
    <t>37</t>
  </si>
  <si>
    <t>997231511</t>
  </si>
  <si>
    <t>Nakládání, překládání nebo manipulace se sutí a vybouranými hmotami</t>
  </si>
  <si>
    <t>-841516311</t>
  </si>
  <si>
    <t>998</t>
  </si>
  <si>
    <t>Přesun hmot</t>
  </si>
  <si>
    <t>38</t>
  </si>
  <si>
    <t>998232110</t>
  </si>
  <si>
    <t>Přesun hmot pro oplocení zděné z cihel nebo tvárnic v do 3 m</t>
  </si>
  <si>
    <t>-1308332955</t>
  </si>
  <si>
    <t>39</t>
  </si>
  <si>
    <t>998232121</t>
  </si>
  <si>
    <t>Příplatek k přesunu hmot pro oplocení zděné za zvětšený přesun do 1000 m</t>
  </si>
  <si>
    <t>-268745867</t>
  </si>
  <si>
    <t>VRN</t>
  </si>
  <si>
    <t>Vedlejší rozpočtové náklady</t>
  </si>
  <si>
    <t>VRN1</t>
  </si>
  <si>
    <t>Průzkumné, geodetické a projektové práce</t>
  </si>
  <si>
    <t>40</t>
  </si>
  <si>
    <t>010001001</t>
  </si>
  <si>
    <t>Vytyčení inženýrských sítí</t>
  </si>
  <si>
    <t>kpl</t>
  </si>
  <si>
    <t>1024</t>
  </si>
  <si>
    <t>-1895560524</t>
  </si>
  <si>
    <t>VRN3</t>
  </si>
  <si>
    <t>Zařízení staveniště</t>
  </si>
  <si>
    <t>41</t>
  </si>
  <si>
    <t>030001000</t>
  </si>
  <si>
    <t>-71614495</t>
  </si>
  <si>
    <t xml:space="preserve">plotový sloupek pro svařované panely 60x40mm dl 2,4-2,6m povrchová úprava Pz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</si>
</sst>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66" t="s">
        <v>14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7"/>
      <c r="BE5" s="163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68" t="s">
        <v>17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7"/>
      <c r="BE6" s="164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64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64"/>
      <c r="BS8" s="14" t="s">
        <v>6</v>
      </c>
    </row>
    <row r="9" spans="1:74" ht="14.45" customHeight="1">
      <c r="B9" s="17"/>
      <c r="AR9" s="17"/>
      <c r="BE9" s="164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64"/>
      <c r="BS10" s="14" t="s">
        <v>6</v>
      </c>
    </row>
    <row r="11" spans="1:74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164"/>
      <c r="BS11" s="14" t="s">
        <v>6</v>
      </c>
    </row>
    <row r="12" spans="1:74" ht="6.95" customHeight="1">
      <c r="B12" s="17"/>
      <c r="AR12" s="17"/>
      <c r="BE12" s="164"/>
      <c r="BS12" s="14" t="s">
        <v>6</v>
      </c>
    </row>
    <row r="13" spans="1:74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164"/>
      <c r="BS13" s="14" t="s">
        <v>6</v>
      </c>
    </row>
    <row r="14" spans="1:74" ht="12.75">
      <c r="B14" s="17"/>
      <c r="E14" s="169" t="s">
        <v>29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4" t="s">
        <v>27</v>
      </c>
      <c r="AN14" s="26" t="s">
        <v>29</v>
      </c>
      <c r="AR14" s="17"/>
      <c r="BE14" s="164"/>
      <c r="BS14" s="14" t="s">
        <v>6</v>
      </c>
    </row>
    <row r="15" spans="1:74" ht="6.95" customHeight="1">
      <c r="B15" s="17"/>
      <c r="AR15" s="17"/>
      <c r="BE15" s="164"/>
      <c r="BS15" s="14" t="s">
        <v>4</v>
      </c>
    </row>
    <row r="16" spans="1:74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164"/>
      <c r="BS16" s="14" t="s">
        <v>4</v>
      </c>
    </row>
    <row r="17" spans="2:7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E17" s="164"/>
      <c r="BS17" s="14" t="s">
        <v>32</v>
      </c>
    </row>
    <row r="18" spans="2:71" ht="6.95" customHeight="1">
      <c r="B18" s="17"/>
      <c r="AR18" s="17"/>
      <c r="BE18" s="164"/>
      <c r="BS18" s="14" t="s">
        <v>6</v>
      </c>
    </row>
    <row r="19" spans="2:71" ht="12" customHeight="1">
      <c r="B19" s="17"/>
      <c r="D19" s="24" t="s">
        <v>33</v>
      </c>
      <c r="AK19" s="24" t="s">
        <v>25</v>
      </c>
      <c r="AN19" s="22" t="s">
        <v>1</v>
      </c>
      <c r="AR19" s="17"/>
      <c r="BE19" s="164"/>
      <c r="BS19" s="14" t="s">
        <v>6</v>
      </c>
    </row>
    <row r="20" spans="2:71" ht="18.399999999999999" customHeight="1">
      <c r="B20" s="17"/>
      <c r="E20" s="22" t="s">
        <v>34</v>
      </c>
      <c r="AK20" s="24" t="s">
        <v>27</v>
      </c>
      <c r="AN20" s="22" t="s">
        <v>1</v>
      </c>
      <c r="AR20" s="17"/>
      <c r="BE20" s="164"/>
      <c r="BS20" s="14" t="s">
        <v>32</v>
      </c>
    </row>
    <row r="21" spans="2:71" ht="6.95" customHeight="1">
      <c r="B21" s="17"/>
      <c r="AR21" s="17"/>
      <c r="BE21" s="164"/>
    </row>
    <row r="22" spans="2:71" ht="12" customHeight="1">
      <c r="B22" s="17"/>
      <c r="D22" s="24" t="s">
        <v>35</v>
      </c>
      <c r="AR22" s="17"/>
      <c r="BE22" s="164"/>
    </row>
    <row r="23" spans="2:71" ht="16.5" customHeight="1">
      <c r="B23" s="17"/>
      <c r="E23" s="171" t="s">
        <v>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7"/>
      <c r="BE23" s="164"/>
    </row>
    <row r="24" spans="2:71" ht="6.95" customHeight="1">
      <c r="B24" s="17"/>
      <c r="AR24" s="17"/>
      <c r="BE24" s="164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4"/>
    </row>
    <row r="26" spans="2:71" s="1" customFormat="1" ht="25.9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2">
        <f>ROUND(AG94,2)</f>
        <v>0</v>
      </c>
      <c r="AL26" s="173"/>
      <c r="AM26" s="173"/>
      <c r="AN26" s="173"/>
      <c r="AO26" s="173"/>
      <c r="AR26" s="29"/>
      <c r="BE26" s="164"/>
    </row>
    <row r="27" spans="2:71" s="1" customFormat="1" ht="6.95" customHeight="1">
      <c r="B27" s="29"/>
      <c r="AR27" s="29"/>
      <c r="BE27" s="164"/>
    </row>
    <row r="28" spans="2:71" s="1" customFormat="1" ht="12.75">
      <c r="B28" s="29"/>
      <c r="L28" s="174" t="s">
        <v>37</v>
      </c>
      <c r="M28" s="174"/>
      <c r="N28" s="174"/>
      <c r="O28" s="174"/>
      <c r="P28" s="174"/>
      <c r="W28" s="174" t="s">
        <v>38</v>
      </c>
      <c r="X28" s="174"/>
      <c r="Y28" s="174"/>
      <c r="Z28" s="174"/>
      <c r="AA28" s="174"/>
      <c r="AB28" s="174"/>
      <c r="AC28" s="174"/>
      <c r="AD28" s="174"/>
      <c r="AE28" s="174"/>
      <c r="AK28" s="174" t="s">
        <v>39</v>
      </c>
      <c r="AL28" s="174"/>
      <c r="AM28" s="174"/>
      <c r="AN28" s="174"/>
      <c r="AO28" s="174"/>
      <c r="AR28" s="29"/>
      <c r="BE28" s="164"/>
    </row>
    <row r="29" spans="2:71" s="2" customFormat="1" ht="14.45" customHeight="1">
      <c r="B29" s="33"/>
      <c r="D29" s="24" t="s">
        <v>40</v>
      </c>
      <c r="F29" s="24" t="s">
        <v>41</v>
      </c>
      <c r="L29" s="177">
        <v>0.21</v>
      </c>
      <c r="M29" s="176"/>
      <c r="N29" s="176"/>
      <c r="O29" s="176"/>
      <c r="P29" s="176"/>
      <c r="W29" s="175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K29" s="175">
        <f>ROUND(AV94, 2)</f>
        <v>0</v>
      </c>
      <c r="AL29" s="176"/>
      <c r="AM29" s="176"/>
      <c r="AN29" s="176"/>
      <c r="AO29" s="176"/>
      <c r="AR29" s="33"/>
      <c r="BE29" s="165"/>
    </row>
    <row r="30" spans="2:71" s="2" customFormat="1" ht="14.45" customHeight="1">
      <c r="B30" s="33"/>
      <c r="F30" s="24" t="s">
        <v>42</v>
      </c>
      <c r="L30" s="177">
        <v>0.12</v>
      </c>
      <c r="M30" s="176"/>
      <c r="N30" s="176"/>
      <c r="O30" s="176"/>
      <c r="P30" s="176"/>
      <c r="W30" s="175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K30" s="175">
        <f>ROUND(AW94, 2)</f>
        <v>0</v>
      </c>
      <c r="AL30" s="176"/>
      <c r="AM30" s="176"/>
      <c r="AN30" s="176"/>
      <c r="AO30" s="176"/>
      <c r="AR30" s="33"/>
      <c r="BE30" s="165"/>
    </row>
    <row r="31" spans="2:71" s="2" customFormat="1" ht="14.45" hidden="1" customHeight="1">
      <c r="B31" s="33"/>
      <c r="F31" s="24" t="s">
        <v>43</v>
      </c>
      <c r="L31" s="177">
        <v>0.21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33"/>
      <c r="BE31" s="165"/>
    </row>
    <row r="32" spans="2:71" s="2" customFormat="1" ht="14.45" hidden="1" customHeight="1">
      <c r="B32" s="33"/>
      <c r="F32" s="24" t="s">
        <v>44</v>
      </c>
      <c r="L32" s="177">
        <v>0.12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33"/>
      <c r="BE32" s="165"/>
    </row>
    <row r="33" spans="2:57" s="2" customFormat="1" ht="14.45" hidden="1" customHeight="1">
      <c r="B33" s="33"/>
      <c r="F33" s="24" t="s">
        <v>45</v>
      </c>
      <c r="L33" s="177">
        <v>0</v>
      </c>
      <c r="M33" s="176"/>
      <c r="N33" s="176"/>
      <c r="O33" s="176"/>
      <c r="P33" s="176"/>
      <c r="W33" s="175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5">
        <v>0</v>
      </c>
      <c r="AL33" s="176"/>
      <c r="AM33" s="176"/>
      <c r="AN33" s="176"/>
      <c r="AO33" s="176"/>
      <c r="AR33" s="33"/>
      <c r="BE33" s="165"/>
    </row>
    <row r="34" spans="2:57" s="1" customFormat="1" ht="6.95" customHeight="1">
      <c r="B34" s="29"/>
      <c r="AR34" s="29"/>
      <c r="BE34" s="164"/>
    </row>
    <row r="35" spans="2:57" s="1" customFormat="1" ht="25.9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178" t="s">
        <v>48</v>
      </c>
      <c r="Y35" s="179"/>
      <c r="Z35" s="179"/>
      <c r="AA35" s="179"/>
      <c r="AB35" s="179"/>
      <c r="AC35" s="36"/>
      <c r="AD35" s="36"/>
      <c r="AE35" s="36"/>
      <c r="AF35" s="36"/>
      <c r="AG35" s="36"/>
      <c r="AH35" s="36"/>
      <c r="AI35" s="36"/>
      <c r="AJ35" s="36"/>
      <c r="AK35" s="180">
        <f>SUM(AK26:AK33)</f>
        <v>0</v>
      </c>
      <c r="AL35" s="179"/>
      <c r="AM35" s="179"/>
      <c r="AN35" s="179"/>
      <c r="AO35" s="181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51</v>
      </c>
      <c r="AI60" s="31"/>
      <c r="AJ60" s="31"/>
      <c r="AK60" s="31"/>
      <c r="AL60" s="31"/>
      <c r="AM60" s="40" t="s">
        <v>52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51</v>
      </c>
      <c r="AI75" s="31"/>
      <c r="AJ75" s="31"/>
      <c r="AK75" s="31"/>
      <c r="AL75" s="31"/>
      <c r="AM75" s="40" t="s">
        <v>52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0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0" s="1" customFormat="1" ht="24.95" customHeight="1">
      <c r="B82" s="29"/>
      <c r="C82" s="18" t="s">
        <v>55</v>
      </c>
      <c r="AR82" s="29"/>
    </row>
    <row r="83" spans="1:90" s="1" customFormat="1" ht="6.95" customHeight="1">
      <c r="B83" s="29"/>
      <c r="AR83" s="29"/>
    </row>
    <row r="84" spans="1:90" s="3" customFormat="1" ht="12" customHeight="1">
      <c r="B84" s="45"/>
      <c r="C84" s="24" t="s">
        <v>13</v>
      </c>
      <c r="L84" s="3" t="str">
        <f>K5</f>
        <v>1</v>
      </c>
      <c r="AR84" s="45"/>
    </row>
    <row r="85" spans="1:90" s="4" customFormat="1" ht="36.950000000000003" customHeight="1">
      <c r="B85" s="46"/>
      <c r="C85" s="47" t="s">
        <v>16</v>
      </c>
      <c r="L85" s="182" t="str">
        <f>K6</f>
        <v>Vjezdová brána a oplocení kompostárny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46"/>
    </row>
    <row r="86" spans="1:90" s="1" customFormat="1" ht="6.95" customHeight="1">
      <c r="B86" s="29"/>
      <c r="AR86" s="29"/>
    </row>
    <row r="87" spans="1:90" s="1" customFormat="1" ht="12" customHeight="1">
      <c r="B87" s="29"/>
      <c r="C87" s="24" t="s">
        <v>20</v>
      </c>
      <c r="L87" s="48" t="str">
        <f>IF(K8="","",K8)</f>
        <v>Nový Jičín</v>
      </c>
      <c r="AI87" s="24" t="s">
        <v>22</v>
      </c>
      <c r="AM87" s="184" t="str">
        <f>IF(AN8= "","",AN8)</f>
        <v>11. 4. 2024</v>
      </c>
      <c r="AN87" s="184"/>
      <c r="AR87" s="29"/>
    </row>
    <row r="88" spans="1:90" s="1" customFormat="1" ht="6.95" customHeight="1">
      <c r="B88" s="29"/>
      <c r="AR88" s="29"/>
    </row>
    <row r="89" spans="1:90" s="1" customFormat="1" ht="15.2" customHeight="1">
      <c r="B89" s="29"/>
      <c r="C89" s="24" t="s">
        <v>24</v>
      </c>
      <c r="L89" s="3" t="str">
        <f>IF(E11= "","",E11)</f>
        <v>Město Nový Jičín</v>
      </c>
      <c r="AI89" s="24" t="s">
        <v>30</v>
      </c>
      <c r="AM89" s="185" t="str">
        <f>IF(E17="","",E17)</f>
        <v>KAPEGO projekt s.r.o.</v>
      </c>
      <c r="AN89" s="186"/>
      <c r="AO89" s="186"/>
      <c r="AP89" s="186"/>
      <c r="AR89" s="29"/>
      <c r="AS89" s="187" t="s">
        <v>56</v>
      </c>
      <c r="AT89" s="188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0" s="1" customFormat="1" ht="15.2" customHeight="1">
      <c r="B90" s="29"/>
      <c r="C90" s="24" t="s">
        <v>28</v>
      </c>
      <c r="L90" s="3" t="str">
        <f>IF(E14= "Vyplň údaj","",E14)</f>
        <v/>
      </c>
      <c r="AI90" s="24" t="s">
        <v>33</v>
      </c>
      <c r="AM90" s="185" t="str">
        <f>IF(E20="","",E20)</f>
        <v xml:space="preserve"> </v>
      </c>
      <c r="AN90" s="186"/>
      <c r="AO90" s="186"/>
      <c r="AP90" s="186"/>
      <c r="AR90" s="29"/>
      <c r="AS90" s="189"/>
      <c r="AT90" s="190"/>
      <c r="BD90" s="53"/>
    </row>
    <row r="91" spans="1:90" s="1" customFormat="1" ht="10.9" customHeight="1">
      <c r="B91" s="29"/>
      <c r="AR91" s="29"/>
      <c r="AS91" s="189"/>
      <c r="AT91" s="190"/>
      <c r="BD91" s="53"/>
    </row>
    <row r="92" spans="1:90" s="1" customFormat="1" ht="29.25" customHeight="1">
      <c r="B92" s="29"/>
      <c r="C92" s="191" t="s">
        <v>57</v>
      </c>
      <c r="D92" s="192"/>
      <c r="E92" s="192"/>
      <c r="F92" s="192"/>
      <c r="G92" s="192"/>
      <c r="H92" s="54"/>
      <c r="I92" s="193" t="s">
        <v>58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59</v>
      </c>
      <c r="AH92" s="192"/>
      <c r="AI92" s="192"/>
      <c r="AJ92" s="192"/>
      <c r="AK92" s="192"/>
      <c r="AL92" s="192"/>
      <c r="AM92" s="192"/>
      <c r="AN92" s="193" t="s">
        <v>60</v>
      </c>
      <c r="AO92" s="192"/>
      <c r="AP92" s="195"/>
      <c r="AQ92" s="55" t="s">
        <v>61</v>
      </c>
      <c r="AR92" s="29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0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0" s="5" customFormat="1" ht="32.450000000000003" customHeight="1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9">
        <f>ROUND(AG95,2)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75</v>
      </c>
      <c r="BT94" s="69" t="s">
        <v>76</v>
      </c>
      <c r="BV94" s="69" t="s">
        <v>77</v>
      </c>
      <c r="BW94" s="69" t="s">
        <v>5</v>
      </c>
      <c r="BX94" s="69" t="s">
        <v>78</v>
      </c>
      <c r="CL94" s="69" t="s">
        <v>1</v>
      </c>
    </row>
    <row r="95" spans="1:90" s="6" customFormat="1" ht="16.5" customHeight="1">
      <c r="A95" s="70" t="s">
        <v>79</v>
      </c>
      <c r="B95" s="71"/>
      <c r="C95" s="72"/>
      <c r="D95" s="198" t="s">
        <v>14</v>
      </c>
      <c r="E95" s="198"/>
      <c r="F95" s="198"/>
      <c r="G95" s="198"/>
      <c r="H95" s="198"/>
      <c r="I95" s="73"/>
      <c r="J95" s="198" t="s">
        <v>17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'1 - Vjezdová brána a oplo...'!J28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74" t="s">
        <v>80</v>
      </c>
      <c r="AR95" s="71"/>
      <c r="AS95" s="75">
        <v>0</v>
      </c>
      <c r="AT95" s="76">
        <f>ROUND(SUM(AV95:AW95),2)</f>
        <v>0</v>
      </c>
      <c r="AU95" s="77">
        <f>'1 - Vjezdová brána a oplo...'!P122</f>
        <v>0</v>
      </c>
      <c r="AV95" s="76">
        <f>'1 - Vjezdová brána a oplo...'!J31</f>
        <v>0</v>
      </c>
      <c r="AW95" s="76">
        <f>'1 - Vjezdová brána a oplo...'!J32</f>
        <v>0</v>
      </c>
      <c r="AX95" s="76">
        <f>'1 - Vjezdová brána a oplo...'!J33</f>
        <v>0</v>
      </c>
      <c r="AY95" s="76">
        <f>'1 - Vjezdová brána a oplo...'!J34</f>
        <v>0</v>
      </c>
      <c r="AZ95" s="76">
        <f>'1 - Vjezdová brána a oplo...'!F31</f>
        <v>0</v>
      </c>
      <c r="BA95" s="76">
        <f>'1 - Vjezdová brána a oplo...'!F32</f>
        <v>0</v>
      </c>
      <c r="BB95" s="76">
        <f>'1 - Vjezdová brána a oplo...'!F33</f>
        <v>0</v>
      </c>
      <c r="BC95" s="76">
        <f>'1 - Vjezdová brána a oplo...'!F34</f>
        <v>0</v>
      </c>
      <c r="BD95" s="78">
        <f>'1 - Vjezdová brána a oplo...'!F35</f>
        <v>0</v>
      </c>
      <c r="BT95" s="79" t="s">
        <v>14</v>
      </c>
      <c r="BU95" s="79" t="s">
        <v>81</v>
      </c>
      <c r="BV95" s="79" t="s">
        <v>77</v>
      </c>
      <c r="BW95" s="79" t="s">
        <v>5</v>
      </c>
      <c r="BX95" s="79" t="s">
        <v>78</v>
      </c>
      <c r="CL95" s="79" t="s">
        <v>1</v>
      </c>
    </row>
    <row r="96" spans="1:90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sheetProtection algorithmName="SHA-512" hashValue="74OW8DvqVHVeak55Fz3fBh7vnJB/s/7tx2UOvEUchy1JO5D0/wGVd3f4oqdfpIl2JjH2chVJRXhyTdCaG+IY1g==" saltValue="YHvb7a1AvCNd5eSocnBX+u1vJFRzXIfjDmdQ/G6jpkFaOh5JTS+O0bPW7SuYNNlT4yUoZo8m5CWK/7pbGXJeA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Vjezdová brána a opl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5"/>
  <sheetViews>
    <sheetView showGridLines="0" tabSelected="1" topLeftCell="A133" workbookViewId="0">
      <selection activeCell="F141" sqref="F14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4" t="s">
        <v>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83</v>
      </c>
      <c r="L4" s="17"/>
      <c r="M4" s="80" t="s">
        <v>10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29"/>
      <c r="D6" s="24" t="s">
        <v>16</v>
      </c>
      <c r="L6" s="29"/>
    </row>
    <row r="7" spans="2:46" s="1" customFormat="1" ht="16.5" customHeight="1">
      <c r="B7" s="29"/>
      <c r="E7" s="182" t="s">
        <v>17</v>
      </c>
      <c r="F7" s="201"/>
      <c r="G7" s="201"/>
      <c r="H7" s="201"/>
      <c r="L7" s="29"/>
    </row>
    <row r="8" spans="2:46" s="1" customFormat="1" ht="11.25">
      <c r="B8" s="29"/>
      <c r="L8" s="29"/>
    </row>
    <row r="9" spans="2:46" s="1" customFormat="1" ht="12" customHeight="1">
      <c r="B9" s="29"/>
      <c r="D9" s="24" t="s">
        <v>18</v>
      </c>
      <c r="F9" s="22" t="s">
        <v>1</v>
      </c>
      <c r="I9" s="24" t="s">
        <v>19</v>
      </c>
      <c r="J9" s="22" t="s">
        <v>1</v>
      </c>
      <c r="L9" s="29"/>
    </row>
    <row r="10" spans="2:46" s="1" customFormat="1" ht="12" customHeight="1">
      <c r="B10" s="29"/>
      <c r="D10" s="24" t="s">
        <v>20</v>
      </c>
      <c r="F10" s="22" t="s">
        <v>21</v>
      </c>
      <c r="I10" s="24" t="s">
        <v>22</v>
      </c>
      <c r="J10" s="49" t="str">
        <f>'Rekapitulace stavby'!AN8</f>
        <v>11. 4. 2024</v>
      </c>
      <c r="L10" s="29"/>
    </row>
    <row r="11" spans="2:46" s="1" customFormat="1" ht="10.9" customHeight="1">
      <c r="B11" s="29"/>
      <c r="L11" s="29"/>
    </row>
    <row r="12" spans="2:46" s="1" customFormat="1" ht="12" customHeight="1">
      <c r="B12" s="29"/>
      <c r="D12" s="24" t="s">
        <v>24</v>
      </c>
      <c r="I12" s="24" t="s">
        <v>25</v>
      </c>
      <c r="J12" s="22" t="s">
        <v>1</v>
      </c>
      <c r="L12" s="29"/>
    </row>
    <row r="13" spans="2:46" s="1" customFormat="1" ht="18" customHeight="1">
      <c r="B13" s="29"/>
      <c r="E13" s="22" t="s">
        <v>26</v>
      </c>
      <c r="I13" s="24" t="s">
        <v>27</v>
      </c>
      <c r="J13" s="22" t="s">
        <v>1</v>
      </c>
      <c r="L13" s="29"/>
    </row>
    <row r="14" spans="2:46" s="1" customFormat="1" ht="6.95" customHeight="1">
      <c r="B14" s="29"/>
      <c r="L14" s="29"/>
    </row>
    <row r="15" spans="2:46" s="1" customFormat="1" ht="12" customHeight="1">
      <c r="B15" s="29"/>
      <c r="D15" s="24" t="s">
        <v>28</v>
      </c>
      <c r="I15" s="24" t="s">
        <v>25</v>
      </c>
      <c r="J15" s="25" t="str">
        <f>'Rekapitulace stavby'!AN13</f>
        <v>Vyplň údaj</v>
      </c>
      <c r="L15" s="29"/>
    </row>
    <row r="16" spans="2:46" s="1" customFormat="1" ht="18" customHeight="1">
      <c r="B16" s="29"/>
      <c r="E16" s="202" t="str">
        <f>'Rekapitulace stavby'!E14</f>
        <v>Vyplň údaj</v>
      </c>
      <c r="F16" s="166"/>
      <c r="G16" s="166"/>
      <c r="H16" s="166"/>
      <c r="I16" s="24" t="s">
        <v>27</v>
      </c>
      <c r="J16" s="25" t="str">
        <f>'Rekapitulace stavby'!AN14</f>
        <v>Vyplň údaj</v>
      </c>
      <c r="L16" s="29"/>
    </row>
    <row r="17" spans="2:12" s="1" customFormat="1" ht="6.95" customHeight="1">
      <c r="B17" s="29"/>
      <c r="L17" s="29"/>
    </row>
    <row r="18" spans="2:12" s="1" customFormat="1" ht="12" customHeight="1">
      <c r="B18" s="29"/>
      <c r="D18" s="24" t="s">
        <v>30</v>
      </c>
      <c r="I18" s="24" t="s">
        <v>25</v>
      </c>
      <c r="J18" s="22" t="s">
        <v>1</v>
      </c>
      <c r="L18" s="29"/>
    </row>
    <row r="19" spans="2:12" s="1" customFormat="1" ht="18" customHeight="1">
      <c r="B19" s="29"/>
      <c r="E19" s="22" t="s">
        <v>31</v>
      </c>
      <c r="I19" s="24" t="s">
        <v>27</v>
      </c>
      <c r="J19" s="22" t="s">
        <v>1</v>
      </c>
      <c r="L19" s="29"/>
    </row>
    <row r="20" spans="2:12" s="1" customFormat="1" ht="6.95" customHeight="1">
      <c r="B20" s="29"/>
      <c r="L20" s="29"/>
    </row>
    <row r="21" spans="2:12" s="1" customFormat="1" ht="12" customHeight="1">
      <c r="B21" s="29"/>
      <c r="D21" s="24" t="s">
        <v>33</v>
      </c>
      <c r="I21" s="24" t="s">
        <v>25</v>
      </c>
      <c r="J21" s="22" t="str">
        <f>IF('Rekapitulace stavby'!AN19="","",'Rekapitulace stavby'!AN19)</f>
        <v/>
      </c>
      <c r="L21" s="29"/>
    </row>
    <row r="22" spans="2:12" s="1" customFormat="1" ht="18" customHeight="1">
      <c r="B22" s="29"/>
      <c r="E22" s="22" t="str">
        <f>IF('Rekapitulace stavby'!E20="","",'Rekapitulace stavby'!E20)</f>
        <v xml:space="preserve"> </v>
      </c>
      <c r="I22" s="24" t="s">
        <v>27</v>
      </c>
      <c r="J22" s="22" t="str">
        <f>IF('Rekapitulace stavby'!AN20="","",'Rekapitulace stavby'!AN20)</f>
        <v/>
      </c>
      <c r="L22" s="29"/>
    </row>
    <row r="23" spans="2:12" s="1" customFormat="1" ht="6.95" customHeight="1">
      <c r="B23" s="29"/>
      <c r="L23" s="29"/>
    </row>
    <row r="24" spans="2:12" s="1" customFormat="1" ht="12" customHeight="1">
      <c r="B24" s="29"/>
      <c r="D24" s="24" t="s">
        <v>35</v>
      </c>
      <c r="L24" s="29"/>
    </row>
    <row r="25" spans="2:12" s="7" customFormat="1" ht="16.5" customHeight="1">
      <c r="B25" s="81"/>
      <c r="E25" s="171" t="s">
        <v>1</v>
      </c>
      <c r="F25" s="171"/>
      <c r="G25" s="171"/>
      <c r="H25" s="171"/>
      <c r="L25" s="81"/>
    </row>
    <row r="26" spans="2:12" s="1" customFormat="1" ht="6.95" customHeight="1">
      <c r="B26" s="29"/>
      <c r="L26" s="29"/>
    </row>
    <row r="27" spans="2:12" s="1" customFormat="1" ht="6.95" customHeight="1">
      <c r="B27" s="29"/>
      <c r="D27" s="50"/>
      <c r="E27" s="50"/>
      <c r="F27" s="50"/>
      <c r="G27" s="50"/>
      <c r="H27" s="50"/>
      <c r="I27" s="50"/>
      <c r="J27" s="50"/>
      <c r="K27" s="50"/>
      <c r="L27" s="29"/>
    </row>
    <row r="28" spans="2:12" s="1" customFormat="1" ht="25.35" customHeight="1">
      <c r="B28" s="29"/>
      <c r="D28" s="82" t="s">
        <v>36</v>
      </c>
      <c r="J28" s="63">
        <f>ROUND(J122, 2)</f>
        <v>0</v>
      </c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14.45" customHeight="1">
      <c r="B30" s="29"/>
      <c r="F30" s="32" t="s">
        <v>38</v>
      </c>
      <c r="I30" s="32" t="s">
        <v>37</v>
      </c>
      <c r="J30" s="32" t="s">
        <v>39</v>
      </c>
      <c r="L30" s="29"/>
    </row>
    <row r="31" spans="2:12" s="1" customFormat="1" ht="14.45" customHeight="1">
      <c r="B31" s="29"/>
      <c r="D31" s="52" t="s">
        <v>40</v>
      </c>
      <c r="E31" s="24" t="s">
        <v>41</v>
      </c>
      <c r="F31" s="83">
        <f>ROUND((SUM(BE122:BE184)),  2)</f>
        <v>0</v>
      </c>
      <c r="I31" s="84">
        <v>0.21</v>
      </c>
      <c r="J31" s="83">
        <f>ROUND(((SUM(BE122:BE184))*I31),  2)</f>
        <v>0</v>
      </c>
      <c r="L31" s="29"/>
    </row>
    <row r="32" spans="2:12" s="1" customFormat="1" ht="14.45" customHeight="1">
      <c r="B32" s="29"/>
      <c r="E32" s="24" t="s">
        <v>42</v>
      </c>
      <c r="F32" s="83">
        <f>ROUND((SUM(BF122:BF184)),  2)</f>
        <v>0</v>
      </c>
      <c r="I32" s="84">
        <v>0.12</v>
      </c>
      <c r="J32" s="83">
        <f>ROUND(((SUM(BF122:BF184))*I32),  2)</f>
        <v>0</v>
      </c>
      <c r="L32" s="29"/>
    </row>
    <row r="33" spans="2:12" s="1" customFormat="1" ht="14.45" hidden="1" customHeight="1">
      <c r="B33" s="29"/>
      <c r="E33" s="24" t="s">
        <v>43</v>
      </c>
      <c r="F33" s="83">
        <f>ROUND((SUM(BG122:BG184)),  2)</f>
        <v>0</v>
      </c>
      <c r="I33" s="84">
        <v>0.21</v>
      </c>
      <c r="J33" s="83">
        <f>0</f>
        <v>0</v>
      </c>
      <c r="L33" s="29"/>
    </row>
    <row r="34" spans="2:12" s="1" customFormat="1" ht="14.45" hidden="1" customHeight="1">
      <c r="B34" s="29"/>
      <c r="E34" s="24" t="s">
        <v>44</v>
      </c>
      <c r="F34" s="83">
        <f>ROUND((SUM(BH122:BH184)),  2)</f>
        <v>0</v>
      </c>
      <c r="I34" s="84">
        <v>0.12</v>
      </c>
      <c r="J34" s="83">
        <f>0</f>
        <v>0</v>
      </c>
      <c r="L34" s="29"/>
    </row>
    <row r="35" spans="2:12" s="1" customFormat="1" ht="14.45" hidden="1" customHeight="1">
      <c r="B35" s="29"/>
      <c r="E35" s="24" t="s">
        <v>45</v>
      </c>
      <c r="F35" s="83">
        <f>ROUND((SUM(BI122:BI184)),  2)</f>
        <v>0</v>
      </c>
      <c r="I35" s="84">
        <v>0</v>
      </c>
      <c r="J35" s="83">
        <f>0</f>
        <v>0</v>
      </c>
      <c r="L35" s="29"/>
    </row>
    <row r="36" spans="2:12" s="1" customFormat="1" ht="6.95" customHeight="1">
      <c r="B36" s="29"/>
      <c r="L36" s="29"/>
    </row>
    <row r="37" spans="2:12" s="1" customFormat="1" ht="25.35" customHeight="1">
      <c r="B37" s="29"/>
      <c r="C37" s="85"/>
      <c r="D37" s="86" t="s">
        <v>46</v>
      </c>
      <c r="E37" s="54"/>
      <c r="F37" s="54"/>
      <c r="G37" s="87" t="s">
        <v>47</v>
      </c>
      <c r="H37" s="88" t="s">
        <v>48</v>
      </c>
      <c r="I37" s="54"/>
      <c r="J37" s="89">
        <f>SUM(J28:J35)</f>
        <v>0</v>
      </c>
      <c r="K37" s="90"/>
      <c r="L37" s="29"/>
    </row>
    <row r="38" spans="2:12" s="1" customFormat="1" ht="14.45" customHeight="1">
      <c r="B38" s="29"/>
      <c r="L38" s="29"/>
    </row>
    <row r="39" spans="2:12" ht="14.45" customHeight="1">
      <c r="B39" s="17"/>
      <c r="L39" s="17"/>
    </row>
    <row r="40" spans="2:12" ht="14.45" customHeight="1">
      <c r="B40" s="17"/>
      <c r="L40" s="17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51</v>
      </c>
      <c r="E61" s="31"/>
      <c r="F61" s="91" t="s">
        <v>52</v>
      </c>
      <c r="G61" s="40" t="s">
        <v>51</v>
      </c>
      <c r="H61" s="31"/>
      <c r="I61" s="31"/>
      <c r="J61" s="92" t="s">
        <v>52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51</v>
      </c>
      <c r="E76" s="31"/>
      <c r="F76" s="91" t="s">
        <v>52</v>
      </c>
      <c r="G76" s="40" t="s">
        <v>51</v>
      </c>
      <c r="H76" s="31"/>
      <c r="I76" s="31"/>
      <c r="J76" s="92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84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182" t="str">
        <f>E7</f>
        <v>Vjezdová brána a oplocení kompostárny</v>
      </c>
      <c r="F85" s="201"/>
      <c r="G85" s="201"/>
      <c r="H85" s="201"/>
      <c r="L85" s="29"/>
    </row>
    <row r="86" spans="2:47" s="1" customFormat="1" ht="6.95" customHeight="1">
      <c r="B86" s="29"/>
      <c r="L86" s="29"/>
    </row>
    <row r="87" spans="2:47" s="1" customFormat="1" ht="12" customHeight="1">
      <c r="B87" s="29"/>
      <c r="C87" s="24" t="s">
        <v>20</v>
      </c>
      <c r="F87" s="22" t="str">
        <f>F10</f>
        <v>Nový Jičín</v>
      </c>
      <c r="I87" s="24" t="s">
        <v>22</v>
      </c>
      <c r="J87" s="49" t="str">
        <f>IF(J10="","",J10)</f>
        <v>11. 4. 2024</v>
      </c>
      <c r="L87" s="29"/>
    </row>
    <row r="88" spans="2:47" s="1" customFormat="1" ht="6.95" customHeight="1">
      <c r="B88" s="29"/>
      <c r="L88" s="29"/>
    </row>
    <row r="89" spans="2:47" s="1" customFormat="1" ht="25.7" customHeight="1">
      <c r="B89" s="29"/>
      <c r="C89" s="24" t="s">
        <v>24</v>
      </c>
      <c r="F89" s="22" t="str">
        <f>E13</f>
        <v>Město Nový Jičín</v>
      </c>
      <c r="I89" s="24" t="s">
        <v>30</v>
      </c>
      <c r="J89" s="27" t="str">
        <f>E19</f>
        <v>KAPEGO projekt s.r.o.</v>
      </c>
      <c r="L89" s="29"/>
    </row>
    <row r="90" spans="2:47" s="1" customFormat="1" ht="15.2" customHeight="1">
      <c r="B90" s="29"/>
      <c r="C90" s="24" t="s">
        <v>28</v>
      </c>
      <c r="F90" s="22" t="str">
        <f>IF(E16="","",E16)</f>
        <v>Vyplň údaj</v>
      </c>
      <c r="I90" s="24" t="s">
        <v>33</v>
      </c>
      <c r="J90" s="27" t="str">
        <f>E22</f>
        <v xml:space="preserve"> </v>
      </c>
      <c r="L90" s="29"/>
    </row>
    <row r="91" spans="2:47" s="1" customFormat="1" ht="10.35" customHeight="1">
      <c r="B91" s="29"/>
      <c r="L91" s="29"/>
    </row>
    <row r="92" spans="2:47" s="1" customFormat="1" ht="29.25" customHeight="1">
      <c r="B92" s="29"/>
      <c r="C92" s="93" t="s">
        <v>85</v>
      </c>
      <c r="D92" s="85"/>
      <c r="E92" s="85"/>
      <c r="F92" s="85"/>
      <c r="G92" s="85"/>
      <c r="H92" s="85"/>
      <c r="I92" s="85"/>
      <c r="J92" s="94" t="s">
        <v>86</v>
      </c>
      <c r="K92" s="85"/>
      <c r="L92" s="29"/>
    </row>
    <row r="93" spans="2:47" s="1" customFormat="1" ht="10.35" customHeight="1">
      <c r="B93" s="29"/>
      <c r="L93" s="29"/>
    </row>
    <row r="94" spans="2:47" s="1" customFormat="1" ht="22.9" customHeight="1">
      <c r="B94" s="29"/>
      <c r="C94" s="95" t="s">
        <v>87</v>
      </c>
      <c r="J94" s="63">
        <f>J122</f>
        <v>0</v>
      </c>
      <c r="L94" s="29"/>
      <c r="AU94" s="14" t="s">
        <v>88</v>
      </c>
    </row>
    <row r="95" spans="2:47" s="8" customFormat="1" ht="24.95" customHeight="1">
      <c r="B95" s="96"/>
      <c r="D95" s="97" t="s">
        <v>89</v>
      </c>
      <c r="E95" s="98"/>
      <c r="F95" s="98"/>
      <c r="G95" s="98"/>
      <c r="H95" s="98"/>
      <c r="I95" s="98"/>
      <c r="J95" s="99">
        <f>J123</f>
        <v>0</v>
      </c>
      <c r="L95" s="96"/>
    </row>
    <row r="96" spans="2:47" s="9" customFormat="1" ht="19.899999999999999" customHeight="1">
      <c r="B96" s="100"/>
      <c r="D96" s="101" t="s">
        <v>90</v>
      </c>
      <c r="E96" s="102"/>
      <c r="F96" s="102"/>
      <c r="G96" s="102"/>
      <c r="H96" s="102"/>
      <c r="I96" s="102"/>
      <c r="J96" s="103">
        <f>J124</f>
        <v>0</v>
      </c>
      <c r="L96" s="100"/>
    </row>
    <row r="97" spans="2:12" s="9" customFormat="1" ht="19.899999999999999" customHeight="1">
      <c r="B97" s="100"/>
      <c r="D97" s="101" t="s">
        <v>91</v>
      </c>
      <c r="E97" s="102"/>
      <c r="F97" s="102"/>
      <c r="G97" s="102"/>
      <c r="H97" s="102"/>
      <c r="I97" s="102"/>
      <c r="J97" s="103">
        <f>J131</f>
        <v>0</v>
      </c>
      <c r="L97" s="100"/>
    </row>
    <row r="98" spans="2:12" s="9" customFormat="1" ht="19.899999999999999" customHeight="1">
      <c r="B98" s="100"/>
      <c r="D98" s="101" t="s">
        <v>92</v>
      </c>
      <c r="E98" s="102"/>
      <c r="F98" s="102"/>
      <c r="G98" s="102"/>
      <c r="H98" s="102"/>
      <c r="I98" s="102"/>
      <c r="J98" s="103">
        <f>J135</f>
        <v>0</v>
      </c>
      <c r="L98" s="100"/>
    </row>
    <row r="99" spans="2:12" s="9" customFormat="1" ht="19.899999999999999" customHeight="1">
      <c r="B99" s="100"/>
      <c r="D99" s="101" t="s">
        <v>93</v>
      </c>
      <c r="E99" s="102"/>
      <c r="F99" s="102"/>
      <c r="G99" s="102"/>
      <c r="H99" s="102"/>
      <c r="I99" s="102"/>
      <c r="J99" s="103">
        <f>J168</f>
        <v>0</v>
      </c>
      <c r="L99" s="100"/>
    </row>
    <row r="100" spans="2:12" s="9" customFormat="1" ht="19.899999999999999" customHeight="1">
      <c r="B100" s="100"/>
      <c r="D100" s="101" t="s">
        <v>94</v>
      </c>
      <c r="E100" s="102"/>
      <c r="F100" s="102"/>
      <c r="G100" s="102"/>
      <c r="H100" s="102"/>
      <c r="I100" s="102"/>
      <c r="J100" s="103">
        <f>J171</f>
        <v>0</v>
      </c>
      <c r="L100" s="100"/>
    </row>
    <row r="101" spans="2:12" s="9" customFormat="1" ht="19.899999999999999" customHeight="1">
      <c r="B101" s="100"/>
      <c r="D101" s="101" t="s">
        <v>95</v>
      </c>
      <c r="E101" s="102"/>
      <c r="F101" s="102"/>
      <c r="G101" s="102"/>
      <c r="H101" s="102"/>
      <c r="I101" s="102"/>
      <c r="J101" s="103">
        <f>J177</f>
        <v>0</v>
      </c>
      <c r="L101" s="100"/>
    </row>
    <row r="102" spans="2:12" s="8" customFormat="1" ht="24.95" customHeight="1">
      <c r="B102" s="96"/>
      <c r="D102" s="97" t="s">
        <v>96</v>
      </c>
      <c r="E102" s="98"/>
      <c r="F102" s="98"/>
      <c r="G102" s="98"/>
      <c r="H102" s="98"/>
      <c r="I102" s="98"/>
      <c r="J102" s="99">
        <f>J180</f>
        <v>0</v>
      </c>
      <c r="L102" s="96"/>
    </row>
    <row r="103" spans="2:12" s="9" customFormat="1" ht="19.899999999999999" customHeight="1">
      <c r="B103" s="100"/>
      <c r="D103" s="101" t="s">
        <v>97</v>
      </c>
      <c r="E103" s="102"/>
      <c r="F103" s="102"/>
      <c r="G103" s="102"/>
      <c r="H103" s="102"/>
      <c r="I103" s="102"/>
      <c r="J103" s="103">
        <f>J181</f>
        <v>0</v>
      </c>
      <c r="L103" s="100"/>
    </row>
    <row r="104" spans="2:12" s="9" customFormat="1" ht="19.899999999999999" customHeight="1">
      <c r="B104" s="100"/>
      <c r="D104" s="101" t="s">
        <v>98</v>
      </c>
      <c r="E104" s="102"/>
      <c r="F104" s="102"/>
      <c r="G104" s="102"/>
      <c r="H104" s="102"/>
      <c r="I104" s="102"/>
      <c r="J104" s="103">
        <f>J183</f>
        <v>0</v>
      </c>
      <c r="L104" s="100"/>
    </row>
    <row r="105" spans="2:12" s="1" customFormat="1" ht="21.75" customHeight="1">
      <c r="B105" s="29"/>
      <c r="L105" s="29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12" s="1" customFormat="1" ht="24.95" customHeight="1">
      <c r="B111" s="29"/>
      <c r="C111" s="18" t="s">
        <v>99</v>
      </c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4" t="s">
        <v>16</v>
      </c>
      <c r="L113" s="29"/>
    </row>
    <row r="114" spans="2:65" s="1" customFormat="1" ht="16.5" customHeight="1">
      <c r="B114" s="29"/>
      <c r="E114" s="182" t="str">
        <f>E7</f>
        <v>Vjezdová brána a oplocení kompostárny</v>
      </c>
      <c r="F114" s="201"/>
      <c r="G114" s="201"/>
      <c r="H114" s="201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F10</f>
        <v>Nový Jičín</v>
      </c>
      <c r="I116" s="24" t="s">
        <v>22</v>
      </c>
      <c r="J116" s="49" t="str">
        <f>IF(J10="","",J10)</f>
        <v>11. 4. 2024</v>
      </c>
      <c r="L116" s="29"/>
    </row>
    <row r="117" spans="2:65" s="1" customFormat="1" ht="6.95" customHeight="1">
      <c r="B117" s="29"/>
      <c r="L117" s="29"/>
    </row>
    <row r="118" spans="2:65" s="1" customFormat="1" ht="25.7" customHeight="1">
      <c r="B118" s="29"/>
      <c r="C118" s="24" t="s">
        <v>24</v>
      </c>
      <c r="F118" s="22" t="str">
        <f>E13</f>
        <v>Město Nový Jičín</v>
      </c>
      <c r="I118" s="24" t="s">
        <v>30</v>
      </c>
      <c r="J118" s="27" t="str">
        <f>E19</f>
        <v>KAPEGO projekt s.r.o.</v>
      </c>
      <c r="L118" s="29"/>
    </row>
    <row r="119" spans="2:65" s="1" customFormat="1" ht="15.2" customHeight="1">
      <c r="B119" s="29"/>
      <c r="C119" s="24" t="s">
        <v>28</v>
      </c>
      <c r="F119" s="22" t="str">
        <f>IF(E16="","",E16)</f>
        <v>Vyplň údaj</v>
      </c>
      <c r="I119" s="24" t="s">
        <v>33</v>
      </c>
      <c r="J119" s="27" t="str">
        <f>E22</f>
        <v xml:space="preserve"> 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04"/>
      <c r="C121" s="105" t="s">
        <v>100</v>
      </c>
      <c r="D121" s="106" t="s">
        <v>61</v>
      </c>
      <c r="E121" s="106" t="s">
        <v>57</v>
      </c>
      <c r="F121" s="106" t="s">
        <v>58</v>
      </c>
      <c r="G121" s="106" t="s">
        <v>101</v>
      </c>
      <c r="H121" s="106" t="s">
        <v>102</v>
      </c>
      <c r="I121" s="106" t="s">
        <v>103</v>
      </c>
      <c r="J121" s="107" t="s">
        <v>86</v>
      </c>
      <c r="K121" s="108" t="s">
        <v>104</v>
      </c>
      <c r="L121" s="104"/>
      <c r="M121" s="56" t="s">
        <v>1</v>
      </c>
      <c r="N121" s="57" t="s">
        <v>40</v>
      </c>
      <c r="O121" s="57" t="s">
        <v>105</v>
      </c>
      <c r="P121" s="57" t="s">
        <v>106</v>
      </c>
      <c r="Q121" s="57" t="s">
        <v>107</v>
      </c>
      <c r="R121" s="57" t="s">
        <v>108</v>
      </c>
      <c r="S121" s="57" t="s">
        <v>109</v>
      </c>
      <c r="T121" s="58" t="s">
        <v>110</v>
      </c>
    </row>
    <row r="122" spans="2:65" s="1" customFormat="1" ht="22.9" customHeight="1">
      <c r="B122" s="29"/>
      <c r="C122" s="61" t="s">
        <v>111</v>
      </c>
      <c r="J122" s="109">
        <f>BK122</f>
        <v>0</v>
      </c>
      <c r="L122" s="29"/>
      <c r="M122" s="59"/>
      <c r="N122" s="50"/>
      <c r="O122" s="50"/>
      <c r="P122" s="110">
        <f>P123+P180</f>
        <v>0</v>
      </c>
      <c r="Q122" s="50"/>
      <c r="R122" s="110">
        <f>R123+R180</f>
        <v>32.309996239999997</v>
      </c>
      <c r="S122" s="50"/>
      <c r="T122" s="111">
        <f>T123+T180</f>
        <v>8.0426800000000007</v>
      </c>
      <c r="AT122" s="14" t="s">
        <v>75</v>
      </c>
      <c r="AU122" s="14" t="s">
        <v>88</v>
      </c>
      <c r="BK122" s="112">
        <f>BK123+BK180</f>
        <v>0</v>
      </c>
    </row>
    <row r="123" spans="2:65" s="11" customFormat="1" ht="25.9" customHeight="1">
      <c r="B123" s="113"/>
      <c r="D123" s="114" t="s">
        <v>75</v>
      </c>
      <c r="E123" s="115" t="s">
        <v>112</v>
      </c>
      <c r="F123" s="115" t="s">
        <v>113</v>
      </c>
      <c r="I123" s="116"/>
      <c r="J123" s="117">
        <f>BK123</f>
        <v>0</v>
      </c>
      <c r="L123" s="113"/>
      <c r="M123" s="118"/>
      <c r="P123" s="119">
        <f>P124+P131+P135+P168+P171+P177</f>
        <v>0</v>
      </c>
      <c r="R123" s="119">
        <f>R124+R131+R135+R168+R171+R177</f>
        <v>32.309996239999997</v>
      </c>
      <c r="T123" s="120">
        <f>T124+T131+T135+T168+T171+T177</f>
        <v>8.0426800000000007</v>
      </c>
      <c r="AR123" s="114" t="s">
        <v>14</v>
      </c>
      <c r="AT123" s="121" t="s">
        <v>75</v>
      </c>
      <c r="AU123" s="121" t="s">
        <v>76</v>
      </c>
      <c r="AY123" s="114" t="s">
        <v>114</v>
      </c>
      <c r="BK123" s="122">
        <f>BK124+BK131+BK135+BK168+BK171+BK177</f>
        <v>0</v>
      </c>
    </row>
    <row r="124" spans="2:65" s="11" customFormat="1" ht="22.9" customHeight="1">
      <c r="B124" s="113"/>
      <c r="D124" s="114" t="s">
        <v>75</v>
      </c>
      <c r="E124" s="123" t="s">
        <v>14</v>
      </c>
      <c r="F124" s="123" t="s">
        <v>115</v>
      </c>
      <c r="I124" s="116"/>
      <c r="J124" s="124">
        <f>BK124</f>
        <v>0</v>
      </c>
      <c r="L124" s="113"/>
      <c r="M124" s="118"/>
      <c r="P124" s="119">
        <f>SUM(P125:P130)</f>
        <v>0</v>
      </c>
      <c r="R124" s="119">
        <f>SUM(R125:R130)</f>
        <v>0</v>
      </c>
      <c r="T124" s="120">
        <f>SUM(T125:T130)</f>
        <v>0</v>
      </c>
      <c r="AR124" s="114" t="s">
        <v>14</v>
      </c>
      <c r="AT124" s="121" t="s">
        <v>75</v>
      </c>
      <c r="AU124" s="121" t="s">
        <v>14</v>
      </c>
      <c r="AY124" s="114" t="s">
        <v>114</v>
      </c>
      <c r="BK124" s="122">
        <f>SUM(BK125:BK130)</f>
        <v>0</v>
      </c>
    </row>
    <row r="125" spans="2:65" s="1" customFormat="1" ht="24.2" customHeight="1">
      <c r="B125" s="29"/>
      <c r="C125" s="125" t="s">
        <v>14</v>
      </c>
      <c r="D125" s="125" t="s">
        <v>116</v>
      </c>
      <c r="E125" s="126" t="s">
        <v>117</v>
      </c>
      <c r="F125" s="127" t="s">
        <v>118</v>
      </c>
      <c r="G125" s="128" t="s">
        <v>119</v>
      </c>
      <c r="H125" s="129">
        <v>52.8</v>
      </c>
      <c r="I125" s="130"/>
      <c r="J125" s="131">
        <f>ROUND(I125*H125,2)</f>
        <v>0</v>
      </c>
      <c r="K125" s="132"/>
      <c r="L125" s="29"/>
      <c r="M125" s="133" t="s">
        <v>1</v>
      </c>
      <c r="N125" s="134" t="s">
        <v>41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120</v>
      </c>
      <c r="AT125" s="137" t="s">
        <v>116</v>
      </c>
      <c r="AU125" s="137" t="s">
        <v>82</v>
      </c>
      <c r="AY125" s="14" t="s">
        <v>114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4" t="s">
        <v>14</v>
      </c>
      <c r="BK125" s="138">
        <f>ROUND(I125*H125,2)</f>
        <v>0</v>
      </c>
      <c r="BL125" s="14" t="s">
        <v>120</v>
      </c>
      <c r="BM125" s="137" t="s">
        <v>121</v>
      </c>
    </row>
    <row r="126" spans="2:65" s="12" customFormat="1" ht="11.25">
      <c r="B126" s="139"/>
      <c r="D126" s="140" t="s">
        <v>122</v>
      </c>
      <c r="E126" s="141" t="s">
        <v>1</v>
      </c>
      <c r="F126" s="142" t="s">
        <v>123</v>
      </c>
      <c r="H126" s="143">
        <v>52.8</v>
      </c>
      <c r="I126" s="144"/>
      <c r="L126" s="139"/>
      <c r="M126" s="145"/>
      <c r="T126" s="146"/>
      <c r="AT126" s="141" t="s">
        <v>122</v>
      </c>
      <c r="AU126" s="141" t="s">
        <v>82</v>
      </c>
      <c r="AV126" s="12" t="s">
        <v>82</v>
      </c>
      <c r="AW126" s="12" t="s">
        <v>32</v>
      </c>
      <c r="AX126" s="12" t="s">
        <v>14</v>
      </c>
      <c r="AY126" s="141" t="s">
        <v>114</v>
      </c>
    </row>
    <row r="127" spans="2:65" s="1" customFormat="1" ht="33" customHeight="1">
      <c r="B127" s="29"/>
      <c r="C127" s="125" t="s">
        <v>82</v>
      </c>
      <c r="D127" s="125" t="s">
        <v>116</v>
      </c>
      <c r="E127" s="126" t="s">
        <v>124</v>
      </c>
      <c r="F127" s="127" t="s">
        <v>125</v>
      </c>
      <c r="G127" s="128" t="s">
        <v>126</v>
      </c>
      <c r="H127" s="129">
        <v>1.2</v>
      </c>
      <c r="I127" s="130"/>
      <c r="J127" s="131">
        <f>ROUND(I127*H127,2)</f>
        <v>0</v>
      </c>
      <c r="K127" s="132"/>
      <c r="L127" s="29"/>
      <c r="M127" s="133" t="s">
        <v>1</v>
      </c>
      <c r="N127" s="134" t="s">
        <v>41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120</v>
      </c>
      <c r="AT127" s="137" t="s">
        <v>116</v>
      </c>
      <c r="AU127" s="137" t="s">
        <v>82</v>
      </c>
      <c r="AY127" s="14" t="s">
        <v>114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4" t="s">
        <v>14</v>
      </c>
      <c r="BK127" s="138">
        <f>ROUND(I127*H127,2)</f>
        <v>0</v>
      </c>
      <c r="BL127" s="14" t="s">
        <v>120</v>
      </c>
      <c r="BM127" s="137" t="s">
        <v>127</v>
      </c>
    </row>
    <row r="128" spans="2:65" s="12" customFormat="1" ht="11.25">
      <c r="B128" s="139"/>
      <c r="D128" s="140" t="s">
        <v>122</v>
      </c>
      <c r="E128" s="141" t="s">
        <v>1</v>
      </c>
      <c r="F128" s="142" t="s">
        <v>128</v>
      </c>
      <c r="H128" s="143">
        <v>1.2</v>
      </c>
      <c r="I128" s="144"/>
      <c r="L128" s="139"/>
      <c r="M128" s="145"/>
      <c r="T128" s="146"/>
      <c r="AT128" s="141" t="s">
        <v>122</v>
      </c>
      <c r="AU128" s="141" t="s">
        <v>82</v>
      </c>
      <c r="AV128" s="12" t="s">
        <v>82</v>
      </c>
      <c r="AW128" s="12" t="s">
        <v>32</v>
      </c>
      <c r="AX128" s="12" t="s">
        <v>14</v>
      </c>
      <c r="AY128" s="141" t="s">
        <v>114</v>
      </c>
    </row>
    <row r="129" spans="2:65" s="1" customFormat="1" ht="16.5" customHeight="1">
      <c r="B129" s="29"/>
      <c r="C129" s="125" t="s">
        <v>129</v>
      </c>
      <c r="D129" s="125" t="s">
        <v>116</v>
      </c>
      <c r="E129" s="126" t="s">
        <v>130</v>
      </c>
      <c r="F129" s="127" t="s">
        <v>131</v>
      </c>
      <c r="G129" s="128" t="s">
        <v>132</v>
      </c>
      <c r="H129" s="129">
        <v>50</v>
      </c>
      <c r="I129" s="130"/>
      <c r="J129" s="131">
        <f>ROUND(I129*H129,2)</f>
        <v>0</v>
      </c>
      <c r="K129" s="132"/>
      <c r="L129" s="29"/>
      <c r="M129" s="133" t="s">
        <v>1</v>
      </c>
      <c r="N129" s="134" t="s">
        <v>41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120</v>
      </c>
      <c r="AT129" s="137" t="s">
        <v>116</v>
      </c>
      <c r="AU129" s="137" t="s">
        <v>82</v>
      </c>
      <c r="AY129" s="14" t="s">
        <v>114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4" t="s">
        <v>14</v>
      </c>
      <c r="BK129" s="138">
        <f>ROUND(I129*H129,2)</f>
        <v>0</v>
      </c>
      <c r="BL129" s="14" t="s">
        <v>120</v>
      </c>
      <c r="BM129" s="137" t="s">
        <v>133</v>
      </c>
    </row>
    <row r="130" spans="2:65" s="1" customFormat="1" ht="16.5" customHeight="1">
      <c r="B130" s="29"/>
      <c r="C130" s="125" t="s">
        <v>120</v>
      </c>
      <c r="D130" s="125" t="s">
        <v>116</v>
      </c>
      <c r="E130" s="126" t="s">
        <v>134</v>
      </c>
      <c r="F130" s="127" t="s">
        <v>135</v>
      </c>
      <c r="G130" s="128" t="s">
        <v>136</v>
      </c>
      <c r="H130" s="129">
        <v>12</v>
      </c>
      <c r="I130" s="130"/>
      <c r="J130" s="131">
        <f>ROUND(I130*H130,2)</f>
        <v>0</v>
      </c>
      <c r="K130" s="132"/>
      <c r="L130" s="29"/>
      <c r="M130" s="133" t="s">
        <v>1</v>
      </c>
      <c r="N130" s="134" t="s">
        <v>41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120</v>
      </c>
      <c r="AT130" s="137" t="s">
        <v>116</v>
      </c>
      <c r="AU130" s="137" t="s">
        <v>82</v>
      </c>
      <c r="AY130" s="14" t="s">
        <v>114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14</v>
      </c>
      <c r="BK130" s="138">
        <f>ROUND(I130*H130,2)</f>
        <v>0</v>
      </c>
      <c r="BL130" s="14" t="s">
        <v>120</v>
      </c>
      <c r="BM130" s="137" t="s">
        <v>137</v>
      </c>
    </row>
    <row r="131" spans="2:65" s="11" customFormat="1" ht="22.9" customHeight="1">
      <c r="B131" s="113"/>
      <c r="D131" s="114" t="s">
        <v>75</v>
      </c>
      <c r="E131" s="123" t="s">
        <v>82</v>
      </c>
      <c r="F131" s="123" t="s">
        <v>138</v>
      </c>
      <c r="I131" s="116"/>
      <c r="J131" s="124">
        <f>BK131</f>
        <v>0</v>
      </c>
      <c r="L131" s="113"/>
      <c r="M131" s="118"/>
      <c r="P131" s="119">
        <f>SUM(P132:P134)</f>
        <v>0</v>
      </c>
      <c r="R131" s="119">
        <f>SUM(R132:R134)</f>
        <v>14.891130239999997</v>
      </c>
      <c r="T131" s="120">
        <f>SUM(T132:T134)</f>
        <v>0</v>
      </c>
      <c r="AR131" s="114" t="s">
        <v>14</v>
      </c>
      <c r="AT131" s="121" t="s">
        <v>75</v>
      </c>
      <c r="AU131" s="121" t="s">
        <v>14</v>
      </c>
      <c r="AY131" s="114" t="s">
        <v>114</v>
      </c>
      <c r="BK131" s="122">
        <f>SUM(BK132:BK134)</f>
        <v>0</v>
      </c>
    </row>
    <row r="132" spans="2:65" s="1" customFormat="1" ht="16.5" customHeight="1">
      <c r="B132" s="29"/>
      <c r="C132" s="125" t="s">
        <v>139</v>
      </c>
      <c r="D132" s="125" t="s">
        <v>116</v>
      </c>
      <c r="E132" s="126" t="s">
        <v>140</v>
      </c>
      <c r="F132" s="127" t="s">
        <v>141</v>
      </c>
      <c r="G132" s="128" t="s">
        <v>126</v>
      </c>
      <c r="H132" s="129">
        <v>1.2</v>
      </c>
      <c r="I132" s="130"/>
      <c r="J132" s="131">
        <f>ROUND(I132*H132,2)</f>
        <v>0</v>
      </c>
      <c r="K132" s="132"/>
      <c r="L132" s="29"/>
      <c r="M132" s="133" t="s">
        <v>1</v>
      </c>
      <c r="N132" s="134" t="s">
        <v>41</v>
      </c>
      <c r="P132" s="135">
        <f>O132*H132</f>
        <v>0</v>
      </c>
      <c r="Q132" s="135">
        <v>2.5018699999999998</v>
      </c>
      <c r="R132" s="135">
        <f>Q132*H132</f>
        <v>3.0022439999999997</v>
      </c>
      <c r="S132" s="135">
        <v>0</v>
      </c>
      <c r="T132" s="136">
        <f>S132*H132</f>
        <v>0</v>
      </c>
      <c r="AR132" s="137" t="s">
        <v>120</v>
      </c>
      <c r="AT132" s="137" t="s">
        <v>116</v>
      </c>
      <c r="AU132" s="137" t="s">
        <v>82</v>
      </c>
      <c r="AY132" s="14" t="s">
        <v>114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14</v>
      </c>
      <c r="BK132" s="138">
        <f>ROUND(I132*H132,2)</f>
        <v>0</v>
      </c>
      <c r="BL132" s="14" t="s">
        <v>120</v>
      </c>
      <c r="BM132" s="137" t="s">
        <v>142</v>
      </c>
    </row>
    <row r="133" spans="2:65" s="1" customFormat="1" ht="16.5" customHeight="1">
      <c r="B133" s="29"/>
      <c r="C133" s="125" t="s">
        <v>143</v>
      </c>
      <c r="D133" s="125" t="s">
        <v>116</v>
      </c>
      <c r="E133" s="126" t="s">
        <v>144</v>
      </c>
      <c r="F133" s="127" t="s">
        <v>145</v>
      </c>
      <c r="G133" s="128" t="s">
        <v>126</v>
      </c>
      <c r="H133" s="129">
        <v>4.7519999999999998</v>
      </c>
      <c r="I133" s="130"/>
      <c r="J133" s="131">
        <f>ROUND(I133*H133,2)</f>
        <v>0</v>
      </c>
      <c r="K133" s="132"/>
      <c r="L133" s="29"/>
      <c r="M133" s="133" t="s">
        <v>1</v>
      </c>
      <c r="N133" s="134" t="s">
        <v>41</v>
      </c>
      <c r="P133" s="135">
        <f>O133*H133</f>
        <v>0</v>
      </c>
      <c r="Q133" s="135">
        <v>2.5018699999999998</v>
      </c>
      <c r="R133" s="135">
        <f>Q133*H133</f>
        <v>11.888886239999998</v>
      </c>
      <c r="S133" s="135">
        <v>0</v>
      </c>
      <c r="T133" s="136">
        <f>S133*H133</f>
        <v>0</v>
      </c>
      <c r="AR133" s="137" t="s">
        <v>120</v>
      </c>
      <c r="AT133" s="137" t="s">
        <v>116</v>
      </c>
      <c r="AU133" s="137" t="s">
        <v>82</v>
      </c>
      <c r="AY133" s="14" t="s">
        <v>114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4" t="s">
        <v>14</v>
      </c>
      <c r="BK133" s="138">
        <f>ROUND(I133*H133,2)</f>
        <v>0</v>
      </c>
      <c r="BL133" s="14" t="s">
        <v>120</v>
      </c>
      <c r="BM133" s="137" t="s">
        <v>146</v>
      </c>
    </row>
    <row r="134" spans="2:65" s="12" customFormat="1" ht="11.25">
      <c r="B134" s="139"/>
      <c r="D134" s="140" t="s">
        <v>122</v>
      </c>
      <c r="E134" s="141" t="s">
        <v>1</v>
      </c>
      <c r="F134" s="142" t="s">
        <v>147</v>
      </c>
      <c r="H134" s="143">
        <v>4.7519999999999998</v>
      </c>
      <c r="I134" s="144"/>
      <c r="L134" s="139"/>
      <c r="M134" s="145"/>
      <c r="T134" s="146"/>
      <c r="AT134" s="141" t="s">
        <v>122</v>
      </c>
      <c r="AU134" s="141" t="s">
        <v>82</v>
      </c>
      <c r="AV134" s="12" t="s">
        <v>82</v>
      </c>
      <c r="AW134" s="12" t="s">
        <v>32</v>
      </c>
      <c r="AX134" s="12" t="s">
        <v>14</v>
      </c>
      <c r="AY134" s="141" t="s">
        <v>114</v>
      </c>
    </row>
    <row r="135" spans="2:65" s="11" customFormat="1" ht="22.9" customHeight="1">
      <c r="B135" s="113"/>
      <c r="D135" s="114" t="s">
        <v>75</v>
      </c>
      <c r="E135" s="123" t="s">
        <v>129</v>
      </c>
      <c r="F135" s="123" t="s">
        <v>148</v>
      </c>
      <c r="I135" s="116"/>
      <c r="J135" s="124">
        <f>BK135</f>
        <v>0</v>
      </c>
      <c r="L135" s="113"/>
      <c r="M135" s="118"/>
      <c r="P135" s="119">
        <f>SUM(P136:P167)</f>
        <v>0</v>
      </c>
      <c r="R135" s="119">
        <f>SUM(R136:R167)</f>
        <v>17.418866000000001</v>
      </c>
      <c r="T135" s="120">
        <f>SUM(T136:T167)</f>
        <v>0</v>
      </c>
      <c r="AR135" s="114" t="s">
        <v>14</v>
      </c>
      <c r="AT135" s="121" t="s">
        <v>75</v>
      </c>
      <c r="AU135" s="121" t="s">
        <v>14</v>
      </c>
      <c r="AY135" s="114" t="s">
        <v>114</v>
      </c>
      <c r="BK135" s="122">
        <f>SUM(BK136:BK167)</f>
        <v>0</v>
      </c>
    </row>
    <row r="136" spans="2:65" s="1" customFormat="1" ht="24.2" customHeight="1">
      <c r="B136" s="29"/>
      <c r="C136" s="125" t="s">
        <v>149</v>
      </c>
      <c r="D136" s="125" t="s">
        <v>116</v>
      </c>
      <c r="E136" s="126" t="s">
        <v>150</v>
      </c>
      <c r="F136" s="127" t="s">
        <v>151</v>
      </c>
      <c r="G136" s="128" t="s">
        <v>152</v>
      </c>
      <c r="H136" s="129">
        <v>47</v>
      </c>
      <c r="I136" s="130"/>
      <c r="J136" s="131">
        <f t="shared" ref="J136:J148" si="0">ROUND(I136*H136,2)</f>
        <v>0</v>
      </c>
      <c r="K136" s="132"/>
      <c r="L136" s="29"/>
      <c r="M136" s="133" t="s">
        <v>1</v>
      </c>
      <c r="N136" s="134" t="s">
        <v>41</v>
      </c>
      <c r="P136" s="135">
        <f t="shared" ref="P136:P148" si="1">O136*H136</f>
        <v>0</v>
      </c>
      <c r="Q136" s="135">
        <v>0.17488999999999999</v>
      </c>
      <c r="R136" s="135">
        <f t="shared" ref="R136:R148" si="2">Q136*H136</f>
        <v>8.21983</v>
      </c>
      <c r="S136" s="135">
        <v>0</v>
      </c>
      <c r="T136" s="136">
        <f t="shared" ref="T136:T148" si="3">S136*H136</f>
        <v>0</v>
      </c>
      <c r="AR136" s="137" t="s">
        <v>120</v>
      </c>
      <c r="AT136" s="137" t="s">
        <v>116</v>
      </c>
      <c r="AU136" s="137" t="s">
        <v>82</v>
      </c>
      <c r="AY136" s="14" t="s">
        <v>114</v>
      </c>
      <c r="BE136" s="138">
        <f t="shared" ref="BE136:BE148" si="4">IF(N136="základní",J136,0)</f>
        <v>0</v>
      </c>
      <c r="BF136" s="138">
        <f t="shared" ref="BF136:BF148" si="5">IF(N136="snížená",J136,0)</f>
        <v>0</v>
      </c>
      <c r="BG136" s="138">
        <f t="shared" ref="BG136:BG148" si="6">IF(N136="zákl. přenesená",J136,0)</f>
        <v>0</v>
      </c>
      <c r="BH136" s="138">
        <f t="shared" ref="BH136:BH148" si="7">IF(N136="sníž. přenesená",J136,0)</f>
        <v>0</v>
      </c>
      <c r="BI136" s="138">
        <f t="shared" ref="BI136:BI148" si="8">IF(N136="nulová",J136,0)</f>
        <v>0</v>
      </c>
      <c r="BJ136" s="14" t="s">
        <v>14</v>
      </c>
      <c r="BK136" s="138">
        <f t="shared" ref="BK136:BK148" si="9">ROUND(I136*H136,2)</f>
        <v>0</v>
      </c>
      <c r="BL136" s="14" t="s">
        <v>120</v>
      </c>
      <c r="BM136" s="137" t="s">
        <v>153</v>
      </c>
    </row>
    <row r="137" spans="2:65" s="1" customFormat="1" ht="16.5" customHeight="1">
      <c r="B137" s="29"/>
      <c r="C137" s="147" t="s">
        <v>154</v>
      </c>
      <c r="D137" s="147" t="s">
        <v>155</v>
      </c>
      <c r="E137" s="148" t="s">
        <v>156</v>
      </c>
      <c r="F137" s="149" t="s">
        <v>157</v>
      </c>
      <c r="G137" s="150" t="s">
        <v>152</v>
      </c>
      <c r="H137" s="151">
        <v>47</v>
      </c>
      <c r="I137" s="152"/>
      <c r="J137" s="153">
        <f t="shared" si="0"/>
        <v>0</v>
      </c>
      <c r="K137" s="154"/>
      <c r="L137" s="155"/>
      <c r="M137" s="156" t="s">
        <v>1</v>
      </c>
      <c r="N137" s="157" t="s">
        <v>41</v>
      </c>
      <c r="P137" s="135">
        <f t="shared" si="1"/>
        <v>0</v>
      </c>
      <c r="Q137" s="135">
        <v>4.3E-3</v>
      </c>
      <c r="R137" s="135">
        <f t="shared" si="2"/>
        <v>0.2021</v>
      </c>
      <c r="S137" s="135">
        <v>0</v>
      </c>
      <c r="T137" s="136">
        <f t="shared" si="3"/>
        <v>0</v>
      </c>
      <c r="AR137" s="137" t="s">
        <v>154</v>
      </c>
      <c r="AT137" s="137" t="s">
        <v>155</v>
      </c>
      <c r="AU137" s="137" t="s">
        <v>82</v>
      </c>
      <c r="AY137" s="14" t="s">
        <v>114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4" t="s">
        <v>14</v>
      </c>
      <c r="BK137" s="138">
        <f t="shared" si="9"/>
        <v>0</v>
      </c>
      <c r="BL137" s="14" t="s">
        <v>120</v>
      </c>
      <c r="BM137" s="137" t="s">
        <v>158</v>
      </c>
    </row>
    <row r="138" spans="2:65" s="1" customFormat="1" ht="16.5" customHeight="1">
      <c r="B138" s="29"/>
      <c r="C138" s="147" t="s">
        <v>159</v>
      </c>
      <c r="D138" s="147" t="s">
        <v>155</v>
      </c>
      <c r="E138" s="148" t="s">
        <v>160</v>
      </c>
      <c r="F138" s="149" t="s">
        <v>161</v>
      </c>
      <c r="G138" s="150" t="s">
        <v>152</v>
      </c>
      <c r="H138" s="151">
        <v>47</v>
      </c>
      <c r="I138" s="152"/>
      <c r="J138" s="153">
        <f t="shared" si="0"/>
        <v>0</v>
      </c>
      <c r="K138" s="154"/>
      <c r="L138" s="155"/>
      <c r="M138" s="156" t="s">
        <v>1</v>
      </c>
      <c r="N138" s="157" t="s">
        <v>41</v>
      </c>
      <c r="P138" s="135">
        <f t="shared" si="1"/>
        <v>0</v>
      </c>
      <c r="Q138" s="135">
        <v>1.0000000000000001E-5</v>
      </c>
      <c r="R138" s="135">
        <f t="shared" si="2"/>
        <v>4.7000000000000004E-4</v>
      </c>
      <c r="S138" s="135">
        <v>0</v>
      </c>
      <c r="T138" s="136">
        <f t="shared" si="3"/>
        <v>0</v>
      </c>
      <c r="AR138" s="137" t="s">
        <v>154</v>
      </c>
      <c r="AT138" s="137" t="s">
        <v>155</v>
      </c>
      <c r="AU138" s="137" t="s">
        <v>82</v>
      </c>
      <c r="AY138" s="14" t="s">
        <v>114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4" t="s">
        <v>14</v>
      </c>
      <c r="BK138" s="138">
        <f t="shared" si="9"/>
        <v>0</v>
      </c>
      <c r="BL138" s="14" t="s">
        <v>120</v>
      </c>
      <c r="BM138" s="137" t="s">
        <v>162</v>
      </c>
    </row>
    <row r="139" spans="2:65" s="1" customFormat="1" ht="24.2" customHeight="1">
      <c r="B139" s="29"/>
      <c r="C139" s="125" t="s">
        <v>163</v>
      </c>
      <c r="D139" s="125" t="s">
        <v>116</v>
      </c>
      <c r="E139" s="126" t="s">
        <v>150</v>
      </c>
      <c r="F139" s="127" t="s">
        <v>151</v>
      </c>
      <c r="G139" s="128" t="s">
        <v>152</v>
      </c>
      <c r="H139" s="129">
        <v>7</v>
      </c>
      <c r="I139" s="130"/>
      <c r="J139" s="131">
        <f t="shared" si="0"/>
        <v>0</v>
      </c>
      <c r="K139" s="132"/>
      <c r="L139" s="29"/>
      <c r="M139" s="133" t="s">
        <v>1</v>
      </c>
      <c r="N139" s="134" t="s">
        <v>41</v>
      </c>
      <c r="P139" s="135">
        <f t="shared" si="1"/>
        <v>0</v>
      </c>
      <c r="Q139" s="135">
        <v>0.17488999999999999</v>
      </c>
      <c r="R139" s="135">
        <f t="shared" si="2"/>
        <v>1.2242299999999999</v>
      </c>
      <c r="S139" s="135">
        <v>0</v>
      </c>
      <c r="T139" s="136">
        <f t="shared" si="3"/>
        <v>0</v>
      </c>
      <c r="AR139" s="137" t="s">
        <v>120</v>
      </c>
      <c r="AT139" s="137" t="s">
        <v>116</v>
      </c>
      <c r="AU139" s="137" t="s">
        <v>82</v>
      </c>
      <c r="AY139" s="14" t="s">
        <v>114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4" t="s">
        <v>14</v>
      </c>
      <c r="BK139" s="138">
        <f t="shared" si="9"/>
        <v>0</v>
      </c>
      <c r="BL139" s="14" t="s">
        <v>120</v>
      </c>
      <c r="BM139" s="137" t="s">
        <v>164</v>
      </c>
    </row>
    <row r="140" spans="2:65" s="1" customFormat="1" ht="24.2" customHeight="1">
      <c r="B140" s="29"/>
      <c r="C140" s="147" t="s">
        <v>165</v>
      </c>
      <c r="D140" s="147" t="s">
        <v>155</v>
      </c>
      <c r="E140" s="148" t="s">
        <v>166</v>
      </c>
      <c r="F140" s="149" t="s">
        <v>303</v>
      </c>
      <c r="G140" s="150" t="s">
        <v>152</v>
      </c>
      <c r="H140" s="151">
        <v>7</v>
      </c>
      <c r="I140" s="152"/>
      <c r="J140" s="153">
        <f t="shared" si="0"/>
        <v>0</v>
      </c>
      <c r="K140" s="154"/>
      <c r="L140" s="155"/>
      <c r="M140" s="156" t="s">
        <v>1</v>
      </c>
      <c r="N140" s="157" t="s">
        <v>41</v>
      </c>
      <c r="P140" s="135">
        <f t="shared" si="1"/>
        <v>0</v>
      </c>
      <c r="Q140" s="135">
        <v>5.7999999999999996E-3</v>
      </c>
      <c r="R140" s="135">
        <f t="shared" si="2"/>
        <v>4.0599999999999997E-2</v>
      </c>
      <c r="S140" s="135">
        <v>0</v>
      </c>
      <c r="T140" s="136">
        <f t="shared" si="3"/>
        <v>0</v>
      </c>
      <c r="AR140" s="137" t="s">
        <v>154</v>
      </c>
      <c r="AT140" s="137" t="s">
        <v>155</v>
      </c>
      <c r="AU140" s="137" t="s">
        <v>82</v>
      </c>
      <c r="AY140" s="14" t="s">
        <v>114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4" t="s">
        <v>14</v>
      </c>
      <c r="BK140" s="138">
        <f t="shared" si="9"/>
        <v>0</v>
      </c>
      <c r="BL140" s="14" t="s">
        <v>120</v>
      </c>
      <c r="BM140" s="137" t="s">
        <v>167</v>
      </c>
    </row>
    <row r="141" spans="2:65" s="1" customFormat="1" ht="24.2" customHeight="1">
      <c r="B141" s="29"/>
      <c r="C141" s="125" t="s">
        <v>8</v>
      </c>
      <c r="D141" s="125" t="s">
        <v>116</v>
      </c>
      <c r="E141" s="126" t="s">
        <v>150</v>
      </c>
      <c r="F141" s="127" t="s">
        <v>151</v>
      </c>
      <c r="G141" s="128" t="s">
        <v>152</v>
      </c>
      <c r="H141" s="129">
        <v>12</v>
      </c>
      <c r="I141" s="130"/>
      <c r="J141" s="131">
        <f t="shared" si="0"/>
        <v>0</v>
      </c>
      <c r="K141" s="132"/>
      <c r="L141" s="29"/>
      <c r="M141" s="133" t="s">
        <v>1</v>
      </c>
      <c r="N141" s="134" t="s">
        <v>41</v>
      </c>
      <c r="P141" s="135">
        <f t="shared" si="1"/>
        <v>0</v>
      </c>
      <c r="Q141" s="135">
        <v>0.17488999999999999</v>
      </c>
      <c r="R141" s="135">
        <f t="shared" si="2"/>
        <v>2.0986799999999999</v>
      </c>
      <c r="S141" s="135">
        <v>0</v>
      </c>
      <c r="T141" s="136">
        <f t="shared" si="3"/>
        <v>0</v>
      </c>
      <c r="AR141" s="137" t="s">
        <v>120</v>
      </c>
      <c r="AT141" s="137" t="s">
        <v>116</v>
      </c>
      <c r="AU141" s="137" t="s">
        <v>82</v>
      </c>
      <c r="AY141" s="14" t="s">
        <v>114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4" t="s">
        <v>14</v>
      </c>
      <c r="BK141" s="138">
        <f t="shared" si="9"/>
        <v>0</v>
      </c>
      <c r="BL141" s="14" t="s">
        <v>120</v>
      </c>
      <c r="BM141" s="137" t="s">
        <v>168</v>
      </c>
    </row>
    <row r="142" spans="2:65" s="1" customFormat="1" ht="37.9" customHeight="1">
      <c r="B142" s="29"/>
      <c r="C142" s="147" t="s">
        <v>169</v>
      </c>
      <c r="D142" s="147" t="s">
        <v>155</v>
      </c>
      <c r="E142" s="148" t="s">
        <v>170</v>
      </c>
      <c r="F142" s="149" t="s">
        <v>171</v>
      </c>
      <c r="G142" s="150" t="s">
        <v>152</v>
      </c>
      <c r="H142" s="151">
        <v>12</v>
      </c>
      <c r="I142" s="152"/>
      <c r="J142" s="153">
        <f t="shared" si="0"/>
        <v>0</v>
      </c>
      <c r="K142" s="154"/>
      <c r="L142" s="155"/>
      <c r="M142" s="156" t="s">
        <v>1</v>
      </c>
      <c r="N142" s="157" t="s">
        <v>41</v>
      </c>
      <c r="P142" s="135">
        <f t="shared" si="1"/>
        <v>0</v>
      </c>
      <c r="Q142" s="135">
        <v>3.3999999999999998E-3</v>
      </c>
      <c r="R142" s="135">
        <f t="shared" si="2"/>
        <v>4.0799999999999996E-2</v>
      </c>
      <c r="S142" s="135">
        <v>0</v>
      </c>
      <c r="T142" s="136">
        <f t="shared" si="3"/>
        <v>0</v>
      </c>
      <c r="AR142" s="137" t="s">
        <v>154</v>
      </c>
      <c r="AT142" s="137" t="s">
        <v>155</v>
      </c>
      <c r="AU142" s="137" t="s">
        <v>82</v>
      </c>
      <c r="AY142" s="14" t="s">
        <v>114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4" t="s">
        <v>14</v>
      </c>
      <c r="BK142" s="138">
        <f t="shared" si="9"/>
        <v>0</v>
      </c>
      <c r="BL142" s="14" t="s">
        <v>120</v>
      </c>
      <c r="BM142" s="137" t="s">
        <v>172</v>
      </c>
    </row>
    <row r="143" spans="2:65" s="1" customFormat="1" ht="21.75" customHeight="1">
      <c r="B143" s="29"/>
      <c r="C143" s="147" t="s">
        <v>173</v>
      </c>
      <c r="D143" s="147" t="s">
        <v>155</v>
      </c>
      <c r="E143" s="148" t="s">
        <v>174</v>
      </c>
      <c r="F143" s="149" t="s">
        <v>175</v>
      </c>
      <c r="G143" s="150" t="s">
        <v>152</v>
      </c>
      <c r="H143" s="151">
        <v>12</v>
      </c>
      <c r="I143" s="152"/>
      <c r="J143" s="153">
        <f t="shared" si="0"/>
        <v>0</v>
      </c>
      <c r="K143" s="154"/>
      <c r="L143" s="155"/>
      <c r="M143" s="156" t="s">
        <v>1</v>
      </c>
      <c r="N143" s="157" t="s">
        <v>41</v>
      </c>
      <c r="P143" s="135">
        <f t="shared" si="1"/>
        <v>0</v>
      </c>
      <c r="Q143" s="135">
        <v>1E-4</v>
      </c>
      <c r="R143" s="135">
        <f t="shared" si="2"/>
        <v>1.2000000000000001E-3</v>
      </c>
      <c r="S143" s="135">
        <v>0</v>
      </c>
      <c r="T143" s="136">
        <f t="shared" si="3"/>
        <v>0</v>
      </c>
      <c r="AR143" s="137" t="s">
        <v>154</v>
      </c>
      <c r="AT143" s="137" t="s">
        <v>155</v>
      </c>
      <c r="AU143" s="137" t="s">
        <v>82</v>
      </c>
      <c r="AY143" s="14" t="s">
        <v>114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4" t="s">
        <v>14</v>
      </c>
      <c r="BK143" s="138">
        <f t="shared" si="9"/>
        <v>0</v>
      </c>
      <c r="BL143" s="14" t="s">
        <v>120</v>
      </c>
      <c r="BM143" s="137" t="s">
        <v>176</v>
      </c>
    </row>
    <row r="144" spans="2:65" s="1" customFormat="1" ht="24.2" customHeight="1">
      <c r="B144" s="29"/>
      <c r="C144" s="125" t="s">
        <v>177</v>
      </c>
      <c r="D144" s="125" t="s">
        <v>116</v>
      </c>
      <c r="E144" s="126" t="s">
        <v>178</v>
      </c>
      <c r="F144" s="127" t="s">
        <v>179</v>
      </c>
      <c r="G144" s="128" t="s">
        <v>152</v>
      </c>
      <c r="H144" s="129">
        <v>53</v>
      </c>
      <c r="I144" s="130"/>
      <c r="J144" s="131">
        <f t="shared" si="0"/>
        <v>0</v>
      </c>
      <c r="K144" s="132"/>
      <c r="L144" s="29"/>
      <c r="M144" s="133" t="s">
        <v>1</v>
      </c>
      <c r="N144" s="134" t="s">
        <v>41</v>
      </c>
      <c r="P144" s="135">
        <f t="shared" si="1"/>
        <v>0</v>
      </c>
      <c r="Q144" s="135">
        <v>1.1999999999999999E-3</v>
      </c>
      <c r="R144" s="135">
        <f t="shared" si="2"/>
        <v>6.359999999999999E-2</v>
      </c>
      <c r="S144" s="135">
        <v>0</v>
      </c>
      <c r="T144" s="136">
        <f t="shared" si="3"/>
        <v>0</v>
      </c>
      <c r="AR144" s="137" t="s">
        <v>120</v>
      </c>
      <c r="AT144" s="137" t="s">
        <v>116</v>
      </c>
      <c r="AU144" s="137" t="s">
        <v>82</v>
      </c>
      <c r="AY144" s="14" t="s">
        <v>114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4" t="s">
        <v>14</v>
      </c>
      <c r="BK144" s="138">
        <f t="shared" si="9"/>
        <v>0</v>
      </c>
      <c r="BL144" s="14" t="s">
        <v>120</v>
      </c>
      <c r="BM144" s="137" t="s">
        <v>180</v>
      </c>
    </row>
    <row r="145" spans="2:65" s="1" customFormat="1" ht="16.5" customHeight="1">
      <c r="B145" s="29"/>
      <c r="C145" s="147" t="s">
        <v>181</v>
      </c>
      <c r="D145" s="147" t="s">
        <v>155</v>
      </c>
      <c r="E145" s="148" t="s">
        <v>182</v>
      </c>
      <c r="F145" s="149" t="s">
        <v>183</v>
      </c>
      <c r="G145" s="150" t="s">
        <v>152</v>
      </c>
      <c r="H145" s="151">
        <v>53</v>
      </c>
      <c r="I145" s="152"/>
      <c r="J145" s="153">
        <f t="shared" si="0"/>
        <v>0</v>
      </c>
      <c r="K145" s="154"/>
      <c r="L145" s="155"/>
      <c r="M145" s="156" t="s">
        <v>1</v>
      </c>
      <c r="N145" s="157" t="s">
        <v>41</v>
      </c>
      <c r="P145" s="135">
        <f t="shared" si="1"/>
        <v>0</v>
      </c>
      <c r="Q145" s="135">
        <v>9.6000000000000002E-2</v>
      </c>
      <c r="R145" s="135">
        <f t="shared" si="2"/>
        <v>5.0880000000000001</v>
      </c>
      <c r="S145" s="135">
        <v>0</v>
      </c>
      <c r="T145" s="136">
        <f t="shared" si="3"/>
        <v>0</v>
      </c>
      <c r="AR145" s="137" t="s">
        <v>154</v>
      </c>
      <c r="AT145" s="137" t="s">
        <v>155</v>
      </c>
      <c r="AU145" s="137" t="s">
        <v>82</v>
      </c>
      <c r="AY145" s="14" t="s">
        <v>114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4" t="s">
        <v>14</v>
      </c>
      <c r="BK145" s="138">
        <f t="shared" si="9"/>
        <v>0</v>
      </c>
      <c r="BL145" s="14" t="s">
        <v>120</v>
      </c>
      <c r="BM145" s="137" t="s">
        <v>184</v>
      </c>
    </row>
    <row r="146" spans="2:65" s="1" customFormat="1" ht="16.5" customHeight="1">
      <c r="B146" s="29"/>
      <c r="C146" s="125" t="s">
        <v>185</v>
      </c>
      <c r="D146" s="125" t="s">
        <v>116</v>
      </c>
      <c r="E146" s="126" t="s">
        <v>186</v>
      </c>
      <c r="F146" s="127" t="s">
        <v>187</v>
      </c>
      <c r="G146" s="128" t="s">
        <v>152</v>
      </c>
      <c r="H146" s="129">
        <v>106</v>
      </c>
      <c r="I146" s="130"/>
      <c r="J146" s="131">
        <f t="shared" si="0"/>
        <v>0</v>
      </c>
      <c r="K146" s="132"/>
      <c r="L146" s="29"/>
      <c r="M146" s="133" t="s">
        <v>1</v>
      </c>
      <c r="N146" s="134" t="s">
        <v>41</v>
      </c>
      <c r="P146" s="135">
        <f t="shared" si="1"/>
        <v>0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R146" s="137" t="s">
        <v>120</v>
      </c>
      <c r="AT146" s="137" t="s">
        <v>116</v>
      </c>
      <c r="AU146" s="137" t="s">
        <v>82</v>
      </c>
      <c r="AY146" s="14" t="s">
        <v>114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4" t="s">
        <v>14</v>
      </c>
      <c r="BK146" s="138">
        <f t="shared" si="9"/>
        <v>0</v>
      </c>
      <c r="BL146" s="14" t="s">
        <v>120</v>
      </c>
      <c r="BM146" s="137" t="s">
        <v>188</v>
      </c>
    </row>
    <row r="147" spans="2:65" s="1" customFormat="1" ht="16.5" customHeight="1">
      <c r="B147" s="29"/>
      <c r="C147" s="147" t="s">
        <v>189</v>
      </c>
      <c r="D147" s="147" t="s">
        <v>155</v>
      </c>
      <c r="E147" s="148" t="s">
        <v>190</v>
      </c>
      <c r="F147" s="149" t="s">
        <v>191</v>
      </c>
      <c r="G147" s="150" t="s">
        <v>119</v>
      </c>
      <c r="H147" s="151">
        <v>100</v>
      </c>
      <c r="I147" s="152"/>
      <c r="J147" s="153">
        <f t="shared" si="0"/>
        <v>0</v>
      </c>
      <c r="K147" s="154"/>
      <c r="L147" s="155"/>
      <c r="M147" s="156" t="s">
        <v>1</v>
      </c>
      <c r="N147" s="157" t="s">
        <v>41</v>
      </c>
      <c r="P147" s="135">
        <f t="shared" si="1"/>
        <v>0</v>
      </c>
      <c r="Q147" s="135">
        <v>2.0000000000000002E-5</v>
      </c>
      <c r="R147" s="135">
        <f t="shared" si="2"/>
        <v>2E-3</v>
      </c>
      <c r="S147" s="135">
        <v>0</v>
      </c>
      <c r="T147" s="136">
        <f t="shared" si="3"/>
        <v>0</v>
      </c>
      <c r="AR147" s="137" t="s">
        <v>154</v>
      </c>
      <c r="AT147" s="137" t="s">
        <v>155</v>
      </c>
      <c r="AU147" s="137" t="s">
        <v>82</v>
      </c>
      <c r="AY147" s="14" t="s">
        <v>114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4" t="s">
        <v>14</v>
      </c>
      <c r="BK147" s="138">
        <f t="shared" si="9"/>
        <v>0</v>
      </c>
      <c r="BL147" s="14" t="s">
        <v>120</v>
      </c>
      <c r="BM147" s="137" t="s">
        <v>192</v>
      </c>
    </row>
    <row r="148" spans="2:65" s="1" customFormat="1" ht="24.2" customHeight="1">
      <c r="B148" s="29"/>
      <c r="C148" s="147" t="s">
        <v>193</v>
      </c>
      <c r="D148" s="147" t="s">
        <v>155</v>
      </c>
      <c r="E148" s="148" t="s">
        <v>194</v>
      </c>
      <c r="F148" s="149" t="s">
        <v>195</v>
      </c>
      <c r="G148" s="150" t="s">
        <v>152</v>
      </c>
      <c r="H148" s="151">
        <v>106</v>
      </c>
      <c r="I148" s="152"/>
      <c r="J148" s="153">
        <f t="shared" si="0"/>
        <v>0</v>
      </c>
      <c r="K148" s="154"/>
      <c r="L148" s="155"/>
      <c r="M148" s="156" t="s">
        <v>1</v>
      </c>
      <c r="N148" s="157" t="s">
        <v>41</v>
      </c>
      <c r="P148" s="135">
        <f t="shared" si="1"/>
        <v>0</v>
      </c>
      <c r="Q148" s="135">
        <v>8.9999999999999998E-4</v>
      </c>
      <c r="R148" s="135">
        <f t="shared" si="2"/>
        <v>9.5399999999999999E-2</v>
      </c>
      <c r="S148" s="135">
        <v>0</v>
      </c>
      <c r="T148" s="136">
        <f t="shared" si="3"/>
        <v>0</v>
      </c>
      <c r="AR148" s="137" t="s">
        <v>154</v>
      </c>
      <c r="AT148" s="137" t="s">
        <v>155</v>
      </c>
      <c r="AU148" s="137" t="s">
        <v>82</v>
      </c>
      <c r="AY148" s="14" t="s">
        <v>114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4" t="s">
        <v>14</v>
      </c>
      <c r="BK148" s="138">
        <f t="shared" si="9"/>
        <v>0</v>
      </c>
      <c r="BL148" s="14" t="s">
        <v>120</v>
      </c>
      <c r="BM148" s="137" t="s">
        <v>196</v>
      </c>
    </row>
    <row r="149" spans="2:65" s="12" customFormat="1" ht="11.25">
      <c r="B149" s="139"/>
      <c r="D149" s="140" t="s">
        <v>122</v>
      </c>
      <c r="F149" s="142" t="s">
        <v>197</v>
      </c>
      <c r="H149" s="143">
        <v>106</v>
      </c>
      <c r="I149" s="144"/>
      <c r="L149" s="139"/>
      <c r="M149" s="145"/>
      <c r="T149" s="146"/>
      <c r="AT149" s="141" t="s">
        <v>122</v>
      </c>
      <c r="AU149" s="141" t="s">
        <v>82</v>
      </c>
      <c r="AV149" s="12" t="s">
        <v>82</v>
      </c>
      <c r="AW149" s="12" t="s">
        <v>4</v>
      </c>
      <c r="AX149" s="12" t="s">
        <v>14</v>
      </c>
      <c r="AY149" s="141" t="s">
        <v>114</v>
      </c>
    </row>
    <row r="150" spans="2:65" s="1" customFormat="1" ht="24.2" customHeight="1">
      <c r="B150" s="29"/>
      <c r="C150" s="125" t="s">
        <v>198</v>
      </c>
      <c r="D150" s="125" t="s">
        <v>116</v>
      </c>
      <c r="E150" s="126" t="s">
        <v>199</v>
      </c>
      <c r="F150" s="127" t="s">
        <v>200</v>
      </c>
      <c r="G150" s="128" t="s">
        <v>152</v>
      </c>
      <c r="H150" s="129">
        <v>1</v>
      </c>
      <c r="I150" s="130"/>
      <c r="J150" s="131">
        <f>ROUND(I150*H150,2)</f>
        <v>0</v>
      </c>
      <c r="K150" s="132"/>
      <c r="L150" s="29"/>
      <c r="M150" s="133" t="s">
        <v>1</v>
      </c>
      <c r="N150" s="134" t="s">
        <v>41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120</v>
      </c>
      <c r="AT150" s="137" t="s">
        <v>116</v>
      </c>
      <c r="AU150" s="137" t="s">
        <v>82</v>
      </c>
      <c r="AY150" s="14" t="s">
        <v>114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14</v>
      </c>
      <c r="BK150" s="138">
        <f>ROUND(I150*H150,2)</f>
        <v>0</v>
      </c>
      <c r="BL150" s="14" t="s">
        <v>120</v>
      </c>
      <c r="BM150" s="137" t="s">
        <v>201</v>
      </c>
    </row>
    <row r="151" spans="2:65" s="1" customFormat="1" ht="33" customHeight="1">
      <c r="B151" s="29"/>
      <c r="C151" s="125" t="s">
        <v>7</v>
      </c>
      <c r="D151" s="125" t="s">
        <v>116</v>
      </c>
      <c r="E151" s="126" t="s">
        <v>202</v>
      </c>
      <c r="F151" s="127" t="s">
        <v>203</v>
      </c>
      <c r="G151" s="128" t="s">
        <v>152</v>
      </c>
      <c r="H151" s="129">
        <v>1</v>
      </c>
      <c r="I151" s="130"/>
      <c r="J151" s="131">
        <f>ROUND(I151*H151,2)</f>
        <v>0</v>
      </c>
      <c r="K151" s="132"/>
      <c r="L151" s="29"/>
      <c r="M151" s="133" t="s">
        <v>1</v>
      </c>
      <c r="N151" s="134" t="s">
        <v>41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120</v>
      </c>
      <c r="AT151" s="137" t="s">
        <v>116</v>
      </c>
      <c r="AU151" s="137" t="s">
        <v>82</v>
      </c>
      <c r="AY151" s="14" t="s">
        <v>114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14</v>
      </c>
      <c r="BK151" s="138">
        <f>ROUND(I151*H151,2)</f>
        <v>0</v>
      </c>
      <c r="BL151" s="14" t="s">
        <v>120</v>
      </c>
      <c r="BM151" s="137" t="s">
        <v>204</v>
      </c>
    </row>
    <row r="152" spans="2:65" s="1" customFormat="1" ht="24.2" customHeight="1">
      <c r="B152" s="29"/>
      <c r="C152" s="125" t="s">
        <v>205</v>
      </c>
      <c r="D152" s="125" t="s">
        <v>116</v>
      </c>
      <c r="E152" s="126" t="s">
        <v>206</v>
      </c>
      <c r="F152" s="127" t="s">
        <v>207</v>
      </c>
      <c r="G152" s="128" t="s">
        <v>119</v>
      </c>
      <c r="H152" s="129">
        <v>17</v>
      </c>
      <c r="I152" s="130"/>
      <c r="J152" s="131">
        <f>ROUND(I152*H152,2)</f>
        <v>0</v>
      </c>
      <c r="K152" s="132"/>
      <c r="L152" s="29"/>
      <c r="M152" s="133" t="s">
        <v>1</v>
      </c>
      <c r="N152" s="134" t="s">
        <v>41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120</v>
      </c>
      <c r="AT152" s="137" t="s">
        <v>116</v>
      </c>
      <c r="AU152" s="137" t="s">
        <v>82</v>
      </c>
      <c r="AY152" s="14" t="s">
        <v>114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14</v>
      </c>
      <c r="BK152" s="138">
        <f>ROUND(I152*H152,2)</f>
        <v>0</v>
      </c>
      <c r="BL152" s="14" t="s">
        <v>120</v>
      </c>
      <c r="BM152" s="137" t="s">
        <v>208</v>
      </c>
    </row>
    <row r="153" spans="2:65" s="1" customFormat="1" ht="33" customHeight="1">
      <c r="B153" s="29"/>
      <c r="C153" s="147" t="s">
        <v>209</v>
      </c>
      <c r="D153" s="147" t="s">
        <v>155</v>
      </c>
      <c r="E153" s="148" t="s">
        <v>210</v>
      </c>
      <c r="F153" s="149" t="s">
        <v>211</v>
      </c>
      <c r="G153" s="150" t="s">
        <v>152</v>
      </c>
      <c r="H153" s="151">
        <v>7</v>
      </c>
      <c r="I153" s="152"/>
      <c r="J153" s="153">
        <f>ROUND(I153*H153,2)</f>
        <v>0</v>
      </c>
      <c r="K153" s="154"/>
      <c r="L153" s="155"/>
      <c r="M153" s="156" t="s">
        <v>1</v>
      </c>
      <c r="N153" s="157" t="s">
        <v>41</v>
      </c>
      <c r="P153" s="135">
        <f>O153*H153</f>
        <v>0</v>
      </c>
      <c r="Q153" s="135">
        <v>2.3800000000000002E-2</v>
      </c>
      <c r="R153" s="135">
        <f>Q153*H153</f>
        <v>0.16660000000000003</v>
      </c>
      <c r="S153" s="135">
        <v>0</v>
      </c>
      <c r="T153" s="136">
        <f>S153*H153</f>
        <v>0</v>
      </c>
      <c r="AR153" s="137" t="s">
        <v>154</v>
      </c>
      <c r="AT153" s="137" t="s">
        <v>155</v>
      </c>
      <c r="AU153" s="137" t="s">
        <v>82</v>
      </c>
      <c r="AY153" s="14" t="s">
        <v>114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14</v>
      </c>
      <c r="BK153" s="138">
        <f>ROUND(I153*H153,2)</f>
        <v>0</v>
      </c>
      <c r="BL153" s="14" t="s">
        <v>120</v>
      </c>
      <c r="BM153" s="137" t="s">
        <v>212</v>
      </c>
    </row>
    <row r="154" spans="2:65" s="12" customFormat="1" ht="11.25">
      <c r="B154" s="139"/>
      <c r="D154" s="140" t="s">
        <v>122</v>
      </c>
      <c r="F154" s="142" t="s">
        <v>213</v>
      </c>
      <c r="H154" s="143">
        <v>7</v>
      </c>
      <c r="I154" s="144"/>
      <c r="L154" s="139"/>
      <c r="M154" s="145"/>
      <c r="T154" s="146"/>
      <c r="AT154" s="141" t="s">
        <v>122</v>
      </c>
      <c r="AU154" s="141" t="s">
        <v>82</v>
      </c>
      <c r="AV154" s="12" t="s">
        <v>82</v>
      </c>
      <c r="AW154" s="12" t="s">
        <v>4</v>
      </c>
      <c r="AX154" s="12" t="s">
        <v>14</v>
      </c>
      <c r="AY154" s="141" t="s">
        <v>114</v>
      </c>
    </row>
    <row r="155" spans="2:65" s="1" customFormat="1" ht="24.2" customHeight="1">
      <c r="B155" s="29"/>
      <c r="C155" s="125" t="s">
        <v>214</v>
      </c>
      <c r="D155" s="125" t="s">
        <v>116</v>
      </c>
      <c r="E155" s="126" t="s">
        <v>215</v>
      </c>
      <c r="F155" s="127" t="s">
        <v>216</v>
      </c>
      <c r="G155" s="128" t="s">
        <v>119</v>
      </c>
      <c r="H155" s="129">
        <v>116</v>
      </c>
      <c r="I155" s="130"/>
      <c r="J155" s="131">
        <f>ROUND(I155*H155,2)</f>
        <v>0</v>
      </c>
      <c r="K155" s="132"/>
      <c r="L155" s="29"/>
      <c r="M155" s="133" t="s">
        <v>1</v>
      </c>
      <c r="N155" s="134" t="s">
        <v>41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120</v>
      </c>
      <c r="AT155" s="137" t="s">
        <v>116</v>
      </c>
      <c r="AU155" s="137" t="s">
        <v>82</v>
      </c>
      <c r="AY155" s="14" t="s">
        <v>114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14</v>
      </c>
      <c r="BK155" s="138">
        <f>ROUND(I155*H155,2)</f>
        <v>0</v>
      </c>
      <c r="BL155" s="14" t="s">
        <v>120</v>
      </c>
      <c r="BM155" s="137" t="s">
        <v>217</v>
      </c>
    </row>
    <row r="156" spans="2:65" s="1" customFormat="1" ht="24.2" customHeight="1">
      <c r="B156" s="29"/>
      <c r="C156" s="147" t="s">
        <v>218</v>
      </c>
      <c r="D156" s="147" t="s">
        <v>155</v>
      </c>
      <c r="E156" s="148" t="s">
        <v>219</v>
      </c>
      <c r="F156" s="149" t="s">
        <v>220</v>
      </c>
      <c r="G156" s="150" t="s">
        <v>119</v>
      </c>
      <c r="H156" s="151">
        <v>121.8</v>
      </c>
      <c r="I156" s="152"/>
      <c r="J156" s="153">
        <f>ROUND(I156*H156,2)</f>
        <v>0</v>
      </c>
      <c r="K156" s="154"/>
      <c r="L156" s="155"/>
      <c r="M156" s="156" t="s">
        <v>1</v>
      </c>
      <c r="N156" s="157" t="s">
        <v>41</v>
      </c>
      <c r="P156" s="135">
        <f>O156*H156</f>
        <v>0</v>
      </c>
      <c r="Q156" s="135">
        <v>1.1999999999999999E-3</v>
      </c>
      <c r="R156" s="135">
        <f>Q156*H156</f>
        <v>0.14615999999999998</v>
      </c>
      <c r="S156" s="135">
        <v>0</v>
      </c>
      <c r="T156" s="136">
        <f>S156*H156</f>
        <v>0</v>
      </c>
      <c r="AR156" s="137" t="s">
        <v>154</v>
      </c>
      <c r="AT156" s="137" t="s">
        <v>155</v>
      </c>
      <c r="AU156" s="137" t="s">
        <v>82</v>
      </c>
      <c r="AY156" s="14" t="s">
        <v>114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14</v>
      </c>
      <c r="BK156" s="138">
        <f>ROUND(I156*H156,2)</f>
        <v>0</v>
      </c>
      <c r="BL156" s="14" t="s">
        <v>120</v>
      </c>
      <c r="BM156" s="137" t="s">
        <v>221</v>
      </c>
    </row>
    <row r="157" spans="2:65" s="12" customFormat="1" ht="11.25">
      <c r="B157" s="139"/>
      <c r="D157" s="140" t="s">
        <v>122</v>
      </c>
      <c r="F157" s="142" t="s">
        <v>222</v>
      </c>
      <c r="H157" s="143">
        <v>121.8</v>
      </c>
      <c r="I157" s="144"/>
      <c r="L157" s="139"/>
      <c r="M157" s="145"/>
      <c r="T157" s="146"/>
      <c r="AT157" s="141" t="s">
        <v>122</v>
      </c>
      <c r="AU157" s="141" t="s">
        <v>82</v>
      </c>
      <c r="AV157" s="12" t="s">
        <v>82</v>
      </c>
      <c r="AW157" s="12" t="s">
        <v>4</v>
      </c>
      <c r="AX157" s="12" t="s">
        <v>14</v>
      </c>
      <c r="AY157" s="141" t="s">
        <v>114</v>
      </c>
    </row>
    <row r="158" spans="2:65" s="1" customFormat="1" ht="16.5" customHeight="1">
      <c r="B158" s="29"/>
      <c r="C158" s="125" t="s">
        <v>223</v>
      </c>
      <c r="D158" s="125" t="s">
        <v>116</v>
      </c>
      <c r="E158" s="126" t="s">
        <v>224</v>
      </c>
      <c r="F158" s="127" t="s">
        <v>225</v>
      </c>
      <c r="G158" s="128" t="s">
        <v>119</v>
      </c>
      <c r="H158" s="129">
        <v>116</v>
      </c>
      <c r="I158" s="130"/>
      <c r="J158" s="131">
        <f>ROUND(I158*H158,2)</f>
        <v>0</v>
      </c>
      <c r="K158" s="132"/>
      <c r="L158" s="29"/>
      <c r="M158" s="133" t="s">
        <v>1</v>
      </c>
      <c r="N158" s="134" t="s">
        <v>41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120</v>
      </c>
      <c r="AT158" s="137" t="s">
        <v>116</v>
      </c>
      <c r="AU158" s="137" t="s">
        <v>82</v>
      </c>
      <c r="AY158" s="14" t="s">
        <v>114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14</v>
      </c>
      <c r="BK158" s="138">
        <f>ROUND(I158*H158,2)</f>
        <v>0</v>
      </c>
      <c r="BL158" s="14" t="s">
        <v>120</v>
      </c>
      <c r="BM158" s="137" t="s">
        <v>226</v>
      </c>
    </row>
    <row r="159" spans="2:65" s="1" customFormat="1" ht="16.5" customHeight="1">
      <c r="B159" s="29"/>
      <c r="C159" s="147" t="s">
        <v>227</v>
      </c>
      <c r="D159" s="147" t="s">
        <v>155</v>
      </c>
      <c r="E159" s="148" t="s">
        <v>228</v>
      </c>
      <c r="F159" s="149" t="s">
        <v>229</v>
      </c>
      <c r="G159" s="150" t="s">
        <v>119</v>
      </c>
      <c r="H159" s="151">
        <v>121.8</v>
      </c>
      <c r="I159" s="152"/>
      <c r="J159" s="153">
        <f>ROUND(I159*H159,2)</f>
        <v>0</v>
      </c>
      <c r="K159" s="154"/>
      <c r="L159" s="155"/>
      <c r="M159" s="156" t="s">
        <v>1</v>
      </c>
      <c r="N159" s="157" t="s">
        <v>41</v>
      </c>
      <c r="P159" s="135">
        <f>O159*H159</f>
        <v>0</v>
      </c>
      <c r="Q159" s="135">
        <v>1E-4</v>
      </c>
      <c r="R159" s="135">
        <f>Q159*H159</f>
        <v>1.218E-2</v>
      </c>
      <c r="S159" s="135">
        <v>0</v>
      </c>
      <c r="T159" s="136">
        <f>S159*H159</f>
        <v>0</v>
      </c>
      <c r="AR159" s="137" t="s">
        <v>154</v>
      </c>
      <c r="AT159" s="137" t="s">
        <v>155</v>
      </c>
      <c r="AU159" s="137" t="s">
        <v>82</v>
      </c>
      <c r="AY159" s="14" t="s">
        <v>114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14</v>
      </c>
      <c r="BK159" s="138">
        <f>ROUND(I159*H159,2)</f>
        <v>0</v>
      </c>
      <c r="BL159" s="14" t="s">
        <v>120</v>
      </c>
      <c r="BM159" s="137" t="s">
        <v>230</v>
      </c>
    </row>
    <row r="160" spans="2:65" s="12" customFormat="1" ht="11.25">
      <c r="B160" s="139"/>
      <c r="D160" s="140" t="s">
        <v>122</v>
      </c>
      <c r="F160" s="142" t="s">
        <v>222</v>
      </c>
      <c r="H160" s="143">
        <v>121.8</v>
      </c>
      <c r="I160" s="144"/>
      <c r="L160" s="139"/>
      <c r="M160" s="145"/>
      <c r="T160" s="146"/>
      <c r="AT160" s="141" t="s">
        <v>122</v>
      </c>
      <c r="AU160" s="141" t="s">
        <v>82</v>
      </c>
      <c r="AV160" s="12" t="s">
        <v>82</v>
      </c>
      <c r="AW160" s="12" t="s">
        <v>4</v>
      </c>
      <c r="AX160" s="12" t="s">
        <v>14</v>
      </c>
      <c r="AY160" s="141" t="s">
        <v>114</v>
      </c>
    </row>
    <row r="161" spans="2:65" s="1" customFormat="1" ht="24.2" customHeight="1">
      <c r="B161" s="29"/>
      <c r="C161" s="125" t="s">
        <v>231</v>
      </c>
      <c r="D161" s="125" t="s">
        <v>116</v>
      </c>
      <c r="E161" s="126" t="s">
        <v>232</v>
      </c>
      <c r="F161" s="127" t="s">
        <v>233</v>
      </c>
      <c r="G161" s="128" t="s">
        <v>119</v>
      </c>
      <c r="H161" s="129">
        <v>348</v>
      </c>
      <c r="I161" s="130"/>
      <c r="J161" s="131">
        <f>ROUND(I161*H161,2)</f>
        <v>0</v>
      </c>
      <c r="K161" s="132"/>
      <c r="L161" s="29"/>
      <c r="M161" s="133" t="s">
        <v>1</v>
      </c>
      <c r="N161" s="134" t="s">
        <v>41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120</v>
      </c>
      <c r="AT161" s="137" t="s">
        <v>116</v>
      </c>
      <c r="AU161" s="137" t="s">
        <v>82</v>
      </c>
      <c r="AY161" s="14" t="s">
        <v>114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14</v>
      </c>
      <c r="BK161" s="138">
        <f>ROUND(I161*H161,2)</f>
        <v>0</v>
      </c>
      <c r="BL161" s="14" t="s">
        <v>120</v>
      </c>
      <c r="BM161" s="137" t="s">
        <v>234</v>
      </c>
    </row>
    <row r="162" spans="2:65" s="12" customFormat="1" ht="11.25">
      <c r="B162" s="139"/>
      <c r="D162" s="140" t="s">
        <v>122</v>
      </c>
      <c r="E162" s="141" t="s">
        <v>1</v>
      </c>
      <c r="F162" s="142" t="s">
        <v>235</v>
      </c>
      <c r="H162" s="143">
        <v>348</v>
      </c>
      <c r="I162" s="144"/>
      <c r="L162" s="139"/>
      <c r="M162" s="145"/>
      <c r="T162" s="146"/>
      <c r="AT162" s="141" t="s">
        <v>122</v>
      </c>
      <c r="AU162" s="141" t="s">
        <v>82</v>
      </c>
      <c r="AV162" s="12" t="s">
        <v>82</v>
      </c>
      <c r="AW162" s="12" t="s">
        <v>32</v>
      </c>
      <c r="AX162" s="12" t="s">
        <v>14</v>
      </c>
      <c r="AY162" s="141" t="s">
        <v>114</v>
      </c>
    </row>
    <row r="163" spans="2:65" s="1" customFormat="1" ht="16.5" customHeight="1">
      <c r="B163" s="29"/>
      <c r="C163" s="147" t="s">
        <v>236</v>
      </c>
      <c r="D163" s="147" t="s">
        <v>155</v>
      </c>
      <c r="E163" s="148" t="s">
        <v>237</v>
      </c>
      <c r="F163" s="149" t="s">
        <v>238</v>
      </c>
      <c r="G163" s="150" t="s">
        <v>119</v>
      </c>
      <c r="H163" s="151">
        <v>365.4</v>
      </c>
      <c r="I163" s="152"/>
      <c r="J163" s="153">
        <f>ROUND(I163*H163,2)</f>
        <v>0</v>
      </c>
      <c r="K163" s="154"/>
      <c r="L163" s="155"/>
      <c r="M163" s="156" t="s">
        <v>1</v>
      </c>
      <c r="N163" s="157" t="s">
        <v>41</v>
      </c>
      <c r="P163" s="135">
        <f>O163*H163</f>
        <v>0</v>
      </c>
      <c r="Q163" s="135">
        <v>4.0000000000000003E-5</v>
      </c>
      <c r="R163" s="135">
        <f>Q163*H163</f>
        <v>1.4616000000000001E-2</v>
      </c>
      <c r="S163" s="135">
        <v>0</v>
      </c>
      <c r="T163" s="136">
        <f>S163*H163</f>
        <v>0</v>
      </c>
      <c r="AR163" s="137" t="s">
        <v>154</v>
      </c>
      <c r="AT163" s="137" t="s">
        <v>155</v>
      </c>
      <c r="AU163" s="137" t="s">
        <v>82</v>
      </c>
      <c r="AY163" s="14" t="s">
        <v>114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14</v>
      </c>
      <c r="BK163" s="138">
        <f>ROUND(I163*H163,2)</f>
        <v>0</v>
      </c>
      <c r="BL163" s="14" t="s">
        <v>120</v>
      </c>
      <c r="BM163" s="137" t="s">
        <v>239</v>
      </c>
    </row>
    <row r="164" spans="2:65" s="12" customFormat="1" ht="11.25">
      <c r="B164" s="139"/>
      <c r="D164" s="140" t="s">
        <v>122</v>
      </c>
      <c r="F164" s="142" t="s">
        <v>240</v>
      </c>
      <c r="H164" s="143">
        <v>365.4</v>
      </c>
      <c r="I164" s="144"/>
      <c r="L164" s="139"/>
      <c r="M164" s="145"/>
      <c r="T164" s="146"/>
      <c r="AT164" s="141" t="s">
        <v>122</v>
      </c>
      <c r="AU164" s="141" t="s">
        <v>82</v>
      </c>
      <c r="AV164" s="12" t="s">
        <v>82</v>
      </c>
      <c r="AW164" s="12" t="s">
        <v>4</v>
      </c>
      <c r="AX164" s="12" t="s">
        <v>14</v>
      </c>
      <c r="AY164" s="141" t="s">
        <v>114</v>
      </c>
    </row>
    <row r="165" spans="2:65" s="1" customFormat="1" ht="16.5" customHeight="1">
      <c r="B165" s="29"/>
      <c r="C165" s="147" t="s">
        <v>241</v>
      </c>
      <c r="D165" s="147" t="s">
        <v>155</v>
      </c>
      <c r="E165" s="148" t="s">
        <v>242</v>
      </c>
      <c r="F165" s="149" t="s">
        <v>243</v>
      </c>
      <c r="G165" s="150" t="s">
        <v>152</v>
      </c>
      <c r="H165" s="151">
        <v>24</v>
      </c>
      <c r="I165" s="152"/>
      <c r="J165" s="153">
        <f>ROUND(I165*H165,2)</f>
        <v>0</v>
      </c>
      <c r="K165" s="154"/>
      <c r="L165" s="155"/>
      <c r="M165" s="156" t="s">
        <v>1</v>
      </c>
      <c r="N165" s="157" t="s">
        <v>41</v>
      </c>
      <c r="P165" s="135">
        <f>O165*H165</f>
        <v>0</v>
      </c>
      <c r="Q165" s="135">
        <v>1E-4</v>
      </c>
      <c r="R165" s="135">
        <f>Q165*H165</f>
        <v>2.4000000000000002E-3</v>
      </c>
      <c r="S165" s="135">
        <v>0</v>
      </c>
      <c r="T165" s="136">
        <f>S165*H165</f>
        <v>0</v>
      </c>
      <c r="AR165" s="137" t="s">
        <v>154</v>
      </c>
      <c r="AT165" s="137" t="s">
        <v>155</v>
      </c>
      <c r="AU165" s="137" t="s">
        <v>82</v>
      </c>
      <c r="AY165" s="14" t="s">
        <v>114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14</v>
      </c>
      <c r="BK165" s="138">
        <f>ROUND(I165*H165,2)</f>
        <v>0</v>
      </c>
      <c r="BL165" s="14" t="s">
        <v>120</v>
      </c>
      <c r="BM165" s="137" t="s">
        <v>244</v>
      </c>
    </row>
    <row r="166" spans="2:65" s="1" customFormat="1" ht="24.2" customHeight="1">
      <c r="B166" s="29"/>
      <c r="C166" s="125" t="s">
        <v>245</v>
      </c>
      <c r="D166" s="125" t="s">
        <v>116</v>
      </c>
      <c r="E166" s="126" t="s">
        <v>246</v>
      </c>
      <c r="F166" s="127" t="s">
        <v>247</v>
      </c>
      <c r="G166" s="128" t="s">
        <v>119</v>
      </c>
      <c r="H166" s="129">
        <v>348</v>
      </c>
      <c r="I166" s="130"/>
      <c r="J166" s="131">
        <f>ROUND(I166*H166,2)</f>
        <v>0</v>
      </c>
      <c r="K166" s="132"/>
      <c r="L166" s="29"/>
      <c r="M166" s="133" t="s">
        <v>1</v>
      </c>
      <c r="N166" s="134" t="s">
        <v>41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120</v>
      </c>
      <c r="AT166" s="137" t="s">
        <v>116</v>
      </c>
      <c r="AU166" s="137" t="s">
        <v>82</v>
      </c>
      <c r="AY166" s="14" t="s">
        <v>114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14</v>
      </c>
      <c r="BK166" s="138">
        <f>ROUND(I166*H166,2)</f>
        <v>0</v>
      </c>
      <c r="BL166" s="14" t="s">
        <v>120</v>
      </c>
      <c r="BM166" s="137" t="s">
        <v>248</v>
      </c>
    </row>
    <row r="167" spans="2:65" s="12" customFormat="1" ht="11.25">
      <c r="B167" s="139"/>
      <c r="D167" s="140" t="s">
        <v>122</v>
      </c>
      <c r="E167" s="141" t="s">
        <v>1</v>
      </c>
      <c r="F167" s="142" t="s">
        <v>235</v>
      </c>
      <c r="H167" s="143">
        <v>348</v>
      </c>
      <c r="I167" s="144"/>
      <c r="L167" s="139"/>
      <c r="M167" s="145"/>
      <c r="T167" s="146"/>
      <c r="AT167" s="141" t="s">
        <v>122</v>
      </c>
      <c r="AU167" s="141" t="s">
        <v>82</v>
      </c>
      <c r="AV167" s="12" t="s">
        <v>82</v>
      </c>
      <c r="AW167" s="12" t="s">
        <v>32</v>
      </c>
      <c r="AX167" s="12" t="s">
        <v>14</v>
      </c>
      <c r="AY167" s="141" t="s">
        <v>114</v>
      </c>
    </row>
    <row r="168" spans="2:65" s="11" customFormat="1" ht="22.9" customHeight="1">
      <c r="B168" s="113"/>
      <c r="D168" s="114" t="s">
        <v>75</v>
      </c>
      <c r="E168" s="123" t="s">
        <v>159</v>
      </c>
      <c r="F168" s="123" t="s">
        <v>249</v>
      </c>
      <c r="I168" s="116"/>
      <c r="J168" s="124">
        <f>BK168</f>
        <v>0</v>
      </c>
      <c r="L168" s="113"/>
      <c r="M168" s="118"/>
      <c r="P168" s="119">
        <f>SUM(P169:P170)</f>
        <v>0</v>
      </c>
      <c r="R168" s="119">
        <f>SUM(R169:R170)</f>
        <v>0</v>
      </c>
      <c r="T168" s="120">
        <f>SUM(T169:T170)</f>
        <v>8.0426800000000007</v>
      </c>
      <c r="AR168" s="114" t="s">
        <v>14</v>
      </c>
      <c r="AT168" s="121" t="s">
        <v>75</v>
      </c>
      <c r="AU168" s="121" t="s">
        <v>14</v>
      </c>
      <c r="AY168" s="114" t="s">
        <v>114</v>
      </c>
      <c r="BK168" s="122">
        <f>SUM(BK169:BK170)</f>
        <v>0</v>
      </c>
    </row>
    <row r="169" spans="2:65" s="1" customFormat="1" ht="24.2" customHeight="1">
      <c r="B169" s="29"/>
      <c r="C169" s="125" t="s">
        <v>250</v>
      </c>
      <c r="D169" s="125" t="s">
        <v>116</v>
      </c>
      <c r="E169" s="126" t="s">
        <v>251</v>
      </c>
      <c r="F169" s="127" t="s">
        <v>252</v>
      </c>
      <c r="G169" s="128" t="s">
        <v>152</v>
      </c>
      <c r="H169" s="129">
        <v>47</v>
      </c>
      <c r="I169" s="130"/>
      <c r="J169" s="131">
        <f>ROUND(I169*H169,2)</f>
        <v>0</v>
      </c>
      <c r="K169" s="132"/>
      <c r="L169" s="29"/>
      <c r="M169" s="133" t="s">
        <v>1</v>
      </c>
      <c r="N169" s="134" t="s">
        <v>41</v>
      </c>
      <c r="P169" s="135">
        <f>O169*H169</f>
        <v>0</v>
      </c>
      <c r="Q169" s="135">
        <v>0</v>
      </c>
      <c r="R169" s="135">
        <f>Q169*H169</f>
        <v>0</v>
      </c>
      <c r="S169" s="135">
        <v>0.16500000000000001</v>
      </c>
      <c r="T169" s="136">
        <f>S169*H169</f>
        <v>7.7550000000000008</v>
      </c>
      <c r="AR169" s="137" t="s">
        <v>120</v>
      </c>
      <c r="AT169" s="137" t="s">
        <v>116</v>
      </c>
      <c r="AU169" s="137" t="s">
        <v>82</v>
      </c>
      <c r="AY169" s="14" t="s">
        <v>114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14</v>
      </c>
      <c r="BK169" s="138">
        <f>ROUND(I169*H169,2)</f>
        <v>0</v>
      </c>
      <c r="BL169" s="14" t="s">
        <v>120</v>
      </c>
      <c r="BM169" s="137" t="s">
        <v>253</v>
      </c>
    </row>
    <row r="170" spans="2:65" s="1" customFormat="1" ht="24.2" customHeight="1">
      <c r="B170" s="29"/>
      <c r="C170" s="125" t="s">
        <v>254</v>
      </c>
      <c r="D170" s="125" t="s">
        <v>116</v>
      </c>
      <c r="E170" s="126" t="s">
        <v>255</v>
      </c>
      <c r="F170" s="127" t="s">
        <v>256</v>
      </c>
      <c r="G170" s="128" t="s">
        <v>119</v>
      </c>
      <c r="H170" s="129">
        <v>116</v>
      </c>
      <c r="I170" s="130"/>
      <c r="J170" s="131">
        <f>ROUND(I170*H170,2)</f>
        <v>0</v>
      </c>
      <c r="K170" s="132"/>
      <c r="L170" s="29"/>
      <c r="M170" s="133" t="s">
        <v>1</v>
      </c>
      <c r="N170" s="134" t="s">
        <v>41</v>
      </c>
      <c r="P170" s="135">
        <f>O170*H170</f>
        <v>0</v>
      </c>
      <c r="Q170" s="135">
        <v>0</v>
      </c>
      <c r="R170" s="135">
        <f>Q170*H170</f>
        <v>0</v>
      </c>
      <c r="S170" s="135">
        <v>2.48E-3</v>
      </c>
      <c r="T170" s="136">
        <f>S170*H170</f>
        <v>0.28767999999999999</v>
      </c>
      <c r="AR170" s="137" t="s">
        <v>120</v>
      </c>
      <c r="AT170" s="137" t="s">
        <v>116</v>
      </c>
      <c r="AU170" s="137" t="s">
        <v>82</v>
      </c>
      <c r="AY170" s="14" t="s">
        <v>114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14</v>
      </c>
      <c r="BK170" s="138">
        <f>ROUND(I170*H170,2)</f>
        <v>0</v>
      </c>
      <c r="BL170" s="14" t="s">
        <v>120</v>
      </c>
      <c r="BM170" s="137" t="s">
        <v>257</v>
      </c>
    </row>
    <row r="171" spans="2:65" s="11" customFormat="1" ht="22.9" customHeight="1">
      <c r="B171" s="113"/>
      <c r="D171" s="114" t="s">
        <v>75</v>
      </c>
      <c r="E171" s="123" t="s">
        <v>258</v>
      </c>
      <c r="F171" s="123" t="s">
        <v>259</v>
      </c>
      <c r="I171" s="116"/>
      <c r="J171" s="124">
        <f>BK171</f>
        <v>0</v>
      </c>
      <c r="L171" s="113"/>
      <c r="M171" s="118"/>
      <c r="P171" s="119">
        <f>SUM(P172:P176)</f>
        <v>0</v>
      </c>
      <c r="R171" s="119">
        <f>SUM(R172:R176)</f>
        <v>0</v>
      </c>
      <c r="T171" s="120">
        <f>SUM(T172:T176)</f>
        <v>0</v>
      </c>
      <c r="AR171" s="114" t="s">
        <v>14</v>
      </c>
      <c r="AT171" s="121" t="s">
        <v>75</v>
      </c>
      <c r="AU171" s="121" t="s">
        <v>14</v>
      </c>
      <c r="AY171" s="114" t="s">
        <v>114</v>
      </c>
      <c r="BK171" s="122">
        <f>SUM(BK172:BK176)</f>
        <v>0</v>
      </c>
    </row>
    <row r="172" spans="2:65" s="1" customFormat="1" ht="33" customHeight="1">
      <c r="B172" s="29"/>
      <c r="C172" s="125" t="s">
        <v>260</v>
      </c>
      <c r="D172" s="125" t="s">
        <v>116</v>
      </c>
      <c r="E172" s="126" t="s">
        <v>261</v>
      </c>
      <c r="F172" s="127" t="s">
        <v>262</v>
      </c>
      <c r="G172" s="128" t="s">
        <v>263</v>
      </c>
      <c r="H172" s="129">
        <v>8.0429999999999993</v>
      </c>
      <c r="I172" s="130"/>
      <c r="J172" s="131">
        <f>ROUND(I172*H172,2)</f>
        <v>0</v>
      </c>
      <c r="K172" s="132"/>
      <c r="L172" s="29"/>
      <c r="M172" s="133" t="s">
        <v>1</v>
      </c>
      <c r="N172" s="134" t="s">
        <v>41</v>
      </c>
      <c r="P172" s="135">
        <f>O172*H172</f>
        <v>0</v>
      </c>
      <c r="Q172" s="135">
        <v>0</v>
      </c>
      <c r="R172" s="135">
        <f>Q172*H172</f>
        <v>0</v>
      </c>
      <c r="S172" s="135">
        <v>0</v>
      </c>
      <c r="T172" s="136">
        <f>S172*H172</f>
        <v>0</v>
      </c>
      <c r="AR172" s="137" t="s">
        <v>120</v>
      </c>
      <c r="AT172" s="137" t="s">
        <v>116</v>
      </c>
      <c r="AU172" s="137" t="s">
        <v>82</v>
      </c>
      <c r="AY172" s="14" t="s">
        <v>114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14</v>
      </c>
      <c r="BK172" s="138">
        <f>ROUND(I172*H172,2)</f>
        <v>0</v>
      </c>
      <c r="BL172" s="14" t="s">
        <v>120</v>
      </c>
      <c r="BM172" s="137" t="s">
        <v>264</v>
      </c>
    </row>
    <row r="173" spans="2:65" s="1" customFormat="1" ht="21.75" customHeight="1">
      <c r="B173" s="29"/>
      <c r="C173" s="125" t="s">
        <v>265</v>
      </c>
      <c r="D173" s="125" t="s">
        <v>116</v>
      </c>
      <c r="E173" s="126" t="s">
        <v>266</v>
      </c>
      <c r="F173" s="127" t="s">
        <v>267</v>
      </c>
      <c r="G173" s="128" t="s">
        <v>263</v>
      </c>
      <c r="H173" s="129">
        <v>8.0429999999999993</v>
      </c>
      <c r="I173" s="130"/>
      <c r="J173" s="131">
        <f>ROUND(I173*H173,2)</f>
        <v>0</v>
      </c>
      <c r="K173" s="132"/>
      <c r="L173" s="29"/>
      <c r="M173" s="133" t="s">
        <v>1</v>
      </c>
      <c r="N173" s="134" t="s">
        <v>41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120</v>
      </c>
      <c r="AT173" s="137" t="s">
        <v>116</v>
      </c>
      <c r="AU173" s="137" t="s">
        <v>82</v>
      </c>
      <c r="AY173" s="14" t="s">
        <v>114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4" t="s">
        <v>14</v>
      </c>
      <c r="BK173" s="138">
        <f>ROUND(I173*H173,2)</f>
        <v>0</v>
      </c>
      <c r="BL173" s="14" t="s">
        <v>120</v>
      </c>
      <c r="BM173" s="137" t="s">
        <v>268</v>
      </c>
    </row>
    <row r="174" spans="2:65" s="1" customFormat="1" ht="24.2" customHeight="1">
      <c r="B174" s="29"/>
      <c r="C174" s="125" t="s">
        <v>269</v>
      </c>
      <c r="D174" s="125" t="s">
        <v>116</v>
      </c>
      <c r="E174" s="126" t="s">
        <v>270</v>
      </c>
      <c r="F174" s="127" t="s">
        <v>271</v>
      </c>
      <c r="G174" s="128" t="s">
        <v>263</v>
      </c>
      <c r="H174" s="129">
        <v>233.24700000000001</v>
      </c>
      <c r="I174" s="130"/>
      <c r="J174" s="131">
        <f>ROUND(I174*H174,2)</f>
        <v>0</v>
      </c>
      <c r="K174" s="132"/>
      <c r="L174" s="29"/>
      <c r="M174" s="133" t="s">
        <v>1</v>
      </c>
      <c r="N174" s="134" t="s">
        <v>41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120</v>
      </c>
      <c r="AT174" s="137" t="s">
        <v>116</v>
      </c>
      <c r="AU174" s="137" t="s">
        <v>82</v>
      </c>
      <c r="AY174" s="14" t="s">
        <v>114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14</v>
      </c>
      <c r="BK174" s="138">
        <f>ROUND(I174*H174,2)</f>
        <v>0</v>
      </c>
      <c r="BL174" s="14" t="s">
        <v>120</v>
      </c>
      <c r="BM174" s="137" t="s">
        <v>272</v>
      </c>
    </row>
    <row r="175" spans="2:65" s="12" customFormat="1" ht="11.25">
      <c r="B175" s="139"/>
      <c r="D175" s="140" t="s">
        <v>122</v>
      </c>
      <c r="F175" s="142" t="s">
        <v>273</v>
      </c>
      <c r="H175" s="143">
        <v>233.24700000000001</v>
      </c>
      <c r="I175" s="144"/>
      <c r="L175" s="139"/>
      <c r="M175" s="145"/>
      <c r="T175" s="146"/>
      <c r="AT175" s="141" t="s">
        <v>122</v>
      </c>
      <c r="AU175" s="141" t="s">
        <v>82</v>
      </c>
      <c r="AV175" s="12" t="s">
        <v>82</v>
      </c>
      <c r="AW175" s="12" t="s">
        <v>4</v>
      </c>
      <c r="AX175" s="12" t="s">
        <v>14</v>
      </c>
      <c r="AY175" s="141" t="s">
        <v>114</v>
      </c>
    </row>
    <row r="176" spans="2:65" s="1" customFormat="1" ht="24.2" customHeight="1">
      <c r="B176" s="29"/>
      <c r="C176" s="125" t="s">
        <v>274</v>
      </c>
      <c r="D176" s="125" t="s">
        <v>116</v>
      </c>
      <c r="E176" s="126" t="s">
        <v>275</v>
      </c>
      <c r="F176" s="127" t="s">
        <v>276</v>
      </c>
      <c r="G176" s="128" t="s">
        <v>263</v>
      </c>
      <c r="H176" s="129">
        <v>8.0429999999999993</v>
      </c>
      <c r="I176" s="130"/>
      <c r="J176" s="131">
        <f>ROUND(I176*H176,2)</f>
        <v>0</v>
      </c>
      <c r="K176" s="132"/>
      <c r="L176" s="29"/>
      <c r="M176" s="133" t="s">
        <v>1</v>
      </c>
      <c r="N176" s="134" t="s">
        <v>41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120</v>
      </c>
      <c r="AT176" s="137" t="s">
        <v>116</v>
      </c>
      <c r="AU176" s="137" t="s">
        <v>82</v>
      </c>
      <c r="AY176" s="14" t="s">
        <v>114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14</v>
      </c>
      <c r="BK176" s="138">
        <f>ROUND(I176*H176,2)</f>
        <v>0</v>
      </c>
      <c r="BL176" s="14" t="s">
        <v>120</v>
      </c>
      <c r="BM176" s="137" t="s">
        <v>277</v>
      </c>
    </row>
    <row r="177" spans="2:65" s="11" customFormat="1" ht="22.9" customHeight="1">
      <c r="B177" s="113"/>
      <c r="D177" s="114" t="s">
        <v>75</v>
      </c>
      <c r="E177" s="123" t="s">
        <v>278</v>
      </c>
      <c r="F177" s="123" t="s">
        <v>279</v>
      </c>
      <c r="I177" s="116"/>
      <c r="J177" s="124">
        <f>BK177</f>
        <v>0</v>
      </c>
      <c r="L177" s="113"/>
      <c r="M177" s="118"/>
      <c r="P177" s="119">
        <f>SUM(P178:P179)</f>
        <v>0</v>
      </c>
      <c r="R177" s="119">
        <f>SUM(R178:R179)</f>
        <v>0</v>
      </c>
      <c r="T177" s="120">
        <f>SUM(T178:T179)</f>
        <v>0</v>
      </c>
      <c r="AR177" s="114" t="s">
        <v>14</v>
      </c>
      <c r="AT177" s="121" t="s">
        <v>75</v>
      </c>
      <c r="AU177" s="121" t="s">
        <v>14</v>
      </c>
      <c r="AY177" s="114" t="s">
        <v>114</v>
      </c>
      <c r="BK177" s="122">
        <f>SUM(BK178:BK179)</f>
        <v>0</v>
      </c>
    </row>
    <row r="178" spans="2:65" s="1" customFormat="1" ht="24.2" customHeight="1">
      <c r="B178" s="29"/>
      <c r="C178" s="125" t="s">
        <v>280</v>
      </c>
      <c r="D178" s="125" t="s">
        <v>116</v>
      </c>
      <c r="E178" s="126" t="s">
        <v>281</v>
      </c>
      <c r="F178" s="127" t="s">
        <v>282</v>
      </c>
      <c r="G178" s="128" t="s">
        <v>263</v>
      </c>
      <c r="H178" s="129">
        <v>32.31</v>
      </c>
      <c r="I178" s="130"/>
      <c r="J178" s="131">
        <f>ROUND(I178*H178,2)</f>
        <v>0</v>
      </c>
      <c r="K178" s="132"/>
      <c r="L178" s="29"/>
      <c r="M178" s="133" t="s">
        <v>1</v>
      </c>
      <c r="N178" s="134" t="s">
        <v>41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120</v>
      </c>
      <c r="AT178" s="137" t="s">
        <v>116</v>
      </c>
      <c r="AU178" s="137" t="s">
        <v>82</v>
      </c>
      <c r="AY178" s="14" t="s">
        <v>114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4" t="s">
        <v>14</v>
      </c>
      <c r="BK178" s="138">
        <f>ROUND(I178*H178,2)</f>
        <v>0</v>
      </c>
      <c r="BL178" s="14" t="s">
        <v>120</v>
      </c>
      <c r="BM178" s="137" t="s">
        <v>283</v>
      </c>
    </row>
    <row r="179" spans="2:65" s="1" customFormat="1" ht="24.2" customHeight="1">
      <c r="B179" s="29"/>
      <c r="C179" s="125" t="s">
        <v>284</v>
      </c>
      <c r="D179" s="125" t="s">
        <v>116</v>
      </c>
      <c r="E179" s="126" t="s">
        <v>285</v>
      </c>
      <c r="F179" s="127" t="s">
        <v>286</v>
      </c>
      <c r="G179" s="128" t="s">
        <v>263</v>
      </c>
      <c r="H179" s="129">
        <v>32.31</v>
      </c>
      <c r="I179" s="130"/>
      <c r="J179" s="131">
        <f>ROUND(I179*H179,2)</f>
        <v>0</v>
      </c>
      <c r="K179" s="132"/>
      <c r="L179" s="29"/>
      <c r="M179" s="133" t="s">
        <v>1</v>
      </c>
      <c r="N179" s="134" t="s">
        <v>41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120</v>
      </c>
      <c r="AT179" s="137" t="s">
        <v>116</v>
      </c>
      <c r="AU179" s="137" t="s">
        <v>82</v>
      </c>
      <c r="AY179" s="14" t="s">
        <v>114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4" t="s">
        <v>14</v>
      </c>
      <c r="BK179" s="138">
        <f>ROUND(I179*H179,2)</f>
        <v>0</v>
      </c>
      <c r="BL179" s="14" t="s">
        <v>120</v>
      </c>
      <c r="BM179" s="137" t="s">
        <v>287</v>
      </c>
    </row>
    <row r="180" spans="2:65" s="11" customFormat="1" ht="25.9" customHeight="1">
      <c r="B180" s="113"/>
      <c r="D180" s="114" t="s">
        <v>75</v>
      </c>
      <c r="E180" s="115" t="s">
        <v>288</v>
      </c>
      <c r="F180" s="115" t="s">
        <v>289</v>
      </c>
      <c r="I180" s="116"/>
      <c r="J180" s="117">
        <f>BK180</f>
        <v>0</v>
      </c>
      <c r="L180" s="113"/>
      <c r="M180" s="118"/>
      <c r="P180" s="119">
        <f>P181+P183</f>
        <v>0</v>
      </c>
      <c r="R180" s="119">
        <f>R181+R183</f>
        <v>0</v>
      </c>
      <c r="T180" s="120">
        <f>T181+T183</f>
        <v>0</v>
      </c>
      <c r="AR180" s="114" t="s">
        <v>139</v>
      </c>
      <c r="AT180" s="121" t="s">
        <v>75</v>
      </c>
      <c r="AU180" s="121" t="s">
        <v>76</v>
      </c>
      <c r="AY180" s="114" t="s">
        <v>114</v>
      </c>
      <c r="BK180" s="122">
        <f>BK181+BK183</f>
        <v>0</v>
      </c>
    </row>
    <row r="181" spans="2:65" s="11" customFormat="1" ht="22.9" customHeight="1">
      <c r="B181" s="113"/>
      <c r="D181" s="114" t="s">
        <v>75</v>
      </c>
      <c r="E181" s="123" t="s">
        <v>290</v>
      </c>
      <c r="F181" s="123" t="s">
        <v>291</v>
      </c>
      <c r="I181" s="116"/>
      <c r="J181" s="124">
        <f>BK181</f>
        <v>0</v>
      </c>
      <c r="L181" s="113"/>
      <c r="M181" s="118"/>
      <c r="P181" s="119">
        <f>P182</f>
        <v>0</v>
      </c>
      <c r="R181" s="119">
        <f>R182</f>
        <v>0</v>
      </c>
      <c r="T181" s="120">
        <f>T182</f>
        <v>0</v>
      </c>
      <c r="AR181" s="114" t="s">
        <v>139</v>
      </c>
      <c r="AT181" s="121" t="s">
        <v>75</v>
      </c>
      <c r="AU181" s="121" t="s">
        <v>14</v>
      </c>
      <c r="AY181" s="114" t="s">
        <v>114</v>
      </c>
      <c r="BK181" s="122">
        <f>BK182</f>
        <v>0</v>
      </c>
    </row>
    <row r="182" spans="2:65" s="1" customFormat="1" ht="16.5" customHeight="1">
      <c r="B182" s="29"/>
      <c r="C182" s="125" t="s">
        <v>292</v>
      </c>
      <c r="D182" s="125" t="s">
        <v>116</v>
      </c>
      <c r="E182" s="126" t="s">
        <v>293</v>
      </c>
      <c r="F182" s="127" t="s">
        <v>294</v>
      </c>
      <c r="G182" s="128" t="s">
        <v>295</v>
      </c>
      <c r="H182" s="129">
        <v>1</v>
      </c>
      <c r="I182" s="130"/>
      <c r="J182" s="131">
        <f>ROUND(I182*H182,2)</f>
        <v>0</v>
      </c>
      <c r="K182" s="132"/>
      <c r="L182" s="29"/>
      <c r="M182" s="133" t="s">
        <v>1</v>
      </c>
      <c r="N182" s="134" t="s">
        <v>41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296</v>
      </c>
      <c r="AT182" s="137" t="s">
        <v>116</v>
      </c>
      <c r="AU182" s="137" t="s">
        <v>82</v>
      </c>
      <c r="AY182" s="14" t="s">
        <v>114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4" t="s">
        <v>14</v>
      </c>
      <c r="BK182" s="138">
        <f>ROUND(I182*H182,2)</f>
        <v>0</v>
      </c>
      <c r="BL182" s="14" t="s">
        <v>296</v>
      </c>
      <c r="BM182" s="137" t="s">
        <v>297</v>
      </c>
    </row>
    <row r="183" spans="2:65" s="11" customFormat="1" ht="22.9" customHeight="1">
      <c r="B183" s="113"/>
      <c r="D183" s="114" t="s">
        <v>75</v>
      </c>
      <c r="E183" s="123" t="s">
        <v>298</v>
      </c>
      <c r="F183" s="123" t="s">
        <v>299</v>
      </c>
      <c r="I183" s="116"/>
      <c r="J183" s="124">
        <f>BK183</f>
        <v>0</v>
      </c>
      <c r="L183" s="113"/>
      <c r="M183" s="118"/>
      <c r="P183" s="119">
        <f>P184</f>
        <v>0</v>
      </c>
      <c r="R183" s="119">
        <f>R184</f>
        <v>0</v>
      </c>
      <c r="T183" s="120">
        <f>T184</f>
        <v>0</v>
      </c>
      <c r="AR183" s="114" t="s">
        <v>139</v>
      </c>
      <c r="AT183" s="121" t="s">
        <v>75</v>
      </c>
      <c r="AU183" s="121" t="s">
        <v>14</v>
      </c>
      <c r="AY183" s="114" t="s">
        <v>114</v>
      </c>
      <c r="BK183" s="122">
        <f>BK184</f>
        <v>0</v>
      </c>
    </row>
    <row r="184" spans="2:65" s="1" customFormat="1" ht="16.5" customHeight="1">
      <c r="B184" s="29"/>
      <c r="C184" s="125" t="s">
        <v>300</v>
      </c>
      <c r="D184" s="125" t="s">
        <v>116</v>
      </c>
      <c r="E184" s="126" t="s">
        <v>301</v>
      </c>
      <c r="F184" s="127" t="s">
        <v>299</v>
      </c>
      <c r="G184" s="128" t="s">
        <v>295</v>
      </c>
      <c r="H184" s="129">
        <v>1</v>
      </c>
      <c r="I184" s="130"/>
      <c r="J184" s="131">
        <f>ROUND(I184*H184,2)</f>
        <v>0</v>
      </c>
      <c r="K184" s="132"/>
      <c r="L184" s="29"/>
      <c r="M184" s="158" t="s">
        <v>1</v>
      </c>
      <c r="N184" s="159" t="s">
        <v>41</v>
      </c>
      <c r="O184" s="160"/>
      <c r="P184" s="161">
        <f>O184*H184</f>
        <v>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AR184" s="137" t="s">
        <v>296</v>
      </c>
      <c r="AT184" s="137" t="s">
        <v>116</v>
      </c>
      <c r="AU184" s="137" t="s">
        <v>82</v>
      </c>
      <c r="AY184" s="14" t="s">
        <v>114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4" t="s">
        <v>14</v>
      </c>
      <c r="BK184" s="138">
        <f>ROUND(I184*H184,2)</f>
        <v>0</v>
      </c>
      <c r="BL184" s="14" t="s">
        <v>296</v>
      </c>
      <c r="BM184" s="137" t="s">
        <v>302</v>
      </c>
    </row>
    <row r="185" spans="2:65" s="1" customFormat="1" ht="6.95" customHeight="1">
      <c r="B185" s="41"/>
      <c r="C185" s="42"/>
      <c r="D185" s="42"/>
      <c r="E185" s="42"/>
      <c r="F185" s="42"/>
      <c r="G185" s="42"/>
      <c r="H185" s="42"/>
      <c r="I185" s="42"/>
      <c r="J185" s="42"/>
      <c r="K185" s="42"/>
      <c r="L185" s="29"/>
    </row>
  </sheetData>
  <sheetProtection algorithmName="SHA-512" hashValue="2zSRHCLMC5MnmWxt2D2hVAe2P0uEnVhaaBFV5rU+TnafB6iQb33GwXzJ63FzXnqsZLQQPtUXl4Vge2p3PErFcA==" saltValue="Xj5r/0Zn1avwV12wVtwAog==" spinCount="100000" sheet="1" objects="1" scenarios="1" formatColumns="0" formatRows="0" autoFilter="0"/>
  <autoFilter ref="C121:K184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Vjezdová brána a oplo...</vt:lpstr>
      <vt:lpstr>'1 - Vjezdová brána a oplo...'!Názvy_tisku</vt:lpstr>
      <vt:lpstr>'Rekapitulace stavby'!Názvy_tisku</vt:lpstr>
      <vt:lpstr>'1 - Vjezdová brána a oplo...'!Oblast_tisku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Ricka</dc:creator>
  <cp:lastModifiedBy>Lucie Ricková</cp:lastModifiedBy>
  <dcterms:created xsi:type="dcterms:W3CDTF">2024-04-17T10:29:00Z</dcterms:created>
  <dcterms:modified xsi:type="dcterms:W3CDTF">2024-04-17T13:23:40Z</dcterms:modified>
</cp:coreProperties>
</file>