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Radomír\2019\2019_108_Domovní ČOV pro MŠ v Novém Jičíně - Bludovicích č.p. 73\Rozpočty\Slepé\"/>
    </mc:Choice>
  </mc:AlternateContent>
  <xr:revisionPtr revIDLastSave="0" documentId="13_ncr:1_{C9F5B8D6-28FC-4E1A-A840-BF1CDE96FEE4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Rekapitulace stavby" sheetId="1" r:id="rId1"/>
    <sheet name="108-2019a - Kanalizace a ČOV" sheetId="2" r:id="rId2"/>
    <sheet name="108-2019b - Osazení chrán..." sheetId="3" r:id="rId3"/>
    <sheet name="Pokyny pro vyplnění" sheetId="4" r:id="rId4"/>
  </sheets>
  <definedNames>
    <definedName name="_xlnm._FilterDatabase" localSheetId="1" hidden="1">'108-2019a - Kanalizace a ČOV'!$C$87:$K$432</definedName>
    <definedName name="_xlnm._FilterDatabase" localSheetId="2" hidden="1">'108-2019b - Osazení chrán...'!$C$84:$K$173</definedName>
    <definedName name="_xlnm.Print_Titles" localSheetId="1">'108-2019a - Kanalizace a ČOV'!$87:$87</definedName>
    <definedName name="_xlnm.Print_Titles" localSheetId="2">'108-2019b - Osazení chrán...'!$84:$84</definedName>
    <definedName name="_xlnm.Print_Titles" localSheetId="0">'Rekapitulace stavby'!$52:$52</definedName>
    <definedName name="_xlnm.Print_Area" localSheetId="1">'108-2019a - Kanalizace a ČOV'!$C$4:$J$39,'108-2019a - Kanalizace a ČOV'!$C$45:$J$69,'108-2019a - Kanalizace a ČOV'!$C$75:$K$432</definedName>
    <definedName name="_xlnm.Print_Area" localSheetId="2">'108-2019b - Osazení chrán...'!$C$4:$J$39,'108-2019b - Osazení chrán...'!$C$45:$J$66,'108-2019b - Osazení chrán...'!$C$72:$K$173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/>
  <c r="J35" i="3"/>
  <c r="AX56" i="1" s="1"/>
  <c r="BI172" i="3"/>
  <c r="BH172" i="3"/>
  <c r="BG172" i="3"/>
  <c r="BF172" i="3"/>
  <c r="T172" i="3"/>
  <c r="T171" i="3"/>
  <c r="R172" i="3"/>
  <c r="R171" i="3" s="1"/>
  <c r="P172" i="3"/>
  <c r="P171" i="3"/>
  <c r="BK172" i="3"/>
  <c r="BK171" i="3" s="1"/>
  <c r="J171" i="3" s="1"/>
  <c r="J65" i="3" s="1"/>
  <c r="J172" i="3"/>
  <c r="BE172" i="3"/>
  <c r="BI168" i="3"/>
  <c r="BH168" i="3"/>
  <c r="BG168" i="3"/>
  <c r="BF168" i="3"/>
  <c r="T168" i="3"/>
  <c r="R168" i="3"/>
  <c r="P168" i="3"/>
  <c r="BK168" i="3"/>
  <c r="J168" i="3"/>
  <c r="BE168" i="3"/>
  <c r="BI165" i="3"/>
  <c r="BH165" i="3"/>
  <c r="BG165" i="3"/>
  <c r="BF165" i="3"/>
  <c r="T165" i="3"/>
  <c r="R165" i="3"/>
  <c r="P165" i="3"/>
  <c r="BK165" i="3"/>
  <c r="J165" i="3"/>
  <c r="BE165" i="3" s="1"/>
  <c r="BI162" i="3"/>
  <c r="BH162" i="3"/>
  <c r="BG162" i="3"/>
  <c r="BF162" i="3"/>
  <c r="T162" i="3"/>
  <c r="R162" i="3"/>
  <c r="P162" i="3"/>
  <c r="BK162" i="3"/>
  <c r="J162" i="3"/>
  <c r="BE162" i="3"/>
  <c r="BI159" i="3"/>
  <c r="BH159" i="3"/>
  <c r="BG159" i="3"/>
  <c r="BF159" i="3"/>
  <c r="T159" i="3"/>
  <c r="R159" i="3"/>
  <c r="R158" i="3"/>
  <c r="P159" i="3"/>
  <c r="BK159" i="3"/>
  <c r="BK158" i="3"/>
  <c r="J158" i="3"/>
  <c r="J64" i="3" s="1"/>
  <c r="J159" i="3"/>
  <c r="BE159" i="3"/>
  <c r="BI156" i="3"/>
  <c r="BH156" i="3"/>
  <c r="BG156" i="3"/>
  <c r="BF156" i="3"/>
  <c r="T156" i="3"/>
  <c r="T139" i="3" s="1"/>
  <c r="R156" i="3"/>
  <c r="P156" i="3"/>
  <c r="BK156" i="3"/>
  <c r="J156" i="3"/>
  <c r="BE156" i="3" s="1"/>
  <c r="BI154" i="3"/>
  <c r="BH154" i="3"/>
  <c r="BG154" i="3"/>
  <c r="BF154" i="3"/>
  <c r="T154" i="3"/>
  <c r="R154" i="3"/>
  <c r="P154" i="3"/>
  <c r="P139" i="3" s="1"/>
  <c r="BK154" i="3"/>
  <c r="J154" i="3"/>
  <c r="BE154" i="3"/>
  <c r="BI150" i="3"/>
  <c r="BH150" i="3"/>
  <c r="BG150" i="3"/>
  <c r="BF150" i="3"/>
  <c r="T150" i="3"/>
  <c r="R150" i="3"/>
  <c r="P150" i="3"/>
  <c r="BK150" i="3"/>
  <c r="J150" i="3"/>
  <c r="BE150" i="3" s="1"/>
  <c r="BI148" i="3"/>
  <c r="BH148" i="3"/>
  <c r="BG148" i="3"/>
  <c r="BF148" i="3"/>
  <c r="T148" i="3"/>
  <c r="R148" i="3"/>
  <c r="P148" i="3"/>
  <c r="BK148" i="3"/>
  <c r="J148" i="3"/>
  <c r="BE148" i="3"/>
  <c r="BI146" i="3"/>
  <c r="BH146" i="3"/>
  <c r="BG146" i="3"/>
  <c r="BF146" i="3"/>
  <c r="T146" i="3"/>
  <c r="R146" i="3"/>
  <c r="P146" i="3"/>
  <c r="BK146" i="3"/>
  <c r="J146" i="3"/>
  <c r="BE146" i="3" s="1"/>
  <c r="BI144" i="3"/>
  <c r="BH144" i="3"/>
  <c r="BG144" i="3"/>
  <c r="BF144" i="3"/>
  <c r="T144" i="3"/>
  <c r="R144" i="3"/>
  <c r="P144" i="3"/>
  <c r="BK144" i="3"/>
  <c r="J144" i="3"/>
  <c r="BE144" i="3"/>
  <c r="BI142" i="3"/>
  <c r="BH142" i="3"/>
  <c r="BG142" i="3"/>
  <c r="BF142" i="3"/>
  <c r="T142" i="3"/>
  <c r="R142" i="3"/>
  <c r="P142" i="3"/>
  <c r="BK142" i="3"/>
  <c r="J142" i="3"/>
  <c r="BE142" i="3" s="1"/>
  <c r="BI140" i="3"/>
  <c r="BH140" i="3"/>
  <c r="BG140" i="3"/>
  <c r="BF140" i="3"/>
  <c r="T140" i="3"/>
  <c r="R140" i="3"/>
  <c r="R139" i="3" s="1"/>
  <c r="P140" i="3"/>
  <c r="BK140" i="3"/>
  <c r="J140" i="3"/>
  <c r="BE140" i="3" s="1"/>
  <c r="BI135" i="3"/>
  <c r="BH135" i="3"/>
  <c r="BG135" i="3"/>
  <c r="BF135" i="3"/>
  <c r="T135" i="3"/>
  <c r="T134" i="3"/>
  <c r="R135" i="3"/>
  <c r="R134" i="3" s="1"/>
  <c r="P135" i="3"/>
  <c r="P134" i="3"/>
  <c r="BK135" i="3"/>
  <c r="BK134" i="3" s="1"/>
  <c r="J134" i="3" s="1"/>
  <c r="J62" i="3" s="1"/>
  <c r="J135" i="3"/>
  <c r="BE135" i="3" s="1"/>
  <c r="BI130" i="3"/>
  <c r="BH130" i="3"/>
  <c r="BG130" i="3"/>
  <c r="BF130" i="3"/>
  <c r="T130" i="3"/>
  <c r="R130" i="3"/>
  <c r="P130" i="3"/>
  <c r="BK130" i="3"/>
  <c r="J130" i="3"/>
  <c r="BE130" i="3"/>
  <c r="BI126" i="3"/>
  <c r="BH126" i="3"/>
  <c r="BG126" i="3"/>
  <c r="BF126" i="3"/>
  <c r="T126" i="3"/>
  <c r="R126" i="3"/>
  <c r="P126" i="3"/>
  <c r="BK126" i="3"/>
  <c r="J126" i="3"/>
  <c r="BE126" i="3" s="1"/>
  <c r="BI120" i="3"/>
  <c r="BH120" i="3"/>
  <c r="BG120" i="3"/>
  <c r="BF120" i="3"/>
  <c r="T120" i="3"/>
  <c r="R120" i="3"/>
  <c r="P120" i="3"/>
  <c r="BK120" i="3"/>
  <c r="J120" i="3"/>
  <c r="BE120" i="3"/>
  <c r="BI118" i="3"/>
  <c r="BH118" i="3"/>
  <c r="BG118" i="3"/>
  <c r="BF118" i="3"/>
  <c r="T118" i="3"/>
  <c r="R118" i="3"/>
  <c r="P118" i="3"/>
  <c r="BK118" i="3"/>
  <c r="J118" i="3"/>
  <c r="BE118" i="3" s="1"/>
  <c r="BI116" i="3"/>
  <c r="BH116" i="3"/>
  <c r="BG116" i="3"/>
  <c r="BF116" i="3"/>
  <c r="T116" i="3"/>
  <c r="R116" i="3"/>
  <c r="P116" i="3"/>
  <c r="BK116" i="3"/>
  <c r="J116" i="3"/>
  <c r="BE116" i="3"/>
  <c r="BI112" i="3"/>
  <c r="BH112" i="3"/>
  <c r="BG112" i="3"/>
  <c r="BF112" i="3"/>
  <c r="T112" i="3"/>
  <c r="R112" i="3"/>
  <c r="P112" i="3"/>
  <c r="BK112" i="3"/>
  <c r="J112" i="3"/>
  <c r="BE112" i="3" s="1"/>
  <c r="BI108" i="3"/>
  <c r="BH108" i="3"/>
  <c r="BG108" i="3"/>
  <c r="BF108" i="3"/>
  <c r="T108" i="3"/>
  <c r="R108" i="3"/>
  <c r="P108" i="3"/>
  <c r="BK108" i="3"/>
  <c r="J108" i="3"/>
  <c r="BE108" i="3"/>
  <c r="BI106" i="3"/>
  <c r="BH106" i="3"/>
  <c r="BG106" i="3"/>
  <c r="BF106" i="3"/>
  <c r="J34" i="3" s="1"/>
  <c r="AW56" i="1" s="1"/>
  <c r="T106" i="3"/>
  <c r="R106" i="3"/>
  <c r="P106" i="3"/>
  <c r="BK106" i="3"/>
  <c r="J106" i="3"/>
  <c r="BE106" i="3" s="1"/>
  <c r="BI102" i="3"/>
  <c r="BH102" i="3"/>
  <c r="BG102" i="3"/>
  <c r="BF102" i="3"/>
  <c r="T102" i="3"/>
  <c r="R102" i="3"/>
  <c r="P102" i="3"/>
  <c r="BK102" i="3"/>
  <c r="J102" i="3"/>
  <c r="BE102" i="3"/>
  <c r="BI100" i="3"/>
  <c r="BH100" i="3"/>
  <c r="BG100" i="3"/>
  <c r="BF100" i="3"/>
  <c r="T100" i="3"/>
  <c r="R100" i="3"/>
  <c r="P100" i="3"/>
  <c r="BK100" i="3"/>
  <c r="J100" i="3"/>
  <c r="BE100" i="3" s="1"/>
  <c r="BI95" i="3"/>
  <c r="BH95" i="3"/>
  <c r="BG95" i="3"/>
  <c r="BF95" i="3"/>
  <c r="T95" i="3"/>
  <c r="R95" i="3"/>
  <c r="P95" i="3"/>
  <c r="BK95" i="3"/>
  <c r="J95" i="3"/>
  <c r="BE95" i="3"/>
  <c r="BI93" i="3"/>
  <c r="F37" i="3" s="1"/>
  <c r="BD56" i="1" s="1"/>
  <c r="BH93" i="3"/>
  <c r="BG93" i="3"/>
  <c r="BF93" i="3"/>
  <c r="T93" i="3"/>
  <c r="R93" i="3"/>
  <c r="P93" i="3"/>
  <c r="BK93" i="3"/>
  <c r="J93" i="3"/>
  <c r="BE93" i="3" s="1"/>
  <c r="BI88" i="3"/>
  <c r="BH88" i="3"/>
  <c r="BG88" i="3"/>
  <c r="BF88" i="3"/>
  <c r="T88" i="3"/>
  <c r="R88" i="3"/>
  <c r="P88" i="3"/>
  <c r="BK88" i="3"/>
  <c r="J88" i="3"/>
  <c r="BE88" i="3"/>
  <c r="J82" i="3"/>
  <c r="J81" i="3"/>
  <c r="F81" i="3"/>
  <c r="F79" i="3"/>
  <c r="E77" i="3"/>
  <c r="J55" i="3"/>
  <c r="J54" i="3"/>
  <c r="F54" i="3"/>
  <c r="F52" i="3"/>
  <c r="E50" i="3"/>
  <c r="J18" i="3"/>
  <c r="E18" i="3"/>
  <c r="F55" i="3" s="1"/>
  <c r="J17" i="3"/>
  <c r="J12" i="3"/>
  <c r="J52" i="3" s="1"/>
  <c r="J79" i="3"/>
  <c r="E7" i="3"/>
  <c r="E75" i="3"/>
  <c r="E48" i="3"/>
  <c r="J37" i="2"/>
  <c r="J36" i="2"/>
  <c r="AY55" i="1"/>
  <c r="J35" i="2"/>
  <c r="AX55" i="1" s="1"/>
  <c r="BI431" i="2"/>
  <c r="BH431" i="2"/>
  <c r="BG431" i="2"/>
  <c r="BF431" i="2"/>
  <c r="T431" i="2"/>
  <c r="T430" i="2"/>
  <c r="R431" i="2"/>
  <c r="R430" i="2" s="1"/>
  <c r="P431" i="2"/>
  <c r="P430" i="2"/>
  <c r="BK431" i="2"/>
  <c r="BK430" i="2" s="1"/>
  <c r="J430" i="2" s="1"/>
  <c r="J68" i="2" s="1"/>
  <c r="J431" i="2"/>
  <c r="BE431" i="2"/>
  <c r="BI428" i="2"/>
  <c r="BH428" i="2"/>
  <c r="BG428" i="2"/>
  <c r="BF428" i="2"/>
  <c r="T428" i="2"/>
  <c r="T427" i="2"/>
  <c r="R428" i="2"/>
  <c r="R427" i="2" s="1"/>
  <c r="P428" i="2"/>
  <c r="P427" i="2"/>
  <c r="BK428" i="2"/>
  <c r="BK427" i="2" s="1"/>
  <c r="J427" i="2" s="1"/>
  <c r="J67" i="2" s="1"/>
  <c r="J428" i="2"/>
  <c r="BE428" i="2"/>
  <c r="BI423" i="2"/>
  <c r="BH423" i="2"/>
  <c r="BG423" i="2"/>
  <c r="BF423" i="2"/>
  <c r="T423" i="2"/>
  <c r="R423" i="2"/>
  <c r="P423" i="2"/>
  <c r="BK423" i="2"/>
  <c r="J423" i="2"/>
  <c r="BE423" i="2"/>
  <c r="BI421" i="2"/>
  <c r="BH421" i="2"/>
  <c r="BG421" i="2"/>
  <c r="BF421" i="2"/>
  <c r="T421" i="2"/>
  <c r="R421" i="2"/>
  <c r="P421" i="2"/>
  <c r="BK421" i="2"/>
  <c r="J421" i="2"/>
  <c r="BE421" i="2" s="1"/>
  <c r="BI417" i="2"/>
  <c r="BH417" i="2"/>
  <c r="BG417" i="2"/>
  <c r="BF417" i="2"/>
  <c r="T417" i="2"/>
  <c r="R417" i="2"/>
  <c r="P417" i="2"/>
  <c r="BK417" i="2"/>
  <c r="J417" i="2"/>
  <c r="BE417" i="2"/>
  <c r="BI415" i="2"/>
  <c r="BH415" i="2"/>
  <c r="BG415" i="2"/>
  <c r="BF415" i="2"/>
  <c r="T415" i="2"/>
  <c r="R415" i="2"/>
  <c r="P415" i="2"/>
  <c r="BK415" i="2"/>
  <c r="J415" i="2"/>
  <c r="BE415" i="2" s="1"/>
  <c r="BI412" i="2"/>
  <c r="BH412" i="2"/>
  <c r="BG412" i="2"/>
  <c r="BF412" i="2"/>
  <c r="T412" i="2"/>
  <c r="R412" i="2"/>
  <c r="P412" i="2"/>
  <c r="BK412" i="2"/>
  <c r="J412" i="2"/>
  <c r="BE412" i="2"/>
  <c r="BI410" i="2"/>
  <c r="BH410" i="2"/>
  <c r="BG410" i="2"/>
  <c r="BF410" i="2"/>
  <c r="T410" i="2"/>
  <c r="R410" i="2"/>
  <c r="P410" i="2"/>
  <c r="BK410" i="2"/>
  <c r="J410" i="2"/>
  <c r="BE410" i="2" s="1"/>
  <c r="BI408" i="2"/>
  <c r="BH408" i="2"/>
  <c r="BG408" i="2"/>
  <c r="BF408" i="2"/>
  <c r="T408" i="2"/>
  <c r="R408" i="2"/>
  <c r="P408" i="2"/>
  <c r="BK408" i="2"/>
  <c r="J408" i="2"/>
  <c r="BE408" i="2"/>
  <c r="BI406" i="2"/>
  <c r="BH406" i="2"/>
  <c r="BG406" i="2"/>
  <c r="BF406" i="2"/>
  <c r="T406" i="2"/>
  <c r="R406" i="2"/>
  <c r="P406" i="2"/>
  <c r="BK406" i="2"/>
  <c r="J406" i="2"/>
  <c r="BE406" i="2" s="1"/>
  <c r="BI404" i="2"/>
  <c r="BH404" i="2"/>
  <c r="BG404" i="2"/>
  <c r="BF404" i="2"/>
  <c r="T404" i="2"/>
  <c r="R404" i="2"/>
  <c r="P404" i="2"/>
  <c r="BK404" i="2"/>
  <c r="J404" i="2"/>
  <c r="BE404" i="2"/>
  <c r="BI402" i="2"/>
  <c r="BH402" i="2"/>
  <c r="BG402" i="2"/>
  <c r="BF402" i="2"/>
  <c r="T402" i="2"/>
  <c r="R402" i="2"/>
  <c r="P402" i="2"/>
  <c r="BK402" i="2"/>
  <c r="J402" i="2"/>
  <c r="BE402" i="2" s="1"/>
  <c r="BI400" i="2"/>
  <c r="BH400" i="2"/>
  <c r="BG400" i="2"/>
  <c r="BF400" i="2"/>
  <c r="T400" i="2"/>
  <c r="R400" i="2"/>
  <c r="P400" i="2"/>
  <c r="BK400" i="2"/>
  <c r="J400" i="2"/>
  <c r="BE400" i="2"/>
  <c r="BI398" i="2"/>
  <c r="BH398" i="2"/>
  <c r="BG398" i="2"/>
  <c r="BF398" i="2"/>
  <c r="T398" i="2"/>
  <c r="R398" i="2"/>
  <c r="P398" i="2"/>
  <c r="BK398" i="2"/>
  <c r="J398" i="2"/>
  <c r="BE398" i="2" s="1"/>
  <c r="BI396" i="2"/>
  <c r="BH396" i="2"/>
  <c r="BG396" i="2"/>
  <c r="BF396" i="2"/>
  <c r="T396" i="2"/>
  <c r="R396" i="2"/>
  <c r="P396" i="2"/>
  <c r="BK396" i="2"/>
  <c r="J396" i="2"/>
  <c r="BE396" i="2"/>
  <c r="BI394" i="2"/>
  <c r="BH394" i="2"/>
  <c r="BG394" i="2"/>
  <c r="BF394" i="2"/>
  <c r="T394" i="2"/>
  <c r="R394" i="2"/>
  <c r="P394" i="2"/>
  <c r="BK394" i="2"/>
  <c r="J394" i="2"/>
  <c r="BE394" i="2" s="1"/>
  <c r="BI392" i="2"/>
  <c r="BH392" i="2"/>
  <c r="BG392" i="2"/>
  <c r="BF392" i="2"/>
  <c r="T392" i="2"/>
  <c r="R392" i="2"/>
  <c r="R389" i="2" s="1"/>
  <c r="P392" i="2"/>
  <c r="BK392" i="2"/>
  <c r="J392" i="2"/>
  <c r="BE392" i="2"/>
  <c r="BI390" i="2"/>
  <c r="BH390" i="2"/>
  <c r="BG390" i="2"/>
  <c r="BF390" i="2"/>
  <c r="T390" i="2"/>
  <c r="R390" i="2"/>
  <c r="P390" i="2"/>
  <c r="BK390" i="2"/>
  <c r="BK389" i="2"/>
  <c r="J389" i="2" s="1"/>
  <c r="J66" i="2" s="1"/>
  <c r="J390" i="2"/>
  <c r="BE390" i="2"/>
  <c r="BI387" i="2"/>
  <c r="BH387" i="2"/>
  <c r="BG387" i="2"/>
  <c r="BF387" i="2"/>
  <c r="T387" i="2"/>
  <c r="R387" i="2"/>
  <c r="P387" i="2"/>
  <c r="BK387" i="2"/>
  <c r="J387" i="2"/>
  <c r="BE387" i="2" s="1"/>
  <c r="BI385" i="2"/>
  <c r="BH385" i="2"/>
  <c r="BG385" i="2"/>
  <c r="BF385" i="2"/>
  <c r="T385" i="2"/>
  <c r="R385" i="2"/>
  <c r="P385" i="2"/>
  <c r="BK385" i="2"/>
  <c r="J385" i="2"/>
  <c r="BE385" i="2"/>
  <c r="BI383" i="2"/>
  <c r="BH383" i="2"/>
  <c r="BG383" i="2"/>
  <c r="BF383" i="2"/>
  <c r="T383" i="2"/>
  <c r="R383" i="2"/>
  <c r="P383" i="2"/>
  <c r="BK383" i="2"/>
  <c r="J383" i="2"/>
  <c r="BE383" i="2" s="1"/>
  <c r="BI380" i="2"/>
  <c r="BH380" i="2"/>
  <c r="BG380" i="2"/>
  <c r="BF380" i="2"/>
  <c r="T380" i="2"/>
  <c r="R380" i="2"/>
  <c r="P380" i="2"/>
  <c r="BK380" i="2"/>
  <c r="J380" i="2"/>
  <c r="BE380" i="2"/>
  <c r="BI377" i="2"/>
  <c r="BH377" i="2"/>
  <c r="BG377" i="2"/>
  <c r="BF377" i="2"/>
  <c r="T377" i="2"/>
  <c r="R377" i="2"/>
  <c r="P377" i="2"/>
  <c r="BK377" i="2"/>
  <c r="J377" i="2"/>
  <c r="BE377" i="2" s="1"/>
  <c r="BI375" i="2"/>
  <c r="BH375" i="2"/>
  <c r="BG375" i="2"/>
  <c r="BF375" i="2"/>
  <c r="T375" i="2"/>
  <c r="R375" i="2"/>
  <c r="P375" i="2"/>
  <c r="BK375" i="2"/>
  <c r="J375" i="2"/>
  <c r="BE375" i="2"/>
  <c r="BI371" i="2"/>
  <c r="BH371" i="2"/>
  <c r="BG371" i="2"/>
  <c r="BF371" i="2"/>
  <c r="T371" i="2"/>
  <c r="R371" i="2"/>
  <c r="P371" i="2"/>
  <c r="BK371" i="2"/>
  <c r="J371" i="2"/>
  <c r="BE371" i="2" s="1"/>
  <c r="BI369" i="2"/>
  <c r="BH369" i="2"/>
  <c r="BG369" i="2"/>
  <c r="BF369" i="2"/>
  <c r="T369" i="2"/>
  <c r="R369" i="2"/>
  <c r="P369" i="2"/>
  <c r="BK369" i="2"/>
  <c r="J369" i="2"/>
  <c r="BE369" i="2"/>
  <c r="BI365" i="2"/>
  <c r="BH365" i="2"/>
  <c r="BG365" i="2"/>
  <c r="BF365" i="2"/>
  <c r="T365" i="2"/>
  <c r="R365" i="2"/>
  <c r="P365" i="2"/>
  <c r="BK365" i="2"/>
  <c r="J365" i="2"/>
  <c r="BE365" i="2" s="1"/>
  <c r="BI363" i="2"/>
  <c r="BH363" i="2"/>
  <c r="BG363" i="2"/>
  <c r="BF363" i="2"/>
  <c r="T363" i="2"/>
  <c r="R363" i="2"/>
  <c r="P363" i="2"/>
  <c r="BK363" i="2"/>
  <c r="J363" i="2"/>
  <c r="BE363" i="2"/>
  <c r="BI361" i="2"/>
  <c r="BH361" i="2"/>
  <c r="BG361" i="2"/>
  <c r="BF361" i="2"/>
  <c r="T361" i="2"/>
  <c r="R361" i="2"/>
  <c r="P361" i="2"/>
  <c r="BK361" i="2"/>
  <c r="BK345" i="2" s="1"/>
  <c r="J345" i="2" s="1"/>
  <c r="J65" i="2" s="1"/>
  <c r="J361" i="2"/>
  <c r="BE361" i="2" s="1"/>
  <c r="BI359" i="2"/>
  <c r="BH359" i="2"/>
  <c r="BG359" i="2"/>
  <c r="BF359" i="2"/>
  <c r="T359" i="2"/>
  <c r="R359" i="2"/>
  <c r="P359" i="2"/>
  <c r="BK359" i="2"/>
  <c r="J359" i="2"/>
  <c r="BE359" i="2"/>
  <c r="BI357" i="2"/>
  <c r="BH357" i="2"/>
  <c r="BG357" i="2"/>
  <c r="BF357" i="2"/>
  <c r="T357" i="2"/>
  <c r="R357" i="2"/>
  <c r="P357" i="2"/>
  <c r="BK357" i="2"/>
  <c r="J357" i="2"/>
  <c r="BE357" i="2" s="1"/>
  <c r="BI355" i="2"/>
  <c r="BH355" i="2"/>
  <c r="BG355" i="2"/>
  <c r="BF355" i="2"/>
  <c r="T355" i="2"/>
  <c r="R355" i="2"/>
  <c r="P355" i="2"/>
  <c r="BK355" i="2"/>
  <c r="J355" i="2"/>
  <c r="BE355" i="2"/>
  <c r="BI353" i="2"/>
  <c r="BH353" i="2"/>
  <c r="BG353" i="2"/>
  <c r="BF353" i="2"/>
  <c r="T353" i="2"/>
  <c r="R353" i="2"/>
  <c r="P353" i="2"/>
  <c r="BK353" i="2"/>
  <c r="J353" i="2"/>
  <c r="BE353" i="2" s="1"/>
  <c r="BI349" i="2"/>
  <c r="BH349" i="2"/>
  <c r="BG349" i="2"/>
  <c r="BF349" i="2"/>
  <c r="T349" i="2"/>
  <c r="R349" i="2"/>
  <c r="R345" i="2" s="1"/>
  <c r="P349" i="2"/>
  <c r="BK349" i="2"/>
  <c r="J349" i="2"/>
  <c r="BE349" i="2"/>
  <c r="BI346" i="2"/>
  <c r="BH346" i="2"/>
  <c r="BG346" i="2"/>
  <c r="BF346" i="2"/>
  <c r="T346" i="2"/>
  <c r="R346" i="2"/>
  <c r="P346" i="2"/>
  <c r="P345" i="2" s="1"/>
  <c r="BK346" i="2"/>
  <c r="J346" i="2"/>
  <c r="BE346" i="2"/>
  <c r="BI339" i="2"/>
  <c r="BH339" i="2"/>
  <c r="BG339" i="2"/>
  <c r="BF339" i="2"/>
  <c r="T339" i="2"/>
  <c r="T338" i="2" s="1"/>
  <c r="R339" i="2"/>
  <c r="R338" i="2"/>
  <c r="P339" i="2"/>
  <c r="P338" i="2" s="1"/>
  <c r="BK339" i="2"/>
  <c r="BK338" i="2"/>
  <c r="J338" i="2" s="1"/>
  <c r="J64" i="2" s="1"/>
  <c r="J339" i="2"/>
  <c r="BE339" i="2"/>
  <c r="BI334" i="2"/>
  <c r="BH334" i="2"/>
  <c r="BG334" i="2"/>
  <c r="BF334" i="2"/>
  <c r="T334" i="2"/>
  <c r="R334" i="2"/>
  <c r="P334" i="2"/>
  <c r="BK334" i="2"/>
  <c r="BK325" i="2" s="1"/>
  <c r="J325" i="2" s="1"/>
  <c r="J63" i="2" s="1"/>
  <c r="J334" i="2"/>
  <c r="BE334" i="2" s="1"/>
  <c r="BI330" i="2"/>
  <c r="BH330" i="2"/>
  <c r="BG330" i="2"/>
  <c r="BF330" i="2"/>
  <c r="T330" i="2"/>
  <c r="R330" i="2"/>
  <c r="R325" i="2" s="1"/>
  <c r="P330" i="2"/>
  <c r="BK330" i="2"/>
  <c r="J330" i="2"/>
  <c r="BE330" i="2"/>
  <c r="BI326" i="2"/>
  <c r="BH326" i="2"/>
  <c r="BG326" i="2"/>
  <c r="BF326" i="2"/>
  <c r="T326" i="2"/>
  <c r="T325" i="2" s="1"/>
  <c r="R326" i="2"/>
  <c r="P326" i="2"/>
  <c r="BK326" i="2"/>
  <c r="J326" i="2"/>
  <c r="BE326" i="2"/>
  <c r="BI320" i="2"/>
  <c r="BH320" i="2"/>
  <c r="BG320" i="2"/>
  <c r="BF320" i="2"/>
  <c r="T320" i="2"/>
  <c r="T319" i="2" s="1"/>
  <c r="R320" i="2"/>
  <c r="R319" i="2"/>
  <c r="P320" i="2"/>
  <c r="P319" i="2" s="1"/>
  <c r="BK320" i="2"/>
  <c r="BK319" i="2"/>
  <c r="J319" i="2"/>
  <c r="J62" i="2" s="1"/>
  <c r="J320" i="2"/>
  <c r="BE320" i="2"/>
  <c r="BI316" i="2"/>
  <c r="BH316" i="2"/>
  <c r="BG316" i="2"/>
  <c r="BF316" i="2"/>
  <c r="T316" i="2"/>
  <c r="R316" i="2"/>
  <c r="P316" i="2"/>
  <c r="BK316" i="2"/>
  <c r="J316" i="2"/>
  <c r="BE316" i="2" s="1"/>
  <c r="BI311" i="2"/>
  <c r="BH311" i="2"/>
  <c r="BG311" i="2"/>
  <c r="BF311" i="2"/>
  <c r="T311" i="2"/>
  <c r="R311" i="2"/>
  <c r="P311" i="2"/>
  <c r="BK311" i="2"/>
  <c r="J311" i="2"/>
  <c r="BE311" i="2"/>
  <c r="BI306" i="2"/>
  <c r="BH306" i="2"/>
  <c r="BG306" i="2"/>
  <c r="BF306" i="2"/>
  <c r="T306" i="2"/>
  <c r="R306" i="2"/>
  <c r="P306" i="2"/>
  <c r="BK306" i="2"/>
  <c r="J306" i="2"/>
  <c r="BE306" i="2" s="1"/>
  <c r="BI304" i="2"/>
  <c r="BH304" i="2"/>
  <c r="BG304" i="2"/>
  <c r="BF304" i="2"/>
  <c r="T304" i="2"/>
  <c r="R304" i="2"/>
  <c r="P304" i="2"/>
  <c r="BK304" i="2"/>
  <c r="J304" i="2"/>
  <c r="BE304" i="2"/>
  <c r="BI300" i="2"/>
  <c r="BH300" i="2"/>
  <c r="BG300" i="2"/>
  <c r="BF300" i="2"/>
  <c r="T300" i="2"/>
  <c r="R300" i="2"/>
  <c r="P300" i="2"/>
  <c r="BK300" i="2"/>
  <c r="J300" i="2"/>
  <c r="BE300" i="2" s="1"/>
  <c r="BI298" i="2"/>
  <c r="BH298" i="2"/>
  <c r="BG298" i="2"/>
  <c r="BF298" i="2"/>
  <c r="T298" i="2"/>
  <c r="R298" i="2"/>
  <c r="P298" i="2"/>
  <c r="BK298" i="2"/>
  <c r="J298" i="2"/>
  <c r="BE298" i="2"/>
  <c r="BI290" i="2"/>
  <c r="BH290" i="2"/>
  <c r="BG290" i="2"/>
  <c r="BF290" i="2"/>
  <c r="T290" i="2"/>
  <c r="R290" i="2"/>
  <c r="P290" i="2"/>
  <c r="BK290" i="2"/>
  <c r="J290" i="2"/>
  <c r="BE290" i="2" s="1"/>
  <c r="BI279" i="2"/>
  <c r="BH279" i="2"/>
  <c r="BG279" i="2"/>
  <c r="BF279" i="2"/>
  <c r="T279" i="2"/>
  <c r="R279" i="2"/>
  <c r="P279" i="2"/>
  <c r="BK279" i="2"/>
  <c r="J279" i="2"/>
  <c r="BE279" i="2"/>
  <c r="BI257" i="2"/>
  <c r="BH257" i="2"/>
  <c r="BG257" i="2"/>
  <c r="BF257" i="2"/>
  <c r="T257" i="2"/>
  <c r="R257" i="2"/>
  <c r="P257" i="2"/>
  <c r="BK257" i="2"/>
  <c r="J257" i="2"/>
  <c r="BE257" i="2" s="1"/>
  <c r="BI251" i="2"/>
  <c r="BH251" i="2"/>
  <c r="BG251" i="2"/>
  <c r="BF251" i="2"/>
  <c r="T251" i="2"/>
  <c r="R251" i="2"/>
  <c r="P251" i="2"/>
  <c r="BK251" i="2"/>
  <c r="J251" i="2"/>
  <c r="BE251" i="2"/>
  <c r="BI247" i="2"/>
  <c r="BH247" i="2"/>
  <c r="BG247" i="2"/>
  <c r="BF247" i="2"/>
  <c r="T247" i="2"/>
  <c r="R247" i="2"/>
  <c r="P247" i="2"/>
  <c r="BK247" i="2"/>
  <c r="J247" i="2"/>
  <c r="BE247" i="2" s="1"/>
  <c r="BI245" i="2"/>
  <c r="BH245" i="2"/>
  <c r="BG245" i="2"/>
  <c r="BF245" i="2"/>
  <c r="T245" i="2"/>
  <c r="R245" i="2"/>
  <c r="P245" i="2"/>
  <c r="BK245" i="2"/>
  <c r="J245" i="2"/>
  <c r="BE245" i="2"/>
  <c r="BI228" i="2"/>
  <c r="BH228" i="2"/>
  <c r="BG228" i="2"/>
  <c r="BF228" i="2"/>
  <c r="T228" i="2"/>
  <c r="R228" i="2"/>
  <c r="P228" i="2"/>
  <c r="BK228" i="2"/>
  <c r="J228" i="2"/>
  <c r="BE228" i="2" s="1"/>
  <c r="BI216" i="2"/>
  <c r="BH216" i="2"/>
  <c r="BG216" i="2"/>
  <c r="BF216" i="2"/>
  <c r="T216" i="2"/>
  <c r="R216" i="2"/>
  <c r="P216" i="2"/>
  <c r="BK216" i="2"/>
  <c r="J216" i="2"/>
  <c r="BE216" i="2"/>
  <c r="BI210" i="2"/>
  <c r="BH210" i="2"/>
  <c r="BG210" i="2"/>
  <c r="BF210" i="2"/>
  <c r="T210" i="2"/>
  <c r="R210" i="2"/>
  <c r="P210" i="2"/>
  <c r="BK210" i="2"/>
  <c r="J210" i="2"/>
  <c r="BE210" i="2" s="1"/>
  <c r="BI205" i="2"/>
  <c r="BH205" i="2"/>
  <c r="BG205" i="2"/>
  <c r="BF205" i="2"/>
  <c r="T205" i="2"/>
  <c r="R205" i="2"/>
  <c r="P205" i="2"/>
  <c r="BK205" i="2"/>
  <c r="J205" i="2"/>
  <c r="BE205" i="2"/>
  <c r="BI187" i="2"/>
  <c r="BH187" i="2"/>
  <c r="BG187" i="2"/>
  <c r="BF187" i="2"/>
  <c r="T187" i="2"/>
  <c r="R187" i="2"/>
  <c r="P187" i="2"/>
  <c r="BK187" i="2"/>
  <c r="J187" i="2"/>
  <c r="BE187" i="2" s="1"/>
  <c r="BI185" i="2"/>
  <c r="BH185" i="2"/>
  <c r="BG185" i="2"/>
  <c r="BF185" i="2"/>
  <c r="T185" i="2"/>
  <c r="R185" i="2"/>
  <c r="P185" i="2"/>
  <c r="BK185" i="2"/>
  <c r="J185" i="2"/>
  <c r="BE185" i="2"/>
  <c r="BI179" i="2"/>
  <c r="BH179" i="2"/>
  <c r="BG179" i="2"/>
  <c r="BF179" i="2"/>
  <c r="T179" i="2"/>
  <c r="R179" i="2"/>
  <c r="P179" i="2"/>
  <c r="BK179" i="2"/>
  <c r="J179" i="2"/>
  <c r="BE179" i="2" s="1"/>
  <c r="BI177" i="2"/>
  <c r="BH177" i="2"/>
  <c r="BG177" i="2"/>
  <c r="BF177" i="2"/>
  <c r="T177" i="2"/>
  <c r="R177" i="2"/>
  <c r="P177" i="2"/>
  <c r="BK177" i="2"/>
  <c r="J177" i="2"/>
  <c r="BE177" i="2"/>
  <c r="BI168" i="2"/>
  <c r="BH168" i="2"/>
  <c r="BG168" i="2"/>
  <c r="BF168" i="2"/>
  <c r="T168" i="2"/>
  <c r="R168" i="2"/>
  <c r="P168" i="2"/>
  <c r="BK168" i="2"/>
  <c r="J168" i="2"/>
  <c r="BE168" i="2" s="1"/>
  <c r="BI166" i="2"/>
  <c r="BH166" i="2"/>
  <c r="BG166" i="2"/>
  <c r="BF166" i="2"/>
  <c r="T166" i="2"/>
  <c r="R166" i="2"/>
  <c r="P166" i="2"/>
  <c r="BK166" i="2"/>
  <c r="J166" i="2"/>
  <c r="BE166" i="2"/>
  <c r="BI162" i="2"/>
  <c r="BH162" i="2"/>
  <c r="BG162" i="2"/>
  <c r="BF162" i="2"/>
  <c r="T162" i="2"/>
  <c r="R162" i="2"/>
  <c r="P162" i="2"/>
  <c r="BK162" i="2"/>
  <c r="J162" i="2"/>
  <c r="BE162" i="2" s="1"/>
  <c r="BI160" i="2"/>
  <c r="BH160" i="2"/>
  <c r="BG160" i="2"/>
  <c r="BF160" i="2"/>
  <c r="T160" i="2"/>
  <c r="R160" i="2"/>
  <c r="P160" i="2"/>
  <c r="BK160" i="2"/>
  <c r="J160" i="2"/>
  <c r="BE160" i="2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T144" i="2"/>
  <c r="R144" i="2"/>
  <c r="P144" i="2"/>
  <c r="BK144" i="2"/>
  <c r="J144" i="2"/>
  <c r="BE144" i="2"/>
  <c r="BI130" i="2"/>
  <c r="BH130" i="2"/>
  <c r="BG130" i="2"/>
  <c r="BF130" i="2"/>
  <c r="T130" i="2"/>
  <c r="R130" i="2"/>
  <c r="P130" i="2"/>
  <c r="BK130" i="2"/>
  <c r="J130" i="2"/>
  <c r="BE130" i="2" s="1"/>
  <c r="BI128" i="2"/>
  <c r="BH128" i="2"/>
  <c r="BG128" i="2"/>
  <c r="BF128" i="2"/>
  <c r="T128" i="2"/>
  <c r="R128" i="2"/>
  <c r="P128" i="2"/>
  <c r="BK128" i="2"/>
  <c r="J128" i="2"/>
  <c r="BE128" i="2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T116" i="2"/>
  <c r="R116" i="2"/>
  <c r="P116" i="2"/>
  <c r="BK116" i="2"/>
  <c r="J116" i="2"/>
  <c r="BE116" i="2"/>
  <c r="BI106" i="2"/>
  <c r="BH106" i="2"/>
  <c r="BG106" i="2"/>
  <c r="BF106" i="2"/>
  <c r="T106" i="2"/>
  <c r="R106" i="2"/>
  <c r="P106" i="2"/>
  <c r="BK106" i="2"/>
  <c r="J106" i="2"/>
  <c r="BE106" i="2" s="1"/>
  <c r="BI101" i="2"/>
  <c r="BH101" i="2"/>
  <c r="F36" i="2" s="1"/>
  <c r="BC55" i="1" s="1"/>
  <c r="BG101" i="2"/>
  <c r="BF101" i="2"/>
  <c r="T101" i="2"/>
  <c r="R101" i="2"/>
  <c r="P101" i="2"/>
  <c r="BK101" i="2"/>
  <c r="J101" i="2"/>
  <c r="BE101" i="2"/>
  <c r="BI95" i="2"/>
  <c r="BH95" i="2"/>
  <c r="BG95" i="2"/>
  <c r="BF95" i="2"/>
  <c r="T95" i="2"/>
  <c r="R95" i="2"/>
  <c r="P95" i="2"/>
  <c r="BK95" i="2"/>
  <c r="J95" i="2"/>
  <c r="BE95" i="2" s="1"/>
  <c r="BI93" i="2"/>
  <c r="BH93" i="2"/>
  <c r="BG93" i="2"/>
  <c r="F35" i="2" s="1"/>
  <c r="BB55" i="1" s="1"/>
  <c r="BF93" i="2"/>
  <c r="T93" i="2"/>
  <c r="R93" i="2"/>
  <c r="P93" i="2"/>
  <c r="BK93" i="2"/>
  <c r="BK90" i="2" s="1"/>
  <c r="J93" i="2"/>
  <c r="BE93" i="2"/>
  <c r="BI91" i="2"/>
  <c r="F37" i="2"/>
  <c r="BD55" i="1" s="1"/>
  <c r="BD54" i="1" s="1"/>
  <c r="W33" i="1" s="1"/>
  <c r="BH91" i="2"/>
  <c r="BG91" i="2"/>
  <c r="BF91" i="2"/>
  <c r="F34" i="2" s="1"/>
  <c r="BA55" i="1" s="1"/>
  <c r="J34" i="2"/>
  <c r="AW55" i="1" s="1"/>
  <c r="T91" i="2"/>
  <c r="T90" i="2" s="1"/>
  <c r="R91" i="2"/>
  <c r="R90" i="2" s="1"/>
  <c r="P91" i="2"/>
  <c r="P90" i="2" s="1"/>
  <c r="BK91" i="2"/>
  <c r="J91" i="2"/>
  <c r="BE91" i="2"/>
  <c r="J33" i="2" s="1"/>
  <c r="AV55" i="1" s="1"/>
  <c r="AT55" i="1" s="1"/>
  <c r="J85" i="2"/>
  <c r="J84" i="2"/>
  <c r="F84" i="2"/>
  <c r="F82" i="2"/>
  <c r="E80" i="2"/>
  <c r="J55" i="2"/>
  <c r="J54" i="2"/>
  <c r="F54" i="2"/>
  <c r="F52" i="2"/>
  <c r="E50" i="2"/>
  <c r="J18" i="2"/>
  <c r="E18" i="2"/>
  <c r="F55" i="2" s="1"/>
  <c r="F85" i="2"/>
  <c r="J17" i="2"/>
  <c r="J12" i="2"/>
  <c r="J52" i="2" s="1"/>
  <c r="J82" i="2"/>
  <c r="E7" i="2"/>
  <c r="E78" i="2"/>
  <c r="E48" i="2"/>
  <c r="AS54" i="1"/>
  <c r="L50" i="1"/>
  <c r="AM50" i="1"/>
  <c r="AM49" i="1"/>
  <c r="L49" i="1"/>
  <c r="AM47" i="1"/>
  <c r="L47" i="1"/>
  <c r="L45" i="1"/>
  <c r="L44" i="1"/>
  <c r="R89" i="2" l="1"/>
  <c r="R88" i="2" s="1"/>
  <c r="T89" i="2"/>
  <c r="T88" i="2" s="1"/>
  <c r="F33" i="3"/>
  <c r="AZ56" i="1" s="1"/>
  <c r="BK89" i="2"/>
  <c r="J90" i="2"/>
  <c r="J61" i="2" s="1"/>
  <c r="T389" i="2"/>
  <c r="P389" i="2"/>
  <c r="J33" i="3"/>
  <c r="AV56" i="1" s="1"/>
  <c r="AT56" i="1" s="1"/>
  <c r="F34" i="3"/>
  <c r="BA56" i="1" s="1"/>
  <c r="BA54" i="1" s="1"/>
  <c r="BK87" i="3"/>
  <c r="F36" i="3"/>
  <c r="BC56" i="1" s="1"/>
  <c r="BC54" i="1" s="1"/>
  <c r="T158" i="3"/>
  <c r="F33" i="2"/>
  <c r="AZ55" i="1" s="1"/>
  <c r="P325" i="2"/>
  <c r="P89" i="2" s="1"/>
  <c r="P88" i="2" s="1"/>
  <c r="AU55" i="1" s="1"/>
  <c r="AU54" i="1" s="1"/>
  <c r="R87" i="3"/>
  <c r="R86" i="3" s="1"/>
  <c r="R85" i="3" s="1"/>
  <c r="BK139" i="3"/>
  <c r="J139" i="3" s="1"/>
  <c r="J63" i="3" s="1"/>
  <c r="T345" i="2"/>
  <c r="F82" i="3"/>
  <c r="P87" i="3"/>
  <c r="P86" i="3" s="1"/>
  <c r="P85" i="3" s="1"/>
  <c r="AU56" i="1" s="1"/>
  <c r="T87" i="3"/>
  <c r="T86" i="3" s="1"/>
  <c r="T85" i="3" s="1"/>
  <c r="F35" i="3"/>
  <c r="BB56" i="1" s="1"/>
  <c r="BB54" i="1" s="1"/>
  <c r="P158" i="3"/>
  <c r="AY54" i="1" l="1"/>
  <c r="W32" i="1"/>
  <c r="W31" i="1"/>
  <c r="AX54" i="1"/>
  <c r="AW54" i="1"/>
  <c r="AK30" i="1" s="1"/>
  <c r="W30" i="1"/>
  <c r="J89" i="2"/>
  <c r="J60" i="2" s="1"/>
  <c r="BK88" i="2"/>
  <c r="J88" i="2" s="1"/>
  <c r="J87" i="3"/>
  <c r="J61" i="3" s="1"/>
  <c r="BK86" i="3"/>
  <c r="AZ54" i="1"/>
  <c r="J30" i="2" l="1"/>
  <c r="J59" i="2"/>
  <c r="W29" i="1"/>
  <c r="AV54" i="1"/>
  <c r="J86" i="3"/>
  <c r="J60" i="3" s="1"/>
  <c r="BK85" i="3"/>
  <c r="J85" i="3" s="1"/>
  <c r="AT54" i="1" l="1"/>
  <c r="AK29" i="1"/>
  <c r="J30" i="3"/>
  <c r="J59" i="3"/>
  <c r="J39" i="2"/>
  <c r="AG55" i="1"/>
  <c r="J39" i="3" l="1"/>
  <c r="AG56" i="1"/>
  <c r="AN56" i="1" s="1"/>
  <c r="AN55" i="1"/>
  <c r="AG54" i="1"/>
  <c r="AK26" i="1" l="1"/>
  <c r="AK35" i="1" s="1"/>
  <c r="AN54" i="1"/>
</calcChain>
</file>

<file path=xl/sharedStrings.xml><?xml version="1.0" encoding="utf-8"?>
<sst xmlns="http://schemas.openxmlformats.org/spreadsheetml/2006/main" count="4787" uniqueCount="827">
  <si>
    <t>Export Komplet</t>
  </si>
  <si>
    <t>VZ</t>
  </si>
  <si>
    <t>2.0</t>
  </si>
  <si>
    <t>ZAMOK</t>
  </si>
  <si>
    <t>False</t>
  </si>
  <si>
    <t>{b9c83346-3336-4c30-a7dd-f3f787cbe87a}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</si>
  <si>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</si>
  <si>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</si>
  <si>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</si>
  <si>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</si>
  <si>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</si>
  <si>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</si>
  <si>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</si>
  <si>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</si>
  <si>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108/2019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</si>
  <si>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</si>
  <si>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</si>
  <si>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Domovní ČOV pro MŠ v Novém Jičíně-Bludovicích č.p. 73</t>
  </si>
  <si>
    <t>KSO:</t>
  </si>
  <si>
    <t>827</t>
  </si>
  <si>
    <t>CC-CZ:</t>
  </si>
  <si>
    <t/>
  </si>
  <si>
    <t>Místo:</t>
  </si>
  <si>
    <t>Nový Jičín-Bludovice</t>
  </si>
  <si>
    <t>Datum:</t>
  </si>
  <si>
    <t>6. 3. 2020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</si>
  <si>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</si>
  <si>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</si>
  <si>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</si>
  <si>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</si>
  <si>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</si>
  <si>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</si>
  <si>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</si>
  <si>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12650757</t>
  </si>
  <si>
    <t>Ing. Lubomír Novák-AVONA</t>
  </si>
  <si>
    <t>True</t>
  </si>
  <si>
    <t>Zpracovatel:</t>
  </si>
  <si>
    <t>Ing. Lubomír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</si>
  <si>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</si>
  <si>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</si>
  <si>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</si>
  <si>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</si>
  <si>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</si>
  <si>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</si>
  <si>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</si>
  <si>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</si>
  <si>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</si>
  <si>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</si>
  <si>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</si>
  <si>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</si>
  <si>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</si>
  <si>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</si>
  <si>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</si>
  <si>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</si>
  <si>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</si>
  <si>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</si>
  <si>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</si>
  <si>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</si>
  <si>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</si>
  <si>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</si>
  <si>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</si>
  <si>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</si>
  <si>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</si>
  <si>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</si>
  <si>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</si>
  <si>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</si>
  <si>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</si>
  <si>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</si>
  <si>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</si>
  <si>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</si>
  <si>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</si>
  <si>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</si>
  <si>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</si>
  <si>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</si>
  <si>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</si>
  <si>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</si>
  <si>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</si>
  <si>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</si>
  <si>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</si>
  <si>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108/2019a</t>
  </si>
  <si>
    <t>Kanalizace a ČOV</t>
  </si>
  <si>
    <t>STA</t>
  </si>
  <si>
    <t>1</t>
  </si>
  <si>
    <t>{10146e14-4d82-485b-b38c-46e710959284}</t>
  </si>
  <si>
    <t>2</t>
  </si>
  <si>
    <t>108/2019b</t>
  </si>
  <si>
    <t>Osazení chráničky na vodovodní přípojku</t>
  </si>
  <si>
    <t>{b54879a7-08de-429e-baba-d33948dab91d}</t>
  </si>
  <si>
    <t>KRYCÍ LIST SOUPISU PRACÍ</t>
  </si>
  <si>
    <t>Objekt:</t>
  </si>
  <si>
    <t>108/2019a - Kanalizace a ČOV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</si>
  <si>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</si>
  <si>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</si>
  <si>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</si>
  <si>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</si>
  <si>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</si>
  <si>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</si>
  <si>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</si>
  <si>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</si>
  <si>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</si>
  <si>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</si>
  <si>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89 - Ostatní konstrukce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</si>
  <si>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</si>
  <si>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</si>
  <si>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</si>
  <si>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</si>
  <si>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</si>
  <si>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</si>
  <si>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</si>
  <si>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</si>
  <si>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</si>
  <si>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</si>
  <si>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</si>
  <si>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</si>
  <si>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</si>
  <si>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</si>
  <si>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</si>
  <si>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</si>
  <si>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</si>
  <si>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</si>
  <si>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</si>
  <si>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</si>
  <si>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</si>
  <si>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</si>
  <si>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</si>
  <si>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2019 02</t>
  </si>
  <si>
    <t>4</t>
  </si>
  <si>
    <t>952381832</t>
  </si>
  <si>
    <t>PP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</si>
  <si>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</si>
  <si>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</si>
  <si>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</si>
  <si>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</si>
  <si>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-1224776023</t>
  </si>
  <si>
    <t>Pohotovost záložní čerpací soupravy pro dopravní výšku do 10 m s uvažovaným průměrným přítokem do 500 l/min</t>
  </si>
  <si>
    <t>3</t>
  </si>
  <si>
    <t>113107322</t>
  </si>
  <si>
    <t>Odstranění podkladu z kameniva drceného tl 200 mm strojně pl do 50 m2</t>
  </si>
  <si>
    <t>m2</t>
  </si>
  <si>
    <t>-906150014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</si>
  <si>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</si>
  <si>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</si>
  <si>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5*1 " zápichová jáma</t>
  </si>
  <si>
    <t>(4,3+4,1+4,12 )*0,8 " výkop</t>
  </si>
  <si>
    <t>3,5*3,5" výkop ČOV</t>
  </si>
  <si>
    <t>Součet</t>
  </si>
  <si>
    <t>121112111</t>
  </si>
  <si>
    <t>Sejmutí ornice tl vrstvy do 150 mm ručně s vodorovným přemístěním do 50 m</t>
  </si>
  <si>
    <t>m3</t>
  </si>
  <si>
    <t>730727273</t>
  </si>
  <si>
    <t>Sejmutí ornice ručně s vodorovným přemístěním do 50 m na dočasné či trvalé skládky nebo na hromady v místě upotřebení tloušťky vrstvy do 150 mm</t>
  </si>
  <si>
    <t>4*1" montážní jáma</t>
  </si>
  <si>
    <t>1,4*0,8 " výkop</t>
  </si>
  <si>
    <t>5</t>
  </si>
  <si>
    <t>131201201</t>
  </si>
  <si>
    <t>Hloubení jam zapažených v hornině tř. 3 objemu do 100 m3</t>
  </si>
  <si>
    <t>858646651</t>
  </si>
  <si>
    <t>Hloubení zapažených jam a zářezů s urovnáním dna do předepsaného profilu a spádu v hornině tř. 3 do 100 m3</t>
  </si>
  <si>
    <t>5*1*1,97 " zápichová jáma</t>
  </si>
  <si>
    <t>-5*1*0,2 " stěrková plocha</t>
  </si>
  <si>
    <t>4*1*1,85 " pracovní jáma</t>
  </si>
  <si>
    <t>-4*1*0,1 " sejmutí ornice</t>
  </si>
  <si>
    <t>3,5*3,5*3,65 " výkop ČOV</t>
  </si>
  <si>
    <t>-3,5*3,5*0,2 " štěrková plocha</t>
  </si>
  <si>
    <t>Mezisoučet</t>
  </si>
  <si>
    <t>58,113*0,6 " 60% v hor. tř. III.</t>
  </si>
  <si>
    <t>6</t>
  </si>
  <si>
    <t>131201209</t>
  </si>
  <si>
    <t>Příplatek za lepivost u hloubení jam zapažených v hornině tř. 3</t>
  </si>
  <si>
    <t>2012445306</t>
  </si>
  <si>
    <t>Hloubení zapažených jam a zářezů s urovnáním dna do předepsaného profilu a spádu Příplatek k cenám za lepivost horniny tř. 3</t>
  </si>
  <si>
    <t>7</t>
  </si>
  <si>
    <t>131301201</t>
  </si>
  <si>
    <t>Hloubení jam zapažených v hornině tř. 4 objemu do 100 m3</t>
  </si>
  <si>
    <t>33559324</t>
  </si>
  <si>
    <t>Hloubení zapažených jam a zářezů s urovnáním dna do předepsaného profilu a spádu v hornině tř. 4 do 100 m3</t>
  </si>
  <si>
    <t>58,113*0,4 " 40% v hor. tř. IV.</t>
  </si>
  <si>
    <t>8</t>
  </si>
  <si>
    <t>131301209</t>
  </si>
  <si>
    <t>Příplatek za lepivost u hloubení jam zapažených v hornině tř. 4</t>
  </si>
  <si>
    <t>-357505521</t>
  </si>
  <si>
    <t>Hloubení zapažených jam a zářezů s urovnáním dna do předepsaného profilu a spádu Příplatek k cenám za lepivost horniny tř. 4</t>
  </si>
  <si>
    <t>9</t>
  </si>
  <si>
    <t>132201201</t>
  </si>
  <si>
    <t>Hloubení rýh š do 2000 mm v hornině tř. 3 objemu do 100 m3</t>
  </si>
  <si>
    <t>-1935566552</t>
  </si>
  <si>
    <t>Hloubení zapažených i nezapažených rýh šířky přes 600 do 2 000 mm s urovnáním dna do předepsaného profilu a spádu v hornině tř. 3 do 100 m3</t>
  </si>
  <si>
    <t>3*0,8*(0,15+1,74)/2</t>
  </si>
  <si>
    <t>4,3*0,8*(1,72+1,7)/2</t>
  </si>
  <si>
    <t>4,1*0,8*(1,7+1,52)/2</t>
  </si>
  <si>
    <t>1,3*0,8*(1,52+1,73+1,53)/3</t>
  </si>
  <si>
    <t>5,08*0,8*(1,38+1,1)/2</t>
  </si>
  <si>
    <t>(7,69-3,5)*0,8*(1,1+0,85)/2</t>
  </si>
  <si>
    <t xml:space="preserve">-1,4*0,8 *0,1" sejmutí ornice </t>
  </si>
  <si>
    <t>-(4,3+4,1+4,12 )*0,8*0,2 " štěrková plocha</t>
  </si>
  <si>
    <t>21,28*0,6 " 60% v hor. tř. III.</t>
  </si>
  <si>
    <t>10</t>
  </si>
  <si>
    <t>132201209</t>
  </si>
  <si>
    <t>Příplatek za lepivost k hloubení rýh š do 2000 mm v hornině tř. 3</t>
  </si>
  <si>
    <t>-1440232789</t>
  </si>
  <si>
    <t>Hloubení zapažených i nezapažených rýh šířky přes 600 do 2 000 mm s urovnáním dna do předepsaného profilu a spádu v hornině tř. 3 Příplatek k cenám za lepivost horniny tř. 3</t>
  </si>
  <si>
    <t>11</t>
  </si>
  <si>
    <t>132301201</t>
  </si>
  <si>
    <t>Hloubení rýh š do 2000 mm v hornině tř. 4 objemu do 100 m3</t>
  </si>
  <si>
    <t>-1325351641</t>
  </si>
  <si>
    <t>Hloubení zapažených i nezapažených rýh šířky přes 600 do 2 000 mm s urovnáním dna do předepsaného profilu a spádu v hornině tř. 4 do 100 m3</t>
  </si>
  <si>
    <t>21,28*0,4 " 40% v hor. tř. IV.</t>
  </si>
  <si>
    <t>12</t>
  </si>
  <si>
    <t>132301209</t>
  </si>
  <si>
    <t>Příplatek za lepivost k hloubení rýh š do 2000 mm v hornině tř. 4</t>
  </si>
  <si>
    <t>-1628397509</t>
  </si>
  <si>
    <t>Hloubení zapažených i nezapažených rýh šířky přes 600 do 2 000 mm s urovnáním dna do předepsaného profilu a spádu v hornině tř. 4 Příplatek k cenám za lepivost horniny tř. 4</t>
  </si>
  <si>
    <t>13</t>
  </si>
  <si>
    <t>141721215</t>
  </si>
  <si>
    <t>Řízený zemní protlak délky do 50 m hloubky do 6 m s protlačením potrubí vnějšího průměru vrtu do 225 mm v hornině tř 1 až 4</t>
  </si>
  <si>
    <t>m</t>
  </si>
  <si>
    <t>-1714069379</t>
  </si>
  <si>
    <t>Řízený zemní protlak délky protlaku do 50 m v hornině tř. 1 až 4 včetně protlačení trub v hloubce do 6 m vnějšího průměru vrtu přes 180 do 225 mm</t>
  </si>
  <si>
    <t>30,6 " viz. D.3.</t>
  </si>
  <si>
    <t>14</t>
  </si>
  <si>
    <t>M</t>
  </si>
  <si>
    <t>WVN.KP413152W</t>
  </si>
  <si>
    <t>Trubka dvouvrstvá PE 100 RCSafeTech RC kanal SDR17 200x11.9 12m</t>
  </si>
  <si>
    <t>1722659157</t>
  </si>
  <si>
    <t>151101101</t>
  </si>
  <si>
    <t>Zřízení příložného pažení a rozepření stěn rýh hl do 2 m</t>
  </si>
  <si>
    <t>1289342850</t>
  </si>
  <si>
    <t>Zřízení pažení a rozepření stěn rýh pro podzemní vedení pro všechny šířky rýhy příložné pro jakoukoliv mezerovitost, hloubky do 2 m</t>
  </si>
  <si>
    <t>3*(0,15+1,74)/2*2</t>
  </si>
  <si>
    <t>4,3*(1,72+1,7)/2*2</t>
  </si>
  <si>
    <t>4,1*(1,7+1,52)/2*2</t>
  </si>
  <si>
    <t>1,3*(1,52+1,73+1,53)/3*2</t>
  </si>
  <si>
    <t>5,08*(1,38+1,1)/2*2</t>
  </si>
  <si>
    <t>(7,69-3,5)*(1,1+0,85)/2*2</t>
  </si>
  <si>
    <t>16</t>
  </si>
  <si>
    <t>151101111</t>
  </si>
  <si>
    <t>Odstranění příložného pažení a rozepření stěn rýh hl do 2 m</t>
  </si>
  <si>
    <t>282017282</t>
  </si>
  <si>
    <t>Odstranění pažení a rozepření stěn rýh pro podzemní vedení s uložením materiálu na vzdálenost do 3 m od kraje výkopu příložné, hloubky do 2 m</t>
  </si>
  <si>
    <t>17</t>
  </si>
  <si>
    <t>151101201</t>
  </si>
  <si>
    <t>Zřízení příložného pažení stěn výkopu hl do 4 m</t>
  </si>
  <si>
    <t>-1899718250</t>
  </si>
  <si>
    <t>Zřízení pažení stěn výkopu bez rozepření nebo vzepření příložné, hloubky do 4 m</t>
  </si>
  <si>
    <t>(5*1,97)*2+(1*1,97)*2 " zápichová jáma</t>
  </si>
  <si>
    <t>(4*1,85)*2+(1*1,85)*2 " pracovní jáma</t>
  </si>
  <si>
    <t>(3,5*3,65)*4 " výkop ČOV</t>
  </si>
  <si>
    <t>18</t>
  </si>
  <si>
    <t>151101211</t>
  </si>
  <si>
    <t>Odstranění příložného pažení stěn hl do 4 m</t>
  </si>
  <si>
    <t>-1119731270</t>
  </si>
  <si>
    <t>Odstranění pažení stěn výkopu s uložením pažin na vzdálenost do 3 m od okraje výkopu příložné, hloubky do 4 m</t>
  </si>
  <si>
    <t>19</t>
  </si>
  <si>
    <t>161101101</t>
  </si>
  <si>
    <t>Svislé přemístění výkopku z horniny tř. 1 až 4 hl výkopu do 2,5 m</t>
  </si>
  <si>
    <t>-1668433230</t>
  </si>
  <si>
    <t>Svislé přemístění výkopku bez naložení do dopravní nádoby avšak s vyprázdněním dopravní nádoby na hromadu nebo do dopravního prostředku z horniny tř. 1 až 4, při hloubce výkopu přes 1 do 2,5 m</t>
  </si>
  <si>
    <t>20</t>
  </si>
  <si>
    <t>161101102</t>
  </si>
  <si>
    <t>Svislé přemístění výkopku z horniny tř. 1 až 4 hl výkopu do 4 m</t>
  </si>
  <si>
    <t>174419543</t>
  </si>
  <si>
    <t>Svislé přemístění výkopku bez naložení do dopravní nádoby avšak s vyprázdněním dopravní nádoby na hromadu nebo do dopravního prostředku z horniny tř. 1 až 4, při hloubce výkopu přes 2,5 do 4 m</t>
  </si>
  <si>
    <t>162201102</t>
  </si>
  <si>
    <t>Vodorovné přemístění do 50 m výkopku/sypaniny z horniny tř. 1 až 4</t>
  </si>
  <si>
    <t>-1776851453</t>
  </si>
  <si>
    <t>Vodorovné přemístění výkopku nebo sypaniny po suchu na obvyklém dopravním prostředku, bez naložení výkopku, avšak se složením bez rozhrnutí z horniny tř. 1 až 4 na vzdálenost přes 20 do 50 m</t>
  </si>
  <si>
    <t>5*1*0,2 " zápichová jáma</t>
  </si>
  <si>
    <t>(4,3+4,1+4,12 )*0,8 *0,2" výkop</t>
  </si>
  <si>
    <t>3,5*3,5*0,2" *výkop ČOV</t>
  </si>
  <si>
    <t>22</t>
  </si>
  <si>
    <t>162601102</t>
  </si>
  <si>
    <t>Vodorovné přemístění do 5000 m výkopku/sypaniny z horniny tř. 1 až 4</t>
  </si>
  <si>
    <t>1733160672</t>
  </si>
  <si>
    <t>Vodorovné přemístění výkopku nebo sypaniny po suchu na obvyklém dopravním prostředku, bez naložení výkopku, avšak se složením bez rozhrnutí z horniny tř. 1 až 4 na vzdálenost přes 4 000 do 5 000 m</t>
  </si>
  <si>
    <t>4*1 *0,25" montážní jáma, zpevnění dna</t>
  </si>
  <si>
    <t>(7+29,69-2,22)*0,8*(0,15+0,2) " obsyp</t>
  </si>
  <si>
    <t>4,3*0,8*(1,72-0,15+0,15+0,2-0,2)" zásyp ŠP</t>
  </si>
  <si>
    <t>4,1*0,8*(1,6-0,15+0,15+0,2+0,2)"zásyp ŠP</t>
  </si>
  <si>
    <t>4,12*0,8* (1,3-0,15-0,15-0,2-1,2)" zásyp ŠP</t>
  </si>
  <si>
    <t>23</t>
  </si>
  <si>
    <t>167101101</t>
  </si>
  <si>
    <t>Nakládání výkopku z hornin tř. 1 až 4 do 100 m3</t>
  </si>
  <si>
    <t>531217237</t>
  </si>
  <si>
    <t>Nakládání, skládání a překládání neulehlého výkopku nebo sypaniny nakládání, množství do 100 m3, z hornin tř. 1 až 4</t>
  </si>
  <si>
    <t>24</t>
  </si>
  <si>
    <t>171201201</t>
  </si>
  <si>
    <t>Uložení sypaniny na skládky</t>
  </si>
  <si>
    <t>-1744679237</t>
  </si>
  <si>
    <t>25</t>
  </si>
  <si>
    <t>R1</t>
  </si>
  <si>
    <t>Poplatek za skládku</t>
  </si>
  <si>
    <t>t</t>
  </si>
  <si>
    <t>1650633160</t>
  </si>
  <si>
    <t>72,924*1,9</t>
  </si>
  <si>
    <t>26</t>
  </si>
  <si>
    <t>174101102</t>
  </si>
  <si>
    <t>Zásyp v uzavřených prostorech sypaninou se zhutněním</t>
  </si>
  <si>
    <t>823379943</t>
  </si>
  <si>
    <t>Zásyp sypaninou z jakékoliv horniny s uložením výkopku ve vrstvách se zhutněním v uzavřených prostorách s urovnáním povrchu zásypu</t>
  </si>
  <si>
    <t>Součet " zásyp stávající jímky</t>
  </si>
  <si>
    <t>27</t>
  </si>
  <si>
    <t>174101101</t>
  </si>
  <si>
    <t>Zásyp jam, šachet rýh nebo kolem objektů sypaninou se zhutněním</t>
  </si>
  <si>
    <t>1671886303</t>
  </si>
  <si>
    <t>Zásyp sypaninou z jakékoliv horniny s uložením výkopku ve vrstvách se zhutněním jam, šachet, rýh nebo kolem objektů v těchto vykopávkách</t>
  </si>
  <si>
    <t>-5*1*0,25 " zápichová jáma, zpevnění dna</t>
  </si>
  <si>
    <t>-4*1 *0,25" montážní jáma, zpevnění dna</t>
  </si>
  <si>
    <t>-(7+29,69-2,22)*0,8*0,15 " podsyp</t>
  </si>
  <si>
    <t>-(7+29,69-2,22)*0,8*(0,15+0,2) " obsyp</t>
  </si>
  <si>
    <t>28</t>
  </si>
  <si>
    <t>58343959</t>
  </si>
  <si>
    <t>kamenivo drcené hrubé frakce 32/63</t>
  </si>
  <si>
    <t>1647801189</t>
  </si>
  <si>
    <t>4,3*0,8*(1,72-0,15+0,15+0,2-0,2)" výkop</t>
  </si>
  <si>
    <t>4,1*0,8*(1,6-0,15+0,15+0,2+0,2)" výkop</t>
  </si>
  <si>
    <t>4,12*0,8* (1,3-0,15-0,15-0,2-1,2)" výkop</t>
  </si>
  <si>
    <t>29</t>
  </si>
  <si>
    <t>175101209</t>
  </si>
  <si>
    <t>Příplatek k obsypání objektu za ruční prohození sypaniny sítem, uložené do 3 m</t>
  </si>
  <si>
    <t>-1928676557</t>
  </si>
  <si>
    <t>Obsypání objektů nad přilehlým původním terénem sypaninou z vhodných hornin 1 až 4 nebo materiálem uloženým ve vzdálenosti do 3 m od vnějšího kraje objektu pro jakoukoliv míru zhutnění Příplatek k ceně za prohození sypaniny sítem</t>
  </si>
  <si>
    <t>-3,5*3,5*0,15 " podsyp ČOV viz. D.4.</t>
  </si>
  <si>
    <t>-3,5*3,5*0,15 " bet.deska ČOV viz. D.4.</t>
  </si>
  <si>
    <t>-(10,18+0,84)" vytl.kubatura ČOV viz. D.4.</t>
  </si>
  <si>
    <t>30</t>
  </si>
  <si>
    <t>58344171</t>
  </si>
  <si>
    <t>štěrkodrť frakce 0/32</t>
  </si>
  <si>
    <t>1881465439</t>
  </si>
  <si>
    <t>31</t>
  </si>
  <si>
    <t>175151101</t>
  </si>
  <si>
    <t>Obsypání potrubí strojně sypaninou bez prohození, uloženou do 3 m</t>
  </si>
  <si>
    <t>164592636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</si>
  <si>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</si>
  <si>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(7+29,69-2,22)*0,8*(0,15+0,2) " viz. D.3</t>
  </si>
  <si>
    <t>32</t>
  </si>
  <si>
    <t>583373020</t>
  </si>
  <si>
    <t>štěrkopísek frakce 0/16</t>
  </si>
  <si>
    <t>970840613</t>
  </si>
  <si>
    <t>33</t>
  </si>
  <si>
    <t>181301101</t>
  </si>
  <si>
    <t>Rozprostření ornice tl vrstvy do 100 mm pl do 500 m2 v rovině nebo ve svahu do 1:5</t>
  </si>
  <si>
    <t>482845485</t>
  </si>
  <si>
    <t>Rozprostření a urovnání ornice v rovině nebo ve svahu sklonu do 1:5 při souvislé ploše do 500 m2, tl. vrstvy do 100 mm</t>
  </si>
  <si>
    <t>34</t>
  </si>
  <si>
    <t>181411131</t>
  </si>
  <si>
    <t>Založení parkového trávníku výsevem plochy do 1000 m2 v rovině a ve svahu do 1:5</t>
  </si>
  <si>
    <t>449385347</t>
  </si>
  <si>
    <t>Založení trávníku na půdě předem připravené plochy do 1000 m2 výsevem včetně utažení parkového v rovině nebo na svahu do 1:5</t>
  </si>
  <si>
    <t>35</t>
  </si>
  <si>
    <t>00572410</t>
  </si>
  <si>
    <t>osivo směs travní parková</t>
  </si>
  <si>
    <t>kg</t>
  </si>
  <si>
    <t>1005093236</t>
  </si>
  <si>
    <t>5,12*0,015 'Přepočtené koeficientem množství</t>
  </si>
  <si>
    <t>Zakládání</t>
  </si>
  <si>
    <t>36</t>
  </si>
  <si>
    <t>291111111</t>
  </si>
  <si>
    <t>Podklad pro zpevněné plochy z kameniva drceného 0 až 63 mm</t>
  </si>
  <si>
    <t>-922854032</t>
  </si>
  <si>
    <t>Podklad pro zpevněné plochy s rozprostřením a s hutněním z kameniva drceného frakce 0 - 63 mm</t>
  </si>
  <si>
    <t>5*1*0,25 " zápichová jáma</t>
  </si>
  <si>
    <t>4*1 *0,25" montážní jáma</t>
  </si>
  <si>
    <t>Vodorovné konstrukce</t>
  </si>
  <si>
    <t>37</t>
  </si>
  <si>
    <t>451541111</t>
  </si>
  <si>
    <t>Lože pod potrubí otevřený výkop ze štěrkodrtě</t>
  </si>
  <si>
    <t>-1333293157</t>
  </si>
  <si>
    <t>Lože pod potrubí, stoky a drobné objekty v otevřeném výkopu ze štěrkodrtě 0-63 mm</t>
  </si>
  <si>
    <t>(7+29,69-2,22)*0,8*0,15 " viz. D.3</t>
  </si>
  <si>
    <t>38</t>
  </si>
  <si>
    <t>451573111</t>
  </si>
  <si>
    <t>Lože pod potrubí otevřený výkop ze štěrkopísku</t>
  </si>
  <si>
    <t>182523114</t>
  </si>
  <si>
    <t>Lože pod potrubí, stoky a drobné objekty v otevřeném výkopu z písku a štěrkopísku do 63 mm</t>
  </si>
  <si>
    <t>3,5*3,5*0,15 " podsyp ČOV viz. D.4.</t>
  </si>
  <si>
    <t>39</t>
  </si>
  <si>
    <t>452311141</t>
  </si>
  <si>
    <t>Podkladní desky z betonu prostého tř. C 16/20 otevřený výkop</t>
  </si>
  <si>
    <t>323160939</t>
  </si>
  <si>
    <t>Podkladní a zajišťovací konstrukce z betonu prostého v otevřeném výkopu desky pod potrubí, stoky a drobné objekty z betonu tř. C 16/20</t>
  </si>
  <si>
    <t>3,5*3,5*0,15 " podkladní deska ČOV viz. D.4.</t>
  </si>
  <si>
    <t>Komunikace pozemní</t>
  </si>
  <si>
    <t>40</t>
  </si>
  <si>
    <t>564761111</t>
  </si>
  <si>
    <t>Podklad z kameniva hrubého drceného vel. 32-63 mm tl 200 mm</t>
  </si>
  <si>
    <t>1054597128</t>
  </si>
  <si>
    <t>Podklad nebo kryt z kameniva hrubého drceného vel. 32-63 mm s rozprostřením a zhutněním, po zhutnění tl. 200 mm</t>
  </si>
  <si>
    <t>Trubní vedení</t>
  </si>
  <si>
    <t>41</t>
  </si>
  <si>
    <t>230170004</t>
  </si>
  <si>
    <t>Tlakové zkoušky těsnosti potrubí - příprava DN do 200</t>
  </si>
  <si>
    <t>sada</t>
  </si>
  <si>
    <t>1651795709</t>
  </si>
  <si>
    <t>Příprava pro zkoušku těsnosti potrubí DN přes 125 do 200</t>
  </si>
  <si>
    <t>42</t>
  </si>
  <si>
    <t>230170014</t>
  </si>
  <si>
    <t>Tlakové zkoušky těsnosti potrubí - zkouška DN do 200</t>
  </si>
  <si>
    <t>1554388738</t>
  </si>
  <si>
    <t>Zkouška těsnosti potrubí DN přes 125 do 200</t>
  </si>
  <si>
    <t>24,67+40,4</t>
  </si>
  <si>
    <t>43</t>
  </si>
  <si>
    <t>877315231</t>
  </si>
  <si>
    <t>Montáž víčka z tvrdého PVC-systém KG DN 160</t>
  </si>
  <si>
    <t>kus</t>
  </si>
  <si>
    <t>586431372</t>
  </si>
  <si>
    <t>Montáž tvarovek na kanalizačním potrubí z trub z plastu z tvrdého PVC nebo z polypropylenu v otevřeném výkopu víček DN 160</t>
  </si>
  <si>
    <t>44</t>
  </si>
  <si>
    <t>28611588</t>
  </si>
  <si>
    <t>zátka kanalizace plastové KG DN 150</t>
  </si>
  <si>
    <t>1794976289</t>
  </si>
  <si>
    <t>45</t>
  </si>
  <si>
    <t>877315211</t>
  </si>
  <si>
    <t>Montáž tvarovek z tvrdého PVC-systém KG nebo z polypropylenu-systém KG 2000 jednoosé DN 160</t>
  </si>
  <si>
    <t>985323535</t>
  </si>
  <si>
    <t>Montáž tvarovek na kanalizačním potrubí z trub z plastu z tvrdého PVC nebo z polypropylenu v otevřeném výkopu jednoosých DN 160</t>
  </si>
  <si>
    <t>46</t>
  </si>
  <si>
    <t>28611361</t>
  </si>
  <si>
    <t>koleno kanalizační PVC KG 160x45°</t>
  </si>
  <si>
    <t>1605525911</t>
  </si>
  <si>
    <t>47</t>
  </si>
  <si>
    <t>28611360</t>
  </si>
  <si>
    <t>koleno kanalizace PVC KG 160x30°</t>
  </si>
  <si>
    <t>100655291</t>
  </si>
  <si>
    <t>48</t>
  </si>
  <si>
    <t>28611359</t>
  </si>
  <si>
    <t>koleno kanalizace PVC KG 160x15°</t>
  </si>
  <si>
    <t>-1987758171</t>
  </si>
  <si>
    <t>49</t>
  </si>
  <si>
    <t>871313121</t>
  </si>
  <si>
    <t>Montáž kanalizačního potrubí z PVC těsněné gumovým kroužkem otevřený výkop sklon do 20 % DN 160</t>
  </si>
  <si>
    <t>-720389910</t>
  </si>
  <si>
    <t>Montáž kanalizačního potrubí z plastů z tvrdého PVC těsněných gumovým kroužkem v otevřeném výkopu ve sklonu do 20 % DN 160</t>
  </si>
  <si>
    <t>6,5+5,4+12,77 " viz. D.3.</t>
  </si>
  <si>
    <t>50</t>
  </si>
  <si>
    <t>28611164</t>
  </si>
  <si>
    <t>trubka kanalizační PVC DN 160x1000 mm SN 8</t>
  </si>
  <si>
    <t>-1418050667</t>
  </si>
  <si>
    <t>51</t>
  </si>
  <si>
    <t>871324201</t>
  </si>
  <si>
    <t>Montáž kanalizačního potrubí z PE SDR11 otevřený výkop sklon do 20 % svařovaných na tupo D 160x14,6</t>
  </si>
  <si>
    <t>160594627</t>
  </si>
  <si>
    <t>Montáž kanalizačního potrubí z plastů z polyetylenu PE 100 svařovaných na tupo v otevřeném výkopu ve sklonu do 20 % SDR 11/PN16 D 160 x 14,6 mm</t>
  </si>
  <si>
    <t>40,4 " viz. D.3.</t>
  </si>
  <si>
    <t>52</t>
  </si>
  <si>
    <t>WVN.KP503122W</t>
  </si>
  <si>
    <t>Trubka třívrstvá PE 100 RC  TS kanal SDR11 160x14,6 12m</t>
  </si>
  <si>
    <t>352847045</t>
  </si>
  <si>
    <t>Trubka třívrstvá PE 100 RC TS kanal SDR11 160x14,6 12m</t>
  </si>
  <si>
    <t>53</t>
  </si>
  <si>
    <t>890351851</t>
  </si>
  <si>
    <t>Bourání šachet ze ŽB strojně obestavěného prostoru do 5 m3</t>
  </si>
  <si>
    <t>-1331653732</t>
  </si>
  <si>
    <t>Bourání šachet a jímek strojně velikosti obestavěného prostoru přes 3 do 5 m3 ze železobetonu</t>
  </si>
  <si>
    <t>3*1,6*0,24</t>
  </si>
  <si>
    <t>54</t>
  </si>
  <si>
    <t>894201221</t>
  </si>
  <si>
    <t>Stěny šachet tl nad 200 mm z prostého betonu bez zvýšených nároků na prostředí tř. C 25/30</t>
  </si>
  <si>
    <t>243679924</t>
  </si>
  <si>
    <t>Ostatní konstrukce na trubním vedení z prostého betonu stěny šachet tloušťky přes 200 mm z betonu bez zvýšených nároků na prostředí tř. C 25/30</t>
  </si>
  <si>
    <t>3,4</t>
  </si>
  <si>
    <t>55</t>
  </si>
  <si>
    <t>894201293</t>
  </si>
  <si>
    <t>Příplatek za tloušťku stěn šachet z betonu prostého do 200 mm</t>
  </si>
  <si>
    <t>1780191861</t>
  </si>
  <si>
    <t>Ostatní konstrukce na trubním vedení z prostého betonu stěny šachet tloušťky přes 200 mm Příplatek k ceně za tloušťku stěny do 200 mm</t>
  </si>
  <si>
    <t>56</t>
  </si>
  <si>
    <t>R6</t>
  </si>
  <si>
    <t>Propojení ČOV a dmychadla (vzduchové potrubí PE DN 25, dl. 7,0m vč. průrazu</t>
  </si>
  <si>
    <t>sb</t>
  </si>
  <si>
    <t>1895706630</t>
  </si>
  <si>
    <t>57</t>
  </si>
  <si>
    <t>R7</t>
  </si>
  <si>
    <t>Úpravy na připojení elektro</t>
  </si>
  <si>
    <t>-1393631440</t>
  </si>
  <si>
    <t>89</t>
  </si>
  <si>
    <t>Ostatní konstrukce</t>
  </si>
  <si>
    <t>58</t>
  </si>
  <si>
    <t>894812111.WVN</t>
  </si>
  <si>
    <t>Revizní a čistící šachta  z PP šachtové dno DN 315/150 přímý tok</t>
  </si>
  <si>
    <t>1779900743</t>
  </si>
  <si>
    <t>Revizní a čistící šachta z PP šachtové dno DN 315/150 přímý tok</t>
  </si>
  <si>
    <t>59</t>
  </si>
  <si>
    <t>894812113.WVN</t>
  </si>
  <si>
    <t>Revizní a čistící šachta z PP šachtové dno DN 315/150 pravý a levý přítok</t>
  </si>
  <si>
    <t>-745944103</t>
  </si>
  <si>
    <t>60</t>
  </si>
  <si>
    <t>894812131.WVN</t>
  </si>
  <si>
    <t>Revizní a čistící šachta z PP DN 315 šachtová roura korugovaná bez hrdla světlé hloubky 1250 mm</t>
  </si>
  <si>
    <t>-2079652254</t>
  </si>
  <si>
    <t>61</t>
  </si>
  <si>
    <t>894812132.WVN</t>
  </si>
  <si>
    <t>Revizní a čistící šachta z PP DN 315 šachtová roura korugovaná bez hrdla světlé hloubky 2000 mm</t>
  </si>
  <si>
    <t>-1080855238</t>
  </si>
  <si>
    <t>62</t>
  </si>
  <si>
    <t>894812141.WVN</t>
  </si>
  <si>
    <t>Revizní a čistící šachta  z PP DN 315 šachtová roura teleskopická světlé hloubky 375 mm</t>
  </si>
  <si>
    <t>1625820336</t>
  </si>
  <si>
    <t>Revizní a čistící šachta z PP DN 315 šachtová roura teleskopická světlé hloubky 375 mm</t>
  </si>
  <si>
    <t>63</t>
  </si>
  <si>
    <t>894812149</t>
  </si>
  <si>
    <t>Příplatek k rourám revizní a čistící šachty z PP DN 315 za uříznutí šachtové roury</t>
  </si>
  <si>
    <t>-304097412</t>
  </si>
  <si>
    <t>Revizní a čistící šachta z polypropylenu PP pro hladké trouby DN 315 roura šachtová korugovaná Příplatek k cenám 2131 - 2142 za uříznutí šachtové roury</t>
  </si>
  <si>
    <t>64</t>
  </si>
  <si>
    <t>894812163.WVN</t>
  </si>
  <si>
    <t>Revizní a čistící šachta  z PP DN 315 poklop litinový plný do teleskopické trubky pro třídu zatížení D400</t>
  </si>
  <si>
    <t>86028310</t>
  </si>
  <si>
    <t>Revizní a čistící šachta z PP DN 315 poklop litinový plný do teleskopické trubky pro třídu zatížení D400</t>
  </si>
  <si>
    <t>65</t>
  </si>
  <si>
    <t>894411311</t>
  </si>
  <si>
    <t>Osazení betonových nebo železobetonových dílců pro šachty skruží rovných</t>
  </si>
  <si>
    <t>1286605102</t>
  </si>
  <si>
    <t>66</t>
  </si>
  <si>
    <t>BTL.0006182.URS</t>
  </si>
  <si>
    <t>skruž betonová s ocelová se stupadly +PE povlakem TBS-Q 1000/500/120 SP 100x50x12 cm</t>
  </si>
  <si>
    <t>1338433476</t>
  </si>
  <si>
    <t>67</t>
  </si>
  <si>
    <t>894412411</t>
  </si>
  <si>
    <t>Osazení betonových nebo železobetonových dílců pro šachty skruží přechodových</t>
  </si>
  <si>
    <t>57046794</t>
  </si>
  <si>
    <t>68</t>
  </si>
  <si>
    <t>PFB.1121601</t>
  </si>
  <si>
    <t>Deska zákrytováTZK-Q.1 100-63/17</t>
  </si>
  <si>
    <t>494733363</t>
  </si>
  <si>
    <t>69</t>
  </si>
  <si>
    <t>899104112</t>
  </si>
  <si>
    <t>Osazení poklopů litinových nebo ocelových včetně rámů pro třídu zatížení D400, E600</t>
  </si>
  <si>
    <t>-378217551</t>
  </si>
  <si>
    <t>Osazení poklopů litinových a ocelových včetně rámů pro třídu zatížení D400, E600</t>
  </si>
  <si>
    <t>1 " viz. D.4.</t>
  </si>
  <si>
    <t>70</t>
  </si>
  <si>
    <t>WVN.RF730000W</t>
  </si>
  <si>
    <t>POKLOP LITINOVÝ 600/40T D400</t>
  </si>
  <si>
    <t>1084196677</t>
  </si>
  <si>
    <t>71</t>
  </si>
  <si>
    <t>R.1.</t>
  </si>
  <si>
    <t>Montáž dvouplášťové ČOV 16EO</t>
  </si>
  <si>
    <t>591999222</t>
  </si>
  <si>
    <t>72</t>
  </si>
  <si>
    <t>M.1.</t>
  </si>
  <si>
    <t>Balená DČOV pro 16 EO v dvouplášťové nádrži s integrovanou výztuží  (SBR reaktor,  DN 2,22m, výška nátoku 2,25m, výška odtoku 2,17m, odtah přebytečného kalu do kalového koše).</t>
  </si>
  <si>
    <t>910202406</t>
  </si>
  <si>
    <t xml:space="preserve">Balená DČOV pro 16 EO v dvouplášťové nádrži s integrovanou výztuží  (SBR reaktor,  DN 2,22m, výška nátoku 2,25m, výška odtoku 2,17m, odtah přebytečného kalu do kalového koše).
</t>
  </si>
  <si>
    <t>73</t>
  </si>
  <si>
    <t>R.2.</t>
  </si>
  <si>
    <t>Výustní objekt DN 150</t>
  </si>
  <si>
    <t>ks</t>
  </si>
  <si>
    <t>-65331920</t>
  </si>
  <si>
    <t>1 " viz. D.6.</t>
  </si>
  <si>
    <t>998</t>
  </si>
  <si>
    <t>Přesun hmot</t>
  </si>
  <si>
    <t>74</t>
  </si>
  <si>
    <t>998276101</t>
  </si>
  <si>
    <t>Přesun hmot pro trubní vedení z trub z plastických hmot otevřený výkop</t>
  </si>
  <si>
    <t>-569352101</t>
  </si>
  <si>
    <t>Přesun hmot pro trubní vedení hloubené z trub z plastických hmot nebo sklolaminátových pro vodovody nebo kanalizace v otevřeném výkopu dopravní vzdálenost do 15 m</t>
  </si>
  <si>
    <t>VRN</t>
  </si>
  <si>
    <t>Vedlejší rozpočtové náklady</t>
  </si>
  <si>
    <t>75</t>
  </si>
  <si>
    <t>RV</t>
  </si>
  <si>
    <t>VRN (body 1.A, 1.B, 1.C, 1.D, 1.E, 1.F, 1.G, 1.H, 1.I, 1.J, 1.K, 1.L, 1.M, 3., 4., 5.)</t>
  </si>
  <si>
    <t>kp</t>
  </si>
  <si>
    <t>933609258</t>
  </si>
  <si>
    <t>1.A - Zařízení staveniště, 1.B - Napojení zařízení staveniště na inž. sítě, 1.C- Vytýčení stávajících inž. sítí, 1.D-Geodetické vytýčení stavby, 1.E-Zajištění staveniště BOZ a PO, 1.F-Zajištění skládek materiálů, 1.G-Zajištění čištění komunikací, 1.H-Organizace dopravy a dočasné dopravní značení, 1.I- Projednání podmínek s majiteli pozemků, 1.J-Geodetické zaměření skutečného stavu, 1.K-Vyhotovení geometrického plánu, 1.L-Nájem komunikace po dobu realizace stavby, 1.M- Zřízení přechodů pro chodce (lávky), 3.-Podrobná dokumentace dodavatele pro realizaci, 4.- Dokumentace skutečného provedení, 5.- Provozní řád ČOV, zaškolení obsluhy</t>
  </si>
  <si>
    <t>108/2019b - Osazení chráničky na vodovodní přípojku</t>
  </si>
  <si>
    <t>132201101</t>
  </si>
  <si>
    <t>Hloubení rýh š do 600 mm v hornině tř. 3 objemu do 100 m3</t>
  </si>
  <si>
    <t>-45182031</t>
  </si>
  <si>
    <t>Hloubení zapažených i nezapažených rýh šířky do 600 mm s urovnáním dna do předepsaného profilu a spádu v hornině tř. 3 do 100 m3</t>
  </si>
  <si>
    <t>9*1,25*0,6</t>
  </si>
  <si>
    <t>6,75*0,6" 60% v hor. III.</t>
  </si>
  <si>
    <t>132201109</t>
  </si>
  <si>
    <t>Příplatek za lepivost k hloubení rýh š do 600 mm v hornině tř. 3</t>
  </si>
  <si>
    <t>-790813032</t>
  </si>
  <si>
    <t>Hloubení zapažených i nezapažených rýh šířky do 600 mm s urovnáním dna do předepsaného profilu a spádu v hornině tř. 3 Příplatek k cenám za lepivost horniny tř. 3</t>
  </si>
  <si>
    <t>132301101</t>
  </si>
  <si>
    <t>Hloubení rýh š do 600 mm v hornině tř. 4 objemu do 100 m3</t>
  </si>
  <si>
    <t>2043506793</t>
  </si>
  <si>
    <t>Hloubení zapažených i nezapažených rýh šířky do 600 mm s urovnáním dna do předepsaného profilu a spádu v hornině tř. 4 do 100 m3</t>
  </si>
  <si>
    <t>6,75*0,4" 40% v hor. IV.</t>
  </si>
  <si>
    <t>132301109</t>
  </si>
  <si>
    <t>Příplatek za lepivost k hloubení rýh š do 600 mm v hornině tř. 4</t>
  </si>
  <si>
    <t>-1030512306</t>
  </si>
  <si>
    <t>Hloubení zapažených i nezapažených rýh šířky do 600 mm s urovnáním dna do předepsaného profilu a spádu v hornině tř. 4 Příplatek k cenám za lepivost horniny tř. 4</t>
  </si>
  <si>
    <t>-150864154</t>
  </si>
  <si>
    <t>9*1,25*2</t>
  </si>
  <si>
    <t>1751371567</t>
  </si>
  <si>
    <t>1055767429</t>
  </si>
  <si>
    <t>61632898</t>
  </si>
  <si>
    <t>9*0,05*0,6</t>
  </si>
  <si>
    <t>282337084</t>
  </si>
  <si>
    <t>-2049381046</t>
  </si>
  <si>
    <t>423489237</t>
  </si>
  <si>
    <t>-9*0,05*0,6" podsyp</t>
  </si>
  <si>
    <t>-9*0,3*0,6 " obsyp</t>
  </si>
  <si>
    <t>1669219820</t>
  </si>
  <si>
    <t>9*0,3*0,6</t>
  </si>
  <si>
    <t>1572097753</t>
  </si>
  <si>
    <t>1022807478</t>
  </si>
  <si>
    <t>871161141</t>
  </si>
  <si>
    <t>Montáž potrubí z PE100 SDR 11 otevřený výkop svařovaných na tupo D 32 x 3,0 mm</t>
  </si>
  <si>
    <t>498101111</t>
  </si>
  <si>
    <t>Montáž vodovodního potrubí z plastů v otevřeném výkopu z polyetylenu PE 100 svařovaných na tupo SDR 11/PN16 D 32 x 3,0 mm</t>
  </si>
  <si>
    <t>WVN.VP503032W</t>
  </si>
  <si>
    <t>Trubka třívrstvá PE100 RC  TS voda SDR11 32x3,0 12m</t>
  </si>
  <si>
    <t>-465816915</t>
  </si>
  <si>
    <t>871211811</t>
  </si>
  <si>
    <t>Bourání stávajícího potrubí z polyetylenu D 50 mm</t>
  </si>
  <si>
    <t>-945924362</t>
  </si>
  <si>
    <t>Bourání stávajícího potrubí z polyetylenu v otevřeném výkopu D do 50 mm</t>
  </si>
  <si>
    <t>877161101</t>
  </si>
  <si>
    <t>Montáž elektrospojek na vodovodním potrubí z PE trub d 32</t>
  </si>
  <si>
    <t>-109987528</t>
  </si>
  <si>
    <t>Montáž tvarovek na vodovodním plastovém potrubí z polyetylenu PE 100 elektrotvarovek SDR 11/PN16 spojek, oblouků nebo redukcí d 32</t>
  </si>
  <si>
    <t>HWL.632003203216</t>
  </si>
  <si>
    <t>TVAROVKA ISO SPOJKA 32-32</t>
  </si>
  <si>
    <t>-491506813</t>
  </si>
  <si>
    <t>Osazení vodotěsné chráničky DN 50</t>
  </si>
  <si>
    <t>-1038429051</t>
  </si>
  <si>
    <t>8 " viz. D.2.</t>
  </si>
  <si>
    <t>WVN.VP503062W</t>
  </si>
  <si>
    <t>Trubka třívrstvá PE100 RC TS voda SDR11 63x5,8 12m</t>
  </si>
  <si>
    <t>-913519137</t>
  </si>
  <si>
    <t>Těsnící manžeta 63-32R</t>
  </si>
  <si>
    <t>-1058089836</t>
  </si>
  <si>
    <t>892233122</t>
  </si>
  <si>
    <t>Proplach a dezinfekce vodovodního potrubí DN od 40 do 70</t>
  </si>
  <si>
    <t>427426453</t>
  </si>
  <si>
    <t>892241111</t>
  </si>
  <si>
    <t>Tlaková zkouška vodou potrubí do 80</t>
  </si>
  <si>
    <t>1100017184</t>
  </si>
  <si>
    <t>Tlakové zkoušky vodou na potrubí DN do 80</t>
  </si>
  <si>
    <t>899721111</t>
  </si>
  <si>
    <t>Signalizační vodič DN do 150 mm na potrubí</t>
  </si>
  <si>
    <t>1490871734</t>
  </si>
  <si>
    <t>Signalizační vodič na potrubí DN do 150 mm</t>
  </si>
  <si>
    <t>899722113</t>
  </si>
  <si>
    <t>Krytí potrubí z plastů výstražnou fólií z PVC 34cm</t>
  </si>
  <si>
    <t>1972759232</t>
  </si>
  <si>
    <t>Krytí potrubí z plastů výstražnou fólií z PVC šířky 34cm</t>
  </si>
  <si>
    <t>1957862767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</si>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</sst>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opLeftCell="A1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3"/>
      <c r="AQ5" s="23"/>
      <c r="AR5" s="21"/>
      <c r="BE5" s="33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3"/>
      <c r="AQ6" s="23"/>
      <c r="AR6" s="21"/>
      <c r="BE6" s="33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33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3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3"/>
      <c r="BS9" s="18" t="s">
        <v>6</v>
      </c>
    </row>
    <row r="10" spans="1:74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3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3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3"/>
      <c r="BS12" s="18" t="s">
        <v>6</v>
      </c>
    </row>
    <row r="13" spans="1:74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33"/>
      <c r="BS13" s="18" t="s">
        <v>6</v>
      </c>
    </row>
    <row r="14" spans="1:74" ht="12.75">
      <c r="B14" s="22"/>
      <c r="C14" s="23"/>
      <c r="D14" s="23"/>
      <c r="E14" s="356" t="s">
        <v>31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3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3"/>
      <c r="BS15" s="18" t="s">
        <v>4</v>
      </c>
    </row>
    <row r="16" spans="1:74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33</v>
      </c>
      <c r="AO16" s="23"/>
      <c r="AP16" s="23"/>
      <c r="AQ16" s="23"/>
      <c r="AR16" s="21"/>
      <c r="BE16" s="33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33"/>
      <c r="BS17" s="18" t="s">
        <v>35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3"/>
      <c r="BS18" s="18" t="s">
        <v>6</v>
      </c>
    </row>
    <row r="19" spans="1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33</v>
      </c>
      <c r="AO19" s="23"/>
      <c r="AP19" s="23"/>
      <c r="AQ19" s="23"/>
      <c r="AR19" s="21"/>
      <c r="BE19" s="33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33"/>
      <c r="BS20" s="18" t="s">
        <v>35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3"/>
    </row>
    <row r="22" spans="1:71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3"/>
    </row>
    <row r="23" spans="1:71" s="1" customFormat="1" ht="51" customHeight="1">
      <c r="B23" s="22"/>
      <c r="C23" s="23"/>
      <c r="D23" s="23"/>
      <c r="E23" s="358" t="s">
        <v>39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23"/>
      <c r="AP23" s="23"/>
      <c r="AQ23" s="23"/>
      <c r="AR23" s="21"/>
      <c r="BE23" s="33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3"/>
    </row>
    <row r="26" spans="1:71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5">
        <f>ROUND(AG54,2)</f>
        <v>0</v>
      </c>
      <c r="AL26" s="336"/>
      <c r="AM26" s="336"/>
      <c r="AN26" s="336"/>
      <c r="AO26" s="336"/>
      <c r="AP26" s="37"/>
      <c r="AQ26" s="37"/>
      <c r="AR26" s="40"/>
      <c r="BE26" s="33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9" t="s">
        <v>41</v>
      </c>
      <c r="M28" s="359"/>
      <c r="N28" s="359"/>
      <c r="O28" s="359"/>
      <c r="P28" s="359"/>
      <c r="Q28" s="37"/>
      <c r="R28" s="37"/>
      <c r="S28" s="37"/>
      <c r="T28" s="37"/>
      <c r="U28" s="37"/>
      <c r="V28" s="37"/>
      <c r="W28" s="359" t="s">
        <v>42</v>
      </c>
      <c r="X28" s="359"/>
      <c r="Y28" s="359"/>
      <c r="Z28" s="359"/>
      <c r="AA28" s="359"/>
      <c r="AB28" s="359"/>
      <c r="AC28" s="359"/>
      <c r="AD28" s="359"/>
      <c r="AE28" s="359"/>
      <c r="AF28" s="37"/>
      <c r="AG28" s="37"/>
      <c r="AH28" s="37"/>
      <c r="AI28" s="37"/>
      <c r="AJ28" s="37"/>
      <c r="AK28" s="359" t="s">
        <v>43</v>
      </c>
      <c r="AL28" s="359"/>
      <c r="AM28" s="359"/>
      <c r="AN28" s="359"/>
      <c r="AO28" s="359"/>
      <c r="AP28" s="37"/>
      <c r="AQ28" s="37"/>
      <c r="AR28" s="40"/>
      <c r="BE28" s="333"/>
    </row>
    <row r="29" spans="1:71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60">
        <v>0.21</v>
      </c>
      <c r="M29" s="331"/>
      <c r="N29" s="331"/>
      <c r="O29" s="331"/>
      <c r="P29" s="331"/>
      <c r="Q29" s="42"/>
      <c r="R29" s="42"/>
      <c r="S29" s="42"/>
      <c r="T29" s="42"/>
      <c r="U29" s="42"/>
      <c r="V29" s="42"/>
      <c r="W29" s="330">
        <f>ROUND(AZ54, 2)</f>
        <v>0</v>
      </c>
      <c r="X29" s="331"/>
      <c r="Y29" s="331"/>
      <c r="Z29" s="331"/>
      <c r="AA29" s="331"/>
      <c r="AB29" s="331"/>
      <c r="AC29" s="331"/>
      <c r="AD29" s="331"/>
      <c r="AE29" s="331"/>
      <c r="AF29" s="42"/>
      <c r="AG29" s="42"/>
      <c r="AH29" s="42"/>
      <c r="AI29" s="42"/>
      <c r="AJ29" s="42"/>
      <c r="AK29" s="330">
        <f>ROUND(AV54, 2)</f>
        <v>0</v>
      </c>
      <c r="AL29" s="331"/>
      <c r="AM29" s="331"/>
      <c r="AN29" s="331"/>
      <c r="AO29" s="331"/>
      <c r="AP29" s="42"/>
      <c r="AQ29" s="42"/>
      <c r="AR29" s="43"/>
      <c r="BE29" s="334"/>
    </row>
    <row r="30" spans="1:71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60">
        <v>0.15</v>
      </c>
      <c r="M30" s="331"/>
      <c r="N30" s="331"/>
      <c r="O30" s="331"/>
      <c r="P30" s="331"/>
      <c r="Q30" s="42"/>
      <c r="R30" s="42"/>
      <c r="S30" s="42"/>
      <c r="T30" s="42"/>
      <c r="U30" s="42"/>
      <c r="V30" s="42"/>
      <c r="W30" s="330">
        <f>ROUND(BA54, 2)</f>
        <v>0</v>
      </c>
      <c r="X30" s="331"/>
      <c r="Y30" s="331"/>
      <c r="Z30" s="331"/>
      <c r="AA30" s="331"/>
      <c r="AB30" s="331"/>
      <c r="AC30" s="331"/>
      <c r="AD30" s="331"/>
      <c r="AE30" s="331"/>
      <c r="AF30" s="42"/>
      <c r="AG30" s="42"/>
      <c r="AH30" s="42"/>
      <c r="AI30" s="42"/>
      <c r="AJ30" s="42"/>
      <c r="AK30" s="330">
        <f>ROUND(AW54, 2)</f>
        <v>0</v>
      </c>
      <c r="AL30" s="331"/>
      <c r="AM30" s="331"/>
      <c r="AN30" s="331"/>
      <c r="AO30" s="331"/>
      <c r="AP30" s="42"/>
      <c r="AQ30" s="42"/>
      <c r="AR30" s="43"/>
      <c r="BE30" s="334"/>
    </row>
    <row r="31" spans="1:71" s="3" customFormat="1" ht="14.45" hidden="1" customHeight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60">
        <v>0.21</v>
      </c>
      <c r="M31" s="331"/>
      <c r="N31" s="331"/>
      <c r="O31" s="331"/>
      <c r="P31" s="331"/>
      <c r="Q31" s="42"/>
      <c r="R31" s="42"/>
      <c r="S31" s="42"/>
      <c r="T31" s="42"/>
      <c r="U31" s="42"/>
      <c r="V31" s="42"/>
      <c r="W31" s="330">
        <f>ROUND(BB54, 2)</f>
        <v>0</v>
      </c>
      <c r="X31" s="331"/>
      <c r="Y31" s="331"/>
      <c r="Z31" s="331"/>
      <c r="AA31" s="331"/>
      <c r="AB31" s="331"/>
      <c r="AC31" s="331"/>
      <c r="AD31" s="331"/>
      <c r="AE31" s="331"/>
      <c r="AF31" s="42"/>
      <c r="AG31" s="42"/>
      <c r="AH31" s="42"/>
      <c r="AI31" s="42"/>
      <c r="AJ31" s="42"/>
      <c r="AK31" s="330">
        <v>0</v>
      </c>
      <c r="AL31" s="331"/>
      <c r="AM31" s="331"/>
      <c r="AN31" s="331"/>
      <c r="AO31" s="331"/>
      <c r="AP31" s="42"/>
      <c r="AQ31" s="42"/>
      <c r="AR31" s="43"/>
      <c r="BE31" s="334"/>
    </row>
    <row r="32" spans="1:71" s="3" customFormat="1" ht="14.45" hidden="1" customHeight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60">
        <v>0.15</v>
      </c>
      <c r="M32" s="331"/>
      <c r="N32" s="331"/>
      <c r="O32" s="331"/>
      <c r="P32" s="331"/>
      <c r="Q32" s="42"/>
      <c r="R32" s="42"/>
      <c r="S32" s="42"/>
      <c r="T32" s="42"/>
      <c r="U32" s="42"/>
      <c r="V32" s="42"/>
      <c r="W32" s="330">
        <f>ROUND(BC54, 2)</f>
        <v>0</v>
      </c>
      <c r="X32" s="331"/>
      <c r="Y32" s="331"/>
      <c r="Z32" s="331"/>
      <c r="AA32" s="331"/>
      <c r="AB32" s="331"/>
      <c r="AC32" s="331"/>
      <c r="AD32" s="331"/>
      <c r="AE32" s="331"/>
      <c r="AF32" s="42"/>
      <c r="AG32" s="42"/>
      <c r="AH32" s="42"/>
      <c r="AI32" s="42"/>
      <c r="AJ32" s="42"/>
      <c r="AK32" s="330">
        <v>0</v>
      </c>
      <c r="AL32" s="331"/>
      <c r="AM32" s="331"/>
      <c r="AN32" s="331"/>
      <c r="AO32" s="331"/>
      <c r="AP32" s="42"/>
      <c r="AQ32" s="42"/>
      <c r="AR32" s="43"/>
      <c r="BE32" s="334"/>
    </row>
    <row r="33" spans="1:57" s="3" customFormat="1" ht="14.45" hidden="1" customHeight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60">
        <v>0</v>
      </c>
      <c r="M33" s="331"/>
      <c r="N33" s="331"/>
      <c r="O33" s="331"/>
      <c r="P33" s="331"/>
      <c r="Q33" s="42"/>
      <c r="R33" s="42"/>
      <c r="S33" s="42"/>
      <c r="T33" s="42"/>
      <c r="U33" s="42"/>
      <c r="V33" s="42"/>
      <c r="W33" s="330">
        <f>ROUND(BD54, 2)</f>
        <v>0</v>
      </c>
      <c r="X33" s="331"/>
      <c r="Y33" s="331"/>
      <c r="Z33" s="331"/>
      <c r="AA33" s="331"/>
      <c r="AB33" s="331"/>
      <c r="AC33" s="331"/>
      <c r="AD33" s="331"/>
      <c r="AE33" s="331"/>
      <c r="AF33" s="42"/>
      <c r="AG33" s="42"/>
      <c r="AH33" s="42"/>
      <c r="AI33" s="42"/>
      <c r="AJ33" s="42"/>
      <c r="AK33" s="330">
        <v>0</v>
      </c>
      <c r="AL33" s="331"/>
      <c r="AM33" s="331"/>
      <c r="AN33" s="331"/>
      <c r="AO33" s="33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37" t="s">
        <v>52</v>
      </c>
      <c r="Y35" s="338"/>
      <c r="Z35" s="338"/>
      <c r="AA35" s="338"/>
      <c r="AB35" s="338"/>
      <c r="AC35" s="46"/>
      <c r="AD35" s="46"/>
      <c r="AE35" s="46"/>
      <c r="AF35" s="46"/>
      <c r="AG35" s="46"/>
      <c r="AH35" s="46"/>
      <c r="AI35" s="46"/>
      <c r="AJ35" s="46"/>
      <c r="AK35" s="339">
        <f>SUM(AK26:AK33)</f>
        <v>0</v>
      </c>
      <c r="AL35" s="338"/>
      <c r="AM35" s="338"/>
      <c r="AN35" s="338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108/2019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50" t="str">
        <f>K6</f>
        <v>Domovní ČOV pro MŠ v Novém Jičíně-Bludovicích č.p. 73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Nový Jičín-Bludovice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52" t="str">
        <f>IF(AN8= "","",AN8)</f>
        <v>6. 3. 2020</v>
      </c>
      <c r="AN47" s="35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2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Město Nový Jičín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8" t="str">
        <f>IF(E17="","",E17)</f>
        <v>Ing. Lubomír Novák-AVONA</v>
      </c>
      <c r="AN49" s="349"/>
      <c r="AO49" s="349"/>
      <c r="AP49" s="349"/>
      <c r="AQ49" s="37"/>
      <c r="AR49" s="40"/>
      <c r="AS49" s="342" t="s">
        <v>54</v>
      </c>
      <c r="AT49" s="34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48" t="str">
        <f>IF(E20="","",E20)</f>
        <v>Ing. Lubomír Novák</v>
      </c>
      <c r="AN50" s="349"/>
      <c r="AO50" s="349"/>
      <c r="AP50" s="349"/>
      <c r="AQ50" s="37"/>
      <c r="AR50" s="40"/>
      <c r="AS50" s="344"/>
      <c r="AT50" s="34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6"/>
      <c r="AT51" s="34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61" t="s">
        <v>55</v>
      </c>
      <c r="D52" s="362"/>
      <c r="E52" s="362"/>
      <c r="F52" s="362"/>
      <c r="G52" s="362"/>
      <c r="H52" s="67"/>
      <c r="I52" s="363" t="s">
        <v>56</v>
      </c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4" t="s">
        <v>57</v>
      </c>
      <c r="AH52" s="362"/>
      <c r="AI52" s="362"/>
      <c r="AJ52" s="362"/>
      <c r="AK52" s="362"/>
      <c r="AL52" s="362"/>
      <c r="AM52" s="362"/>
      <c r="AN52" s="363" t="s">
        <v>58</v>
      </c>
      <c r="AO52" s="362"/>
      <c r="AP52" s="362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8">
        <f>ROUND(SUM(AG55:AG56),2)</f>
        <v>0</v>
      </c>
      <c r="AH54" s="368"/>
      <c r="AI54" s="368"/>
      <c r="AJ54" s="368"/>
      <c r="AK54" s="368"/>
      <c r="AL54" s="368"/>
      <c r="AM54" s="368"/>
      <c r="AN54" s="369">
        <f>SUM(AG54,AT54)</f>
        <v>0</v>
      </c>
      <c r="AO54" s="369"/>
      <c r="AP54" s="369"/>
      <c r="AQ54" s="79" t="s">
        <v>21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27" customHeight="1">
      <c r="A55" s="87" t="s">
        <v>78</v>
      </c>
      <c r="B55" s="88"/>
      <c r="C55" s="89"/>
      <c r="D55" s="367" t="s">
        <v>79</v>
      </c>
      <c r="E55" s="367"/>
      <c r="F55" s="367"/>
      <c r="G55" s="367"/>
      <c r="H55" s="367"/>
      <c r="I55" s="90"/>
      <c r="J55" s="367" t="s">
        <v>80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5">
        <f>'108-2019a - Kanalizace a ČOV'!J30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91" t="s">
        <v>81</v>
      </c>
      <c r="AR55" s="92"/>
      <c r="AS55" s="93">
        <v>0</v>
      </c>
      <c r="AT55" s="94">
        <f>ROUND(SUM(AV55:AW55),2)</f>
        <v>0</v>
      </c>
      <c r="AU55" s="95">
        <f>'108-2019a - Kanalizace a ČOV'!P88</f>
        <v>0</v>
      </c>
      <c r="AV55" s="94">
        <f>'108-2019a - Kanalizace a ČOV'!J33</f>
        <v>0</v>
      </c>
      <c r="AW55" s="94">
        <f>'108-2019a - Kanalizace a ČOV'!J34</f>
        <v>0</v>
      </c>
      <c r="AX55" s="94">
        <f>'108-2019a - Kanalizace a ČOV'!J35</f>
        <v>0</v>
      </c>
      <c r="AY55" s="94">
        <f>'108-2019a - Kanalizace a ČOV'!J36</f>
        <v>0</v>
      </c>
      <c r="AZ55" s="94">
        <f>'108-2019a - Kanalizace a ČOV'!F33</f>
        <v>0</v>
      </c>
      <c r="BA55" s="94">
        <f>'108-2019a - Kanalizace a ČOV'!F34</f>
        <v>0</v>
      </c>
      <c r="BB55" s="94">
        <f>'108-2019a - Kanalizace a ČOV'!F35</f>
        <v>0</v>
      </c>
      <c r="BC55" s="94">
        <f>'108-2019a - Kanalizace a ČOV'!F36</f>
        <v>0</v>
      </c>
      <c r="BD55" s="96">
        <f>'108-2019a - Kanalizace a ČOV'!F37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19</v>
      </c>
      <c r="CM55" s="97" t="s">
        <v>84</v>
      </c>
    </row>
    <row r="56" spans="1:91" s="7" customFormat="1" ht="27" customHeight="1">
      <c r="A56" s="87" t="s">
        <v>78</v>
      </c>
      <c r="B56" s="88"/>
      <c r="C56" s="89"/>
      <c r="D56" s="367" t="s">
        <v>85</v>
      </c>
      <c r="E56" s="367"/>
      <c r="F56" s="367"/>
      <c r="G56" s="367"/>
      <c r="H56" s="367"/>
      <c r="I56" s="90"/>
      <c r="J56" s="367" t="s">
        <v>86</v>
      </c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5">
        <f>'108-2019b - Osazení chrán...'!J30</f>
        <v>0</v>
      </c>
      <c r="AH56" s="366"/>
      <c r="AI56" s="366"/>
      <c r="AJ56" s="366"/>
      <c r="AK56" s="366"/>
      <c r="AL56" s="366"/>
      <c r="AM56" s="366"/>
      <c r="AN56" s="365">
        <f>SUM(AG56,AT56)</f>
        <v>0</v>
      </c>
      <c r="AO56" s="366"/>
      <c r="AP56" s="366"/>
      <c r="AQ56" s="91" t="s">
        <v>81</v>
      </c>
      <c r="AR56" s="92"/>
      <c r="AS56" s="98">
        <v>0</v>
      </c>
      <c r="AT56" s="99">
        <f>ROUND(SUM(AV56:AW56),2)</f>
        <v>0</v>
      </c>
      <c r="AU56" s="100">
        <f>'108-2019b - Osazení chrán...'!P85</f>
        <v>0</v>
      </c>
      <c r="AV56" s="99">
        <f>'108-2019b - Osazení chrán...'!J33</f>
        <v>0</v>
      </c>
      <c r="AW56" s="99">
        <f>'108-2019b - Osazení chrán...'!J34</f>
        <v>0</v>
      </c>
      <c r="AX56" s="99">
        <f>'108-2019b - Osazení chrán...'!J35</f>
        <v>0</v>
      </c>
      <c r="AY56" s="99">
        <f>'108-2019b - Osazení chrán...'!J36</f>
        <v>0</v>
      </c>
      <c r="AZ56" s="99">
        <f>'108-2019b - Osazení chrán...'!F33</f>
        <v>0</v>
      </c>
      <c r="BA56" s="99">
        <f>'108-2019b - Osazení chrán...'!F34</f>
        <v>0</v>
      </c>
      <c r="BB56" s="99">
        <f>'108-2019b - Osazení chrán...'!F35</f>
        <v>0</v>
      </c>
      <c r="BC56" s="99">
        <f>'108-2019b - Osazení chrán...'!F36</f>
        <v>0</v>
      </c>
      <c r="BD56" s="101">
        <f>'108-2019b - Osazení chrán...'!F37</f>
        <v>0</v>
      </c>
      <c r="BT56" s="97" t="s">
        <v>82</v>
      </c>
      <c r="BV56" s="97" t="s">
        <v>76</v>
      </c>
      <c r="BW56" s="97" t="s">
        <v>87</v>
      </c>
      <c r="BX56" s="97" t="s">
        <v>5</v>
      </c>
      <c r="CL56" s="97" t="s">
        <v>19</v>
      </c>
      <c r="CM56" s="97" t="s">
        <v>84</v>
      </c>
    </row>
    <row r="57" spans="1:91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91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ETN8zF4uFWqsyfyI8KaSiD42RbE0pqOIEQJPwSHS46MnRXd0jTunzuzdV5jVHoZHTIM5IBB5cFMJQ0DN2FbL+g==" saltValue="cj+KZGTmdzG9s6gmj/swun/GkxJ5iWiwwm1wVZXU36y+C4iQa2WJxviyN1Vz7Q8Q9E19/MyJZR4tYoEmjYKtWQ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08-2019a - Kanalizace a ČOV'!C2" display="/" xr:uid="{00000000-0004-0000-0000-000000000000}"/>
    <hyperlink ref="A56" location="'108-2019b - Osazení chrán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3"/>
  <sheetViews>
    <sheetView showGridLines="0" tabSelected="1" topLeftCell="A431" workbookViewId="0">
      <selection activeCell="A431" sqref="A43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8" t="s">
        <v>83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84</v>
      </c>
    </row>
    <row r="4" spans="1:46" s="1" customFormat="1" ht="24.95" customHeight="1">
      <c r="B4" s="21"/>
      <c r="D4" s="106" t="s">
        <v>88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0" t="str">
        <f>'Rekapitulace stavby'!K6</f>
        <v>Domovní ČOV pro MŠ v Novém Jičíně-Bludovicích č.p. 73</v>
      </c>
      <c r="F7" s="371"/>
      <c r="G7" s="371"/>
      <c r="H7" s="371"/>
      <c r="I7" s="102"/>
      <c r="L7" s="21"/>
    </row>
    <row r="8" spans="1:46" s="2" customFormat="1" ht="12" customHeight="1">
      <c r="A8" s="35"/>
      <c r="B8" s="40"/>
      <c r="C8" s="35"/>
      <c r="D8" s="108" t="s">
        <v>89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72" t="s">
        <v>90</v>
      </c>
      <c r="F9" s="373"/>
      <c r="G9" s="373"/>
      <c r="H9" s="37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6. 3. 2020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27</v>
      </c>
      <c r="J20" s="111" t="s">
        <v>33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29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27</v>
      </c>
      <c r="J23" s="111" t="s">
        <v>33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37</v>
      </c>
      <c r="F24" s="35"/>
      <c r="G24" s="35"/>
      <c r="H24" s="35"/>
      <c r="I24" s="112" t="s">
        <v>29</v>
      </c>
      <c r="J24" s="111" t="s">
        <v>21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38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6" t="s">
        <v>21</v>
      </c>
      <c r="F27" s="376"/>
      <c r="G27" s="376"/>
      <c r="H27" s="37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109"/>
      <c r="J30" s="121">
        <f>ROUND(J88, 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3" t="s">
        <v>41</v>
      </c>
      <c r="J32" s="122" t="s">
        <v>43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44</v>
      </c>
      <c r="E33" s="108" t="s">
        <v>45</v>
      </c>
      <c r="F33" s="125">
        <f>ROUND((SUM(BE88:BE432)),  2)</f>
        <v>0</v>
      </c>
      <c r="G33" s="35"/>
      <c r="H33" s="35"/>
      <c r="I33" s="126">
        <v>0.21</v>
      </c>
      <c r="J33" s="125">
        <f>ROUND(((SUM(BE88:BE432))*I33),  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46</v>
      </c>
      <c r="F34" s="125">
        <f>ROUND((SUM(BF88:BF432)),  2)</f>
        <v>0</v>
      </c>
      <c r="G34" s="35"/>
      <c r="H34" s="35"/>
      <c r="I34" s="126">
        <v>0.15</v>
      </c>
      <c r="J34" s="125">
        <f>ROUND(((SUM(BF88:BF432))*I34),  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8" t="s">
        <v>47</v>
      </c>
      <c r="F35" s="125">
        <f>ROUND((SUM(BG88:BG432)),  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8" t="s">
        <v>48</v>
      </c>
      <c r="F36" s="125">
        <f>ROUND((SUM(BH88:BH432)),  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8" t="s">
        <v>49</v>
      </c>
      <c r="F37" s="125">
        <f>ROUND((SUM(BI88:BI432)),  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50</v>
      </c>
      <c r="E39" s="129"/>
      <c r="F39" s="129"/>
      <c r="G39" s="130" t="s">
        <v>51</v>
      </c>
      <c r="H39" s="131" t="s">
        <v>52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91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7" t="str">
        <f>E7</f>
        <v>Domovní ČOV pro MŠ v Novém Jičíně-Bludovicích č.p. 73</v>
      </c>
      <c r="F48" s="378"/>
      <c r="G48" s="378"/>
      <c r="H48" s="37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89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50" t="str">
        <f>E9</f>
        <v>108/2019a - Kanalizace a ČOV</v>
      </c>
      <c r="F50" s="379"/>
      <c r="G50" s="379"/>
      <c r="H50" s="37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22</v>
      </c>
      <c r="D52" s="37"/>
      <c r="E52" s="37"/>
      <c r="F52" s="28" t="str">
        <f>F12</f>
        <v>Nový Jičín-Bludovice</v>
      </c>
      <c r="G52" s="37"/>
      <c r="H52" s="37"/>
      <c r="I52" s="112" t="s">
        <v>24</v>
      </c>
      <c r="J52" s="60" t="str">
        <f>IF(J12="","",J12)</f>
        <v>6. 3. 2020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30" t="s">
        <v>26</v>
      </c>
      <c r="D54" s="37"/>
      <c r="E54" s="37"/>
      <c r="F54" s="28" t="str">
        <f>E15</f>
        <v>Město Nový Jičín</v>
      </c>
      <c r="G54" s="37"/>
      <c r="H54" s="37"/>
      <c r="I54" s="112" t="s">
        <v>32</v>
      </c>
      <c r="J54" s="33" t="str">
        <f>E21</f>
        <v>Ing. Lubomír Novák-AVONA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Ing. Lubomír Novák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1" t="s">
        <v>92</v>
      </c>
      <c r="D57" s="142"/>
      <c r="E57" s="142"/>
      <c r="F57" s="142"/>
      <c r="G57" s="142"/>
      <c r="H57" s="142"/>
      <c r="I57" s="143"/>
      <c r="J57" s="144" t="s">
        <v>93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72</v>
      </c>
      <c r="D59" s="37"/>
      <c r="E59" s="37"/>
      <c r="F59" s="37"/>
      <c r="G59" s="37"/>
      <c r="H59" s="37"/>
      <c r="I59" s="109"/>
      <c r="J59" s="78">
        <f>J88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94</v>
      </c>
    </row>
    <row r="60" spans="1:47" s="9" customFormat="1" ht="24.95" customHeight="1">
      <c r="B60" s="146"/>
      <c r="C60" s="147"/>
      <c r="D60" s="148" t="s">
        <v>95</v>
      </c>
      <c r="E60" s="149"/>
      <c r="F60" s="149"/>
      <c r="G60" s="149"/>
      <c r="H60" s="149"/>
      <c r="I60" s="150"/>
      <c r="J60" s="151">
        <f>J89</f>
        <v>0</v>
      </c>
      <c r="K60" s="147"/>
      <c r="L60" s="152"/>
    </row>
    <row r="61" spans="1:47" s="10" customFormat="1" ht="19.899999999999999" customHeight="1">
      <c r="B61" s="153"/>
      <c r="C61" s="154"/>
      <c r="D61" s="155" t="s">
        <v>96</v>
      </c>
      <c r="E61" s="156"/>
      <c r="F61" s="156"/>
      <c r="G61" s="156"/>
      <c r="H61" s="156"/>
      <c r="I61" s="157"/>
      <c r="J61" s="158">
        <f>J90</f>
        <v>0</v>
      </c>
      <c r="K61" s="154"/>
      <c r="L61" s="159"/>
    </row>
    <row r="62" spans="1:47" s="10" customFormat="1" ht="19.899999999999999" customHeight="1">
      <c r="B62" s="153"/>
      <c r="C62" s="154"/>
      <c r="D62" s="155" t="s">
        <v>97</v>
      </c>
      <c r="E62" s="156"/>
      <c r="F62" s="156"/>
      <c r="G62" s="156"/>
      <c r="H62" s="156"/>
      <c r="I62" s="157"/>
      <c r="J62" s="158">
        <f>J319</f>
        <v>0</v>
      </c>
      <c r="K62" s="154"/>
      <c r="L62" s="159"/>
    </row>
    <row r="63" spans="1:47" s="10" customFormat="1" ht="19.899999999999999" customHeight="1">
      <c r="B63" s="153"/>
      <c r="C63" s="154"/>
      <c r="D63" s="155" t="s">
        <v>98</v>
      </c>
      <c r="E63" s="156"/>
      <c r="F63" s="156"/>
      <c r="G63" s="156"/>
      <c r="H63" s="156"/>
      <c r="I63" s="157"/>
      <c r="J63" s="158">
        <f>J325</f>
        <v>0</v>
      </c>
      <c r="K63" s="154"/>
      <c r="L63" s="159"/>
    </row>
    <row r="64" spans="1:47" s="10" customFormat="1" ht="19.899999999999999" customHeight="1">
      <c r="B64" s="153"/>
      <c r="C64" s="154"/>
      <c r="D64" s="155" t="s">
        <v>99</v>
      </c>
      <c r="E64" s="156"/>
      <c r="F64" s="156"/>
      <c r="G64" s="156"/>
      <c r="H64" s="156"/>
      <c r="I64" s="157"/>
      <c r="J64" s="158">
        <f>J338</f>
        <v>0</v>
      </c>
      <c r="K64" s="154"/>
      <c r="L64" s="159"/>
    </row>
    <row r="65" spans="1:31" s="10" customFormat="1" ht="19.899999999999999" customHeight="1">
      <c r="B65" s="153"/>
      <c r="C65" s="154"/>
      <c r="D65" s="155" t="s">
        <v>100</v>
      </c>
      <c r="E65" s="156"/>
      <c r="F65" s="156"/>
      <c r="G65" s="156"/>
      <c r="H65" s="156"/>
      <c r="I65" s="157"/>
      <c r="J65" s="158">
        <f>J345</f>
        <v>0</v>
      </c>
      <c r="K65" s="154"/>
      <c r="L65" s="159"/>
    </row>
    <row r="66" spans="1:31" s="10" customFormat="1" ht="19.899999999999999" customHeight="1">
      <c r="B66" s="153"/>
      <c r="C66" s="154"/>
      <c r="D66" s="155" t="s">
        <v>101</v>
      </c>
      <c r="E66" s="156"/>
      <c r="F66" s="156"/>
      <c r="G66" s="156"/>
      <c r="H66" s="156"/>
      <c r="I66" s="157"/>
      <c r="J66" s="158">
        <f>J389</f>
        <v>0</v>
      </c>
      <c r="K66" s="154"/>
      <c r="L66" s="159"/>
    </row>
    <row r="67" spans="1:31" s="10" customFormat="1" ht="19.899999999999999" customHeight="1">
      <c r="B67" s="153"/>
      <c r="C67" s="154"/>
      <c r="D67" s="155" t="s">
        <v>102</v>
      </c>
      <c r="E67" s="156"/>
      <c r="F67" s="156"/>
      <c r="G67" s="156"/>
      <c r="H67" s="156"/>
      <c r="I67" s="157"/>
      <c r="J67" s="158">
        <f>J427</f>
        <v>0</v>
      </c>
      <c r="K67" s="154"/>
      <c r="L67" s="159"/>
    </row>
    <row r="68" spans="1:31" s="9" customFormat="1" ht="24.95" customHeight="1">
      <c r="B68" s="146"/>
      <c r="C68" s="147"/>
      <c r="D68" s="148" t="s">
        <v>103</v>
      </c>
      <c r="E68" s="149"/>
      <c r="F68" s="149"/>
      <c r="G68" s="149"/>
      <c r="H68" s="149"/>
      <c r="I68" s="150"/>
      <c r="J68" s="151">
        <f>J430</f>
        <v>0</v>
      </c>
      <c r="K68" s="147"/>
      <c r="L68" s="152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109"/>
      <c r="J69" s="37"/>
      <c r="K69" s="37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137"/>
      <c r="J70" s="49"/>
      <c r="K70" s="49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0"/>
      <c r="J74" s="51"/>
      <c r="K74" s="51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104</v>
      </c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77" t="str">
        <f>E7</f>
        <v>Domovní ČOV pro MŠ v Novém Jičíně-Bludovicích č.p. 73</v>
      </c>
      <c r="F78" s="378"/>
      <c r="G78" s="378"/>
      <c r="H78" s="378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89</v>
      </c>
      <c r="D79" s="37"/>
      <c r="E79" s="37"/>
      <c r="F79" s="37"/>
      <c r="G79" s="37"/>
      <c r="H79" s="37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50" t="str">
        <f>E9</f>
        <v>108/2019a - Kanalizace a ČOV</v>
      </c>
      <c r="F80" s="379"/>
      <c r="G80" s="379"/>
      <c r="H80" s="379"/>
      <c r="I80" s="109"/>
      <c r="J80" s="37"/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30" t="s">
        <v>22</v>
      </c>
      <c r="D82" s="37"/>
      <c r="E82" s="37"/>
      <c r="F82" s="28" t="str">
        <f>F12</f>
        <v>Nový Jičín-Bludovice</v>
      </c>
      <c r="G82" s="37"/>
      <c r="H82" s="37"/>
      <c r="I82" s="112" t="s">
        <v>24</v>
      </c>
      <c r="J82" s="60" t="str">
        <f>IF(J12="","",J12)</f>
        <v>6. 3. 2020</v>
      </c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09"/>
      <c r="J83" s="37"/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30" t="s">
        <v>26</v>
      </c>
      <c r="D84" s="37"/>
      <c r="E84" s="37"/>
      <c r="F84" s="28" t="str">
        <f>E15</f>
        <v>Město Nový Jičín</v>
      </c>
      <c r="G84" s="37"/>
      <c r="H84" s="37"/>
      <c r="I84" s="112" t="s">
        <v>32</v>
      </c>
      <c r="J84" s="33" t="str">
        <f>E21</f>
        <v>Ing. Lubomír Novák-AVONA</v>
      </c>
      <c r="K84" s="37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5.2" customHeight="1">
      <c r="A85" s="35"/>
      <c r="B85" s="36"/>
      <c r="C85" s="30" t="s">
        <v>30</v>
      </c>
      <c r="D85" s="37"/>
      <c r="E85" s="37"/>
      <c r="F85" s="28" t="str">
        <f>IF(E18="","",E18)</f>
        <v>Vyplň údaj</v>
      </c>
      <c r="G85" s="37"/>
      <c r="H85" s="37"/>
      <c r="I85" s="112" t="s">
        <v>36</v>
      </c>
      <c r="J85" s="33" t="str">
        <f>E24</f>
        <v>Ing. Lubomír Novák</v>
      </c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09"/>
      <c r="J86" s="37"/>
      <c r="K86" s="37"/>
      <c r="L86" s="11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0"/>
      <c r="B87" s="161"/>
      <c r="C87" s="162" t="s">
        <v>105</v>
      </c>
      <c r="D87" s="163" t="s">
        <v>59</v>
      </c>
      <c r="E87" s="163" t="s">
        <v>55</v>
      </c>
      <c r="F87" s="163" t="s">
        <v>56</v>
      </c>
      <c r="G87" s="163" t="s">
        <v>106</v>
      </c>
      <c r="H87" s="163" t="s">
        <v>107</v>
      </c>
      <c r="I87" s="164" t="s">
        <v>108</v>
      </c>
      <c r="J87" s="163" t="s">
        <v>93</v>
      </c>
      <c r="K87" s="165" t="s">
        <v>109</v>
      </c>
      <c r="L87" s="166"/>
      <c r="M87" s="69" t="s">
        <v>21</v>
      </c>
      <c r="N87" s="70" t="s">
        <v>44</v>
      </c>
      <c r="O87" s="70" t="s">
        <v>110</v>
      </c>
      <c r="P87" s="70" t="s">
        <v>111</v>
      </c>
      <c r="Q87" s="70" t="s">
        <v>112</v>
      </c>
      <c r="R87" s="70" t="s">
        <v>113</v>
      </c>
      <c r="S87" s="70" t="s">
        <v>114</v>
      </c>
      <c r="T87" s="71" t="s">
        <v>115</v>
      </c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</row>
    <row r="88" spans="1:65" s="2" customFormat="1" ht="22.9" customHeight="1">
      <c r="A88" s="35"/>
      <c r="B88" s="36"/>
      <c r="C88" s="76" t="s">
        <v>116</v>
      </c>
      <c r="D88" s="37"/>
      <c r="E88" s="37"/>
      <c r="F88" s="37"/>
      <c r="G88" s="37"/>
      <c r="H88" s="37"/>
      <c r="I88" s="109"/>
      <c r="J88" s="167">
        <f>BK88</f>
        <v>0</v>
      </c>
      <c r="K88" s="37"/>
      <c r="L88" s="40"/>
      <c r="M88" s="72"/>
      <c r="N88" s="168"/>
      <c r="O88" s="73"/>
      <c r="P88" s="169">
        <f>P89+P430</f>
        <v>0</v>
      </c>
      <c r="Q88" s="73"/>
      <c r="R88" s="169">
        <f>R89+R430</f>
        <v>63.430594699999993</v>
      </c>
      <c r="S88" s="73"/>
      <c r="T88" s="170">
        <f>T89+T430</f>
        <v>8.3218599999999991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73</v>
      </c>
      <c r="AU88" s="18" t="s">
        <v>94</v>
      </c>
      <c r="BK88" s="171">
        <f>BK89+BK430</f>
        <v>0</v>
      </c>
    </row>
    <row r="89" spans="1:65" s="12" customFormat="1" ht="25.9" customHeight="1">
      <c r="B89" s="172"/>
      <c r="C89" s="173"/>
      <c r="D89" s="174" t="s">
        <v>73</v>
      </c>
      <c r="E89" s="175" t="s">
        <v>117</v>
      </c>
      <c r="F89" s="175" t="s">
        <v>118</v>
      </c>
      <c r="G89" s="173"/>
      <c r="H89" s="173"/>
      <c r="I89" s="176"/>
      <c r="J89" s="177">
        <f>BK89</f>
        <v>0</v>
      </c>
      <c r="K89" s="173"/>
      <c r="L89" s="178"/>
      <c r="M89" s="179"/>
      <c r="N89" s="180"/>
      <c r="O89" s="180"/>
      <c r="P89" s="181">
        <f>P90+P319+P325+P338+P345+P389+P427</f>
        <v>0</v>
      </c>
      <c r="Q89" s="180"/>
      <c r="R89" s="181">
        <f>R90+R319+R325+R338+R345+R389+R427</f>
        <v>63.430594699999993</v>
      </c>
      <c r="S89" s="180"/>
      <c r="T89" s="182">
        <f>T90+T319+T325+T338+T345+T389+T427</f>
        <v>8.3218599999999991</v>
      </c>
      <c r="AR89" s="183" t="s">
        <v>82</v>
      </c>
      <c r="AT89" s="184" t="s">
        <v>73</v>
      </c>
      <c r="AU89" s="184" t="s">
        <v>74</v>
      </c>
      <c r="AY89" s="183" t="s">
        <v>119</v>
      </c>
      <c r="BK89" s="185">
        <f>BK90+BK319+BK325+BK338+BK345+BK389+BK427</f>
        <v>0</v>
      </c>
    </row>
    <row r="90" spans="1:65" s="12" customFormat="1" ht="22.9" customHeight="1">
      <c r="B90" s="172"/>
      <c r="C90" s="173"/>
      <c r="D90" s="174" t="s">
        <v>73</v>
      </c>
      <c r="E90" s="186" t="s">
        <v>82</v>
      </c>
      <c r="F90" s="186" t="s">
        <v>120</v>
      </c>
      <c r="G90" s="173"/>
      <c r="H90" s="173"/>
      <c r="I90" s="176"/>
      <c r="J90" s="187">
        <f>BK90</f>
        <v>0</v>
      </c>
      <c r="K90" s="173"/>
      <c r="L90" s="178"/>
      <c r="M90" s="179"/>
      <c r="N90" s="180"/>
      <c r="O90" s="180"/>
      <c r="P90" s="181">
        <f>SUM(P91:P318)</f>
        <v>0</v>
      </c>
      <c r="Q90" s="180"/>
      <c r="R90" s="181">
        <f>SUM(R91:R318)</f>
        <v>56.444376599999998</v>
      </c>
      <c r="S90" s="180"/>
      <c r="T90" s="182">
        <f>SUM(T91:T318)</f>
        <v>7.9071399999999992</v>
      </c>
      <c r="AR90" s="183" t="s">
        <v>82</v>
      </c>
      <c r="AT90" s="184" t="s">
        <v>73</v>
      </c>
      <c r="AU90" s="184" t="s">
        <v>82</v>
      </c>
      <c r="AY90" s="183" t="s">
        <v>119</v>
      </c>
      <c r="BK90" s="185">
        <f>SUM(BK91:BK318)</f>
        <v>0</v>
      </c>
    </row>
    <row r="91" spans="1:65" s="2" customFormat="1" ht="24" customHeight="1">
      <c r="A91" s="35"/>
      <c r="B91" s="36"/>
      <c r="C91" s="188" t="s">
        <v>82</v>
      </c>
      <c r="D91" s="188" t="s">
        <v>121</v>
      </c>
      <c r="E91" s="189" t="s">
        <v>122</v>
      </c>
      <c r="F91" s="190" t="s">
        <v>123</v>
      </c>
      <c r="G91" s="191" t="s">
        <v>124</v>
      </c>
      <c r="H91" s="192">
        <v>30</v>
      </c>
      <c r="I91" s="193"/>
      <c r="J91" s="194">
        <f>ROUND(I91*H91,2)</f>
        <v>0</v>
      </c>
      <c r="K91" s="190" t="s">
        <v>125</v>
      </c>
      <c r="L91" s="40"/>
      <c r="M91" s="195" t="s">
        <v>21</v>
      </c>
      <c r="N91" s="196" t="s">
        <v>45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126</v>
      </c>
      <c r="AT91" s="199" t="s">
        <v>121</v>
      </c>
      <c r="AU91" s="199" t="s">
        <v>84</v>
      </c>
      <c r="AY91" s="18" t="s">
        <v>119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82</v>
      </c>
      <c r="BK91" s="200">
        <f>ROUND(I91*H91,2)</f>
        <v>0</v>
      </c>
      <c r="BL91" s="18" t="s">
        <v>126</v>
      </c>
      <c r="BM91" s="199" t="s">
        <v>127</v>
      </c>
    </row>
    <row r="92" spans="1:65" s="2" customFormat="1" ht="19.5">
      <c r="A92" s="35"/>
      <c r="B92" s="36"/>
      <c r="C92" s="37"/>
      <c r="D92" s="201" t="s">
        <v>128</v>
      </c>
      <c r="E92" s="37"/>
      <c r="F92" s="202" t="s">
        <v>129</v>
      </c>
      <c r="G92" s="37"/>
      <c r="H92" s="37"/>
      <c r="I92" s="109"/>
      <c r="J92" s="37"/>
      <c r="K92" s="37"/>
      <c r="L92" s="40"/>
      <c r="M92" s="203"/>
      <c r="N92" s="204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128</v>
      </c>
      <c r="AU92" s="18" t="s">
        <v>84</v>
      </c>
    </row>
    <row r="93" spans="1:65" s="2" customFormat="1" ht="24" customHeight="1">
      <c r="A93" s="35"/>
      <c r="B93" s="36"/>
      <c r="C93" s="188" t="s">
        <v>84</v>
      </c>
      <c r="D93" s="188" t="s">
        <v>121</v>
      </c>
      <c r="E93" s="189" t="s">
        <v>130</v>
      </c>
      <c r="F93" s="190" t="s">
        <v>131</v>
      </c>
      <c r="G93" s="191" t="s">
        <v>132</v>
      </c>
      <c r="H93" s="192">
        <v>3</v>
      </c>
      <c r="I93" s="193"/>
      <c r="J93" s="194">
        <f>ROUND(I93*H93,2)</f>
        <v>0</v>
      </c>
      <c r="K93" s="190" t="s">
        <v>125</v>
      </c>
      <c r="L93" s="40"/>
      <c r="M93" s="195" t="s">
        <v>21</v>
      </c>
      <c r="N93" s="196" t="s">
        <v>45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126</v>
      </c>
      <c r="AT93" s="199" t="s">
        <v>121</v>
      </c>
      <c r="AU93" s="199" t="s">
        <v>84</v>
      </c>
      <c r="AY93" s="18" t="s">
        <v>119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82</v>
      </c>
      <c r="BK93" s="200">
        <f>ROUND(I93*H93,2)</f>
        <v>0</v>
      </c>
      <c r="BL93" s="18" t="s">
        <v>126</v>
      </c>
      <c r="BM93" s="199" t="s">
        <v>133</v>
      </c>
    </row>
    <row r="94" spans="1:65" s="2" customFormat="1" ht="19.5">
      <c r="A94" s="35"/>
      <c r="B94" s="36"/>
      <c r="C94" s="37"/>
      <c r="D94" s="201" t="s">
        <v>128</v>
      </c>
      <c r="E94" s="37"/>
      <c r="F94" s="202" t="s">
        <v>134</v>
      </c>
      <c r="G94" s="37"/>
      <c r="H94" s="37"/>
      <c r="I94" s="109"/>
      <c r="J94" s="37"/>
      <c r="K94" s="37"/>
      <c r="L94" s="40"/>
      <c r="M94" s="203"/>
      <c r="N94" s="204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128</v>
      </c>
      <c r="AU94" s="18" t="s">
        <v>84</v>
      </c>
    </row>
    <row r="95" spans="1:65" s="2" customFormat="1" ht="24" customHeight="1">
      <c r="A95" s="35"/>
      <c r="B95" s="36"/>
      <c r="C95" s="188" t="s">
        <v>135</v>
      </c>
      <c r="D95" s="188" t="s">
        <v>121</v>
      </c>
      <c r="E95" s="189" t="s">
        <v>136</v>
      </c>
      <c r="F95" s="190" t="s">
        <v>137</v>
      </c>
      <c r="G95" s="191" t="s">
        <v>138</v>
      </c>
      <c r="H95" s="192">
        <v>27.265999999999998</v>
      </c>
      <c r="I95" s="193"/>
      <c r="J95" s="194">
        <f>ROUND(I95*H95,2)</f>
        <v>0</v>
      </c>
      <c r="K95" s="190" t="s">
        <v>125</v>
      </c>
      <c r="L95" s="40"/>
      <c r="M95" s="195" t="s">
        <v>21</v>
      </c>
      <c r="N95" s="196" t="s">
        <v>45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0.28999999999999998</v>
      </c>
      <c r="T95" s="198">
        <f>S95*H95</f>
        <v>7.9071399999999992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126</v>
      </c>
      <c r="AT95" s="199" t="s">
        <v>121</v>
      </c>
      <c r="AU95" s="199" t="s">
        <v>84</v>
      </c>
      <c r="AY95" s="18" t="s">
        <v>119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82</v>
      </c>
      <c r="BK95" s="200">
        <f>ROUND(I95*H95,2)</f>
        <v>0</v>
      </c>
      <c r="BL95" s="18" t="s">
        <v>126</v>
      </c>
      <c r="BM95" s="199" t="s">
        <v>139</v>
      </c>
    </row>
    <row r="96" spans="1:65" s="2" customFormat="1" ht="39">
      <c r="A96" s="35"/>
      <c r="B96" s="36"/>
      <c r="C96" s="37"/>
      <c r="D96" s="201" t="s">
        <v>128</v>
      </c>
      <c r="E96" s="37"/>
      <c r="F96" s="202" t="s">
        <v>140</v>
      </c>
      <c r="G96" s="37"/>
      <c r="H96" s="37"/>
      <c r="I96" s="109"/>
      <c r="J96" s="37"/>
      <c r="K96" s="37"/>
      <c r="L96" s="40"/>
      <c r="M96" s="203"/>
      <c r="N96" s="204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128</v>
      </c>
      <c r="AU96" s="18" t="s">
        <v>84</v>
      </c>
    </row>
    <row r="97" spans="1:65" s="13" customFormat="1" ht="11.25">
      <c r="B97" s="205"/>
      <c r="C97" s="206"/>
      <c r="D97" s="201" t="s">
        <v>141</v>
      </c>
      <c r="E97" s="207" t="s">
        <v>21</v>
      </c>
      <c r="F97" s="208" t="s">
        <v>142</v>
      </c>
      <c r="G97" s="206"/>
      <c r="H97" s="209">
        <v>5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141</v>
      </c>
      <c r="AU97" s="215" t="s">
        <v>84</v>
      </c>
      <c r="AV97" s="13" t="s">
        <v>84</v>
      </c>
      <c r="AW97" s="13" t="s">
        <v>35</v>
      </c>
      <c r="AX97" s="13" t="s">
        <v>74</v>
      </c>
      <c r="AY97" s="215" t="s">
        <v>119</v>
      </c>
    </row>
    <row r="98" spans="1:65" s="13" customFormat="1" ht="11.25">
      <c r="B98" s="205"/>
      <c r="C98" s="206"/>
      <c r="D98" s="201" t="s">
        <v>141</v>
      </c>
      <c r="E98" s="207" t="s">
        <v>21</v>
      </c>
      <c r="F98" s="208" t="s">
        <v>143</v>
      </c>
      <c r="G98" s="206"/>
      <c r="H98" s="209">
        <v>10.016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141</v>
      </c>
      <c r="AU98" s="215" t="s">
        <v>84</v>
      </c>
      <c r="AV98" s="13" t="s">
        <v>84</v>
      </c>
      <c r="AW98" s="13" t="s">
        <v>35</v>
      </c>
      <c r="AX98" s="13" t="s">
        <v>74</v>
      </c>
      <c r="AY98" s="215" t="s">
        <v>119</v>
      </c>
    </row>
    <row r="99" spans="1:65" s="13" customFormat="1" ht="11.25">
      <c r="B99" s="205"/>
      <c r="C99" s="206"/>
      <c r="D99" s="201" t="s">
        <v>141</v>
      </c>
      <c r="E99" s="207" t="s">
        <v>21</v>
      </c>
      <c r="F99" s="208" t="s">
        <v>144</v>
      </c>
      <c r="G99" s="206"/>
      <c r="H99" s="209">
        <v>12.25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141</v>
      </c>
      <c r="AU99" s="215" t="s">
        <v>84</v>
      </c>
      <c r="AV99" s="13" t="s">
        <v>84</v>
      </c>
      <c r="AW99" s="13" t="s">
        <v>35</v>
      </c>
      <c r="AX99" s="13" t="s">
        <v>74</v>
      </c>
      <c r="AY99" s="215" t="s">
        <v>119</v>
      </c>
    </row>
    <row r="100" spans="1:65" s="14" customFormat="1" ht="11.25">
      <c r="B100" s="216"/>
      <c r="C100" s="217"/>
      <c r="D100" s="201" t="s">
        <v>141</v>
      </c>
      <c r="E100" s="218" t="s">
        <v>21</v>
      </c>
      <c r="F100" s="219" t="s">
        <v>145</v>
      </c>
      <c r="G100" s="217"/>
      <c r="H100" s="220">
        <v>27.265999999999998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141</v>
      </c>
      <c r="AU100" s="226" t="s">
        <v>84</v>
      </c>
      <c r="AV100" s="14" t="s">
        <v>126</v>
      </c>
      <c r="AW100" s="14" t="s">
        <v>35</v>
      </c>
      <c r="AX100" s="14" t="s">
        <v>82</v>
      </c>
      <c r="AY100" s="226" t="s">
        <v>119</v>
      </c>
    </row>
    <row r="101" spans="1:65" s="2" customFormat="1" ht="24" customHeight="1">
      <c r="A101" s="35"/>
      <c r="B101" s="36"/>
      <c r="C101" s="188" t="s">
        <v>126</v>
      </c>
      <c r="D101" s="188" t="s">
        <v>121</v>
      </c>
      <c r="E101" s="189" t="s">
        <v>146</v>
      </c>
      <c r="F101" s="190" t="s">
        <v>147</v>
      </c>
      <c r="G101" s="191" t="s">
        <v>148</v>
      </c>
      <c r="H101" s="192">
        <v>5.12</v>
      </c>
      <c r="I101" s="193"/>
      <c r="J101" s="194">
        <f>ROUND(I101*H101,2)</f>
        <v>0</v>
      </c>
      <c r="K101" s="190" t="s">
        <v>125</v>
      </c>
      <c r="L101" s="40"/>
      <c r="M101" s="195" t="s">
        <v>21</v>
      </c>
      <c r="N101" s="196" t="s">
        <v>45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126</v>
      </c>
      <c r="AT101" s="199" t="s">
        <v>121</v>
      </c>
      <c r="AU101" s="199" t="s">
        <v>84</v>
      </c>
      <c r="AY101" s="18" t="s">
        <v>119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82</v>
      </c>
      <c r="BK101" s="200">
        <f>ROUND(I101*H101,2)</f>
        <v>0</v>
      </c>
      <c r="BL101" s="18" t="s">
        <v>126</v>
      </c>
      <c r="BM101" s="199" t="s">
        <v>149</v>
      </c>
    </row>
    <row r="102" spans="1:65" s="2" customFormat="1" ht="29.25">
      <c r="A102" s="35"/>
      <c r="B102" s="36"/>
      <c r="C102" s="37"/>
      <c r="D102" s="201" t="s">
        <v>128</v>
      </c>
      <c r="E102" s="37"/>
      <c r="F102" s="202" t="s">
        <v>150</v>
      </c>
      <c r="G102" s="37"/>
      <c r="H102" s="37"/>
      <c r="I102" s="109"/>
      <c r="J102" s="37"/>
      <c r="K102" s="37"/>
      <c r="L102" s="40"/>
      <c r="M102" s="203"/>
      <c r="N102" s="204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128</v>
      </c>
      <c r="AU102" s="18" t="s">
        <v>84</v>
      </c>
    </row>
    <row r="103" spans="1:65" s="13" customFormat="1" ht="11.25">
      <c r="B103" s="205"/>
      <c r="C103" s="206"/>
      <c r="D103" s="201" t="s">
        <v>141</v>
      </c>
      <c r="E103" s="207" t="s">
        <v>21</v>
      </c>
      <c r="F103" s="208" t="s">
        <v>151</v>
      </c>
      <c r="G103" s="206"/>
      <c r="H103" s="209">
        <v>4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141</v>
      </c>
      <c r="AU103" s="215" t="s">
        <v>84</v>
      </c>
      <c r="AV103" s="13" t="s">
        <v>84</v>
      </c>
      <c r="AW103" s="13" t="s">
        <v>35</v>
      </c>
      <c r="AX103" s="13" t="s">
        <v>74</v>
      </c>
      <c r="AY103" s="215" t="s">
        <v>119</v>
      </c>
    </row>
    <row r="104" spans="1:65" s="13" customFormat="1" ht="11.25">
      <c r="B104" s="205"/>
      <c r="C104" s="206"/>
      <c r="D104" s="201" t="s">
        <v>141</v>
      </c>
      <c r="E104" s="207" t="s">
        <v>21</v>
      </c>
      <c r="F104" s="208" t="s">
        <v>152</v>
      </c>
      <c r="G104" s="206"/>
      <c r="H104" s="209">
        <v>1.1200000000000001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141</v>
      </c>
      <c r="AU104" s="215" t="s">
        <v>84</v>
      </c>
      <c r="AV104" s="13" t="s">
        <v>84</v>
      </c>
      <c r="AW104" s="13" t="s">
        <v>35</v>
      </c>
      <c r="AX104" s="13" t="s">
        <v>74</v>
      </c>
      <c r="AY104" s="215" t="s">
        <v>119</v>
      </c>
    </row>
    <row r="105" spans="1:65" s="14" customFormat="1" ht="11.25">
      <c r="B105" s="216"/>
      <c r="C105" s="217"/>
      <c r="D105" s="201" t="s">
        <v>141</v>
      </c>
      <c r="E105" s="218" t="s">
        <v>21</v>
      </c>
      <c r="F105" s="219" t="s">
        <v>145</v>
      </c>
      <c r="G105" s="217"/>
      <c r="H105" s="220">
        <v>5.12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141</v>
      </c>
      <c r="AU105" s="226" t="s">
        <v>84</v>
      </c>
      <c r="AV105" s="14" t="s">
        <v>126</v>
      </c>
      <c r="AW105" s="14" t="s">
        <v>35</v>
      </c>
      <c r="AX105" s="14" t="s">
        <v>82</v>
      </c>
      <c r="AY105" s="226" t="s">
        <v>119</v>
      </c>
    </row>
    <row r="106" spans="1:65" s="2" customFormat="1" ht="24" customHeight="1">
      <c r="A106" s="35"/>
      <c r="B106" s="36"/>
      <c r="C106" s="188" t="s">
        <v>153</v>
      </c>
      <c r="D106" s="188" t="s">
        <v>121</v>
      </c>
      <c r="E106" s="189" t="s">
        <v>154</v>
      </c>
      <c r="F106" s="190" t="s">
        <v>155</v>
      </c>
      <c r="G106" s="191" t="s">
        <v>148</v>
      </c>
      <c r="H106" s="192">
        <v>34.868000000000002</v>
      </c>
      <c r="I106" s="193"/>
      <c r="J106" s="194">
        <f>ROUND(I106*H106,2)</f>
        <v>0</v>
      </c>
      <c r="K106" s="190" t="s">
        <v>125</v>
      </c>
      <c r="L106" s="40"/>
      <c r="M106" s="195" t="s">
        <v>21</v>
      </c>
      <c r="N106" s="196" t="s">
        <v>45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126</v>
      </c>
      <c r="AT106" s="199" t="s">
        <v>121</v>
      </c>
      <c r="AU106" s="199" t="s">
        <v>84</v>
      </c>
      <c r="AY106" s="18" t="s">
        <v>119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82</v>
      </c>
      <c r="BK106" s="200">
        <f>ROUND(I106*H106,2)</f>
        <v>0</v>
      </c>
      <c r="BL106" s="18" t="s">
        <v>126</v>
      </c>
      <c r="BM106" s="199" t="s">
        <v>156</v>
      </c>
    </row>
    <row r="107" spans="1:65" s="2" customFormat="1" ht="19.5">
      <c r="A107" s="35"/>
      <c r="B107" s="36"/>
      <c r="C107" s="37"/>
      <c r="D107" s="201" t="s">
        <v>128</v>
      </c>
      <c r="E107" s="37"/>
      <c r="F107" s="202" t="s">
        <v>157</v>
      </c>
      <c r="G107" s="37"/>
      <c r="H107" s="37"/>
      <c r="I107" s="109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128</v>
      </c>
      <c r="AU107" s="18" t="s">
        <v>84</v>
      </c>
    </row>
    <row r="108" spans="1:65" s="13" customFormat="1" ht="11.25">
      <c r="B108" s="205"/>
      <c r="C108" s="206"/>
      <c r="D108" s="201" t="s">
        <v>141</v>
      </c>
      <c r="E108" s="207" t="s">
        <v>21</v>
      </c>
      <c r="F108" s="208" t="s">
        <v>158</v>
      </c>
      <c r="G108" s="206"/>
      <c r="H108" s="209">
        <v>9.85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141</v>
      </c>
      <c r="AU108" s="215" t="s">
        <v>84</v>
      </c>
      <c r="AV108" s="13" t="s">
        <v>84</v>
      </c>
      <c r="AW108" s="13" t="s">
        <v>35</v>
      </c>
      <c r="AX108" s="13" t="s">
        <v>74</v>
      </c>
      <c r="AY108" s="215" t="s">
        <v>119</v>
      </c>
    </row>
    <row r="109" spans="1:65" s="13" customFormat="1" ht="11.25">
      <c r="B109" s="205"/>
      <c r="C109" s="206"/>
      <c r="D109" s="201" t="s">
        <v>141</v>
      </c>
      <c r="E109" s="207" t="s">
        <v>21</v>
      </c>
      <c r="F109" s="208" t="s">
        <v>159</v>
      </c>
      <c r="G109" s="206"/>
      <c r="H109" s="209">
        <v>-1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141</v>
      </c>
      <c r="AU109" s="215" t="s">
        <v>84</v>
      </c>
      <c r="AV109" s="13" t="s">
        <v>84</v>
      </c>
      <c r="AW109" s="13" t="s">
        <v>35</v>
      </c>
      <c r="AX109" s="13" t="s">
        <v>74</v>
      </c>
      <c r="AY109" s="215" t="s">
        <v>119</v>
      </c>
    </row>
    <row r="110" spans="1:65" s="13" customFormat="1" ht="11.25">
      <c r="B110" s="205"/>
      <c r="C110" s="206"/>
      <c r="D110" s="201" t="s">
        <v>141</v>
      </c>
      <c r="E110" s="207" t="s">
        <v>21</v>
      </c>
      <c r="F110" s="208" t="s">
        <v>160</v>
      </c>
      <c r="G110" s="206"/>
      <c r="H110" s="209">
        <v>7.4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141</v>
      </c>
      <c r="AU110" s="215" t="s">
        <v>84</v>
      </c>
      <c r="AV110" s="13" t="s">
        <v>84</v>
      </c>
      <c r="AW110" s="13" t="s">
        <v>35</v>
      </c>
      <c r="AX110" s="13" t="s">
        <v>74</v>
      </c>
      <c r="AY110" s="215" t="s">
        <v>119</v>
      </c>
    </row>
    <row r="111" spans="1:65" s="13" customFormat="1" ht="11.25">
      <c r="B111" s="205"/>
      <c r="C111" s="206"/>
      <c r="D111" s="201" t="s">
        <v>141</v>
      </c>
      <c r="E111" s="207" t="s">
        <v>21</v>
      </c>
      <c r="F111" s="208" t="s">
        <v>161</v>
      </c>
      <c r="G111" s="206"/>
      <c r="H111" s="209">
        <v>-0.4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141</v>
      </c>
      <c r="AU111" s="215" t="s">
        <v>84</v>
      </c>
      <c r="AV111" s="13" t="s">
        <v>84</v>
      </c>
      <c r="AW111" s="13" t="s">
        <v>35</v>
      </c>
      <c r="AX111" s="13" t="s">
        <v>74</v>
      </c>
      <c r="AY111" s="215" t="s">
        <v>119</v>
      </c>
    </row>
    <row r="112" spans="1:65" s="13" customFormat="1" ht="11.25">
      <c r="B112" s="205"/>
      <c r="C112" s="206"/>
      <c r="D112" s="201" t="s">
        <v>141</v>
      </c>
      <c r="E112" s="207" t="s">
        <v>21</v>
      </c>
      <c r="F112" s="208" t="s">
        <v>162</v>
      </c>
      <c r="G112" s="206"/>
      <c r="H112" s="209">
        <v>44.713000000000001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141</v>
      </c>
      <c r="AU112" s="215" t="s">
        <v>84</v>
      </c>
      <c r="AV112" s="13" t="s">
        <v>84</v>
      </c>
      <c r="AW112" s="13" t="s">
        <v>35</v>
      </c>
      <c r="AX112" s="13" t="s">
        <v>74</v>
      </c>
      <c r="AY112" s="215" t="s">
        <v>119</v>
      </c>
    </row>
    <row r="113" spans="1:65" s="13" customFormat="1" ht="11.25">
      <c r="B113" s="205"/>
      <c r="C113" s="206"/>
      <c r="D113" s="201" t="s">
        <v>141</v>
      </c>
      <c r="E113" s="207" t="s">
        <v>21</v>
      </c>
      <c r="F113" s="208" t="s">
        <v>163</v>
      </c>
      <c r="G113" s="206"/>
      <c r="H113" s="209">
        <v>-2.4500000000000002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141</v>
      </c>
      <c r="AU113" s="215" t="s">
        <v>84</v>
      </c>
      <c r="AV113" s="13" t="s">
        <v>84</v>
      </c>
      <c r="AW113" s="13" t="s">
        <v>35</v>
      </c>
      <c r="AX113" s="13" t="s">
        <v>74</v>
      </c>
      <c r="AY113" s="215" t="s">
        <v>119</v>
      </c>
    </row>
    <row r="114" spans="1:65" s="15" customFormat="1" ht="11.25">
      <c r="B114" s="227"/>
      <c r="C114" s="228"/>
      <c r="D114" s="201" t="s">
        <v>141</v>
      </c>
      <c r="E114" s="229" t="s">
        <v>21</v>
      </c>
      <c r="F114" s="230" t="s">
        <v>164</v>
      </c>
      <c r="G114" s="228"/>
      <c r="H114" s="231">
        <v>58.113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141</v>
      </c>
      <c r="AU114" s="237" t="s">
        <v>84</v>
      </c>
      <c r="AV114" s="15" t="s">
        <v>135</v>
      </c>
      <c r="AW114" s="15" t="s">
        <v>35</v>
      </c>
      <c r="AX114" s="15" t="s">
        <v>74</v>
      </c>
      <c r="AY114" s="237" t="s">
        <v>119</v>
      </c>
    </row>
    <row r="115" spans="1:65" s="13" customFormat="1" ht="11.25">
      <c r="B115" s="205"/>
      <c r="C115" s="206"/>
      <c r="D115" s="201" t="s">
        <v>141</v>
      </c>
      <c r="E115" s="207" t="s">
        <v>21</v>
      </c>
      <c r="F115" s="208" t="s">
        <v>165</v>
      </c>
      <c r="G115" s="206"/>
      <c r="H115" s="209">
        <v>34.868000000000002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141</v>
      </c>
      <c r="AU115" s="215" t="s">
        <v>84</v>
      </c>
      <c r="AV115" s="13" t="s">
        <v>84</v>
      </c>
      <c r="AW115" s="13" t="s">
        <v>35</v>
      </c>
      <c r="AX115" s="13" t="s">
        <v>82</v>
      </c>
      <c r="AY115" s="215" t="s">
        <v>119</v>
      </c>
    </row>
    <row r="116" spans="1:65" s="2" customFormat="1" ht="24" customHeight="1">
      <c r="A116" s="35"/>
      <c r="B116" s="36"/>
      <c r="C116" s="188" t="s">
        <v>166</v>
      </c>
      <c r="D116" s="188" t="s">
        <v>121</v>
      </c>
      <c r="E116" s="189" t="s">
        <v>167</v>
      </c>
      <c r="F116" s="190" t="s">
        <v>168</v>
      </c>
      <c r="G116" s="191" t="s">
        <v>148</v>
      </c>
      <c r="H116" s="192">
        <v>34.868000000000002</v>
      </c>
      <c r="I116" s="193"/>
      <c r="J116" s="194">
        <f>ROUND(I116*H116,2)</f>
        <v>0</v>
      </c>
      <c r="K116" s="190" t="s">
        <v>125</v>
      </c>
      <c r="L116" s="40"/>
      <c r="M116" s="195" t="s">
        <v>21</v>
      </c>
      <c r="N116" s="196" t="s">
        <v>45</v>
      </c>
      <c r="O116" s="65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126</v>
      </c>
      <c r="AT116" s="199" t="s">
        <v>121</v>
      </c>
      <c r="AU116" s="199" t="s">
        <v>84</v>
      </c>
      <c r="AY116" s="18" t="s">
        <v>119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82</v>
      </c>
      <c r="BK116" s="200">
        <f>ROUND(I116*H116,2)</f>
        <v>0</v>
      </c>
      <c r="BL116" s="18" t="s">
        <v>126</v>
      </c>
      <c r="BM116" s="199" t="s">
        <v>169</v>
      </c>
    </row>
    <row r="117" spans="1:65" s="2" customFormat="1" ht="29.25">
      <c r="A117" s="35"/>
      <c r="B117" s="36"/>
      <c r="C117" s="37"/>
      <c r="D117" s="201" t="s">
        <v>128</v>
      </c>
      <c r="E117" s="37"/>
      <c r="F117" s="202" t="s">
        <v>170</v>
      </c>
      <c r="G117" s="37"/>
      <c r="H117" s="37"/>
      <c r="I117" s="109"/>
      <c r="J117" s="37"/>
      <c r="K117" s="37"/>
      <c r="L117" s="40"/>
      <c r="M117" s="203"/>
      <c r="N117" s="20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128</v>
      </c>
      <c r="AU117" s="18" t="s">
        <v>84</v>
      </c>
    </row>
    <row r="118" spans="1:65" s="2" customFormat="1" ht="24" customHeight="1">
      <c r="A118" s="35"/>
      <c r="B118" s="36"/>
      <c r="C118" s="188" t="s">
        <v>171</v>
      </c>
      <c r="D118" s="188" t="s">
        <v>121</v>
      </c>
      <c r="E118" s="189" t="s">
        <v>172</v>
      </c>
      <c r="F118" s="190" t="s">
        <v>173</v>
      </c>
      <c r="G118" s="191" t="s">
        <v>148</v>
      </c>
      <c r="H118" s="192">
        <v>23.245000000000001</v>
      </c>
      <c r="I118" s="193"/>
      <c r="J118" s="194">
        <f>ROUND(I118*H118,2)</f>
        <v>0</v>
      </c>
      <c r="K118" s="190" t="s">
        <v>125</v>
      </c>
      <c r="L118" s="40"/>
      <c r="M118" s="195" t="s">
        <v>21</v>
      </c>
      <c r="N118" s="196" t="s">
        <v>45</v>
      </c>
      <c r="O118" s="65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126</v>
      </c>
      <c r="AT118" s="199" t="s">
        <v>121</v>
      </c>
      <c r="AU118" s="199" t="s">
        <v>84</v>
      </c>
      <c r="AY118" s="18" t="s">
        <v>119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82</v>
      </c>
      <c r="BK118" s="200">
        <f>ROUND(I118*H118,2)</f>
        <v>0</v>
      </c>
      <c r="BL118" s="18" t="s">
        <v>126</v>
      </c>
      <c r="BM118" s="199" t="s">
        <v>174</v>
      </c>
    </row>
    <row r="119" spans="1:65" s="2" customFormat="1" ht="19.5">
      <c r="A119" s="35"/>
      <c r="B119" s="36"/>
      <c r="C119" s="37"/>
      <c r="D119" s="201" t="s">
        <v>128</v>
      </c>
      <c r="E119" s="37"/>
      <c r="F119" s="202" t="s">
        <v>175</v>
      </c>
      <c r="G119" s="37"/>
      <c r="H119" s="37"/>
      <c r="I119" s="109"/>
      <c r="J119" s="37"/>
      <c r="K119" s="37"/>
      <c r="L119" s="40"/>
      <c r="M119" s="203"/>
      <c r="N119" s="204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128</v>
      </c>
      <c r="AU119" s="18" t="s">
        <v>84</v>
      </c>
    </row>
    <row r="120" spans="1:65" s="13" customFormat="1" ht="11.25">
      <c r="B120" s="205"/>
      <c r="C120" s="206"/>
      <c r="D120" s="201" t="s">
        <v>141</v>
      </c>
      <c r="E120" s="207" t="s">
        <v>21</v>
      </c>
      <c r="F120" s="208" t="s">
        <v>158</v>
      </c>
      <c r="G120" s="206"/>
      <c r="H120" s="209">
        <v>9.85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141</v>
      </c>
      <c r="AU120" s="215" t="s">
        <v>84</v>
      </c>
      <c r="AV120" s="13" t="s">
        <v>84</v>
      </c>
      <c r="AW120" s="13" t="s">
        <v>35</v>
      </c>
      <c r="AX120" s="13" t="s">
        <v>74</v>
      </c>
      <c r="AY120" s="215" t="s">
        <v>119</v>
      </c>
    </row>
    <row r="121" spans="1:65" s="13" customFormat="1" ht="11.25">
      <c r="B121" s="205"/>
      <c r="C121" s="206"/>
      <c r="D121" s="201" t="s">
        <v>141</v>
      </c>
      <c r="E121" s="207" t="s">
        <v>21</v>
      </c>
      <c r="F121" s="208" t="s">
        <v>159</v>
      </c>
      <c r="G121" s="206"/>
      <c r="H121" s="209">
        <v>-1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141</v>
      </c>
      <c r="AU121" s="215" t="s">
        <v>84</v>
      </c>
      <c r="AV121" s="13" t="s">
        <v>84</v>
      </c>
      <c r="AW121" s="13" t="s">
        <v>35</v>
      </c>
      <c r="AX121" s="13" t="s">
        <v>74</v>
      </c>
      <c r="AY121" s="215" t="s">
        <v>119</v>
      </c>
    </row>
    <row r="122" spans="1:65" s="13" customFormat="1" ht="11.25">
      <c r="B122" s="205"/>
      <c r="C122" s="206"/>
      <c r="D122" s="201" t="s">
        <v>141</v>
      </c>
      <c r="E122" s="207" t="s">
        <v>21</v>
      </c>
      <c r="F122" s="208" t="s">
        <v>160</v>
      </c>
      <c r="G122" s="206"/>
      <c r="H122" s="209">
        <v>7.4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141</v>
      </c>
      <c r="AU122" s="215" t="s">
        <v>84</v>
      </c>
      <c r="AV122" s="13" t="s">
        <v>84</v>
      </c>
      <c r="AW122" s="13" t="s">
        <v>35</v>
      </c>
      <c r="AX122" s="13" t="s">
        <v>74</v>
      </c>
      <c r="AY122" s="215" t="s">
        <v>119</v>
      </c>
    </row>
    <row r="123" spans="1:65" s="13" customFormat="1" ht="11.25">
      <c r="B123" s="205"/>
      <c r="C123" s="206"/>
      <c r="D123" s="201" t="s">
        <v>141</v>
      </c>
      <c r="E123" s="207" t="s">
        <v>21</v>
      </c>
      <c r="F123" s="208" t="s">
        <v>161</v>
      </c>
      <c r="G123" s="206"/>
      <c r="H123" s="209">
        <v>-0.4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141</v>
      </c>
      <c r="AU123" s="215" t="s">
        <v>84</v>
      </c>
      <c r="AV123" s="13" t="s">
        <v>84</v>
      </c>
      <c r="AW123" s="13" t="s">
        <v>35</v>
      </c>
      <c r="AX123" s="13" t="s">
        <v>74</v>
      </c>
      <c r="AY123" s="215" t="s">
        <v>119</v>
      </c>
    </row>
    <row r="124" spans="1:65" s="13" customFormat="1" ht="11.25">
      <c r="B124" s="205"/>
      <c r="C124" s="206"/>
      <c r="D124" s="201" t="s">
        <v>141</v>
      </c>
      <c r="E124" s="207" t="s">
        <v>21</v>
      </c>
      <c r="F124" s="208" t="s">
        <v>162</v>
      </c>
      <c r="G124" s="206"/>
      <c r="H124" s="209">
        <v>44.713000000000001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141</v>
      </c>
      <c r="AU124" s="215" t="s">
        <v>84</v>
      </c>
      <c r="AV124" s="13" t="s">
        <v>84</v>
      </c>
      <c r="AW124" s="13" t="s">
        <v>35</v>
      </c>
      <c r="AX124" s="13" t="s">
        <v>74</v>
      </c>
      <c r="AY124" s="215" t="s">
        <v>119</v>
      </c>
    </row>
    <row r="125" spans="1:65" s="13" customFormat="1" ht="11.25">
      <c r="B125" s="205"/>
      <c r="C125" s="206"/>
      <c r="D125" s="201" t="s">
        <v>141</v>
      </c>
      <c r="E125" s="207" t="s">
        <v>21</v>
      </c>
      <c r="F125" s="208" t="s">
        <v>163</v>
      </c>
      <c r="G125" s="206"/>
      <c r="H125" s="209">
        <v>-2.4500000000000002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141</v>
      </c>
      <c r="AU125" s="215" t="s">
        <v>84</v>
      </c>
      <c r="AV125" s="13" t="s">
        <v>84</v>
      </c>
      <c r="AW125" s="13" t="s">
        <v>35</v>
      </c>
      <c r="AX125" s="13" t="s">
        <v>74</v>
      </c>
      <c r="AY125" s="215" t="s">
        <v>119</v>
      </c>
    </row>
    <row r="126" spans="1:65" s="15" customFormat="1" ht="11.25">
      <c r="B126" s="227"/>
      <c r="C126" s="228"/>
      <c r="D126" s="201" t="s">
        <v>141</v>
      </c>
      <c r="E126" s="229" t="s">
        <v>21</v>
      </c>
      <c r="F126" s="230" t="s">
        <v>164</v>
      </c>
      <c r="G126" s="228"/>
      <c r="H126" s="231">
        <v>58.113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141</v>
      </c>
      <c r="AU126" s="237" t="s">
        <v>84</v>
      </c>
      <c r="AV126" s="15" t="s">
        <v>135</v>
      </c>
      <c r="AW126" s="15" t="s">
        <v>35</v>
      </c>
      <c r="AX126" s="15" t="s">
        <v>74</v>
      </c>
      <c r="AY126" s="237" t="s">
        <v>119</v>
      </c>
    </row>
    <row r="127" spans="1:65" s="13" customFormat="1" ht="11.25">
      <c r="B127" s="205"/>
      <c r="C127" s="206"/>
      <c r="D127" s="201" t="s">
        <v>141</v>
      </c>
      <c r="E127" s="207" t="s">
        <v>21</v>
      </c>
      <c r="F127" s="208" t="s">
        <v>176</v>
      </c>
      <c r="G127" s="206"/>
      <c r="H127" s="209">
        <v>23.245000000000001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141</v>
      </c>
      <c r="AU127" s="215" t="s">
        <v>84</v>
      </c>
      <c r="AV127" s="13" t="s">
        <v>84</v>
      </c>
      <c r="AW127" s="13" t="s">
        <v>35</v>
      </c>
      <c r="AX127" s="13" t="s">
        <v>82</v>
      </c>
      <c r="AY127" s="215" t="s">
        <v>119</v>
      </c>
    </row>
    <row r="128" spans="1:65" s="2" customFormat="1" ht="24" customHeight="1">
      <c r="A128" s="35"/>
      <c r="B128" s="36"/>
      <c r="C128" s="188" t="s">
        <v>177</v>
      </c>
      <c r="D128" s="188" t="s">
        <v>121</v>
      </c>
      <c r="E128" s="189" t="s">
        <v>178</v>
      </c>
      <c r="F128" s="190" t="s">
        <v>179</v>
      </c>
      <c r="G128" s="191" t="s">
        <v>148</v>
      </c>
      <c r="H128" s="192">
        <v>23.245000000000001</v>
      </c>
      <c r="I128" s="193"/>
      <c r="J128" s="194">
        <f>ROUND(I128*H128,2)</f>
        <v>0</v>
      </c>
      <c r="K128" s="190" t="s">
        <v>125</v>
      </c>
      <c r="L128" s="40"/>
      <c r="M128" s="195" t="s">
        <v>21</v>
      </c>
      <c r="N128" s="196" t="s">
        <v>45</v>
      </c>
      <c r="O128" s="65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126</v>
      </c>
      <c r="AT128" s="199" t="s">
        <v>121</v>
      </c>
      <c r="AU128" s="199" t="s">
        <v>84</v>
      </c>
      <c r="AY128" s="18" t="s">
        <v>119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82</v>
      </c>
      <c r="BK128" s="200">
        <f>ROUND(I128*H128,2)</f>
        <v>0</v>
      </c>
      <c r="BL128" s="18" t="s">
        <v>126</v>
      </c>
      <c r="BM128" s="199" t="s">
        <v>180</v>
      </c>
    </row>
    <row r="129" spans="1:65" s="2" customFormat="1" ht="29.25">
      <c r="A129" s="35"/>
      <c r="B129" s="36"/>
      <c r="C129" s="37"/>
      <c r="D129" s="201" t="s">
        <v>128</v>
      </c>
      <c r="E129" s="37"/>
      <c r="F129" s="202" t="s">
        <v>181</v>
      </c>
      <c r="G129" s="37"/>
      <c r="H129" s="37"/>
      <c r="I129" s="109"/>
      <c r="J129" s="37"/>
      <c r="K129" s="37"/>
      <c r="L129" s="40"/>
      <c r="M129" s="203"/>
      <c r="N129" s="204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128</v>
      </c>
      <c r="AU129" s="18" t="s">
        <v>84</v>
      </c>
    </row>
    <row r="130" spans="1:65" s="2" customFormat="1" ht="24" customHeight="1">
      <c r="A130" s="35"/>
      <c r="B130" s="36"/>
      <c r="C130" s="188" t="s">
        <v>182</v>
      </c>
      <c r="D130" s="188" t="s">
        <v>121</v>
      </c>
      <c r="E130" s="189" t="s">
        <v>183</v>
      </c>
      <c r="F130" s="190" t="s">
        <v>184</v>
      </c>
      <c r="G130" s="191" t="s">
        <v>148</v>
      </c>
      <c r="H130" s="192">
        <v>12.768000000000001</v>
      </c>
      <c r="I130" s="193"/>
      <c r="J130" s="194">
        <f>ROUND(I130*H130,2)</f>
        <v>0</v>
      </c>
      <c r="K130" s="190" t="s">
        <v>125</v>
      </c>
      <c r="L130" s="40"/>
      <c r="M130" s="195" t="s">
        <v>21</v>
      </c>
      <c r="N130" s="196" t="s">
        <v>45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126</v>
      </c>
      <c r="AT130" s="199" t="s">
        <v>121</v>
      </c>
      <c r="AU130" s="199" t="s">
        <v>84</v>
      </c>
      <c r="AY130" s="18" t="s">
        <v>119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126</v>
      </c>
      <c r="BM130" s="199" t="s">
        <v>185</v>
      </c>
    </row>
    <row r="131" spans="1:65" s="2" customFormat="1" ht="29.25">
      <c r="A131" s="35"/>
      <c r="B131" s="36"/>
      <c r="C131" s="37"/>
      <c r="D131" s="201" t="s">
        <v>128</v>
      </c>
      <c r="E131" s="37"/>
      <c r="F131" s="202" t="s">
        <v>186</v>
      </c>
      <c r="G131" s="37"/>
      <c r="H131" s="37"/>
      <c r="I131" s="109"/>
      <c r="J131" s="37"/>
      <c r="K131" s="37"/>
      <c r="L131" s="40"/>
      <c r="M131" s="203"/>
      <c r="N131" s="204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128</v>
      </c>
      <c r="AU131" s="18" t="s">
        <v>84</v>
      </c>
    </row>
    <row r="132" spans="1:65" s="13" customFormat="1" ht="11.25">
      <c r="B132" s="205"/>
      <c r="C132" s="206"/>
      <c r="D132" s="201" t="s">
        <v>141</v>
      </c>
      <c r="E132" s="207" t="s">
        <v>21</v>
      </c>
      <c r="F132" s="208" t="s">
        <v>187</v>
      </c>
      <c r="G132" s="206"/>
      <c r="H132" s="209">
        <v>2.2679999999999998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141</v>
      </c>
      <c r="AU132" s="215" t="s">
        <v>84</v>
      </c>
      <c r="AV132" s="13" t="s">
        <v>84</v>
      </c>
      <c r="AW132" s="13" t="s">
        <v>35</v>
      </c>
      <c r="AX132" s="13" t="s">
        <v>74</v>
      </c>
      <c r="AY132" s="215" t="s">
        <v>119</v>
      </c>
    </row>
    <row r="133" spans="1:65" s="13" customFormat="1" ht="11.25">
      <c r="B133" s="205"/>
      <c r="C133" s="206"/>
      <c r="D133" s="201" t="s">
        <v>141</v>
      </c>
      <c r="E133" s="207" t="s">
        <v>21</v>
      </c>
      <c r="F133" s="208" t="s">
        <v>188</v>
      </c>
      <c r="G133" s="206"/>
      <c r="H133" s="209">
        <v>5.8819999999999997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141</v>
      </c>
      <c r="AU133" s="215" t="s">
        <v>84</v>
      </c>
      <c r="AV133" s="13" t="s">
        <v>84</v>
      </c>
      <c r="AW133" s="13" t="s">
        <v>35</v>
      </c>
      <c r="AX133" s="13" t="s">
        <v>74</v>
      </c>
      <c r="AY133" s="215" t="s">
        <v>119</v>
      </c>
    </row>
    <row r="134" spans="1:65" s="13" customFormat="1" ht="11.25">
      <c r="B134" s="205"/>
      <c r="C134" s="206"/>
      <c r="D134" s="201" t="s">
        <v>141</v>
      </c>
      <c r="E134" s="207" t="s">
        <v>21</v>
      </c>
      <c r="F134" s="208" t="s">
        <v>189</v>
      </c>
      <c r="G134" s="206"/>
      <c r="H134" s="209">
        <v>5.2809999999999997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141</v>
      </c>
      <c r="AU134" s="215" t="s">
        <v>84</v>
      </c>
      <c r="AV134" s="13" t="s">
        <v>84</v>
      </c>
      <c r="AW134" s="13" t="s">
        <v>35</v>
      </c>
      <c r="AX134" s="13" t="s">
        <v>74</v>
      </c>
      <c r="AY134" s="215" t="s">
        <v>119</v>
      </c>
    </row>
    <row r="135" spans="1:65" s="13" customFormat="1" ht="11.25">
      <c r="B135" s="205"/>
      <c r="C135" s="206"/>
      <c r="D135" s="201" t="s">
        <v>141</v>
      </c>
      <c r="E135" s="207" t="s">
        <v>21</v>
      </c>
      <c r="F135" s="208" t="s">
        <v>190</v>
      </c>
      <c r="G135" s="206"/>
      <c r="H135" s="209">
        <v>1.657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141</v>
      </c>
      <c r="AU135" s="215" t="s">
        <v>84</v>
      </c>
      <c r="AV135" s="13" t="s">
        <v>84</v>
      </c>
      <c r="AW135" s="13" t="s">
        <v>35</v>
      </c>
      <c r="AX135" s="13" t="s">
        <v>74</v>
      </c>
      <c r="AY135" s="215" t="s">
        <v>119</v>
      </c>
    </row>
    <row r="136" spans="1:65" s="13" customFormat="1" ht="11.25">
      <c r="B136" s="205"/>
      <c r="C136" s="206"/>
      <c r="D136" s="201" t="s">
        <v>141</v>
      </c>
      <c r="E136" s="207" t="s">
        <v>21</v>
      </c>
      <c r="F136" s="208" t="s">
        <v>191</v>
      </c>
      <c r="G136" s="206"/>
      <c r="H136" s="209">
        <v>5.0389999999999997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141</v>
      </c>
      <c r="AU136" s="215" t="s">
        <v>84</v>
      </c>
      <c r="AV136" s="13" t="s">
        <v>84</v>
      </c>
      <c r="AW136" s="13" t="s">
        <v>35</v>
      </c>
      <c r="AX136" s="13" t="s">
        <v>74</v>
      </c>
      <c r="AY136" s="215" t="s">
        <v>119</v>
      </c>
    </row>
    <row r="137" spans="1:65" s="13" customFormat="1" ht="11.25">
      <c r="B137" s="205"/>
      <c r="C137" s="206"/>
      <c r="D137" s="201" t="s">
        <v>141</v>
      </c>
      <c r="E137" s="207" t="s">
        <v>21</v>
      </c>
      <c r="F137" s="208" t="s">
        <v>192</v>
      </c>
      <c r="G137" s="206"/>
      <c r="H137" s="209">
        <v>3.2679999999999998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141</v>
      </c>
      <c r="AU137" s="215" t="s">
        <v>84</v>
      </c>
      <c r="AV137" s="13" t="s">
        <v>84</v>
      </c>
      <c r="AW137" s="13" t="s">
        <v>35</v>
      </c>
      <c r="AX137" s="13" t="s">
        <v>74</v>
      </c>
      <c r="AY137" s="215" t="s">
        <v>119</v>
      </c>
    </row>
    <row r="138" spans="1:65" s="15" customFormat="1" ht="11.25">
      <c r="B138" s="227"/>
      <c r="C138" s="228"/>
      <c r="D138" s="201" t="s">
        <v>141</v>
      </c>
      <c r="E138" s="229" t="s">
        <v>21</v>
      </c>
      <c r="F138" s="230" t="s">
        <v>164</v>
      </c>
      <c r="G138" s="228"/>
      <c r="H138" s="231">
        <v>23.394999999999996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141</v>
      </c>
      <c r="AU138" s="237" t="s">
        <v>84</v>
      </c>
      <c r="AV138" s="15" t="s">
        <v>135</v>
      </c>
      <c r="AW138" s="15" t="s">
        <v>35</v>
      </c>
      <c r="AX138" s="15" t="s">
        <v>74</v>
      </c>
      <c r="AY138" s="237" t="s">
        <v>119</v>
      </c>
    </row>
    <row r="139" spans="1:65" s="13" customFormat="1" ht="11.25">
      <c r="B139" s="205"/>
      <c r="C139" s="206"/>
      <c r="D139" s="201" t="s">
        <v>141</v>
      </c>
      <c r="E139" s="207" t="s">
        <v>21</v>
      </c>
      <c r="F139" s="208" t="s">
        <v>193</v>
      </c>
      <c r="G139" s="206"/>
      <c r="H139" s="209">
        <v>-0.112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141</v>
      </c>
      <c r="AU139" s="215" t="s">
        <v>84</v>
      </c>
      <c r="AV139" s="13" t="s">
        <v>84</v>
      </c>
      <c r="AW139" s="13" t="s">
        <v>35</v>
      </c>
      <c r="AX139" s="13" t="s">
        <v>74</v>
      </c>
      <c r="AY139" s="215" t="s">
        <v>119</v>
      </c>
    </row>
    <row r="140" spans="1:65" s="13" customFormat="1" ht="11.25">
      <c r="B140" s="205"/>
      <c r="C140" s="206"/>
      <c r="D140" s="201" t="s">
        <v>141</v>
      </c>
      <c r="E140" s="207" t="s">
        <v>21</v>
      </c>
      <c r="F140" s="208" t="s">
        <v>194</v>
      </c>
      <c r="G140" s="206"/>
      <c r="H140" s="209">
        <v>-2.0030000000000001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141</v>
      </c>
      <c r="AU140" s="215" t="s">
        <v>84</v>
      </c>
      <c r="AV140" s="13" t="s">
        <v>84</v>
      </c>
      <c r="AW140" s="13" t="s">
        <v>35</v>
      </c>
      <c r="AX140" s="13" t="s">
        <v>74</v>
      </c>
      <c r="AY140" s="215" t="s">
        <v>119</v>
      </c>
    </row>
    <row r="141" spans="1:65" s="15" customFormat="1" ht="11.25">
      <c r="B141" s="227"/>
      <c r="C141" s="228"/>
      <c r="D141" s="201" t="s">
        <v>141</v>
      </c>
      <c r="E141" s="229" t="s">
        <v>21</v>
      </c>
      <c r="F141" s="230" t="s">
        <v>164</v>
      </c>
      <c r="G141" s="228"/>
      <c r="H141" s="231">
        <v>-2.1150000000000002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141</v>
      </c>
      <c r="AU141" s="237" t="s">
        <v>84</v>
      </c>
      <c r="AV141" s="15" t="s">
        <v>135</v>
      </c>
      <c r="AW141" s="15" t="s">
        <v>35</v>
      </c>
      <c r="AX141" s="15" t="s">
        <v>74</v>
      </c>
      <c r="AY141" s="237" t="s">
        <v>119</v>
      </c>
    </row>
    <row r="142" spans="1:65" s="14" customFormat="1" ht="11.25">
      <c r="B142" s="216"/>
      <c r="C142" s="217"/>
      <c r="D142" s="201" t="s">
        <v>141</v>
      </c>
      <c r="E142" s="218" t="s">
        <v>21</v>
      </c>
      <c r="F142" s="219" t="s">
        <v>145</v>
      </c>
      <c r="G142" s="217"/>
      <c r="H142" s="220">
        <v>21.279999999999998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141</v>
      </c>
      <c r="AU142" s="226" t="s">
        <v>84</v>
      </c>
      <c r="AV142" s="14" t="s">
        <v>126</v>
      </c>
      <c r="AW142" s="14" t="s">
        <v>35</v>
      </c>
      <c r="AX142" s="14" t="s">
        <v>74</v>
      </c>
      <c r="AY142" s="226" t="s">
        <v>119</v>
      </c>
    </row>
    <row r="143" spans="1:65" s="13" customFormat="1" ht="11.25">
      <c r="B143" s="205"/>
      <c r="C143" s="206"/>
      <c r="D143" s="201" t="s">
        <v>141</v>
      </c>
      <c r="E143" s="207" t="s">
        <v>21</v>
      </c>
      <c r="F143" s="208" t="s">
        <v>195</v>
      </c>
      <c r="G143" s="206"/>
      <c r="H143" s="209">
        <v>12.768000000000001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141</v>
      </c>
      <c r="AU143" s="215" t="s">
        <v>84</v>
      </c>
      <c r="AV143" s="13" t="s">
        <v>84</v>
      </c>
      <c r="AW143" s="13" t="s">
        <v>35</v>
      </c>
      <c r="AX143" s="13" t="s">
        <v>82</v>
      </c>
      <c r="AY143" s="215" t="s">
        <v>119</v>
      </c>
    </row>
    <row r="144" spans="1:65" s="2" customFormat="1" ht="24" customHeight="1">
      <c r="A144" s="35"/>
      <c r="B144" s="36"/>
      <c r="C144" s="188" t="s">
        <v>196</v>
      </c>
      <c r="D144" s="188" t="s">
        <v>121</v>
      </c>
      <c r="E144" s="189" t="s">
        <v>197</v>
      </c>
      <c r="F144" s="190" t="s">
        <v>198</v>
      </c>
      <c r="G144" s="191" t="s">
        <v>148</v>
      </c>
      <c r="H144" s="192">
        <v>12.768000000000001</v>
      </c>
      <c r="I144" s="193"/>
      <c r="J144" s="194">
        <f>ROUND(I144*H144,2)</f>
        <v>0</v>
      </c>
      <c r="K144" s="190" t="s">
        <v>125</v>
      </c>
      <c r="L144" s="40"/>
      <c r="M144" s="195" t="s">
        <v>21</v>
      </c>
      <c r="N144" s="196" t="s">
        <v>45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126</v>
      </c>
      <c r="AT144" s="199" t="s">
        <v>121</v>
      </c>
      <c r="AU144" s="199" t="s">
        <v>84</v>
      </c>
      <c r="AY144" s="18" t="s">
        <v>119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82</v>
      </c>
      <c r="BK144" s="200">
        <f>ROUND(I144*H144,2)</f>
        <v>0</v>
      </c>
      <c r="BL144" s="18" t="s">
        <v>126</v>
      </c>
      <c r="BM144" s="199" t="s">
        <v>199</v>
      </c>
    </row>
    <row r="145" spans="1:65" s="2" customFormat="1" ht="29.25">
      <c r="A145" s="35"/>
      <c r="B145" s="36"/>
      <c r="C145" s="37"/>
      <c r="D145" s="201" t="s">
        <v>128</v>
      </c>
      <c r="E145" s="37"/>
      <c r="F145" s="202" t="s">
        <v>200</v>
      </c>
      <c r="G145" s="37"/>
      <c r="H145" s="37"/>
      <c r="I145" s="109"/>
      <c r="J145" s="37"/>
      <c r="K145" s="37"/>
      <c r="L145" s="40"/>
      <c r="M145" s="203"/>
      <c r="N145" s="204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128</v>
      </c>
      <c r="AU145" s="18" t="s">
        <v>84</v>
      </c>
    </row>
    <row r="146" spans="1:65" s="2" customFormat="1" ht="24" customHeight="1">
      <c r="A146" s="35"/>
      <c r="B146" s="36"/>
      <c r="C146" s="188" t="s">
        <v>201</v>
      </c>
      <c r="D146" s="188" t="s">
        <v>121</v>
      </c>
      <c r="E146" s="189" t="s">
        <v>202</v>
      </c>
      <c r="F146" s="190" t="s">
        <v>203</v>
      </c>
      <c r="G146" s="191" t="s">
        <v>148</v>
      </c>
      <c r="H146" s="192">
        <v>8.5120000000000005</v>
      </c>
      <c r="I146" s="193"/>
      <c r="J146" s="194">
        <f>ROUND(I146*H146,2)</f>
        <v>0</v>
      </c>
      <c r="K146" s="190" t="s">
        <v>125</v>
      </c>
      <c r="L146" s="40"/>
      <c r="M146" s="195" t="s">
        <v>21</v>
      </c>
      <c r="N146" s="196" t="s">
        <v>45</v>
      </c>
      <c r="O146" s="65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126</v>
      </c>
      <c r="AT146" s="199" t="s">
        <v>121</v>
      </c>
      <c r="AU146" s="199" t="s">
        <v>84</v>
      </c>
      <c r="AY146" s="18" t="s">
        <v>119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82</v>
      </c>
      <c r="BK146" s="200">
        <f>ROUND(I146*H146,2)</f>
        <v>0</v>
      </c>
      <c r="BL146" s="18" t="s">
        <v>126</v>
      </c>
      <c r="BM146" s="199" t="s">
        <v>204</v>
      </c>
    </row>
    <row r="147" spans="1:65" s="2" customFormat="1" ht="29.25">
      <c r="A147" s="35"/>
      <c r="B147" s="36"/>
      <c r="C147" s="37"/>
      <c r="D147" s="201" t="s">
        <v>128</v>
      </c>
      <c r="E147" s="37"/>
      <c r="F147" s="202" t="s">
        <v>205</v>
      </c>
      <c r="G147" s="37"/>
      <c r="H147" s="37"/>
      <c r="I147" s="109"/>
      <c r="J147" s="37"/>
      <c r="K147" s="37"/>
      <c r="L147" s="40"/>
      <c r="M147" s="203"/>
      <c r="N147" s="204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128</v>
      </c>
      <c r="AU147" s="18" t="s">
        <v>84</v>
      </c>
    </row>
    <row r="148" spans="1:65" s="13" customFormat="1" ht="11.25">
      <c r="B148" s="205"/>
      <c r="C148" s="206"/>
      <c r="D148" s="201" t="s">
        <v>141</v>
      </c>
      <c r="E148" s="207" t="s">
        <v>21</v>
      </c>
      <c r="F148" s="208" t="s">
        <v>187</v>
      </c>
      <c r="G148" s="206"/>
      <c r="H148" s="209">
        <v>2.2679999999999998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141</v>
      </c>
      <c r="AU148" s="215" t="s">
        <v>84</v>
      </c>
      <c r="AV148" s="13" t="s">
        <v>84</v>
      </c>
      <c r="AW148" s="13" t="s">
        <v>35</v>
      </c>
      <c r="AX148" s="13" t="s">
        <v>74</v>
      </c>
      <c r="AY148" s="215" t="s">
        <v>119</v>
      </c>
    </row>
    <row r="149" spans="1:65" s="13" customFormat="1" ht="11.25">
      <c r="B149" s="205"/>
      <c r="C149" s="206"/>
      <c r="D149" s="201" t="s">
        <v>141</v>
      </c>
      <c r="E149" s="207" t="s">
        <v>21</v>
      </c>
      <c r="F149" s="208" t="s">
        <v>188</v>
      </c>
      <c r="G149" s="206"/>
      <c r="H149" s="209">
        <v>5.8819999999999997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141</v>
      </c>
      <c r="AU149" s="215" t="s">
        <v>84</v>
      </c>
      <c r="AV149" s="13" t="s">
        <v>84</v>
      </c>
      <c r="AW149" s="13" t="s">
        <v>35</v>
      </c>
      <c r="AX149" s="13" t="s">
        <v>74</v>
      </c>
      <c r="AY149" s="215" t="s">
        <v>119</v>
      </c>
    </row>
    <row r="150" spans="1:65" s="13" customFormat="1" ht="11.25">
      <c r="B150" s="205"/>
      <c r="C150" s="206"/>
      <c r="D150" s="201" t="s">
        <v>141</v>
      </c>
      <c r="E150" s="207" t="s">
        <v>21</v>
      </c>
      <c r="F150" s="208" t="s">
        <v>189</v>
      </c>
      <c r="G150" s="206"/>
      <c r="H150" s="209">
        <v>5.2809999999999997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141</v>
      </c>
      <c r="AU150" s="215" t="s">
        <v>84</v>
      </c>
      <c r="AV150" s="13" t="s">
        <v>84</v>
      </c>
      <c r="AW150" s="13" t="s">
        <v>35</v>
      </c>
      <c r="AX150" s="13" t="s">
        <v>74</v>
      </c>
      <c r="AY150" s="215" t="s">
        <v>119</v>
      </c>
    </row>
    <row r="151" spans="1:65" s="13" customFormat="1" ht="11.25">
      <c r="B151" s="205"/>
      <c r="C151" s="206"/>
      <c r="D151" s="201" t="s">
        <v>141</v>
      </c>
      <c r="E151" s="207" t="s">
        <v>21</v>
      </c>
      <c r="F151" s="208" t="s">
        <v>190</v>
      </c>
      <c r="G151" s="206"/>
      <c r="H151" s="209">
        <v>1.657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141</v>
      </c>
      <c r="AU151" s="215" t="s">
        <v>84</v>
      </c>
      <c r="AV151" s="13" t="s">
        <v>84</v>
      </c>
      <c r="AW151" s="13" t="s">
        <v>35</v>
      </c>
      <c r="AX151" s="13" t="s">
        <v>74</v>
      </c>
      <c r="AY151" s="215" t="s">
        <v>119</v>
      </c>
    </row>
    <row r="152" spans="1:65" s="13" customFormat="1" ht="11.25">
      <c r="B152" s="205"/>
      <c r="C152" s="206"/>
      <c r="D152" s="201" t="s">
        <v>141</v>
      </c>
      <c r="E152" s="207" t="s">
        <v>21</v>
      </c>
      <c r="F152" s="208" t="s">
        <v>191</v>
      </c>
      <c r="G152" s="206"/>
      <c r="H152" s="209">
        <v>5.0389999999999997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141</v>
      </c>
      <c r="AU152" s="215" t="s">
        <v>84</v>
      </c>
      <c r="AV152" s="13" t="s">
        <v>84</v>
      </c>
      <c r="AW152" s="13" t="s">
        <v>35</v>
      </c>
      <c r="AX152" s="13" t="s">
        <v>74</v>
      </c>
      <c r="AY152" s="215" t="s">
        <v>119</v>
      </c>
    </row>
    <row r="153" spans="1:65" s="13" customFormat="1" ht="11.25">
      <c r="B153" s="205"/>
      <c r="C153" s="206"/>
      <c r="D153" s="201" t="s">
        <v>141</v>
      </c>
      <c r="E153" s="207" t="s">
        <v>21</v>
      </c>
      <c r="F153" s="208" t="s">
        <v>192</v>
      </c>
      <c r="G153" s="206"/>
      <c r="H153" s="209">
        <v>3.2679999999999998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141</v>
      </c>
      <c r="AU153" s="215" t="s">
        <v>84</v>
      </c>
      <c r="AV153" s="13" t="s">
        <v>84</v>
      </c>
      <c r="AW153" s="13" t="s">
        <v>35</v>
      </c>
      <c r="AX153" s="13" t="s">
        <v>74</v>
      </c>
      <c r="AY153" s="215" t="s">
        <v>119</v>
      </c>
    </row>
    <row r="154" spans="1:65" s="15" customFormat="1" ht="11.25">
      <c r="B154" s="227"/>
      <c r="C154" s="228"/>
      <c r="D154" s="201" t="s">
        <v>141</v>
      </c>
      <c r="E154" s="229" t="s">
        <v>21</v>
      </c>
      <c r="F154" s="230" t="s">
        <v>164</v>
      </c>
      <c r="G154" s="228"/>
      <c r="H154" s="231">
        <v>23.394999999999996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141</v>
      </c>
      <c r="AU154" s="237" t="s">
        <v>84</v>
      </c>
      <c r="AV154" s="15" t="s">
        <v>135</v>
      </c>
      <c r="AW154" s="15" t="s">
        <v>35</v>
      </c>
      <c r="AX154" s="15" t="s">
        <v>74</v>
      </c>
      <c r="AY154" s="237" t="s">
        <v>119</v>
      </c>
    </row>
    <row r="155" spans="1:65" s="13" customFormat="1" ht="11.25">
      <c r="B155" s="205"/>
      <c r="C155" s="206"/>
      <c r="D155" s="201" t="s">
        <v>141</v>
      </c>
      <c r="E155" s="207" t="s">
        <v>21</v>
      </c>
      <c r="F155" s="208" t="s">
        <v>193</v>
      </c>
      <c r="G155" s="206"/>
      <c r="H155" s="209">
        <v>-0.112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141</v>
      </c>
      <c r="AU155" s="215" t="s">
        <v>84</v>
      </c>
      <c r="AV155" s="13" t="s">
        <v>84</v>
      </c>
      <c r="AW155" s="13" t="s">
        <v>35</v>
      </c>
      <c r="AX155" s="13" t="s">
        <v>74</v>
      </c>
      <c r="AY155" s="215" t="s">
        <v>119</v>
      </c>
    </row>
    <row r="156" spans="1:65" s="13" customFormat="1" ht="11.25">
      <c r="B156" s="205"/>
      <c r="C156" s="206"/>
      <c r="D156" s="201" t="s">
        <v>141</v>
      </c>
      <c r="E156" s="207" t="s">
        <v>21</v>
      </c>
      <c r="F156" s="208" t="s">
        <v>194</v>
      </c>
      <c r="G156" s="206"/>
      <c r="H156" s="209">
        <v>-2.0030000000000001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141</v>
      </c>
      <c r="AU156" s="215" t="s">
        <v>84</v>
      </c>
      <c r="AV156" s="13" t="s">
        <v>84</v>
      </c>
      <c r="AW156" s="13" t="s">
        <v>35</v>
      </c>
      <c r="AX156" s="13" t="s">
        <v>74</v>
      </c>
      <c r="AY156" s="215" t="s">
        <v>119</v>
      </c>
    </row>
    <row r="157" spans="1:65" s="15" customFormat="1" ht="11.25">
      <c r="B157" s="227"/>
      <c r="C157" s="228"/>
      <c r="D157" s="201" t="s">
        <v>141</v>
      </c>
      <c r="E157" s="229" t="s">
        <v>21</v>
      </c>
      <c r="F157" s="230" t="s">
        <v>164</v>
      </c>
      <c r="G157" s="228"/>
      <c r="H157" s="231">
        <v>-2.1150000000000002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141</v>
      </c>
      <c r="AU157" s="237" t="s">
        <v>84</v>
      </c>
      <c r="AV157" s="15" t="s">
        <v>135</v>
      </c>
      <c r="AW157" s="15" t="s">
        <v>35</v>
      </c>
      <c r="AX157" s="15" t="s">
        <v>74</v>
      </c>
      <c r="AY157" s="237" t="s">
        <v>119</v>
      </c>
    </row>
    <row r="158" spans="1:65" s="14" customFormat="1" ht="11.25">
      <c r="B158" s="216"/>
      <c r="C158" s="217"/>
      <c r="D158" s="201" t="s">
        <v>141</v>
      </c>
      <c r="E158" s="218" t="s">
        <v>21</v>
      </c>
      <c r="F158" s="219" t="s">
        <v>145</v>
      </c>
      <c r="G158" s="217"/>
      <c r="H158" s="220">
        <v>21.279999999999998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141</v>
      </c>
      <c r="AU158" s="226" t="s">
        <v>84</v>
      </c>
      <c r="AV158" s="14" t="s">
        <v>126</v>
      </c>
      <c r="AW158" s="14" t="s">
        <v>35</v>
      </c>
      <c r="AX158" s="14" t="s">
        <v>74</v>
      </c>
      <c r="AY158" s="226" t="s">
        <v>119</v>
      </c>
    </row>
    <row r="159" spans="1:65" s="13" customFormat="1" ht="11.25">
      <c r="B159" s="205"/>
      <c r="C159" s="206"/>
      <c r="D159" s="201" t="s">
        <v>141</v>
      </c>
      <c r="E159" s="207" t="s">
        <v>21</v>
      </c>
      <c r="F159" s="208" t="s">
        <v>206</v>
      </c>
      <c r="G159" s="206"/>
      <c r="H159" s="209">
        <v>8.5120000000000005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141</v>
      </c>
      <c r="AU159" s="215" t="s">
        <v>84</v>
      </c>
      <c r="AV159" s="13" t="s">
        <v>84</v>
      </c>
      <c r="AW159" s="13" t="s">
        <v>35</v>
      </c>
      <c r="AX159" s="13" t="s">
        <v>82</v>
      </c>
      <c r="AY159" s="215" t="s">
        <v>119</v>
      </c>
    </row>
    <row r="160" spans="1:65" s="2" customFormat="1" ht="24" customHeight="1">
      <c r="A160" s="35"/>
      <c r="B160" s="36"/>
      <c r="C160" s="188" t="s">
        <v>207</v>
      </c>
      <c r="D160" s="188" t="s">
        <v>121</v>
      </c>
      <c r="E160" s="189" t="s">
        <v>208</v>
      </c>
      <c r="F160" s="190" t="s">
        <v>209</v>
      </c>
      <c r="G160" s="191" t="s">
        <v>148</v>
      </c>
      <c r="H160" s="192">
        <v>8.5120000000000005</v>
      </c>
      <c r="I160" s="193"/>
      <c r="J160" s="194">
        <f>ROUND(I160*H160,2)</f>
        <v>0</v>
      </c>
      <c r="K160" s="190" t="s">
        <v>125</v>
      </c>
      <c r="L160" s="40"/>
      <c r="M160" s="195" t="s">
        <v>21</v>
      </c>
      <c r="N160" s="196" t="s">
        <v>45</v>
      </c>
      <c r="O160" s="65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126</v>
      </c>
      <c r="AT160" s="199" t="s">
        <v>121</v>
      </c>
      <c r="AU160" s="199" t="s">
        <v>84</v>
      </c>
      <c r="AY160" s="18" t="s">
        <v>119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82</v>
      </c>
      <c r="BK160" s="200">
        <f>ROUND(I160*H160,2)</f>
        <v>0</v>
      </c>
      <c r="BL160" s="18" t="s">
        <v>126</v>
      </c>
      <c r="BM160" s="199" t="s">
        <v>210</v>
      </c>
    </row>
    <row r="161" spans="1:65" s="2" customFormat="1" ht="29.25">
      <c r="A161" s="35"/>
      <c r="B161" s="36"/>
      <c r="C161" s="37"/>
      <c r="D161" s="201" t="s">
        <v>128</v>
      </c>
      <c r="E161" s="37"/>
      <c r="F161" s="202" t="s">
        <v>211</v>
      </c>
      <c r="G161" s="37"/>
      <c r="H161" s="37"/>
      <c r="I161" s="109"/>
      <c r="J161" s="37"/>
      <c r="K161" s="37"/>
      <c r="L161" s="40"/>
      <c r="M161" s="203"/>
      <c r="N161" s="204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128</v>
      </c>
      <c r="AU161" s="18" t="s">
        <v>84</v>
      </c>
    </row>
    <row r="162" spans="1:65" s="2" customFormat="1" ht="36" customHeight="1">
      <c r="A162" s="35"/>
      <c r="B162" s="36"/>
      <c r="C162" s="188" t="s">
        <v>212</v>
      </c>
      <c r="D162" s="188" t="s">
        <v>121</v>
      </c>
      <c r="E162" s="189" t="s">
        <v>213</v>
      </c>
      <c r="F162" s="190" t="s">
        <v>214</v>
      </c>
      <c r="G162" s="191" t="s">
        <v>215</v>
      </c>
      <c r="H162" s="192">
        <v>30.6</v>
      </c>
      <c r="I162" s="193"/>
      <c r="J162" s="194">
        <f>ROUND(I162*H162,2)</f>
        <v>0</v>
      </c>
      <c r="K162" s="190" t="s">
        <v>125</v>
      </c>
      <c r="L162" s="40"/>
      <c r="M162" s="195" t="s">
        <v>21</v>
      </c>
      <c r="N162" s="196" t="s">
        <v>45</v>
      </c>
      <c r="O162" s="65"/>
      <c r="P162" s="197">
        <f>O162*H162</f>
        <v>0</v>
      </c>
      <c r="Q162" s="197">
        <v>4.4000000000000003E-3</v>
      </c>
      <c r="R162" s="197">
        <f>Q162*H162</f>
        <v>0.13464000000000001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126</v>
      </c>
      <c r="AT162" s="199" t="s">
        <v>121</v>
      </c>
      <c r="AU162" s="199" t="s">
        <v>84</v>
      </c>
      <c r="AY162" s="18" t="s">
        <v>119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82</v>
      </c>
      <c r="BK162" s="200">
        <f>ROUND(I162*H162,2)</f>
        <v>0</v>
      </c>
      <c r="BL162" s="18" t="s">
        <v>126</v>
      </c>
      <c r="BM162" s="199" t="s">
        <v>216</v>
      </c>
    </row>
    <row r="163" spans="1:65" s="2" customFormat="1" ht="29.25">
      <c r="A163" s="35"/>
      <c r="B163" s="36"/>
      <c r="C163" s="37"/>
      <c r="D163" s="201" t="s">
        <v>128</v>
      </c>
      <c r="E163" s="37"/>
      <c r="F163" s="202" t="s">
        <v>217</v>
      </c>
      <c r="G163" s="37"/>
      <c r="H163" s="37"/>
      <c r="I163" s="109"/>
      <c r="J163" s="37"/>
      <c r="K163" s="37"/>
      <c r="L163" s="40"/>
      <c r="M163" s="203"/>
      <c r="N163" s="204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128</v>
      </c>
      <c r="AU163" s="18" t="s">
        <v>84</v>
      </c>
    </row>
    <row r="164" spans="1:65" s="13" customFormat="1" ht="11.25">
      <c r="B164" s="205"/>
      <c r="C164" s="206"/>
      <c r="D164" s="201" t="s">
        <v>141</v>
      </c>
      <c r="E164" s="207" t="s">
        <v>21</v>
      </c>
      <c r="F164" s="208" t="s">
        <v>218</v>
      </c>
      <c r="G164" s="206"/>
      <c r="H164" s="209">
        <v>30.6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141</v>
      </c>
      <c r="AU164" s="215" t="s">
        <v>84</v>
      </c>
      <c r="AV164" s="13" t="s">
        <v>84</v>
      </c>
      <c r="AW164" s="13" t="s">
        <v>35</v>
      </c>
      <c r="AX164" s="13" t="s">
        <v>74</v>
      </c>
      <c r="AY164" s="215" t="s">
        <v>119</v>
      </c>
    </row>
    <row r="165" spans="1:65" s="14" customFormat="1" ht="11.25">
      <c r="B165" s="216"/>
      <c r="C165" s="217"/>
      <c r="D165" s="201" t="s">
        <v>141</v>
      </c>
      <c r="E165" s="218" t="s">
        <v>21</v>
      </c>
      <c r="F165" s="219" t="s">
        <v>145</v>
      </c>
      <c r="G165" s="217"/>
      <c r="H165" s="220">
        <v>30.6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141</v>
      </c>
      <c r="AU165" s="226" t="s">
        <v>84</v>
      </c>
      <c r="AV165" s="14" t="s">
        <v>126</v>
      </c>
      <c r="AW165" s="14" t="s">
        <v>35</v>
      </c>
      <c r="AX165" s="14" t="s">
        <v>82</v>
      </c>
      <c r="AY165" s="226" t="s">
        <v>119</v>
      </c>
    </row>
    <row r="166" spans="1:65" s="2" customFormat="1" ht="24" customHeight="1">
      <c r="A166" s="35"/>
      <c r="B166" s="36"/>
      <c r="C166" s="238" t="s">
        <v>219</v>
      </c>
      <c r="D166" s="238" t="s">
        <v>220</v>
      </c>
      <c r="E166" s="239" t="s">
        <v>221</v>
      </c>
      <c r="F166" s="240" t="s">
        <v>222</v>
      </c>
      <c r="G166" s="241" t="s">
        <v>215</v>
      </c>
      <c r="H166" s="242">
        <v>30.6</v>
      </c>
      <c r="I166" s="243"/>
      <c r="J166" s="244">
        <f>ROUND(I166*H166,2)</f>
        <v>0</v>
      </c>
      <c r="K166" s="240" t="s">
        <v>21</v>
      </c>
      <c r="L166" s="245"/>
      <c r="M166" s="246" t="s">
        <v>21</v>
      </c>
      <c r="N166" s="247" t="s">
        <v>45</v>
      </c>
      <c r="O166" s="65"/>
      <c r="P166" s="197">
        <f>O166*H166</f>
        <v>0</v>
      </c>
      <c r="Q166" s="197">
        <v>7.1000000000000004E-3</v>
      </c>
      <c r="R166" s="197">
        <f>Q166*H166</f>
        <v>0.21726000000000004</v>
      </c>
      <c r="S166" s="197">
        <v>0</v>
      </c>
      <c r="T166" s="19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177</v>
      </c>
      <c r="AT166" s="199" t="s">
        <v>220</v>
      </c>
      <c r="AU166" s="199" t="s">
        <v>84</v>
      </c>
      <c r="AY166" s="18" t="s">
        <v>119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8" t="s">
        <v>82</v>
      </c>
      <c r="BK166" s="200">
        <f>ROUND(I166*H166,2)</f>
        <v>0</v>
      </c>
      <c r="BL166" s="18" t="s">
        <v>126</v>
      </c>
      <c r="BM166" s="199" t="s">
        <v>223</v>
      </c>
    </row>
    <row r="167" spans="1:65" s="2" customFormat="1" ht="19.5">
      <c r="A167" s="35"/>
      <c r="B167" s="36"/>
      <c r="C167" s="37"/>
      <c r="D167" s="201" t="s">
        <v>128</v>
      </c>
      <c r="E167" s="37"/>
      <c r="F167" s="202" t="s">
        <v>222</v>
      </c>
      <c r="G167" s="37"/>
      <c r="H167" s="37"/>
      <c r="I167" s="109"/>
      <c r="J167" s="37"/>
      <c r="K167" s="37"/>
      <c r="L167" s="40"/>
      <c r="M167" s="203"/>
      <c r="N167" s="204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128</v>
      </c>
      <c r="AU167" s="18" t="s">
        <v>84</v>
      </c>
    </row>
    <row r="168" spans="1:65" s="2" customFormat="1" ht="16.5" customHeight="1">
      <c r="A168" s="35"/>
      <c r="B168" s="36"/>
      <c r="C168" s="188" t="s">
        <v>8</v>
      </c>
      <c r="D168" s="188" t="s">
        <v>121</v>
      </c>
      <c r="E168" s="189" t="s">
        <v>224</v>
      </c>
      <c r="F168" s="190" t="s">
        <v>225</v>
      </c>
      <c r="G168" s="191" t="s">
        <v>138</v>
      </c>
      <c r="H168" s="192">
        <v>58.49</v>
      </c>
      <c r="I168" s="193"/>
      <c r="J168" s="194">
        <f>ROUND(I168*H168,2)</f>
        <v>0</v>
      </c>
      <c r="K168" s="190" t="s">
        <v>125</v>
      </c>
      <c r="L168" s="40"/>
      <c r="M168" s="195" t="s">
        <v>21</v>
      </c>
      <c r="N168" s="196" t="s">
        <v>45</v>
      </c>
      <c r="O168" s="65"/>
      <c r="P168" s="197">
        <f>O168*H168</f>
        <v>0</v>
      </c>
      <c r="Q168" s="197">
        <v>8.4000000000000003E-4</v>
      </c>
      <c r="R168" s="197">
        <f>Q168*H168</f>
        <v>4.9131600000000004E-2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126</v>
      </c>
      <c r="AT168" s="199" t="s">
        <v>121</v>
      </c>
      <c r="AU168" s="199" t="s">
        <v>84</v>
      </c>
      <c r="AY168" s="18" t="s">
        <v>119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82</v>
      </c>
      <c r="BK168" s="200">
        <f>ROUND(I168*H168,2)</f>
        <v>0</v>
      </c>
      <c r="BL168" s="18" t="s">
        <v>126</v>
      </c>
      <c r="BM168" s="199" t="s">
        <v>226</v>
      </c>
    </row>
    <row r="169" spans="1:65" s="2" customFormat="1" ht="29.25">
      <c r="A169" s="35"/>
      <c r="B169" s="36"/>
      <c r="C169" s="37"/>
      <c r="D169" s="201" t="s">
        <v>128</v>
      </c>
      <c r="E169" s="37"/>
      <c r="F169" s="202" t="s">
        <v>227</v>
      </c>
      <c r="G169" s="37"/>
      <c r="H169" s="37"/>
      <c r="I169" s="109"/>
      <c r="J169" s="37"/>
      <c r="K169" s="37"/>
      <c r="L169" s="40"/>
      <c r="M169" s="203"/>
      <c r="N169" s="204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128</v>
      </c>
      <c r="AU169" s="18" t="s">
        <v>84</v>
      </c>
    </row>
    <row r="170" spans="1:65" s="13" customFormat="1" ht="11.25">
      <c r="B170" s="205"/>
      <c r="C170" s="206"/>
      <c r="D170" s="201" t="s">
        <v>141</v>
      </c>
      <c r="E170" s="207" t="s">
        <v>21</v>
      </c>
      <c r="F170" s="208" t="s">
        <v>228</v>
      </c>
      <c r="G170" s="206"/>
      <c r="H170" s="209">
        <v>5.67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141</v>
      </c>
      <c r="AU170" s="215" t="s">
        <v>84</v>
      </c>
      <c r="AV170" s="13" t="s">
        <v>84</v>
      </c>
      <c r="AW170" s="13" t="s">
        <v>35</v>
      </c>
      <c r="AX170" s="13" t="s">
        <v>74</v>
      </c>
      <c r="AY170" s="215" t="s">
        <v>119</v>
      </c>
    </row>
    <row r="171" spans="1:65" s="13" customFormat="1" ht="11.25">
      <c r="B171" s="205"/>
      <c r="C171" s="206"/>
      <c r="D171" s="201" t="s">
        <v>141</v>
      </c>
      <c r="E171" s="207" t="s">
        <v>21</v>
      </c>
      <c r="F171" s="208" t="s">
        <v>229</v>
      </c>
      <c r="G171" s="206"/>
      <c r="H171" s="209">
        <v>14.706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141</v>
      </c>
      <c r="AU171" s="215" t="s">
        <v>84</v>
      </c>
      <c r="AV171" s="13" t="s">
        <v>84</v>
      </c>
      <c r="AW171" s="13" t="s">
        <v>35</v>
      </c>
      <c r="AX171" s="13" t="s">
        <v>74</v>
      </c>
      <c r="AY171" s="215" t="s">
        <v>119</v>
      </c>
    </row>
    <row r="172" spans="1:65" s="13" customFormat="1" ht="11.25">
      <c r="B172" s="205"/>
      <c r="C172" s="206"/>
      <c r="D172" s="201" t="s">
        <v>141</v>
      </c>
      <c r="E172" s="207" t="s">
        <v>21</v>
      </c>
      <c r="F172" s="208" t="s">
        <v>230</v>
      </c>
      <c r="G172" s="206"/>
      <c r="H172" s="209">
        <v>13.202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141</v>
      </c>
      <c r="AU172" s="215" t="s">
        <v>84</v>
      </c>
      <c r="AV172" s="13" t="s">
        <v>84</v>
      </c>
      <c r="AW172" s="13" t="s">
        <v>35</v>
      </c>
      <c r="AX172" s="13" t="s">
        <v>74</v>
      </c>
      <c r="AY172" s="215" t="s">
        <v>119</v>
      </c>
    </row>
    <row r="173" spans="1:65" s="13" customFormat="1" ht="11.25">
      <c r="B173" s="205"/>
      <c r="C173" s="206"/>
      <c r="D173" s="201" t="s">
        <v>141</v>
      </c>
      <c r="E173" s="207" t="s">
        <v>21</v>
      </c>
      <c r="F173" s="208" t="s">
        <v>231</v>
      </c>
      <c r="G173" s="206"/>
      <c r="H173" s="209">
        <v>4.1429999999999998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141</v>
      </c>
      <c r="AU173" s="215" t="s">
        <v>84</v>
      </c>
      <c r="AV173" s="13" t="s">
        <v>84</v>
      </c>
      <c r="AW173" s="13" t="s">
        <v>35</v>
      </c>
      <c r="AX173" s="13" t="s">
        <v>74</v>
      </c>
      <c r="AY173" s="215" t="s">
        <v>119</v>
      </c>
    </row>
    <row r="174" spans="1:65" s="13" customFormat="1" ht="11.25">
      <c r="B174" s="205"/>
      <c r="C174" s="206"/>
      <c r="D174" s="201" t="s">
        <v>141</v>
      </c>
      <c r="E174" s="207" t="s">
        <v>21</v>
      </c>
      <c r="F174" s="208" t="s">
        <v>232</v>
      </c>
      <c r="G174" s="206"/>
      <c r="H174" s="209">
        <v>12.598000000000001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141</v>
      </c>
      <c r="AU174" s="215" t="s">
        <v>84</v>
      </c>
      <c r="AV174" s="13" t="s">
        <v>84</v>
      </c>
      <c r="AW174" s="13" t="s">
        <v>35</v>
      </c>
      <c r="AX174" s="13" t="s">
        <v>74</v>
      </c>
      <c r="AY174" s="215" t="s">
        <v>119</v>
      </c>
    </row>
    <row r="175" spans="1:65" s="13" customFormat="1" ht="11.25">
      <c r="B175" s="205"/>
      <c r="C175" s="206"/>
      <c r="D175" s="201" t="s">
        <v>141</v>
      </c>
      <c r="E175" s="207" t="s">
        <v>21</v>
      </c>
      <c r="F175" s="208" t="s">
        <v>233</v>
      </c>
      <c r="G175" s="206"/>
      <c r="H175" s="209">
        <v>8.1709999999999994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141</v>
      </c>
      <c r="AU175" s="215" t="s">
        <v>84</v>
      </c>
      <c r="AV175" s="13" t="s">
        <v>84</v>
      </c>
      <c r="AW175" s="13" t="s">
        <v>35</v>
      </c>
      <c r="AX175" s="13" t="s">
        <v>74</v>
      </c>
      <c r="AY175" s="215" t="s">
        <v>119</v>
      </c>
    </row>
    <row r="176" spans="1:65" s="14" customFormat="1" ht="11.25">
      <c r="B176" s="216"/>
      <c r="C176" s="217"/>
      <c r="D176" s="201" t="s">
        <v>141</v>
      </c>
      <c r="E176" s="218" t="s">
        <v>21</v>
      </c>
      <c r="F176" s="219" t="s">
        <v>145</v>
      </c>
      <c r="G176" s="217"/>
      <c r="H176" s="220">
        <v>58.489999999999995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141</v>
      </c>
      <c r="AU176" s="226" t="s">
        <v>84</v>
      </c>
      <c r="AV176" s="14" t="s">
        <v>126</v>
      </c>
      <c r="AW176" s="14" t="s">
        <v>35</v>
      </c>
      <c r="AX176" s="14" t="s">
        <v>82</v>
      </c>
      <c r="AY176" s="226" t="s">
        <v>119</v>
      </c>
    </row>
    <row r="177" spans="1:65" s="2" customFormat="1" ht="24" customHeight="1">
      <c r="A177" s="35"/>
      <c r="B177" s="36"/>
      <c r="C177" s="188" t="s">
        <v>234</v>
      </c>
      <c r="D177" s="188" t="s">
        <v>121</v>
      </c>
      <c r="E177" s="189" t="s">
        <v>235</v>
      </c>
      <c r="F177" s="190" t="s">
        <v>236</v>
      </c>
      <c r="G177" s="191" t="s">
        <v>138</v>
      </c>
      <c r="H177" s="192">
        <v>58.49</v>
      </c>
      <c r="I177" s="193"/>
      <c r="J177" s="194">
        <f>ROUND(I177*H177,2)</f>
        <v>0</v>
      </c>
      <c r="K177" s="190" t="s">
        <v>125</v>
      </c>
      <c r="L177" s="40"/>
      <c r="M177" s="195" t="s">
        <v>21</v>
      </c>
      <c r="N177" s="196" t="s">
        <v>45</v>
      </c>
      <c r="O177" s="65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9" t="s">
        <v>126</v>
      </c>
      <c r="AT177" s="199" t="s">
        <v>121</v>
      </c>
      <c r="AU177" s="199" t="s">
        <v>84</v>
      </c>
      <c r="AY177" s="18" t="s">
        <v>119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8" t="s">
        <v>82</v>
      </c>
      <c r="BK177" s="200">
        <f>ROUND(I177*H177,2)</f>
        <v>0</v>
      </c>
      <c r="BL177" s="18" t="s">
        <v>126</v>
      </c>
      <c r="BM177" s="199" t="s">
        <v>237</v>
      </c>
    </row>
    <row r="178" spans="1:65" s="2" customFormat="1" ht="29.25">
      <c r="A178" s="35"/>
      <c r="B178" s="36"/>
      <c r="C178" s="37"/>
      <c r="D178" s="201" t="s">
        <v>128</v>
      </c>
      <c r="E178" s="37"/>
      <c r="F178" s="202" t="s">
        <v>238</v>
      </c>
      <c r="G178" s="37"/>
      <c r="H178" s="37"/>
      <c r="I178" s="109"/>
      <c r="J178" s="37"/>
      <c r="K178" s="37"/>
      <c r="L178" s="40"/>
      <c r="M178" s="203"/>
      <c r="N178" s="204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128</v>
      </c>
      <c r="AU178" s="18" t="s">
        <v>84</v>
      </c>
    </row>
    <row r="179" spans="1:65" s="2" customFormat="1" ht="16.5" customHeight="1">
      <c r="A179" s="35"/>
      <c r="B179" s="36"/>
      <c r="C179" s="188" t="s">
        <v>239</v>
      </c>
      <c r="D179" s="188" t="s">
        <v>121</v>
      </c>
      <c r="E179" s="189" t="s">
        <v>240</v>
      </c>
      <c r="F179" s="190" t="s">
        <v>241</v>
      </c>
      <c r="G179" s="191" t="s">
        <v>138</v>
      </c>
      <c r="H179" s="192">
        <v>93.24</v>
      </c>
      <c r="I179" s="193"/>
      <c r="J179" s="194">
        <f>ROUND(I179*H179,2)</f>
        <v>0</v>
      </c>
      <c r="K179" s="190" t="s">
        <v>125</v>
      </c>
      <c r="L179" s="40"/>
      <c r="M179" s="195" t="s">
        <v>21</v>
      </c>
      <c r="N179" s="196" t="s">
        <v>45</v>
      </c>
      <c r="O179" s="65"/>
      <c r="P179" s="197">
        <f>O179*H179</f>
        <v>0</v>
      </c>
      <c r="Q179" s="197">
        <v>6.9999999999999999E-4</v>
      </c>
      <c r="R179" s="197">
        <f>Q179*H179</f>
        <v>6.5267999999999993E-2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126</v>
      </c>
      <c r="AT179" s="199" t="s">
        <v>121</v>
      </c>
      <c r="AU179" s="199" t="s">
        <v>84</v>
      </c>
      <c r="AY179" s="18" t="s">
        <v>119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82</v>
      </c>
      <c r="BK179" s="200">
        <f>ROUND(I179*H179,2)</f>
        <v>0</v>
      </c>
      <c r="BL179" s="18" t="s">
        <v>126</v>
      </c>
      <c r="BM179" s="199" t="s">
        <v>242</v>
      </c>
    </row>
    <row r="180" spans="1:65" s="2" customFormat="1" ht="19.5">
      <c r="A180" s="35"/>
      <c r="B180" s="36"/>
      <c r="C180" s="37"/>
      <c r="D180" s="201" t="s">
        <v>128</v>
      </c>
      <c r="E180" s="37"/>
      <c r="F180" s="202" t="s">
        <v>243</v>
      </c>
      <c r="G180" s="37"/>
      <c r="H180" s="37"/>
      <c r="I180" s="109"/>
      <c r="J180" s="37"/>
      <c r="K180" s="37"/>
      <c r="L180" s="40"/>
      <c r="M180" s="203"/>
      <c r="N180" s="204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128</v>
      </c>
      <c r="AU180" s="18" t="s">
        <v>84</v>
      </c>
    </row>
    <row r="181" spans="1:65" s="13" customFormat="1" ht="11.25">
      <c r="B181" s="205"/>
      <c r="C181" s="206"/>
      <c r="D181" s="201" t="s">
        <v>141</v>
      </c>
      <c r="E181" s="207" t="s">
        <v>21</v>
      </c>
      <c r="F181" s="208" t="s">
        <v>244</v>
      </c>
      <c r="G181" s="206"/>
      <c r="H181" s="209">
        <v>23.64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141</v>
      </c>
      <c r="AU181" s="215" t="s">
        <v>84</v>
      </c>
      <c r="AV181" s="13" t="s">
        <v>84</v>
      </c>
      <c r="AW181" s="13" t="s">
        <v>35</v>
      </c>
      <c r="AX181" s="13" t="s">
        <v>74</v>
      </c>
      <c r="AY181" s="215" t="s">
        <v>119</v>
      </c>
    </row>
    <row r="182" spans="1:65" s="13" customFormat="1" ht="11.25">
      <c r="B182" s="205"/>
      <c r="C182" s="206"/>
      <c r="D182" s="201" t="s">
        <v>141</v>
      </c>
      <c r="E182" s="207" t="s">
        <v>21</v>
      </c>
      <c r="F182" s="208" t="s">
        <v>245</v>
      </c>
      <c r="G182" s="206"/>
      <c r="H182" s="209">
        <v>18.5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141</v>
      </c>
      <c r="AU182" s="215" t="s">
        <v>84</v>
      </c>
      <c r="AV182" s="13" t="s">
        <v>84</v>
      </c>
      <c r="AW182" s="13" t="s">
        <v>35</v>
      </c>
      <c r="AX182" s="13" t="s">
        <v>74</v>
      </c>
      <c r="AY182" s="215" t="s">
        <v>119</v>
      </c>
    </row>
    <row r="183" spans="1:65" s="13" customFormat="1" ht="11.25">
      <c r="B183" s="205"/>
      <c r="C183" s="206"/>
      <c r="D183" s="201" t="s">
        <v>141</v>
      </c>
      <c r="E183" s="207" t="s">
        <v>21</v>
      </c>
      <c r="F183" s="208" t="s">
        <v>246</v>
      </c>
      <c r="G183" s="206"/>
      <c r="H183" s="209">
        <v>51.1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141</v>
      </c>
      <c r="AU183" s="215" t="s">
        <v>84</v>
      </c>
      <c r="AV183" s="13" t="s">
        <v>84</v>
      </c>
      <c r="AW183" s="13" t="s">
        <v>35</v>
      </c>
      <c r="AX183" s="13" t="s">
        <v>74</v>
      </c>
      <c r="AY183" s="215" t="s">
        <v>119</v>
      </c>
    </row>
    <row r="184" spans="1:65" s="14" customFormat="1" ht="11.25">
      <c r="B184" s="216"/>
      <c r="C184" s="217"/>
      <c r="D184" s="201" t="s">
        <v>141</v>
      </c>
      <c r="E184" s="218" t="s">
        <v>21</v>
      </c>
      <c r="F184" s="219" t="s">
        <v>145</v>
      </c>
      <c r="G184" s="217"/>
      <c r="H184" s="220">
        <v>93.240000000000009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141</v>
      </c>
      <c r="AU184" s="226" t="s">
        <v>84</v>
      </c>
      <c r="AV184" s="14" t="s">
        <v>126</v>
      </c>
      <c r="AW184" s="14" t="s">
        <v>35</v>
      </c>
      <c r="AX184" s="14" t="s">
        <v>82</v>
      </c>
      <c r="AY184" s="226" t="s">
        <v>119</v>
      </c>
    </row>
    <row r="185" spans="1:65" s="2" customFormat="1" ht="16.5" customHeight="1">
      <c r="A185" s="35"/>
      <c r="B185" s="36"/>
      <c r="C185" s="188" t="s">
        <v>247</v>
      </c>
      <c r="D185" s="188" t="s">
        <v>121</v>
      </c>
      <c r="E185" s="189" t="s">
        <v>248</v>
      </c>
      <c r="F185" s="190" t="s">
        <v>249</v>
      </c>
      <c r="G185" s="191" t="s">
        <v>138</v>
      </c>
      <c r="H185" s="192">
        <v>93.24</v>
      </c>
      <c r="I185" s="193"/>
      <c r="J185" s="194">
        <f>ROUND(I185*H185,2)</f>
        <v>0</v>
      </c>
      <c r="K185" s="190" t="s">
        <v>125</v>
      </c>
      <c r="L185" s="40"/>
      <c r="M185" s="195" t="s">
        <v>21</v>
      </c>
      <c r="N185" s="196" t="s">
        <v>45</v>
      </c>
      <c r="O185" s="65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9" t="s">
        <v>126</v>
      </c>
      <c r="AT185" s="199" t="s">
        <v>121</v>
      </c>
      <c r="AU185" s="199" t="s">
        <v>84</v>
      </c>
      <c r="AY185" s="18" t="s">
        <v>119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8" t="s">
        <v>82</v>
      </c>
      <c r="BK185" s="200">
        <f>ROUND(I185*H185,2)</f>
        <v>0</v>
      </c>
      <c r="BL185" s="18" t="s">
        <v>126</v>
      </c>
      <c r="BM185" s="199" t="s">
        <v>250</v>
      </c>
    </row>
    <row r="186" spans="1:65" s="2" customFormat="1" ht="19.5">
      <c r="A186" s="35"/>
      <c r="B186" s="36"/>
      <c r="C186" s="37"/>
      <c r="D186" s="201" t="s">
        <v>128</v>
      </c>
      <c r="E186" s="37"/>
      <c r="F186" s="202" t="s">
        <v>251</v>
      </c>
      <c r="G186" s="37"/>
      <c r="H186" s="37"/>
      <c r="I186" s="109"/>
      <c r="J186" s="37"/>
      <c r="K186" s="37"/>
      <c r="L186" s="40"/>
      <c r="M186" s="203"/>
      <c r="N186" s="204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128</v>
      </c>
      <c r="AU186" s="18" t="s">
        <v>84</v>
      </c>
    </row>
    <row r="187" spans="1:65" s="2" customFormat="1" ht="24" customHeight="1">
      <c r="A187" s="35"/>
      <c r="B187" s="36"/>
      <c r="C187" s="188" t="s">
        <v>252</v>
      </c>
      <c r="D187" s="188" t="s">
        <v>121</v>
      </c>
      <c r="E187" s="189" t="s">
        <v>253</v>
      </c>
      <c r="F187" s="190" t="s">
        <v>254</v>
      </c>
      <c r="G187" s="191" t="s">
        <v>148</v>
      </c>
      <c r="H187" s="192">
        <v>37.130000000000003</v>
      </c>
      <c r="I187" s="193"/>
      <c r="J187" s="194">
        <f>ROUND(I187*H187,2)</f>
        <v>0</v>
      </c>
      <c r="K187" s="190" t="s">
        <v>125</v>
      </c>
      <c r="L187" s="40"/>
      <c r="M187" s="195" t="s">
        <v>21</v>
      </c>
      <c r="N187" s="196" t="s">
        <v>45</v>
      </c>
      <c r="O187" s="65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9" t="s">
        <v>126</v>
      </c>
      <c r="AT187" s="199" t="s">
        <v>121</v>
      </c>
      <c r="AU187" s="199" t="s">
        <v>84</v>
      </c>
      <c r="AY187" s="18" t="s">
        <v>119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8" t="s">
        <v>82</v>
      </c>
      <c r="BK187" s="200">
        <f>ROUND(I187*H187,2)</f>
        <v>0</v>
      </c>
      <c r="BL187" s="18" t="s">
        <v>126</v>
      </c>
      <c r="BM187" s="199" t="s">
        <v>255</v>
      </c>
    </row>
    <row r="188" spans="1:65" s="2" customFormat="1" ht="29.25">
      <c r="A188" s="35"/>
      <c r="B188" s="36"/>
      <c r="C188" s="37"/>
      <c r="D188" s="201" t="s">
        <v>128</v>
      </c>
      <c r="E188" s="37"/>
      <c r="F188" s="202" t="s">
        <v>256</v>
      </c>
      <c r="G188" s="37"/>
      <c r="H188" s="37"/>
      <c r="I188" s="109"/>
      <c r="J188" s="37"/>
      <c r="K188" s="37"/>
      <c r="L188" s="40"/>
      <c r="M188" s="203"/>
      <c r="N188" s="204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128</v>
      </c>
      <c r="AU188" s="18" t="s">
        <v>84</v>
      </c>
    </row>
    <row r="189" spans="1:65" s="13" customFormat="1" ht="11.25">
      <c r="B189" s="205"/>
      <c r="C189" s="206"/>
      <c r="D189" s="201" t="s">
        <v>141</v>
      </c>
      <c r="E189" s="207" t="s">
        <v>21</v>
      </c>
      <c r="F189" s="208" t="s">
        <v>187</v>
      </c>
      <c r="G189" s="206"/>
      <c r="H189" s="209">
        <v>2.2679999999999998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141</v>
      </c>
      <c r="AU189" s="215" t="s">
        <v>84</v>
      </c>
      <c r="AV189" s="13" t="s">
        <v>84</v>
      </c>
      <c r="AW189" s="13" t="s">
        <v>35</v>
      </c>
      <c r="AX189" s="13" t="s">
        <v>74</v>
      </c>
      <c r="AY189" s="215" t="s">
        <v>119</v>
      </c>
    </row>
    <row r="190" spans="1:65" s="13" customFormat="1" ht="11.25">
      <c r="B190" s="205"/>
      <c r="C190" s="206"/>
      <c r="D190" s="201" t="s">
        <v>141</v>
      </c>
      <c r="E190" s="207" t="s">
        <v>21</v>
      </c>
      <c r="F190" s="208" t="s">
        <v>188</v>
      </c>
      <c r="G190" s="206"/>
      <c r="H190" s="209">
        <v>5.8819999999999997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141</v>
      </c>
      <c r="AU190" s="215" t="s">
        <v>84</v>
      </c>
      <c r="AV190" s="13" t="s">
        <v>84</v>
      </c>
      <c r="AW190" s="13" t="s">
        <v>35</v>
      </c>
      <c r="AX190" s="13" t="s">
        <v>74</v>
      </c>
      <c r="AY190" s="215" t="s">
        <v>119</v>
      </c>
    </row>
    <row r="191" spans="1:65" s="13" customFormat="1" ht="11.25">
      <c r="B191" s="205"/>
      <c r="C191" s="206"/>
      <c r="D191" s="201" t="s">
        <v>141</v>
      </c>
      <c r="E191" s="207" t="s">
        <v>21</v>
      </c>
      <c r="F191" s="208" t="s">
        <v>189</v>
      </c>
      <c r="G191" s="206"/>
      <c r="H191" s="209">
        <v>5.2809999999999997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141</v>
      </c>
      <c r="AU191" s="215" t="s">
        <v>84</v>
      </c>
      <c r="AV191" s="13" t="s">
        <v>84</v>
      </c>
      <c r="AW191" s="13" t="s">
        <v>35</v>
      </c>
      <c r="AX191" s="13" t="s">
        <v>74</v>
      </c>
      <c r="AY191" s="215" t="s">
        <v>119</v>
      </c>
    </row>
    <row r="192" spans="1:65" s="13" customFormat="1" ht="11.25">
      <c r="B192" s="205"/>
      <c r="C192" s="206"/>
      <c r="D192" s="201" t="s">
        <v>141</v>
      </c>
      <c r="E192" s="207" t="s">
        <v>21</v>
      </c>
      <c r="F192" s="208" t="s">
        <v>190</v>
      </c>
      <c r="G192" s="206"/>
      <c r="H192" s="209">
        <v>1.657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141</v>
      </c>
      <c r="AU192" s="215" t="s">
        <v>84</v>
      </c>
      <c r="AV192" s="13" t="s">
        <v>84</v>
      </c>
      <c r="AW192" s="13" t="s">
        <v>35</v>
      </c>
      <c r="AX192" s="13" t="s">
        <v>74</v>
      </c>
      <c r="AY192" s="215" t="s">
        <v>119</v>
      </c>
    </row>
    <row r="193" spans="1:65" s="13" customFormat="1" ht="11.25">
      <c r="B193" s="205"/>
      <c r="C193" s="206"/>
      <c r="D193" s="201" t="s">
        <v>141</v>
      </c>
      <c r="E193" s="207" t="s">
        <v>21</v>
      </c>
      <c r="F193" s="208" t="s">
        <v>191</v>
      </c>
      <c r="G193" s="206"/>
      <c r="H193" s="209">
        <v>5.0389999999999997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141</v>
      </c>
      <c r="AU193" s="215" t="s">
        <v>84</v>
      </c>
      <c r="AV193" s="13" t="s">
        <v>84</v>
      </c>
      <c r="AW193" s="13" t="s">
        <v>35</v>
      </c>
      <c r="AX193" s="13" t="s">
        <v>74</v>
      </c>
      <c r="AY193" s="215" t="s">
        <v>119</v>
      </c>
    </row>
    <row r="194" spans="1:65" s="13" customFormat="1" ht="11.25">
      <c r="B194" s="205"/>
      <c r="C194" s="206"/>
      <c r="D194" s="201" t="s">
        <v>141</v>
      </c>
      <c r="E194" s="207" t="s">
        <v>21</v>
      </c>
      <c r="F194" s="208" t="s">
        <v>192</v>
      </c>
      <c r="G194" s="206"/>
      <c r="H194" s="209">
        <v>3.2679999999999998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141</v>
      </c>
      <c r="AU194" s="215" t="s">
        <v>84</v>
      </c>
      <c r="AV194" s="13" t="s">
        <v>84</v>
      </c>
      <c r="AW194" s="13" t="s">
        <v>35</v>
      </c>
      <c r="AX194" s="13" t="s">
        <v>74</v>
      </c>
      <c r="AY194" s="215" t="s">
        <v>119</v>
      </c>
    </row>
    <row r="195" spans="1:65" s="15" customFormat="1" ht="11.25">
      <c r="B195" s="227"/>
      <c r="C195" s="228"/>
      <c r="D195" s="201" t="s">
        <v>141</v>
      </c>
      <c r="E195" s="229" t="s">
        <v>21</v>
      </c>
      <c r="F195" s="230" t="s">
        <v>164</v>
      </c>
      <c r="G195" s="228"/>
      <c r="H195" s="231">
        <v>23.394999999999996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141</v>
      </c>
      <c r="AU195" s="237" t="s">
        <v>84</v>
      </c>
      <c r="AV195" s="15" t="s">
        <v>135</v>
      </c>
      <c r="AW195" s="15" t="s">
        <v>35</v>
      </c>
      <c r="AX195" s="15" t="s">
        <v>74</v>
      </c>
      <c r="AY195" s="237" t="s">
        <v>119</v>
      </c>
    </row>
    <row r="196" spans="1:65" s="13" customFormat="1" ht="11.25">
      <c r="B196" s="205"/>
      <c r="C196" s="206"/>
      <c r="D196" s="201" t="s">
        <v>141</v>
      </c>
      <c r="E196" s="207" t="s">
        <v>21</v>
      </c>
      <c r="F196" s="208" t="s">
        <v>193</v>
      </c>
      <c r="G196" s="206"/>
      <c r="H196" s="209">
        <v>-0.112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141</v>
      </c>
      <c r="AU196" s="215" t="s">
        <v>84</v>
      </c>
      <c r="AV196" s="13" t="s">
        <v>84</v>
      </c>
      <c r="AW196" s="13" t="s">
        <v>35</v>
      </c>
      <c r="AX196" s="13" t="s">
        <v>74</v>
      </c>
      <c r="AY196" s="215" t="s">
        <v>119</v>
      </c>
    </row>
    <row r="197" spans="1:65" s="13" customFormat="1" ht="11.25">
      <c r="B197" s="205"/>
      <c r="C197" s="206"/>
      <c r="D197" s="201" t="s">
        <v>141</v>
      </c>
      <c r="E197" s="207" t="s">
        <v>21</v>
      </c>
      <c r="F197" s="208" t="s">
        <v>194</v>
      </c>
      <c r="G197" s="206"/>
      <c r="H197" s="209">
        <v>-2.0030000000000001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141</v>
      </c>
      <c r="AU197" s="215" t="s">
        <v>84</v>
      </c>
      <c r="AV197" s="13" t="s">
        <v>84</v>
      </c>
      <c r="AW197" s="13" t="s">
        <v>35</v>
      </c>
      <c r="AX197" s="13" t="s">
        <v>74</v>
      </c>
      <c r="AY197" s="215" t="s">
        <v>119</v>
      </c>
    </row>
    <row r="198" spans="1:65" s="15" customFormat="1" ht="11.25">
      <c r="B198" s="227"/>
      <c r="C198" s="228"/>
      <c r="D198" s="201" t="s">
        <v>141</v>
      </c>
      <c r="E198" s="229" t="s">
        <v>21</v>
      </c>
      <c r="F198" s="230" t="s">
        <v>164</v>
      </c>
      <c r="G198" s="228"/>
      <c r="H198" s="231">
        <v>-2.1150000000000002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141</v>
      </c>
      <c r="AU198" s="237" t="s">
        <v>84</v>
      </c>
      <c r="AV198" s="15" t="s">
        <v>135</v>
      </c>
      <c r="AW198" s="15" t="s">
        <v>35</v>
      </c>
      <c r="AX198" s="15" t="s">
        <v>74</v>
      </c>
      <c r="AY198" s="237" t="s">
        <v>119</v>
      </c>
    </row>
    <row r="199" spans="1:65" s="13" customFormat="1" ht="11.25">
      <c r="B199" s="205"/>
      <c r="C199" s="206"/>
      <c r="D199" s="201" t="s">
        <v>141</v>
      </c>
      <c r="E199" s="207" t="s">
        <v>21</v>
      </c>
      <c r="F199" s="208" t="s">
        <v>158</v>
      </c>
      <c r="G199" s="206"/>
      <c r="H199" s="209">
        <v>9.85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141</v>
      </c>
      <c r="AU199" s="215" t="s">
        <v>84</v>
      </c>
      <c r="AV199" s="13" t="s">
        <v>84</v>
      </c>
      <c r="AW199" s="13" t="s">
        <v>35</v>
      </c>
      <c r="AX199" s="13" t="s">
        <v>74</v>
      </c>
      <c r="AY199" s="215" t="s">
        <v>119</v>
      </c>
    </row>
    <row r="200" spans="1:65" s="13" customFormat="1" ht="11.25">
      <c r="B200" s="205"/>
      <c r="C200" s="206"/>
      <c r="D200" s="201" t="s">
        <v>141</v>
      </c>
      <c r="E200" s="207" t="s">
        <v>21</v>
      </c>
      <c r="F200" s="208" t="s">
        <v>159</v>
      </c>
      <c r="G200" s="206"/>
      <c r="H200" s="209">
        <v>-1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141</v>
      </c>
      <c r="AU200" s="215" t="s">
        <v>84</v>
      </c>
      <c r="AV200" s="13" t="s">
        <v>84</v>
      </c>
      <c r="AW200" s="13" t="s">
        <v>35</v>
      </c>
      <c r="AX200" s="13" t="s">
        <v>74</v>
      </c>
      <c r="AY200" s="215" t="s">
        <v>119</v>
      </c>
    </row>
    <row r="201" spans="1:65" s="13" customFormat="1" ht="11.25">
      <c r="B201" s="205"/>
      <c r="C201" s="206"/>
      <c r="D201" s="201" t="s">
        <v>141</v>
      </c>
      <c r="E201" s="207" t="s">
        <v>21</v>
      </c>
      <c r="F201" s="208" t="s">
        <v>160</v>
      </c>
      <c r="G201" s="206"/>
      <c r="H201" s="209">
        <v>7.4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141</v>
      </c>
      <c r="AU201" s="215" t="s">
        <v>84</v>
      </c>
      <c r="AV201" s="13" t="s">
        <v>84</v>
      </c>
      <c r="AW201" s="13" t="s">
        <v>35</v>
      </c>
      <c r="AX201" s="13" t="s">
        <v>74</v>
      </c>
      <c r="AY201" s="215" t="s">
        <v>119</v>
      </c>
    </row>
    <row r="202" spans="1:65" s="13" customFormat="1" ht="11.25">
      <c r="B202" s="205"/>
      <c r="C202" s="206"/>
      <c r="D202" s="201" t="s">
        <v>141</v>
      </c>
      <c r="E202" s="207" t="s">
        <v>21</v>
      </c>
      <c r="F202" s="208" t="s">
        <v>161</v>
      </c>
      <c r="G202" s="206"/>
      <c r="H202" s="209">
        <v>-0.4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141</v>
      </c>
      <c r="AU202" s="215" t="s">
        <v>84</v>
      </c>
      <c r="AV202" s="13" t="s">
        <v>84</v>
      </c>
      <c r="AW202" s="13" t="s">
        <v>35</v>
      </c>
      <c r="AX202" s="13" t="s">
        <v>74</v>
      </c>
      <c r="AY202" s="215" t="s">
        <v>119</v>
      </c>
    </row>
    <row r="203" spans="1:65" s="15" customFormat="1" ht="11.25">
      <c r="B203" s="227"/>
      <c r="C203" s="228"/>
      <c r="D203" s="201" t="s">
        <v>141</v>
      </c>
      <c r="E203" s="229" t="s">
        <v>21</v>
      </c>
      <c r="F203" s="230" t="s">
        <v>164</v>
      </c>
      <c r="G203" s="228"/>
      <c r="H203" s="231">
        <v>15.85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141</v>
      </c>
      <c r="AU203" s="237" t="s">
        <v>84</v>
      </c>
      <c r="AV203" s="15" t="s">
        <v>135</v>
      </c>
      <c r="AW203" s="15" t="s">
        <v>35</v>
      </c>
      <c r="AX203" s="15" t="s">
        <v>74</v>
      </c>
      <c r="AY203" s="237" t="s">
        <v>119</v>
      </c>
    </row>
    <row r="204" spans="1:65" s="14" customFormat="1" ht="11.25">
      <c r="B204" s="216"/>
      <c r="C204" s="217"/>
      <c r="D204" s="201" t="s">
        <v>141</v>
      </c>
      <c r="E204" s="218" t="s">
        <v>21</v>
      </c>
      <c r="F204" s="219" t="s">
        <v>145</v>
      </c>
      <c r="G204" s="217"/>
      <c r="H204" s="220">
        <v>37.129999999999995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141</v>
      </c>
      <c r="AU204" s="226" t="s">
        <v>84</v>
      </c>
      <c r="AV204" s="14" t="s">
        <v>126</v>
      </c>
      <c r="AW204" s="14" t="s">
        <v>35</v>
      </c>
      <c r="AX204" s="14" t="s">
        <v>82</v>
      </c>
      <c r="AY204" s="226" t="s">
        <v>119</v>
      </c>
    </row>
    <row r="205" spans="1:65" s="2" customFormat="1" ht="24" customHeight="1">
      <c r="A205" s="35"/>
      <c r="B205" s="36"/>
      <c r="C205" s="188" t="s">
        <v>257</v>
      </c>
      <c r="D205" s="188" t="s">
        <v>121</v>
      </c>
      <c r="E205" s="189" t="s">
        <v>258</v>
      </c>
      <c r="F205" s="190" t="s">
        <v>259</v>
      </c>
      <c r="G205" s="191" t="s">
        <v>148</v>
      </c>
      <c r="H205" s="192">
        <v>42.262999999999998</v>
      </c>
      <c r="I205" s="193"/>
      <c r="J205" s="194">
        <f>ROUND(I205*H205,2)</f>
        <v>0</v>
      </c>
      <c r="K205" s="190" t="s">
        <v>125</v>
      </c>
      <c r="L205" s="40"/>
      <c r="M205" s="195" t="s">
        <v>21</v>
      </c>
      <c r="N205" s="196" t="s">
        <v>45</v>
      </c>
      <c r="O205" s="65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126</v>
      </c>
      <c r="AT205" s="199" t="s">
        <v>121</v>
      </c>
      <c r="AU205" s="199" t="s">
        <v>84</v>
      </c>
      <c r="AY205" s="18" t="s">
        <v>119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82</v>
      </c>
      <c r="BK205" s="200">
        <f>ROUND(I205*H205,2)</f>
        <v>0</v>
      </c>
      <c r="BL205" s="18" t="s">
        <v>126</v>
      </c>
      <c r="BM205" s="199" t="s">
        <v>260</v>
      </c>
    </row>
    <row r="206" spans="1:65" s="2" customFormat="1" ht="29.25">
      <c r="A206" s="35"/>
      <c r="B206" s="36"/>
      <c r="C206" s="37"/>
      <c r="D206" s="201" t="s">
        <v>128</v>
      </c>
      <c r="E206" s="37"/>
      <c r="F206" s="202" t="s">
        <v>261</v>
      </c>
      <c r="G206" s="37"/>
      <c r="H206" s="37"/>
      <c r="I206" s="109"/>
      <c r="J206" s="37"/>
      <c r="K206" s="37"/>
      <c r="L206" s="40"/>
      <c r="M206" s="203"/>
      <c r="N206" s="204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128</v>
      </c>
      <c r="AU206" s="18" t="s">
        <v>84</v>
      </c>
    </row>
    <row r="207" spans="1:65" s="13" customFormat="1" ht="11.25">
      <c r="B207" s="205"/>
      <c r="C207" s="206"/>
      <c r="D207" s="201" t="s">
        <v>141</v>
      </c>
      <c r="E207" s="207" t="s">
        <v>21</v>
      </c>
      <c r="F207" s="208" t="s">
        <v>162</v>
      </c>
      <c r="G207" s="206"/>
      <c r="H207" s="209">
        <v>44.713000000000001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141</v>
      </c>
      <c r="AU207" s="215" t="s">
        <v>84</v>
      </c>
      <c r="AV207" s="13" t="s">
        <v>84</v>
      </c>
      <c r="AW207" s="13" t="s">
        <v>35</v>
      </c>
      <c r="AX207" s="13" t="s">
        <v>74</v>
      </c>
      <c r="AY207" s="215" t="s">
        <v>119</v>
      </c>
    </row>
    <row r="208" spans="1:65" s="13" customFormat="1" ht="11.25">
      <c r="B208" s="205"/>
      <c r="C208" s="206"/>
      <c r="D208" s="201" t="s">
        <v>141</v>
      </c>
      <c r="E208" s="207" t="s">
        <v>21</v>
      </c>
      <c r="F208" s="208" t="s">
        <v>163</v>
      </c>
      <c r="G208" s="206"/>
      <c r="H208" s="209">
        <v>-2.4500000000000002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141</v>
      </c>
      <c r="AU208" s="215" t="s">
        <v>84</v>
      </c>
      <c r="AV208" s="13" t="s">
        <v>84</v>
      </c>
      <c r="AW208" s="13" t="s">
        <v>35</v>
      </c>
      <c r="AX208" s="13" t="s">
        <v>74</v>
      </c>
      <c r="AY208" s="215" t="s">
        <v>119</v>
      </c>
    </row>
    <row r="209" spans="1:65" s="14" customFormat="1" ht="11.25">
      <c r="B209" s="216"/>
      <c r="C209" s="217"/>
      <c r="D209" s="201" t="s">
        <v>141</v>
      </c>
      <c r="E209" s="218" t="s">
        <v>21</v>
      </c>
      <c r="F209" s="219" t="s">
        <v>145</v>
      </c>
      <c r="G209" s="217"/>
      <c r="H209" s="220">
        <v>42.262999999999998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141</v>
      </c>
      <c r="AU209" s="226" t="s">
        <v>84</v>
      </c>
      <c r="AV209" s="14" t="s">
        <v>126</v>
      </c>
      <c r="AW209" s="14" t="s">
        <v>35</v>
      </c>
      <c r="AX209" s="14" t="s">
        <v>82</v>
      </c>
      <c r="AY209" s="226" t="s">
        <v>119</v>
      </c>
    </row>
    <row r="210" spans="1:65" s="2" customFormat="1" ht="24" customHeight="1">
      <c r="A210" s="35"/>
      <c r="B210" s="36"/>
      <c r="C210" s="188" t="s">
        <v>7</v>
      </c>
      <c r="D210" s="188" t="s">
        <v>121</v>
      </c>
      <c r="E210" s="189" t="s">
        <v>262</v>
      </c>
      <c r="F210" s="190" t="s">
        <v>263</v>
      </c>
      <c r="G210" s="191" t="s">
        <v>148</v>
      </c>
      <c r="H210" s="192">
        <v>5.4530000000000003</v>
      </c>
      <c r="I210" s="193"/>
      <c r="J210" s="194">
        <f>ROUND(I210*H210,2)</f>
        <v>0</v>
      </c>
      <c r="K210" s="190" t="s">
        <v>125</v>
      </c>
      <c r="L210" s="40"/>
      <c r="M210" s="195" t="s">
        <v>21</v>
      </c>
      <c r="N210" s="196" t="s">
        <v>45</v>
      </c>
      <c r="O210" s="65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126</v>
      </c>
      <c r="AT210" s="199" t="s">
        <v>121</v>
      </c>
      <c r="AU210" s="199" t="s">
        <v>84</v>
      </c>
      <c r="AY210" s="18" t="s">
        <v>119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82</v>
      </c>
      <c r="BK210" s="200">
        <f>ROUND(I210*H210,2)</f>
        <v>0</v>
      </c>
      <c r="BL210" s="18" t="s">
        <v>126</v>
      </c>
      <c r="BM210" s="199" t="s">
        <v>264</v>
      </c>
    </row>
    <row r="211" spans="1:65" s="2" customFormat="1" ht="39">
      <c r="A211" s="35"/>
      <c r="B211" s="36"/>
      <c r="C211" s="37"/>
      <c r="D211" s="201" t="s">
        <v>128</v>
      </c>
      <c r="E211" s="37"/>
      <c r="F211" s="202" t="s">
        <v>265</v>
      </c>
      <c r="G211" s="37"/>
      <c r="H211" s="37"/>
      <c r="I211" s="109"/>
      <c r="J211" s="37"/>
      <c r="K211" s="37"/>
      <c r="L211" s="40"/>
      <c r="M211" s="203"/>
      <c r="N211" s="204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128</v>
      </c>
      <c r="AU211" s="18" t="s">
        <v>84</v>
      </c>
    </row>
    <row r="212" spans="1:65" s="13" customFormat="1" ht="11.25">
      <c r="B212" s="205"/>
      <c r="C212" s="206"/>
      <c r="D212" s="201" t="s">
        <v>141</v>
      </c>
      <c r="E212" s="207" t="s">
        <v>21</v>
      </c>
      <c r="F212" s="208" t="s">
        <v>266</v>
      </c>
      <c r="G212" s="206"/>
      <c r="H212" s="209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141</v>
      </c>
      <c r="AU212" s="215" t="s">
        <v>84</v>
      </c>
      <c r="AV212" s="13" t="s">
        <v>84</v>
      </c>
      <c r="AW212" s="13" t="s">
        <v>35</v>
      </c>
      <c r="AX212" s="13" t="s">
        <v>74</v>
      </c>
      <c r="AY212" s="215" t="s">
        <v>119</v>
      </c>
    </row>
    <row r="213" spans="1:65" s="13" customFormat="1" ht="11.25">
      <c r="B213" s="205"/>
      <c r="C213" s="206"/>
      <c r="D213" s="201" t="s">
        <v>141</v>
      </c>
      <c r="E213" s="207" t="s">
        <v>21</v>
      </c>
      <c r="F213" s="208" t="s">
        <v>267</v>
      </c>
      <c r="G213" s="206"/>
      <c r="H213" s="209">
        <v>2.0030000000000001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141</v>
      </c>
      <c r="AU213" s="215" t="s">
        <v>84</v>
      </c>
      <c r="AV213" s="13" t="s">
        <v>84</v>
      </c>
      <c r="AW213" s="13" t="s">
        <v>35</v>
      </c>
      <c r="AX213" s="13" t="s">
        <v>74</v>
      </c>
      <c r="AY213" s="215" t="s">
        <v>119</v>
      </c>
    </row>
    <row r="214" spans="1:65" s="13" customFormat="1" ht="11.25">
      <c r="B214" s="205"/>
      <c r="C214" s="206"/>
      <c r="D214" s="201" t="s">
        <v>141</v>
      </c>
      <c r="E214" s="207" t="s">
        <v>21</v>
      </c>
      <c r="F214" s="208" t="s">
        <v>268</v>
      </c>
      <c r="G214" s="206"/>
      <c r="H214" s="209">
        <v>2.4500000000000002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141</v>
      </c>
      <c r="AU214" s="215" t="s">
        <v>84</v>
      </c>
      <c r="AV214" s="13" t="s">
        <v>84</v>
      </c>
      <c r="AW214" s="13" t="s">
        <v>35</v>
      </c>
      <c r="AX214" s="13" t="s">
        <v>74</v>
      </c>
      <c r="AY214" s="215" t="s">
        <v>119</v>
      </c>
    </row>
    <row r="215" spans="1:65" s="14" customFormat="1" ht="11.25">
      <c r="B215" s="216"/>
      <c r="C215" s="217"/>
      <c r="D215" s="201" t="s">
        <v>141</v>
      </c>
      <c r="E215" s="218" t="s">
        <v>21</v>
      </c>
      <c r="F215" s="219" t="s">
        <v>145</v>
      </c>
      <c r="G215" s="217"/>
      <c r="H215" s="220">
        <v>5.4530000000000003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141</v>
      </c>
      <c r="AU215" s="226" t="s">
        <v>84</v>
      </c>
      <c r="AV215" s="14" t="s">
        <v>126</v>
      </c>
      <c r="AW215" s="14" t="s">
        <v>35</v>
      </c>
      <c r="AX215" s="14" t="s">
        <v>82</v>
      </c>
      <c r="AY215" s="226" t="s">
        <v>119</v>
      </c>
    </row>
    <row r="216" spans="1:65" s="2" customFormat="1" ht="24" customHeight="1">
      <c r="A216" s="35"/>
      <c r="B216" s="36"/>
      <c r="C216" s="188" t="s">
        <v>269</v>
      </c>
      <c r="D216" s="188" t="s">
        <v>121</v>
      </c>
      <c r="E216" s="189" t="s">
        <v>270</v>
      </c>
      <c r="F216" s="190" t="s">
        <v>271</v>
      </c>
      <c r="G216" s="191" t="s">
        <v>148</v>
      </c>
      <c r="H216" s="192">
        <v>72.924000000000007</v>
      </c>
      <c r="I216" s="193"/>
      <c r="J216" s="194">
        <f>ROUND(I216*H216,2)</f>
        <v>0</v>
      </c>
      <c r="K216" s="190" t="s">
        <v>125</v>
      </c>
      <c r="L216" s="40"/>
      <c r="M216" s="195" t="s">
        <v>21</v>
      </c>
      <c r="N216" s="196" t="s">
        <v>45</v>
      </c>
      <c r="O216" s="65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9" t="s">
        <v>126</v>
      </c>
      <c r="AT216" s="199" t="s">
        <v>121</v>
      </c>
      <c r="AU216" s="199" t="s">
        <v>84</v>
      </c>
      <c r="AY216" s="18" t="s">
        <v>119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8" t="s">
        <v>82</v>
      </c>
      <c r="BK216" s="200">
        <f>ROUND(I216*H216,2)</f>
        <v>0</v>
      </c>
      <c r="BL216" s="18" t="s">
        <v>126</v>
      </c>
      <c r="BM216" s="199" t="s">
        <v>272</v>
      </c>
    </row>
    <row r="217" spans="1:65" s="2" customFormat="1" ht="39">
      <c r="A217" s="35"/>
      <c r="B217" s="36"/>
      <c r="C217" s="37"/>
      <c r="D217" s="201" t="s">
        <v>128</v>
      </c>
      <c r="E217" s="37"/>
      <c r="F217" s="202" t="s">
        <v>273</v>
      </c>
      <c r="G217" s="37"/>
      <c r="H217" s="37"/>
      <c r="I217" s="109"/>
      <c r="J217" s="37"/>
      <c r="K217" s="37"/>
      <c r="L217" s="40"/>
      <c r="M217" s="203"/>
      <c r="N217" s="204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128</v>
      </c>
      <c r="AU217" s="18" t="s">
        <v>84</v>
      </c>
    </row>
    <row r="218" spans="1:65" s="13" customFormat="1" ht="11.25">
      <c r="B218" s="205"/>
      <c r="C218" s="206"/>
      <c r="D218" s="201" t="s">
        <v>141</v>
      </c>
      <c r="E218" s="207" t="s">
        <v>21</v>
      </c>
      <c r="F218" s="208" t="s">
        <v>274</v>
      </c>
      <c r="G218" s="206"/>
      <c r="H218" s="209">
        <v>1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141</v>
      </c>
      <c r="AU218" s="215" t="s">
        <v>84</v>
      </c>
      <c r="AV218" s="13" t="s">
        <v>84</v>
      </c>
      <c r="AW218" s="13" t="s">
        <v>35</v>
      </c>
      <c r="AX218" s="13" t="s">
        <v>74</v>
      </c>
      <c r="AY218" s="215" t="s">
        <v>119</v>
      </c>
    </row>
    <row r="219" spans="1:65" s="13" customFormat="1" ht="11.25">
      <c r="B219" s="205"/>
      <c r="C219" s="206"/>
      <c r="D219" s="201" t="s">
        <v>141</v>
      </c>
      <c r="E219" s="207" t="s">
        <v>21</v>
      </c>
      <c r="F219" s="208" t="s">
        <v>158</v>
      </c>
      <c r="G219" s="206"/>
      <c r="H219" s="209">
        <v>9.85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141</v>
      </c>
      <c r="AU219" s="215" t="s">
        <v>84</v>
      </c>
      <c r="AV219" s="13" t="s">
        <v>84</v>
      </c>
      <c r="AW219" s="13" t="s">
        <v>35</v>
      </c>
      <c r="AX219" s="13" t="s">
        <v>74</v>
      </c>
      <c r="AY219" s="215" t="s">
        <v>119</v>
      </c>
    </row>
    <row r="220" spans="1:65" s="13" customFormat="1" ht="11.25">
      <c r="B220" s="205"/>
      <c r="C220" s="206"/>
      <c r="D220" s="201" t="s">
        <v>141</v>
      </c>
      <c r="E220" s="207" t="s">
        <v>21</v>
      </c>
      <c r="F220" s="208" t="s">
        <v>159</v>
      </c>
      <c r="G220" s="206"/>
      <c r="H220" s="209">
        <v>-1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141</v>
      </c>
      <c r="AU220" s="215" t="s">
        <v>84</v>
      </c>
      <c r="AV220" s="13" t="s">
        <v>84</v>
      </c>
      <c r="AW220" s="13" t="s">
        <v>35</v>
      </c>
      <c r="AX220" s="13" t="s">
        <v>74</v>
      </c>
      <c r="AY220" s="215" t="s">
        <v>119</v>
      </c>
    </row>
    <row r="221" spans="1:65" s="13" customFormat="1" ht="11.25">
      <c r="B221" s="205"/>
      <c r="C221" s="206"/>
      <c r="D221" s="201" t="s">
        <v>141</v>
      </c>
      <c r="E221" s="207" t="s">
        <v>21</v>
      </c>
      <c r="F221" s="208" t="s">
        <v>275</v>
      </c>
      <c r="G221" s="206"/>
      <c r="H221" s="209">
        <v>9.6519999999999992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141</v>
      </c>
      <c r="AU221" s="215" t="s">
        <v>84</v>
      </c>
      <c r="AV221" s="13" t="s">
        <v>84</v>
      </c>
      <c r="AW221" s="13" t="s">
        <v>35</v>
      </c>
      <c r="AX221" s="13" t="s">
        <v>74</v>
      </c>
      <c r="AY221" s="215" t="s">
        <v>119</v>
      </c>
    </row>
    <row r="222" spans="1:65" s="13" customFormat="1" ht="11.25">
      <c r="B222" s="205"/>
      <c r="C222" s="206"/>
      <c r="D222" s="201" t="s">
        <v>141</v>
      </c>
      <c r="E222" s="207" t="s">
        <v>21</v>
      </c>
      <c r="F222" s="208" t="s">
        <v>276</v>
      </c>
      <c r="G222" s="206"/>
      <c r="H222" s="209">
        <v>5.9169999999999998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141</v>
      </c>
      <c r="AU222" s="215" t="s">
        <v>84</v>
      </c>
      <c r="AV222" s="13" t="s">
        <v>84</v>
      </c>
      <c r="AW222" s="13" t="s">
        <v>35</v>
      </c>
      <c r="AX222" s="13" t="s">
        <v>74</v>
      </c>
      <c r="AY222" s="215" t="s">
        <v>119</v>
      </c>
    </row>
    <row r="223" spans="1:65" s="13" customFormat="1" ht="11.25">
      <c r="B223" s="205"/>
      <c r="C223" s="206"/>
      <c r="D223" s="201" t="s">
        <v>141</v>
      </c>
      <c r="E223" s="207" t="s">
        <v>21</v>
      </c>
      <c r="F223" s="208" t="s">
        <v>277</v>
      </c>
      <c r="G223" s="206"/>
      <c r="H223" s="209">
        <v>6.56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141</v>
      </c>
      <c r="AU223" s="215" t="s">
        <v>84</v>
      </c>
      <c r="AV223" s="13" t="s">
        <v>84</v>
      </c>
      <c r="AW223" s="13" t="s">
        <v>35</v>
      </c>
      <c r="AX223" s="13" t="s">
        <v>74</v>
      </c>
      <c r="AY223" s="215" t="s">
        <v>119</v>
      </c>
    </row>
    <row r="224" spans="1:65" s="13" customFormat="1" ht="11.25">
      <c r="B224" s="205"/>
      <c r="C224" s="206"/>
      <c r="D224" s="201" t="s">
        <v>141</v>
      </c>
      <c r="E224" s="207" t="s">
        <v>21</v>
      </c>
      <c r="F224" s="208" t="s">
        <v>278</v>
      </c>
      <c r="G224" s="206"/>
      <c r="H224" s="209">
        <v>-1.3180000000000001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141</v>
      </c>
      <c r="AU224" s="215" t="s">
        <v>84</v>
      </c>
      <c r="AV224" s="13" t="s">
        <v>84</v>
      </c>
      <c r="AW224" s="13" t="s">
        <v>35</v>
      </c>
      <c r="AX224" s="13" t="s">
        <v>74</v>
      </c>
      <c r="AY224" s="215" t="s">
        <v>119</v>
      </c>
    </row>
    <row r="225" spans="1:65" s="13" customFormat="1" ht="11.25">
      <c r="B225" s="205"/>
      <c r="C225" s="206"/>
      <c r="D225" s="201" t="s">
        <v>141</v>
      </c>
      <c r="E225" s="207" t="s">
        <v>21</v>
      </c>
      <c r="F225" s="208" t="s">
        <v>162</v>
      </c>
      <c r="G225" s="206"/>
      <c r="H225" s="209">
        <v>44.713000000000001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141</v>
      </c>
      <c r="AU225" s="215" t="s">
        <v>84</v>
      </c>
      <c r="AV225" s="13" t="s">
        <v>84</v>
      </c>
      <c r="AW225" s="13" t="s">
        <v>35</v>
      </c>
      <c r="AX225" s="13" t="s">
        <v>74</v>
      </c>
      <c r="AY225" s="215" t="s">
        <v>119</v>
      </c>
    </row>
    <row r="226" spans="1:65" s="13" customFormat="1" ht="11.25">
      <c r="B226" s="205"/>
      <c r="C226" s="206"/>
      <c r="D226" s="201" t="s">
        <v>141</v>
      </c>
      <c r="E226" s="207" t="s">
        <v>21</v>
      </c>
      <c r="F226" s="208" t="s">
        <v>163</v>
      </c>
      <c r="G226" s="206"/>
      <c r="H226" s="209">
        <v>-2.4500000000000002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141</v>
      </c>
      <c r="AU226" s="215" t="s">
        <v>84</v>
      </c>
      <c r="AV226" s="13" t="s">
        <v>84</v>
      </c>
      <c r="AW226" s="13" t="s">
        <v>35</v>
      </c>
      <c r="AX226" s="13" t="s">
        <v>74</v>
      </c>
      <c r="AY226" s="215" t="s">
        <v>119</v>
      </c>
    </row>
    <row r="227" spans="1:65" s="14" customFormat="1" ht="11.25">
      <c r="B227" s="216"/>
      <c r="C227" s="217"/>
      <c r="D227" s="201" t="s">
        <v>141</v>
      </c>
      <c r="E227" s="218" t="s">
        <v>21</v>
      </c>
      <c r="F227" s="219" t="s">
        <v>145</v>
      </c>
      <c r="G227" s="217"/>
      <c r="H227" s="220">
        <v>72.923999999999992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141</v>
      </c>
      <c r="AU227" s="226" t="s">
        <v>84</v>
      </c>
      <c r="AV227" s="14" t="s">
        <v>126</v>
      </c>
      <c r="AW227" s="14" t="s">
        <v>35</v>
      </c>
      <c r="AX227" s="14" t="s">
        <v>82</v>
      </c>
      <c r="AY227" s="226" t="s">
        <v>119</v>
      </c>
    </row>
    <row r="228" spans="1:65" s="2" customFormat="1" ht="16.5" customHeight="1">
      <c r="A228" s="35"/>
      <c r="B228" s="36"/>
      <c r="C228" s="188" t="s">
        <v>279</v>
      </c>
      <c r="D228" s="188" t="s">
        <v>121</v>
      </c>
      <c r="E228" s="189" t="s">
        <v>280</v>
      </c>
      <c r="F228" s="190" t="s">
        <v>281</v>
      </c>
      <c r="G228" s="191" t="s">
        <v>148</v>
      </c>
      <c r="H228" s="192">
        <v>78.376999999999995</v>
      </c>
      <c r="I228" s="193"/>
      <c r="J228" s="194">
        <f>ROUND(I228*H228,2)</f>
        <v>0</v>
      </c>
      <c r="K228" s="190" t="s">
        <v>125</v>
      </c>
      <c r="L228" s="40"/>
      <c r="M228" s="195" t="s">
        <v>21</v>
      </c>
      <c r="N228" s="196" t="s">
        <v>45</v>
      </c>
      <c r="O228" s="65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9" t="s">
        <v>126</v>
      </c>
      <c r="AT228" s="199" t="s">
        <v>121</v>
      </c>
      <c r="AU228" s="199" t="s">
        <v>84</v>
      </c>
      <c r="AY228" s="18" t="s">
        <v>119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8" t="s">
        <v>82</v>
      </c>
      <c r="BK228" s="200">
        <f>ROUND(I228*H228,2)</f>
        <v>0</v>
      </c>
      <c r="BL228" s="18" t="s">
        <v>126</v>
      </c>
      <c r="BM228" s="199" t="s">
        <v>282</v>
      </c>
    </row>
    <row r="229" spans="1:65" s="2" customFormat="1" ht="19.5">
      <c r="A229" s="35"/>
      <c r="B229" s="36"/>
      <c r="C229" s="37"/>
      <c r="D229" s="201" t="s">
        <v>128</v>
      </c>
      <c r="E229" s="37"/>
      <c r="F229" s="202" t="s">
        <v>283</v>
      </c>
      <c r="G229" s="37"/>
      <c r="H229" s="37"/>
      <c r="I229" s="109"/>
      <c r="J229" s="37"/>
      <c r="K229" s="37"/>
      <c r="L229" s="40"/>
      <c r="M229" s="203"/>
      <c r="N229" s="204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128</v>
      </c>
      <c r="AU229" s="18" t="s">
        <v>84</v>
      </c>
    </row>
    <row r="230" spans="1:65" s="13" customFormat="1" ht="11.25">
      <c r="B230" s="205"/>
      <c r="C230" s="206"/>
      <c r="D230" s="201" t="s">
        <v>141</v>
      </c>
      <c r="E230" s="207" t="s">
        <v>21</v>
      </c>
      <c r="F230" s="208" t="s">
        <v>274</v>
      </c>
      <c r="G230" s="206"/>
      <c r="H230" s="209">
        <v>1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141</v>
      </c>
      <c r="AU230" s="215" t="s">
        <v>84</v>
      </c>
      <c r="AV230" s="13" t="s">
        <v>84</v>
      </c>
      <c r="AW230" s="13" t="s">
        <v>35</v>
      </c>
      <c r="AX230" s="13" t="s">
        <v>74</v>
      </c>
      <c r="AY230" s="215" t="s">
        <v>119</v>
      </c>
    </row>
    <row r="231" spans="1:65" s="13" customFormat="1" ht="11.25">
      <c r="B231" s="205"/>
      <c r="C231" s="206"/>
      <c r="D231" s="201" t="s">
        <v>141</v>
      </c>
      <c r="E231" s="207" t="s">
        <v>21</v>
      </c>
      <c r="F231" s="208" t="s">
        <v>158</v>
      </c>
      <c r="G231" s="206"/>
      <c r="H231" s="209">
        <v>9.85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141</v>
      </c>
      <c r="AU231" s="215" t="s">
        <v>84</v>
      </c>
      <c r="AV231" s="13" t="s">
        <v>84</v>
      </c>
      <c r="AW231" s="13" t="s">
        <v>35</v>
      </c>
      <c r="AX231" s="13" t="s">
        <v>74</v>
      </c>
      <c r="AY231" s="215" t="s">
        <v>119</v>
      </c>
    </row>
    <row r="232" spans="1:65" s="13" customFormat="1" ht="11.25">
      <c r="B232" s="205"/>
      <c r="C232" s="206"/>
      <c r="D232" s="201" t="s">
        <v>141</v>
      </c>
      <c r="E232" s="207" t="s">
        <v>21</v>
      </c>
      <c r="F232" s="208" t="s">
        <v>159</v>
      </c>
      <c r="G232" s="206"/>
      <c r="H232" s="209">
        <v>-1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141</v>
      </c>
      <c r="AU232" s="215" t="s">
        <v>84</v>
      </c>
      <c r="AV232" s="13" t="s">
        <v>84</v>
      </c>
      <c r="AW232" s="13" t="s">
        <v>35</v>
      </c>
      <c r="AX232" s="13" t="s">
        <v>74</v>
      </c>
      <c r="AY232" s="215" t="s">
        <v>119</v>
      </c>
    </row>
    <row r="233" spans="1:65" s="13" customFormat="1" ht="11.25">
      <c r="B233" s="205"/>
      <c r="C233" s="206"/>
      <c r="D233" s="201" t="s">
        <v>141</v>
      </c>
      <c r="E233" s="207" t="s">
        <v>21</v>
      </c>
      <c r="F233" s="208" t="s">
        <v>275</v>
      </c>
      <c r="G233" s="206"/>
      <c r="H233" s="209">
        <v>9.6519999999999992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141</v>
      </c>
      <c r="AU233" s="215" t="s">
        <v>84</v>
      </c>
      <c r="AV233" s="13" t="s">
        <v>84</v>
      </c>
      <c r="AW233" s="13" t="s">
        <v>35</v>
      </c>
      <c r="AX233" s="13" t="s">
        <v>74</v>
      </c>
      <c r="AY233" s="215" t="s">
        <v>119</v>
      </c>
    </row>
    <row r="234" spans="1:65" s="13" customFormat="1" ht="11.25">
      <c r="B234" s="205"/>
      <c r="C234" s="206"/>
      <c r="D234" s="201" t="s">
        <v>141</v>
      </c>
      <c r="E234" s="207" t="s">
        <v>21</v>
      </c>
      <c r="F234" s="208" t="s">
        <v>276</v>
      </c>
      <c r="G234" s="206"/>
      <c r="H234" s="209">
        <v>5.9169999999999998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141</v>
      </c>
      <c r="AU234" s="215" t="s">
        <v>84</v>
      </c>
      <c r="AV234" s="13" t="s">
        <v>84</v>
      </c>
      <c r="AW234" s="13" t="s">
        <v>35</v>
      </c>
      <c r="AX234" s="13" t="s">
        <v>74</v>
      </c>
      <c r="AY234" s="215" t="s">
        <v>119</v>
      </c>
    </row>
    <row r="235" spans="1:65" s="13" customFormat="1" ht="11.25">
      <c r="B235" s="205"/>
      <c r="C235" s="206"/>
      <c r="D235" s="201" t="s">
        <v>141</v>
      </c>
      <c r="E235" s="207" t="s">
        <v>21</v>
      </c>
      <c r="F235" s="208" t="s">
        <v>277</v>
      </c>
      <c r="G235" s="206"/>
      <c r="H235" s="209">
        <v>6.56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141</v>
      </c>
      <c r="AU235" s="215" t="s">
        <v>84</v>
      </c>
      <c r="AV235" s="13" t="s">
        <v>84</v>
      </c>
      <c r="AW235" s="13" t="s">
        <v>35</v>
      </c>
      <c r="AX235" s="13" t="s">
        <v>74</v>
      </c>
      <c r="AY235" s="215" t="s">
        <v>119</v>
      </c>
    </row>
    <row r="236" spans="1:65" s="13" customFormat="1" ht="11.25">
      <c r="B236" s="205"/>
      <c r="C236" s="206"/>
      <c r="D236" s="201" t="s">
        <v>141</v>
      </c>
      <c r="E236" s="207" t="s">
        <v>21</v>
      </c>
      <c r="F236" s="208" t="s">
        <v>278</v>
      </c>
      <c r="G236" s="206"/>
      <c r="H236" s="209">
        <v>-1.3180000000000001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141</v>
      </c>
      <c r="AU236" s="215" t="s">
        <v>84</v>
      </c>
      <c r="AV236" s="13" t="s">
        <v>84</v>
      </c>
      <c r="AW236" s="13" t="s">
        <v>35</v>
      </c>
      <c r="AX236" s="13" t="s">
        <v>74</v>
      </c>
      <c r="AY236" s="215" t="s">
        <v>119</v>
      </c>
    </row>
    <row r="237" spans="1:65" s="13" customFormat="1" ht="11.25">
      <c r="B237" s="205"/>
      <c r="C237" s="206"/>
      <c r="D237" s="201" t="s">
        <v>141</v>
      </c>
      <c r="E237" s="207" t="s">
        <v>21</v>
      </c>
      <c r="F237" s="208" t="s">
        <v>162</v>
      </c>
      <c r="G237" s="206"/>
      <c r="H237" s="209">
        <v>44.713000000000001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141</v>
      </c>
      <c r="AU237" s="215" t="s">
        <v>84</v>
      </c>
      <c r="AV237" s="13" t="s">
        <v>84</v>
      </c>
      <c r="AW237" s="13" t="s">
        <v>35</v>
      </c>
      <c r="AX237" s="13" t="s">
        <v>74</v>
      </c>
      <c r="AY237" s="215" t="s">
        <v>119</v>
      </c>
    </row>
    <row r="238" spans="1:65" s="13" customFormat="1" ht="11.25">
      <c r="B238" s="205"/>
      <c r="C238" s="206"/>
      <c r="D238" s="201" t="s">
        <v>141</v>
      </c>
      <c r="E238" s="207" t="s">
        <v>21</v>
      </c>
      <c r="F238" s="208" t="s">
        <v>163</v>
      </c>
      <c r="G238" s="206"/>
      <c r="H238" s="209">
        <v>-2.4500000000000002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141</v>
      </c>
      <c r="AU238" s="215" t="s">
        <v>84</v>
      </c>
      <c r="AV238" s="13" t="s">
        <v>84</v>
      </c>
      <c r="AW238" s="13" t="s">
        <v>35</v>
      </c>
      <c r="AX238" s="13" t="s">
        <v>74</v>
      </c>
      <c r="AY238" s="215" t="s">
        <v>119</v>
      </c>
    </row>
    <row r="239" spans="1:65" s="15" customFormat="1" ht="11.25">
      <c r="B239" s="227"/>
      <c r="C239" s="228"/>
      <c r="D239" s="201" t="s">
        <v>141</v>
      </c>
      <c r="E239" s="229" t="s">
        <v>21</v>
      </c>
      <c r="F239" s="230" t="s">
        <v>164</v>
      </c>
      <c r="G239" s="228"/>
      <c r="H239" s="231">
        <v>72.923999999999992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141</v>
      </c>
      <c r="AU239" s="237" t="s">
        <v>84</v>
      </c>
      <c r="AV239" s="15" t="s">
        <v>135</v>
      </c>
      <c r="AW239" s="15" t="s">
        <v>35</v>
      </c>
      <c r="AX239" s="15" t="s">
        <v>74</v>
      </c>
      <c r="AY239" s="237" t="s">
        <v>119</v>
      </c>
    </row>
    <row r="240" spans="1:65" s="13" customFormat="1" ht="11.25">
      <c r="B240" s="205"/>
      <c r="C240" s="206"/>
      <c r="D240" s="201" t="s">
        <v>141</v>
      </c>
      <c r="E240" s="207" t="s">
        <v>21</v>
      </c>
      <c r="F240" s="208" t="s">
        <v>266</v>
      </c>
      <c r="G240" s="206"/>
      <c r="H240" s="209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141</v>
      </c>
      <c r="AU240" s="215" t="s">
        <v>84</v>
      </c>
      <c r="AV240" s="13" t="s">
        <v>84</v>
      </c>
      <c r="AW240" s="13" t="s">
        <v>35</v>
      </c>
      <c r="AX240" s="13" t="s">
        <v>74</v>
      </c>
      <c r="AY240" s="215" t="s">
        <v>119</v>
      </c>
    </row>
    <row r="241" spans="1:65" s="13" customFormat="1" ht="11.25">
      <c r="B241" s="205"/>
      <c r="C241" s="206"/>
      <c r="D241" s="201" t="s">
        <v>141</v>
      </c>
      <c r="E241" s="207" t="s">
        <v>21</v>
      </c>
      <c r="F241" s="208" t="s">
        <v>267</v>
      </c>
      <c r="G241" s="206"/>
      <c r="H241" s="209">
        <v>2.0030000000000001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141</v>
      </c>
      <c r="AU241" s="215" t="s">
        <v>84</v>
      </c>
      <c r="AV241" s="13" t="s">
        <v>84</v>
      </c>
      <c r="AW241" s="13" t="s">
        <v>35</v>
      </c>
      <c r="AX241" s="13" t="s">
        <v>74</v>
      </c>
      <c r="AY241" s="215" t="s">
        <v>119</v>
      </c>
    </row>
    <row r="242" spans="1:65" s="13" customFormat="1" ht="11.25">
      <c r="B242" s="205"/>
      <c r="C242" s="206"/>
      <c r="D242" s="201" t="s">
        <v>141</v>
      </c>
      <c r="E242" s="207" t="s">
        <v>21</v>
      </c>
      <c r="F242" s="208" t="s">
        <v>268</v>
      </c>
      <c r="G242" s="206"/>
      <c r="H242" s="209">
        <v>2.4500000000000002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141</v>
      </c>
      <c r="AU242" s="215" t="s">
        <v>84</v>
      </c>
      <c r="AV242" s="13" t="s">
        <v>84</v>
      </c>
      <c r="AW242" s="13" t="s">
        <v>35</v>
      </c>
      <c r="AX242" s="13" t="s">
        <v>74</v>
      </c>
      <c r="AY242" s="215" t="s">
        <v>119</v>
      </c>
    </row>
    <row r="243" spans="1:65" s="15" customFormat="1" ht="11.25">
      <c r="B243" s="227"/>
      <c r="C243" s="228"/>
      <c r="D243" s="201" t="s">
        <v>141</v>
      </c>
      <c r="E243" s="229" t="s">
        <v>21</v>
      </c>
      <c r="F243" s="230" t="s">
        <v>164</v>
      </c>
      <c r="G243" s="228"/>
      <c r="H243" s="231">
        <v>5.4530000000000003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141</v>
      </c>
      <c r="AU243" s="237" t="s">
        <v>84</v>
      </c>
      <c r="AV243" s="15" t="s">
        <v>135</v>
      </c>
      <c r="AW243" s="15" t="s">
        <v>35</v>
      </c>
      <c r="AX243" s="15" t="s">
        <v>74</v>
      </c>
      <c r="AY243" s="237" t="s">
        <v>119</v>
      </c>
    </row>
    <row r="244" spans="1:65" s="14" customFormat="1" ht="11.25">
      <c r="B244" s="216"/>
      <c r="C244" s="217"/>
      <c r="D244" s="201" t="s">
        <v>141</v>
      </c>
      <c r="E244" s="218" t="s">
        <v>21</v>
      </c>
      <c r="F244" s="219" t="s">
        <v>145</v>
      </c>
      <c r="G244" s="217"/>
      <c r="H244" s="220">
        <v>78.376999999999995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141</v>
      </c>
      <c r="AU244" s="226" t="s">
        <v>84</v>
      </c>
      <c r="AV244" s="14" t="s">
        <v>126</v>
      </c>
      <c r="AW244" s="14" t="s">
        <v>35</v>
      </c>
      <c r="AX244" s="14" t="s">
        <v>82</v>
      </c>
      <c r="AY244" s="226" t="s">
        <v>119</v>
      </c>
    </row>
    <row r="245" spans="1:65" s="2" customFormat="1" ht="16.5" customHeight="1">
      <c r="A245" s="35"/>
      <c r="B245" s="36"/>
      <c r="C245" s="188" t="s">
        <v>284</v>
      </c>
      <c r="D245" s="188" t="s">
        <v>121</v>
      </c>
      <c r="E245" s="189" t="s">
        <v>285</v>
      </c>
      <c r="F245" s="190" t="s">
        <v>286</v>
      </c>
      <c r="G245" s="191" t="s">
        <v>148</v>
      </c>
      <c r="H245" s="192">
        <v>72.924000000000007</v>
      </c>
      <c r="I245" s="193"/>
      <c r="J245" s="194">
        <f>ROUND(I245*H245,2)</f>
        <v>0</v>
      </c>
      <c r="K245" s="190" t="s">
        <v>125</v>
      </c>
      <c r="L245" s="40"/>
      <c r="M245" s="195" t="s">
        <v>21</v>
      </c>
      <c r="N245" s="196" t="s">
        <v>45</v>
      </c>
      <c r="O245" s="65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9" t="s">
        <v>126</v>
      </c>
      <c r="AT245" s="199" t="s">
        <v>121</v>
      </c>
      <c r="AU245" s="199" t="s">
        <v>84</v>
      </c>
      <c r="AY245" s="18" t="s">
        <v>119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8" t="s">
        <v>82</v>
      </c>
      <c r="BK245" s="200">
        <f>ROUND(I245*H245,2)</f>
        <v>0</v>
      </c>
      <c r="BL245" s="18" t="s">
        <v>126</v>
      </c>
      <c r="BM245" s="199" t="s">
        <v>287</v>
      </c>
    </row>
    <row r="246" spans="1:65" s="2" customFormat="1" ht="11.25">
      <c r="A246" s="35"/>
      <c r="B246" s="36"/>
      <c r="C246" s="37"/>
      <c r="D246" s="201" t="s">
        <v>128</v>
      </c>
      <c r="E246" s="37"/>
      <c r="F246" s="202" t="s">
        <v>286</v>
      </c>
      <c r="G246" s="37"/>
      <c r="H246" s="37"/>
      <c r="I246" s="109"/>
      <c r="J246" s="37"/>
      <c r="K246" s="37"/>
      <c r="L246" s="40"/>
      <c r="M246" s="203"/>
      <c r="N246" s="204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128</v>
      </c>
      <c r="AU246" s="18" t="s">
        <v>84</v>
      </c>
    </row>
    <row r="247" spans="1:65" s="2" customFormat="1" ht="16.5" customHeight="1">
      <c r="A247" s="35"/>
      <c r="B247" s="36"/>
      <c r="C247" s="188" t="s">
        <v>288</v>
      </c>
      <c r="D247" s="188" t="s">
        <v>121</v>
      </c>
      <c r="E247" s="189" t="s">
        <v>289</v>
      </c>
      <c r="F247" s="190" t="s">
        <v>290</v>
      </c>
      <c r="G247" s="191" t="s">
        <v>291</v>
      </c>
      <c r="H247" s="192">
        <v>138.55600000000001</v>
      </c>
      <c r="I247" s="193"/>
      <c r="J247" s="194">
        <f>ROUND(I247*H247,2)</f>
        <v>0</v>
      </c>
      <c r="K247" s="190" t="s">
        <v>21</v>
      </c>
      <c r="L247" s="40"/>
      <c r="M247" s="195" t="s">
        <v>21</v>
      </c>
      <c r="N247" s="196" t="s">
        <v>45</v>
      </c>
      <c r="O247" s="65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9" t="s">
        <v>126</v>
      </c>
      <c r="AT247" s="199" t="s">
        <v>121</v>
      </c>
      <c r="AU247" s="199" t="s">
        <v>84</v>
      </c>
      <c r="AY247" s="18" t="s">
        <v>119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8" t="s">
        <v>82</v>
      </c>
      <c r="BK247" s="200">
        <f>ROUND(I247*H247,2)</f>
        <v>0</v>
      </c>
      <c r="BL247" s="18" t="s">
        <v>126</v>
      </c>
      <c r="BM247" s="199" t="s">
        <v>292</v>
      </c>
    </row>
    <row r="248" spans="1:65" s="2" customFormat="1" ht="11.25">
      <c r="A248" s="35"/>
      <c r="B248" s="36"/>
      <c r="C248" s="37"/>
      <c r="D248" s="201" t="s">
        <v>128</v>
      </c>
      <c r="E248" s="37"/>
      <c r="F248" s="202" t="s">
        <v>290</v>
      </c>
      <c r="G248" s="37"/>
      <c r="H248" s="37"/>
      <c r="I248" s="109"/>
      <c r="J248" s="37"/>
      <c r="K248" s="37"/>
      <c r="L248" s="40"/>
      <c r="M248" s="203"/>
      <c r="N248" s="204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128</v>
      </c>
      <c r="AU248" s="18" t="s">
        <v>84</v>
      </c>
    </row>
    <row r="249" spans="1:65" s="13" customFormat="1" ht="11.25">
      <c r="B249" s="205"/>
      <c r="C249" s="206"/>
      <c r="D249" s="201" t="s">
        <v>141</v>
      </c>
      <c r="E249" s="207" t="s">
        <v>21</v>
      </c>
      <c r="F249" s="208" t="s">
        <v>293</v>
      </c>
      <c r="G249" s="206"/>
      <c r="H249" s="209">
        <v>138.55600000000001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141</v>
      </c>
      <c r="AU249" s="215" t="s">
        <v>84</v>
      </c>
      <c r="AV249" s="13" t="s">
        <v>84</v>
      </c>
      <c r="AW249" s="13" t="s">
        <v>35</v>
      </c>
      <c r="AX249" s="13" t="s">
        <v>74</v>
      </c>
      <c r="AY249" s="215" t="s">
        <v>119</v>
      </c>
    </row>
    <row r="250" spans="1:65" s="14" customFormat="1" ht="11.25">
      <c r="B250" s="216"/>
      <c r="C250" s="217"/>
      <c r="D250" s="201" t="s">
        <v>141</v>
      </c>
      <c r="E250" s="218" t="s">
        <v>21</v>
      </c>
      <c r="F250" s="219" t="s">
        <v>145</v>
      </c>
      <c r="G250" s="217"/>
      <c r="H250" s="220">
        <v>138.55600000000001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141</v>
      </c>
      <c r="AU250" s="226" t="s">
        <v>84</v>
      </c>
      <c r="AV250" s="14" t="s">
        <v>126</v>
      </c>
      <c r="AW250" s="14" t="s">
        <v>35</v>
      </c>
      <c r="AX250" s="14" t="s">
        <v>82</v>
      </c>
      <c r="AY250" s="226" t="s">
        <v>119</v>
      </c>
    </row>
    <row r="251" spans="1:65" s="2" customFormat="1" ht="24" customHeight="1">
      <c r="A251" s="35"/>
      <c r="B251" s="36"/>
      <c r="C251" s="188" t="s">
        <v>294</v>
      </c>
      <c r="D251" s="188" t="s">
        <v>121</v>
      </c>
      <c r="E251" s="189" t="s">
        <v>295</v>
      </c>
      <c r="F251" s="190" t="s">
        <v>296</v>
      </c>
      <c r="G251" s="191" t="s">
        <v>148</v>
      </c>
      <c r="H251" s="192">
        <v>5.4530000000000003</v>
      </c>
      <c r="I251" s="193"/>
      <c r="J251" s="194">
        <f>ROUND(I251*H251,2)</f>
        <v>0</v>
      </c>
      <c r="K251" s="190" t="s">
        <v>125</v>
      </c>
      <c r="L251" s="40"/>
      <c r="M251" s="195" t="s">
        <v>21</v>
      </c>
      <c r="N251" s="196" t="s">
        <v>45</v>
      </c>
      <c r="O251" s="65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9" t="s">
        <v>126</v>
      </c>
      <c r="AT251" s="199" t="s">
        <v>121</v>
      </c>
      <c r="AU251" s="199" t="s">
        <v>84</v>
      </c>
      <c r="AY251" s="18" t="s">
        <v>119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8" t="s">
        <v>82</v>
      </c>
      <c r="BK251" s="200">
        <f>ROUND(I251*H251,2)</f>
        <v>0</v>
      </c>
      <c r="BL251" s="18" t="s">
        <v>126</v>
      </c>
      <c r="BM251" s="199" t="s">
        <v>297</v>
      </c>
    </row>
    <row r="252" spans="1:65" s="2" customFormat="1" ht="29.25">
      <c r="A252" s="35"/>
      <c r="B252" s="36"/>
      <c r="C252" s="37"/>
      <c r="D252" s="201" t="s">
        <v>128</v>
      </c>
      <c r="E252" s="37"/>
      <c r="F252" s="202" t="s">
        <v>298</v>
      </c>
      <c r="G252" s="37"/>
      <c r="H252" s="37"/>
      <c r="I252" s="109"/>
      <c r="J252" s="37"/>
      <c r="K252" s="37"/>
      <c r="L252" s="40"/>
      <c r="M252" s="203"/>
      <c r="N252" s="204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128</v>
      </c>
      <c r="AU252" s="18" t="s">
        <v>84</v>
      </c>
    </row>
    <row r="253" spans="1:65" s="13" customFormat="1" ht="11.25">
      <c r="B253" s="205"/>
      <c r="C253" s="206"/>
      <c r="D253" s="201" t="s">
        <v>141</v>
      </c>
      <c r="E253" s="207" t="s">
        <v>21</v>
      </c>
      <c r="F253" s="208" t="s">
        <v>266</v>
      </c>
      <c r="G253" s="206"/>
      <c r="H253" s="209">
        <v>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141</v>
      </c>
      <c r="AU253" s="215" t="s">
        <v>84</v>
      </c>
      <c r="AV253" s="13" t="s">
        <v>84</v>
      </c>
      <c r="AW253" s="13" t="s">
        <v>35</v>
      </c>
      <c r="AX253" s="13" t="s">
        <v>74</v>
      </c>
      <c r="AY253" s="215" t="s">
        <v>119</v>
      </c>
    </row>
    <row r="254" spans="1:65" s="13" customFormat="1" ht="11.25">
      <c r="B254" s="205"/>
      <c r="C254" s="206"/>
      <c r="D254" s="201" t="s">
        <v>141</v>
      </c>
      <c r="E254" s="207" t="s">
        <v>21</v>
      </c>
      <c r="F254" s="208" t="s">
        <v>267</v>
      </c>
      <c r="G254" s="206"/>
      <c r="H254" s="209">
        <v>2.0030000000000001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141</v>
      </c>
      <c r="AU254" s="215" t="s">
        <v>84</v>
      </c>
      <c r="AV254" s="13" t="s">
        <v>84</v>
      </c>
      <c r="AW254" s="13" t="s">
        <v>35</v>
      </c>
      <c r="AX254" s="13" t="s">
        <v>74</v>
      </c>
      <c r="AY254" s="215" t="s">
        <v>119</v>
      </c>
    </row>
    <row r="255" spans="1:65" s="13" customFormat="1" ht="11.25">
      <c r="B255" s="205"/>
      <c r="C255" s="206"/>
      <c r="D255" s="201" t="s">
        <v>141</v>
      </c>
      <c r="E255" s="207" t="s">
        <v>21</v>
      </c>
      <c r="F255" s="208" t="s">
        <v>268</v>
      </c>
      <c r="G255" s="206"/>
      <c r="H255" s="209">
        <v>2.4500000000000002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141</v>
      </c>
      <c r="AU255" s="215" t="s">
        <v>84</v>
      </c>
      <c r="AV255" s="13" t="s">
        <v>84</v>
      </c>
      <c r="AW255" s="13" t="s">
        <v>35</v>
      </c>
      <c r="AX255" s="13" t="s">
        <v>74</v>
      </c>
      <c r="AY255" s="215" t="s">
        <v>119</v>
      </c>
    </row>
    <row r="256" spans="1:65" s="14" customFormat="1" ht="11.25">
      <c r="B256" s="216"/>
      <c r="C256" s="217"/>
      <c r="D256" s="201" t="s">
        <v>141</v>
      </c>
      <c r="E256" s="218" t="s">
        <v>21</v>
      </c>
      <c r="F256" s="219" t="s">
        <v>299</v>
      </c>
      <c r="G256" s="217"/>
      <c r="H256" s="220">
        <v>5.4530000000000003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141</v>
      </c>
      <c r="AU256" s="226" t="s">
        <v>84</v>
      </c>
      <c r="AV256" s="14" t="s">
        <v>126</v>
      </c>
      <c r="AW256" s="14" t="s">
        <v>35</v>
      </c>
      <c r="AX256" s="14" t="s">
        <v>82</v>
      </c>
      <c r="AY256" s="226" t="s">
        <v>119</v>
      </c>
    </row>
    <row r="257" spans="1:65" s="2" customFormat="1" ht="24" customHeight="1">
      <c r="A257" s="35"/>
      <c r="B257" s="36"/>
      <c r="C257" s="188" t="s">
        <v>300</v>
      </c>
      <c r="D257" s="188" t="s">
        <v>121</v>
      </c>
      <c r="E257" s="189" t="s">
        <v>301</v>
      </c>
      <c r="F257" s="190" t="s">
        <v>302</v>
      </c>
      <c r="G257" s="191" t="s">
        <v>148</v>
      </c>
      <c r="H257" s="192">
        <v>21.091999999999999</v>
      </c>
      <c r="I257" s="193"/>
      <c r="J257" s="194">
        <f>ROUND(I257*H257,2)</f>
        <v>0</v>
      </c>
      <c r="K257" s="190" t="s">
        <v>125</v>
      </c>
      <c r="L257" s="40"/>
      <c r="M257" s="195" t="s">
        <v>21</v>
      </c>
      <c r="N257" s="196" t="s">
        <v>45</v>
      </c>
      <c r="O257" s="65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9" t="s">
        <v>126</v>
      </c>
      <c r="AT257" s="199" t="s">
        <v>121</v>
      </c>
      <c r="AU257" s="199" t="s">
        <v>84</v>
      </c>
      <c r="AY257" s="18" t="s">
        <v>119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8" t="s">
        <v>82</v>
      </c>
      <c r="BK257" s="200">
        <f>ROUND(I257*H257,2)</f>
        <v>0</v>
      </c>
      <c r="BL257" s="18" t="s">
        <v>126</v>
      </c>
      <c r="BM257" s="199" t="s">
        <v>303</v>
      </c>
    </row>
    <row r="258" spans="1:65" s="2" customFormat="1" ht="29.25">
      <c r="A258" s="35"/>
      <c r="B258" s="36"/>
      <c r="C258" s="37"/>
      <c r="D258" s="201" t="s">
        <v>128</v>
      </c>
      <c r="E258" s="37"/>
      <c r="F258" s="202" t="s">
        <v>304</v>
      </c>
      <c r="G258" s="37"/>
      <c r="H258" s="37"/>
      <c r="I258" s="109"/>
      <c r="J258" s="37"/>
      <c r="K258" s="37"/>
      <c r="L258" s="40"/>
      <c r="M258" s="203"/>
      <c r="N258" s="204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128</v>
      </c>
      <c r="AU258" s="18" t="s">
        <v>84</v>
      </c>
    </row>
    <row r="259" spans="1:65" s="13" customFormat="1" ht="11.25">
      <c r="B259" s="205"/>
      <c r="C259" s="206"/>
      <c r="D259" s="201" t="s">
        <v>141</v>
      </c>
      <c r="E259" s="207" t="s">
        <v>21</v>
      </c>
      <c r="F259" s="208" t="s">
        <v>158</v>
      </c>
      <c r="G259" s="206"/>
      <c r="H259" s="209">
        <v>9.85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141</v>
      </c>
      <c r="AU259" s="215" t="s">
        <v>84</v>
      </c>
      <c r="AV259" s="13" t="s">
        <v>84</v>
      </c>
      <c r="AW259" s="13" t="s">
        <v>35</v>
      </c>
      <c r="AX259" s="13" t="s">
        <v>74</v>
      </c>
      <c r="AY259" s="215" t="s">
        <v>119</v>
      </c>
    </row>
    <row r="260" spans="1:65" s="13" customFormat="1" ht="11.25">
      <c r="B260" s="205"/>
      <c r="C260" s="206"/>
      <c r="D260" s="201" t="s">
        <v>141</v>
      </c>
      <c r="E260" s="207" t="s">
        <v>21</v>
      </c>
      <c r="F260" s="208" t="s">
        <v>159</v>
      </c>
      <c r="G260" s="206"/>
      <c r="H260" s="209">
        <v>-1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141</v>
      </c>
      <c r="AU260" s="215" t="s">
        <v>84</v>
      </c>
      <c r="AV260" s="13" t="s">
        <v>84</v>
      </c>
      <c r="AW260" s="13" t="s">
        <v>35</v>
      </c>
      <c r="AX260" s="13" t="s">
        <v>74</v>
      </c>
      <c r="AY260" s="215" t="s">
        <v>119</v>
      </c>
    </row>
    <row r="261" spans="1:65" s="13" customFormat="1" ht="11.25">
      <c r="B261" s="205"/>
      <c r="C261" s="206"/>
      <c r="D261" s="201" t="s">
        <v>141</v>
      </c>
      <c r="E261" s="207" t="s">
        <v>21</v>
      </c>
      <c r="F261" s="208" t="s">
        <v>160</v>
      </c>
      <c r="G261" s="206"/>
      <c r="H261" s="209">
        <v>7.4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141</v>
      </c>
      <c r="AU261" s="215" t="s">
        <v>84</v>
      </c>
      <c r="AV261" s="13" t="s">
        <v>84</v>
      </c>
      <c r="AW261" s="13" t="s">
        <v>35</v>
      </c>
      <c r="AX261" s="13" t="s">
        <v>74</v>
      </c>
      <c r="AY261" s="215" t="s">
        <v>119</v>
      </c>
    </row>
    <row r="262" spans="1:65" s="13" customFormat="1" ht="11.25">
      <c r="B262" s="205"/>
      <c r="C262" s="206"/>
      <c r="D262" s="201" t="s">
        <v>141</v>
      </c>
      <c r="E262" s="207" t="s">
        <v>21</v>
      </c>
      <c r="F262" s="208" t="s">
        <v>161</v>
      </c>
      <c r="G262" s="206"/>
      <c r="H262" s="209">
        <v>-0.4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141</v>
      </c>
      <c r="AU262" s="215" t="s">
        <v>84</v>
      </c>
      <c r="AV262" s="13" t="s">
        <v>84</v>
      </c>
      <c r="AW262" s="13" t="s">
        <v>35</v>
      </c>
      <c r="AX262" s="13" t="s">
        <v>74</v>
      </c>
      <c r="AY262" s="215" t="s">
        <v>119</v>
      </c>
    </row>
    <row r="263" spans="1:65" s="13" customFormat="1" ht="11.25">
      <c r="B263" s="205"/>
      <c r="C263" s="206"/>
      <c r="D263" s="201" t="s">
        <v>141</v>
      </c>
      <c r="E263" s="207" t="s">
        <v>21</v>
      </c>
      <c r="F263" s="208" t="s">
        <v>305</v>
      </c>
      <c r="G263" s="206"/>
      <c r="H263" s="209">
        <v>-1.25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141</v>
      </c>
      <c r="AU263" s="215" t="s">
        <v>84</v>
      </c>
      <c r="AV263" s="13" t="s">
        <v>84</v>
      </c>
      <c r="AW263" s="13" t="s">
        <v>35</v>
      </c>
      <c r="AX263" s="13" t="s">
        <v>74</v>
      </c>
      <c r="AY263" s="215" t="s">
        <v>119</v>
      </c>
    </row>
    <row r="264" spans="1:65" s="13" customFormat="1" ht="11.25">
      <c r="B264" s="205"/>
      <c r="C264" s="206"/>
      <c r="D264" s="201" t="s">
        <v>141</v>
      </c>
      <c r="E264" s="207" t="s">
        <v>21</v>
      </c>
      <c r="F264" s="208" t="s">
        <v>306</v>
      </c>
      <c r="G264" s="206"/>
      <c r="H264" s="209">
        <v>-1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141</v>
      </c>
      <c r="AU264" s="215" t="s">
        <v>84</v>
      </c>
      <c r="AV264" s="13" t="s">
        <v>84</v>
      </c>
      <c r="AW264" s="13" t="s">
        <v>35</v>
      </c>
      <c r="AX264" s="13" t="s">
        <v>74</v>
      </c>
      <c r="AY264" s="215" t="s">
        <v>119</v>
      </c>
    </row>
    <row r="265" spans="1:65" s="15" customFormat="1" ht="11.25">
      <c r="B265" s="227"/>
      <c r="C265" s="228"/>
      <c r="D265" s="201" t="s">
        <v>141</v>
      </c>
      <c r="E265" s="229" t="s">
        <v>21</v>
      </c>
      <c r="F265" s="230" t="s">
        <v>164</v>
      </c>
      <c r="G265" s="228"/>
      <c r="H265" s="231">
        <v>13.6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141</v>
      </c>
      <c r="AU265" s="237" t="s">
        <v>84</v>
      </c>
      <c r="AV265" s="15" t="s">
        <v>135</v>
      </c>
      <c r="AW265" s="15" t="s">
        <v>35</v>
      </c>
      <c r="AX265" s="15" t="s">
        <v>74</v>
      </c>
      <c r="AY265" s="237" t="s">
        <v>119</v>
      </c>
    </row>
    <row r="266" spans="1:65" s="13" customFormat="1" ht="11.25">
      <c r="B266" s="205"/>
      <c r="C266" s="206"/>
      <c r="D266" s="201" t="s">
        <v>141</v>
      </c>
      <c r="E266" s="207" t="s">
        <v>21</v>
      </c>
      <c r="F266" s="208" t="s">
        <v>187</v>
      </c>
      <c r="G266" s="206"/>
      <c r="H266" s="209">
        <v>2.2679999999999998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141</v>
      </c>
      <c r="AU266" s="215" t="s">
        <v>84</v>
      </c>
      <c r="AV266" s="13" t="s">
        <v>84</v>
      </c>
      <c r="AW266" s="13" t="s">
        <v>35</v>
      </c>
      <c r="AX266" s="13" t="s">
        <v>74</v>
      </c>
      <c r="AY266" s="215" t="s">
        <v>119</v>
      </c>
    </row>
    <row r="267" spans="1:65" s="13" customFormat="1" ht="11.25">
      <c r="B267" s="205"/>
      <c r="C267" s="206"/>
      <c r="D267" s="201" t="s">
        <v>141</v>
      </c>
      <c r="E267" s="207" t="s">
        <v>21</v>
      </c>
      <c r="F267" s="208" t="s">
        <v>188</v>
      </c>
      <c r="G267" s="206"/>
      <c r="H267" s="209">
        <v>5.8819999999999997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141</v>
      </c>
      <c r="AU267" s="215" t="s">
        <v>84</v>
      </c>
      <c r="AV267" s="13" t="s">
        <v>84</v>
      </c>
      <c r="AW267" s="13" t="s">
        <v>35</v>
      </c>
      <c r="AX267" s="13" t="s">
        <v>74</v>
      </c>
      <c r="AY267" s="215" t="s">
        <v>119</v>
      </c>
    </row>
    <row r="268" spans="1:65" s="13" customFormat="1" ht="11.25">
      <c r="B268" s="205"/>
      <c r="C268" s="206"/>
      <c r="D268" s="201" t="s">
        <v>141</v>
      </c>
      <c r="E268" s="207" t="s">
        <v>21</v>
      </c>
      <c r="F268" s="208" t="s">
        <v>189</v>
      </c>
      <c r="G268" s="206"/>
      <c r="H268" s="209">
        <v>5.2809999999999997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141</v>
      </c>
      <c r="AU268" s="215" t="s">
        <v>84</v>
      </c>
      <c r="AV268" s="13" t="s">
        <v>84</v>
      </c>
      <c r="AW268" s="13" t="s">
        <v>35</v>
      </c>
      <c r="AX268" s="13" t="s">
        <v>74</v>
      </c>
      <c r="AY268" s="215" t="s">
        <v>119</v>
      </c>
    </row>
    <row r="269" spans="1:65" s="13" customFormat="1" ht="11.25">
      <c r="B269" s="205"/>
      <c r="C269" s="206"/>
      <c r="D269" s="201" t="s">
        <v>141</v>
      </c>
      <c r="E269" s="207" t="s">
        <v>21</v>
      </c>
      <c r="F269" s="208" t="s">
        <v>190</v>
      </c>
      <c r="G269" s="206"/>
      <c r="H269" s="209">
        <v>1.657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141</v>
      </c>
      <c r="AU269" s="215" t="s">
        <v>84</v>
      </c>
      <c r="AV269" s="13" t="s">
        <v>84</v>
      </c>
      <c r="AW269" s="13" t="s">
        <v>35</v>
      </c>
      <c r="AX269" s="13" t="s">
        <v>74</v>
      </c>
      <c r="AY269" s="215" t="s">
        <v>119</v>
      </c>
    </row>
    <row r="270" spans="1:65" s="13" customFormat="1" ht="11.25">
      <c r="B270" s="205"/>
      <c r="C270" s="206"/>
      <c r="D270" s="201" t="s">
        <v>141</v>
      </c>
      <c r="E270" s="207" t="s">
        <v>21</v>
      </c>
      <c r="F270" s="208" t="s">
        <v>191</v>
      </c>
      <c r="G270" s="206"/>
      <c r="H270" s="209">
        <v>5.0389999999999997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141</v>
      </c>
      <c r="AU270" s="215" t="s">
        <v>84</v>
      </c>
      <c r="AV270" s="13" t="s">
        <v>84</v>
      </c>
      <c r="AW270" s="13" t="s">
        <v>35</v>
      </c>
      <c r="AX270" s="13" t="s">
        <v>74</v>
      </c>
      <c r="AY270" s="215" t="s">
        <v>119</v>
      </c>
    </row>
    <row r="271" spans="1:65" s="13" customFormat="1" ht="11.25">
      <c r="B271" s="205"/>
      <c r="C271" s="206"/>
      <c r="D271" s="201" t="s">
        <v>141</v>
      </c>
      <c r="E271" s="207" t="s">
        <v>21</v>
      </c>
      <c r="F271" s="208" t="s">
        <v>192</v>
      </c>
      <c r="G271" s="206"/>
      <c r="H271" s="209">
        <v>3.2679999999999998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141</v>
      </c>
      <c r="AU271" s="215" t="s">
        <v>84</v>
      </c>
      <c r="AV271" s="13" t="s">
        <v>84</v>
      </c>
      <c r="AW271" s="13" t="s">
        <v>35</v>
      </c>
      <c r="AX271" s="13" t="s">
        <v>74</v>
      </c>
      <c r="AY271" s="215" t="s">
        <v>119</v>
      </c>
    </row>
    <row r="272" spans="1:65" s="15" customFormat="1" ht="11.25">
      <c r="B272" s="227"/>
      <c r="C272" s="228"/>
      <c r="D272" s="201" t="s">
        <v>141</v>
      </c>
      <c r="E272" s="229" t="s">
        <v>21</v>
      </c>
      <c r="F272" s="230" t="s">
        <v>164</v>
      </c>
      <c r="G272" s="228"/>
      <c r="H272" s="231">
        <v>23.394999999999996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141</v>
      </c>
      <c r="AU272" s="237" t="s">
        <v>84</v>
      </c>
      <c r="AV272" s="15" t="s">
        <v>135</v>
      </c>
      <c r="AW272" s="15" t="s">
        <v>35</v>
      </c>
      <c r="AX272" s="15" t="s">
        <v>74</v>
      </c>
      <c r="AY272" s="237" t="s">
        <v>119</v>
      </c>
    </row>
    <row r="273" spans="1:65" s="13" customFormat="1" ht="11.25">
      <c r="B273" s="205"/>
      <c r="C273" s="206"/>
      <c r="D273" s="201" t="s">
        <v>141</v>
      </c>
      <c r="E273" s="207" t="s">
        <v>21</v>
      </c>
      <c r="F273" s="208" t="s">
        <v>193</v>
      </c>
      <c r="G273" s="206"/>
      <c r="H273" s="209">
        <v>-0.112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141</v>
      </c>
      <c r="AU273" s="215" t="s">
        <v>84</v>
      </c>
      <c r="AV273" s="13" t="s">
        <v>84</v>
      </c>
      <c r="AW273" s="13" t="s">
        <v>35</v>
      </c>
      <c r="AX273" s="13" t="s">
        <v>74</v>
      </c>
      <c r="AY273" s="215" t="s">
        <v>119</v>
      </c>
    </row>
    <row r="274" spans="1:65" s="13" customFormat="1" ht="11.25">
      <c r="B274" s="205"/>
      <c r="C274" s="206"/>
      <c r="D274" s="201" t="s">
        <v>141</v>
      </c>
      <c r="E274" s="207" t="s">
        <v>21</v>
      </c>
      <c r="F274" s="208" t="s">
        <v>194</v>
      </c>
      <c r="G274" s="206"/>
      <c r="H274" s="209">
        <v>-2.0030000000000001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141</v>
      </c>
      <c r="AU274" s="215" t="s">
        <v>84</v>
      </c>
      <c r="AV274" s="13" t="s">
        <v>84</v>
      </c>
      <c r="AW274" s="13" t="s">
        <v>35</v>
      </c>
      <c r="AX274" s="13" t="s">
        <v>74</v>
      </c>
      <c r="AY274" s="215" t="s">
        <v>119</v>
      </c>
    </row>
    <row r="275" spans="1:65" s="13" customFormat="1" ht="11.25">
      <c r="B275" s="205"/>
      <c r="C275" s="206"/>
      <c r="D275" s="201" t="s">
        <v>141</v>
      </c>
      <c r="E275" s="207" t="s">
        <v>21</v>
      </c>
      <c r="F275" s="208" t="s">
        <v>307</v>
      </c>
      <c r="G275" s="206"/>
      <c r="H275" s="209">
        <v>-4.1360000000000001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141</v>
      </c>
      <c r="AU275" s="215" t="s">
        <v>84</v>
      </c>
      <c r="AV275" s="13" t="s">
        <v>84</v>
      </c>
      <c r="AW275" s="13" t="s">
        <v>35</v>
      </c>
      <c r="AX275" s="13" t="s">
        <v>74</v>
      </c>
      <c r="AY275" s="215" t="s">
        <v>119</v>
      </c>
    </row>
    <row r="276" spans="1:65" s="13" customFormat="1" ht="11.25">
      <c r="B276" s="205"/>
      <c r="C276" s="206"/>
      <c r="D276" s="201" t="s">
        <v>141</v>
      </c>
      <c r="E276" s="207" t="s">
        <v>21</v>
      </c>
      <c r="F276" s="208" t="s">
        <v>308</v>
      </c>
      <c r="G276" s="206"/>
      <c r="H276" s="209">
        <v>-9.6519999999999992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141</v>
      </c>
      <c r="AU276" s="215" t="s">
        <v>84</v>
      </c>
      <c r="AV276" s="13" t="s">
        <v>84</v>
      </c>
      <c r="AW276" s="13" t="s">
        <v>35</v>
      </c>
      <c r="AX276" s="13" t="s">
        <v>74</v>
      </c>
      <c r="AY276" s="215" t="s">
        <v>119</v>
      </c>
    </row>
    <row r="277" spans="1:65" s="15" customFormat="1" ht="11.25">
      <c r="B277" s="227"/>
      <c r="C277" s="228"/>
      <c r="D277" s="201" t="s">
        <v>141</v>
      </c>
      <c r="E277" s="229" t="s">
        <v>21</v>
      </c>
      <c r="F277" s="230" t="s">
        <v>164</v>
      </c>
      <c r="G277" s="228"/>
      <c r="H277" s="231">
        <v>-15.902999999999999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141</v>
      </c>
      <c r="AU277" s="237" t="s">
        <v>84</v>
      </c>
      <c r="AV277" s="15" t="s">
        <v>135</v>
      </c>
      <c r="AW277" s="15" t="s">
        <v>35</v>
      </c>
      <c r="AX277" s="15" t="s">
        <v>74</v>
      </c>
      <c r="AY277" s="237" t="s">
        <v>119</v>
      </c>
    </row>
    <row r="278" spans="1:65" s="14" customFormat="1" ht="11.25">
      <c r="B278" s="216"/>
      <c r="C278" s="217"/>
      <c r="D278" s="201" t="s">
        <v>141</v>
      </c>
      <c r="E278" s="218" t="s">
        <v>21</v>
      </c>
      <c r="F278" s="219" t="s">
        <v>145</v>
      </c>
      <c r="G278" s="217"/>
      <c r="H278" s="220">
        <v>21.091999999999999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141</v>
      </c>
      <c r="AU278" s="226" t="s">
        <v>84</v>
      </c>
      <c r="AV278" s="14" t="s">
        <v>126</v>
      </c>
      <c r="AW278" s="14" t="s">
        <v>35</v>
      </c>
      <c r="AX278" s="14" t="s">
        <v>82</v>
      </c>
      <c r="AY278" s="226" t="s">
        <v>119</v>
      </c>
    </row>
    <row r="279" spans="1:65" s="2" customFormat="1" ht="16.5" customHeight="1">
      <c r="A279" s="35"/>
      <c r="B279" s="36"/>
      <c r="C279" s="238" t="s">
        <v>309</v>
      </c>
      <c r="D279" s="238" t="s">
        <v>220</v>
      </c>
      <c r="E279" s="239" t="s">
        <v>310</v>
      </c>
      <c r="F279" s="240" t="s">
        <v>311</v>
      </c>
      <c r="G279" s="241" t="s">
        <v>291</v>
      </c>
      <c r="H279" s="242">
        <v>18.759</v>
      </c>
      <c r="I279" s="243"/>
      <c r="J279" s="244">
        <f>ROUND(I279*H279,2)</f>
        <v>0</v>
      </c>
      <c r="K279" s="240" t="s">
        <v>125</v>
      </c>
      <c r="L279" s="245"/>
      <c r="M279" s="246" t="s">
        <v>21</v>
      </c>
      <c r="N279" s="247" t="s">
        <v>45</v>
      </c>
      <c r="O279" s="65"/>
      <c r="P279" s="197">
        <f>O279*H279</f>
        <v>0</v>
      </c>
      <c r="Q279" s="197">
        <v>1</v>
      </c>
      <c r="R279" s="197">
        <f>Q279*H279</f>
        <v>18.759</v>
      </c>
      <c r="S279" s="197">
        <v>0</v>
      </c>
      <c r="T279" s="198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9" t="s">
        <v>177</v>
      </c>
      <c r="AT279" s="199" t="s">
        <v>220</v>
      </c>
      <c r="AU279" s="199" t="s">
        <v>84</v>
      </c>
      <c r="AY279" s="18" t="s">
        <v>119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8" t="s">
        <v>82</v>
      </c>
      <c r="BK279" s="200">
        <f>ROUND(I279*H279,2)</f>
        <v>0</v>
      </c>
      <c r="BL279" s="18" t="s">
        <v>126</v>
      </c>
      <c r="BM279" s="199" t="s">
        <v>312</v>
      </c>
    </row>
    <row r="280" spans="1:65" s="2" customFormat="1" ht="11.25">
      <c r="A280" s="35"/>
      <c r="B280" s="36"/>
      <c r="C280" s="37"/>
      <c r="D280" s="201" t="s">
        <v>128</v>
      </c>
      <c r="E280" s="37"/>
      <c r="F280" s="202" t="s">
        <v>311</v>
      </c>
      <c r="G280" s="37"/>
      <c r="H280" s="37"/>
      <c r="I280" s="109"/>
      <c r="J280" s="37"/>
      <c r="K280" s="37"/>
      <c r="L280" s="40"/>
      <c r="M280" s="203"/>
      <c r="N280" s="204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128</v>
      </c>
      <c r="AU280" s="18" t="s">
        <v>84</v>
      </c>
    </row>
    <row r="281" spans="1:65" s="13" customFormat="1" ht="11.25">
      <c r="B281" s="205"/>
      <c r="C281" s="206"/>
      <c r="D281" s="201" t="s">
        <v>141</v>
      </c>
      <c r="E281" s="207" t="s">
        <v>21</v>
      </c>
      <c r="F281" s="208" t="s">
        <v>158</v>
      </c>
      <c r="G281" s="206"/>
      <c r="H281" s="209">
        <v>9.85</v>
      </c>
      <c r="I281" s="210"/>
      <c r="J281" s="206"/>
      <c r="K281" s="206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141</v>
      </c>
      <c r="AU281" s="215" t="s">
        <v>84</v>
      </c>
      <c r="AV281" s="13" t="s">
        <v>84</v>
      </c>
      <c r="AW281" s="13" t="s">
        <v>35</v>
      </c>
      <c r="AX281" s="13" t="s">
        <v>74</v>
      </c>
      <c r="AY281" s="215" t="s">
        <v>119</v>
      </c>
    </row>
    <row r="282" spans="1:65" s="13" customFormat="1" ht="11.25">
      <c r="B282" s="205"/>
      <c r="C282" s="206"/>
      <c r="D282" s="201" t="s">
        <v>141</v>
      </c>
      <c r="E282" s="207" t="s">
        <v>21</v>
      </c>
      <c r="F282" s="208" t="s">
        <v>159</v>
      </c>
      <c r="G282" s="206"/>
      <c r="H282" s="209">
        <v>-1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141</v>
      </c>
      <c r="AU282" s="215" t="s">
        <v>84</v>
      </c>
      <c r="AV282" s="13" t="s">
        <v>84</v>
      </c>
      <c r="AW282" s="13" t="s">
        <v>35</v>
      </c>
      <c r="AX282" s="13" t="s">
        <v>74</v>
      </c>
      <c r="AY282" s="215" t="s">
        <v>119</v>
      </c>
    </row>
    <row r="283" spans="1:65" s="13" customFormat="1" ht="11.25">
      <c r="B283" s="205"/>
      <c r="C283" s="206"/>
      <c r="D283" s="201" t="s">
        <v>141</v>
      </c>
      <c r="E283" s="207" t="s">
        <v>21</v>
      </c>
      <c r="F283" s="208" t="s">
        <v>305</v>
      </c>
      <c r="G283" s="206"/>
      <c r="H283" s="209">
        <v>-1.25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141</v>
      </c>
      <c r="AU283" s="215" t="s">
        <v>84</v>
      </c>
      <c r="AV283" s="13" t="s">
        <v>84</v>
      </c>
      <c r="AW283" s="13" t="s">
        <v>35</v>
      </c>
      <c r="AX283" s="13" t="s">
        <v>74</v>
      </c>
      <c r="AY283" s="215" t="s">
        <v>119</v>
      </c>
    </row>
    <row r="284" spans="1:65" s="15" customFormat="1" ht="11.25">
      <c r="B284" s="227"/>
      <c r="C284" s="228"/>
      <c r="D284" s="201" t="s">
        <v>141</v>
      </c>
      <c r="E284" s="229" t="s">
        <v>21</v>
      </c>
      <c r="F284" s="230" t="s">
        <v>164</v>
      </c>
      <c r="G284" s="228"/>
      <c r="H284" s="231">
        <v>7.6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141</v>
      </c>
      <c r="AU284" s="237" t="s">
        <v>84</v>
      </c>
      <c r="AV284" s="15" t="s">
        <v>135</v>
      </c>
      <c r="AW284" s="15" t="s">
        <v>35</v>
      </c>
      <c r="AX284" s="15" t="s">
        <v>74</v>
      </c>
      <c r="AY284" s="237" t="s">
        <v>119</v>
      </c>
    </row>
    <row r="285" spans="1:65" s="13" customFormat="1" ht="11.25">
      <c r="B285" s="205"/>
      <c r="C285" s="206"/>
      <c r="D285" s="201" t="s">
        <v>141</v>
      </c>
      <c r="E285" s="207" t="s">
        <v>21</v>
      </c>
      <c r="F285" s="208" t="s">
        <v>313</v>
      </c>
      <c r="G285" s="206"/>
      <c r="H285" s="209">
        <v>5.9169999999999998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141</v>
      </c>
      <c r="AU285" s="215" t="s">
        <v>84</v>
      </c>
      <c r="AV285" s="13" t="s">
        <v>84</v>
      </c>
      <c r="AW285" s="13" t="s">
        <v>35</v>
      </c>
      <c r="AX285" s="13" t="s">
        <v>74</v>
      </c>
      <c r="AY285" s="215" t="s">
        <v>119</v>
      </c>
    </row>
    <row r="286" spans="1:65" s="13" customFormat="1" ht="11.25">
      <c r="B286" s="205"/>
      <c r="C286" s="206"/>
      <c r="D286" s="201" t="s">
        <v>141</v>
      </c>
      <c r="E286" s="207" t="s">
        <v>21</v>
      </c>
      <c r="F286" s="208" t="s">
        <v>314</v>
      </c>
      <c r="G286" s="206"/>
      <c r="H286" s="209">
        <v>6.56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141</v>
      </c>
      <c r="AU286" s="215" t="s">
        <v>84</v>
      </c>
      <c r="AV286" s="13" t="s">
        <v>84</v>
      </c>
      <c r="AW286" s="13" t="s">
        <v>35</v>
      </c>
      <c r="AX286" s="13" t="s">
        <v>74</v>
      </c>
      <c r="AY286" s="215" t="s">
        <v>119</v>
      </c>
    </row>
    <row r="287" spans="1:65" s="13" customFormat="1" ht="11.25">
      <c r="B287" s="205"/>
      <c r="C287" s="206"/>
      <c r="D287" s="201" t="s">
        <v>141</v>
      </c>
      <c r="E287" s="207" t="s">
        <v>21</v>
      </c>
      <c r="F287" s="208" t="s">
        <v>315</v>
      </c>
      <c r="G287" s="206"/>
      <c r="H287" s="209">
        <v>-1.3180000000000001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141</v>
      </c>
      <c r="AU287" s="215" t="s">
        <v>84</v>
      </c>
      <c r="AV287" s="13" t="s">
        <v>84</v>
      </c>
      <c r="AW287" s="13" t="s">
        <v>35</v>
      </c>
      <c r="AX287" s="13" t="s">
        <v>74</v>
      </c>
      <c r="AY287" s="215" t="s">
        <v>119</v>
      </c>
    </row>
    <row r="288" spans="1:65" s="15" customFormat="1" ht="11.25">
      <c r="B288" s="227"/>
      <c r="C288" s="228"/>
      <c r="D288" s="201" t="s">
        <v>141</v>
      </c>
      <c r="E288" s="229" t="s">
        <v>21</v>
      </c>
      <c r="F288" s="230" t="s">
        <v>164</v>
      </c>
      <c r="G288" s="228"/>
      <c r="H288" s="231">
        <v>11.159000000000001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141</v>
      </c>
      <c r="AU288" s="237" t="s">
        <v>84</v>
      </c>
      <c r="AV288" s="15" t="s">
        <v>135</v>
      </c>
      <c r="AW288" s="15" t="s">
        <v>35</v>
      </c>
      <c r="AX288" s="15" t="s">
        <v>74</v>
      </c>
      <c r="AY288" s="237" t="s">
        <v>119</v>
      </c>
    </row>
    <row r="289" spans="1:65" s="14" customFormat="1" ht="11.25">
      <c r="B289" s="216"/>
      <c r="C289" s="217"/>
      <c r="D289" s="201" t="s">
        <v>141</v>
      </c>
      <c r="E289" s="218" t="s">
        <v>21</v>
      </c>
      <c r="F289" s="219" t="s">
        <v>145</v>
      </c>
      <c r="G289" s="217"/>
      <c r="H289" s="220">
        <v>18.758999999999997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141</v>
      </c>
      <c r="AU289" s="226" t="s">
        <v>84</v>
      </c>
      <c r="AV289" s="14" t="s">
        <v>126</v>
      </c>
      <c r="AW289" s="14" t="s">
        <v>35</v>
      </c>
      <c r="AX289" s="14" t="s">
        <v>82</v>
      </c>
      <c r="AY289" s="226" t="s">
        <v>119</v>
      </c>
    </row>
    <row r="290" spans="1:65" s="2" customFormat="1" ht="24" customHeight="1">
      <c r="A290" s="35"/>
      <c r="B290" s="36"/>
      <c r="C290" s="188" t="s">
        <v>316</v>
      </c>
      <c r="D290" s="188" t="s">
        <v>121</v>
      </c>
      <c r="E290" s="189" t="s">
        <v>317</v>
      </c>
      <c r="F290" s="190" t="s">
        <v>318</v>
      </c>
      <c r="G290" s="191" t="s">
        <v>148</v>
      </c>
      <c r="H290" s="192">
        <v>27.567</v>
      </c>
      <c r="I290" s="193"/>
      <c r="J290" s="194">
        <f>ROUND(I290*H290,2)</f>
        <v>0</v>
      </c>
      <c r="K290" s="190" t="s">
        <v>125</v>
      </c>
      <c r="L290" s="40"/>
      <c r="M290" s="195" t="s">
        <v>21</v>
      </c>
      <c r="N290" s="196" t="s">
        <v>45</v>
      </c>
      <c r="O290" s="65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9" t="s">
        <v>126</v>
      </c>
      <c r="AT290" s="199" t="s">
        <v>121</v>
      </c>
      <c r="AU290" s="199" t="s">
        <v>84</v>
      </c>
      <c r="AY290" s="18" t="s">
        <v>119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8" t="s">
        <v>82</v>
      </c>
      <c r="BK290" s="200">
        <f>ROUND(I290*H290,2)</f>
        <v>0</v>
      </c>
      <c r="BL290" s="18" t="s">
        <v>126</v>
      </c>
      <c r="BM290" s="199" t="s">
        <v>319</v>
      </c>
    </row>
    <row r="291" spans="1:65" s="2" customFormat="1" ht="39">
      <c r="A291" s="35"/>
      <c r="B291" s="36"/>
      <c r="C291" s="37"/>
      <c r="D291" s="201" t="s">
        <v>128</v>
      </c>
      <c r="E291" s="37"/>
      <c r="F291" s="202" t="s">
        <v>320</v>
      </c>
      <c r="G291" s="37"/>
      <c r="H291" s="37"/>
      <c r="I291" s="109"/>
      <c r="J291" s="37"/>
      <c r="K291" s="37"/>
      <c r="L291" s="40"/>
      <c r="M291" s="203"/>
      <c r="N291" s="204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128</v>
      </c>
      <c r="AU291" s="18" t="s">
        <v>84</v>
      </c>
    </row>
    <row r="292" spans="1:65" s="13" customFormat="1" ht="11.25">
      <c r="B292" s="205"/>
      <c r="C292" s="206"/>
      <c r="D292" s="201" t="s">
        <v>141</v>
      </c>
      <c r="E292" s="207" t="s">
        <v>21</v>
      </c>
      <c r="F292" s="208" t="s">
        <v>162</v>
      </c>
      <c r="G292" s="206"/>
      <c r="H292" s="209">
        <v>44.713000000000001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141</v>
      </c>
      <c r="AU292" s="215" t="s">
        <v>84</v>
      </c>
      <c r="AV292" s="13" t="s">
        <v>84</v>
      </c>
      <c r="AW292" s="13" t="s">
        <v>35</v>
      </c>
      <c r="AX292" s="13" t="s">
        <v>74</v>
      </c>
      <c r="AY292" s="215" t="s">
        <v>119</v>
      </c>
    </row>
    <row r="293" spans="1:65" s="13" customFormat="1" ht="11.25">
      <c r="B293" s="205"/>
      <c r="C293" s="206"/>
      <c r="D293" s="201" t="s">
        <v>141</v>
      </c>
      <c r="E293" s="207" t="s">
        <v>21</v>
      </c>
      <c r="F293" s="208" t="s">
        <v>163</v>
      </c>
      <c r="G293" s="206"/>
      <c r="H293" s="209">
        <v>-2.4500000000000002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141</v>
      </c>
      <c r="AU293" s="215" t="s">
        <v>84</v>
      </c>
      <c r="AV293" s="13" t="s">
        <v>84</v>
      </c>
      <c r="AW293" s="13" t="s">
        <v>35</v>
      </c>
      <c r="AX293" s="13" t="s">
        <v>74</v>
      </c>
      <c r="AY293" s="215" t="s">
        <v>119</v>
      </c>
    </row>
    <row r="294" spans="1:65" s="13" customFormat="1" ht="11.25">
      <c r="B294" s="205"/>
      <c r="C294" s="206"/>
      <c r="D294" s="201" t="s">
        <v>141</v>
      </c>
      <c r="E294" s="207" t="s">
        <v>21</v>
      </c>
      <c r="F294" s="208" t="s">
        <v>321</v>
      </c>
      <c r="G294" s="206"/>
      <c r="H294" s="209">
        <v>-1.8380000000000001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141</v>
      </c>
      <c r="AU294" s="215" t="s">
        <v>84</v>
      </c>
      <c r="AV294" s="13" t="s">
        <v>84</v>
      </c>
      <c r="AW294" s="13" t="s">
        <v>35</v>
      </c>
      <c r="AX294" s="13" t="s">
        <v>74</v>
      </c>
      <c r="AY294" s="215" t="s">
        <v>119</v>
      </c>
    </row>
    <row r="295" spans="1:65" s="13" customFormat="1" ht="11.25">
      <c r="B295" s="205"/>
      <c r="C295" s="206"/>
      <c r="D295" s="201" t="s">
        <v>141</v>
      </c>
      <c r="E295" s="207" t="s">
        <v>21</v>
      </c>
      <c r="F295" s="208" t="s">
        <v>322</v>
      </c>
      <c r="G295" s="206"/>
      <c r="H295" s="209">
        <v>-1.8380000000000001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141</v>
      </c>
      <c r="AU295" s="215" t="s">
        <v>84</v>
      </c>
      <c r="AV295" s="13" t="s">
        <v>84</v>
      </c>
      <c r="AW295" s="13" t="s">
        <v>35</v>
      </c>
      <c r="AX295" s="13" t="s">
        <v>74</v>
      </c>
      <c r="AY295" s="215" t="s">
        <v>119</v>
      </c>
    </row>
    <row r="296" spans="1:65" s="13" customFormat="1" ht="11.25">
      <c r="B296" s="205"/>
      <c r="C296" s="206"/>
      <c r="D296" s="201" t="s">
        <v>141</v>
      </c>
      <c r="E296" s="207" t="s">
        <v>21</v>
      </c>
      <c r="F296" s="208" t="s">
        <v>323</v>
      </c>
      <c r="G296" s="206"/>
      <c r="H296" s="209">
        <v>-11.02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141</v>
      </c>
      <c r="AU296" s="215" t="s">
        <v>84</v>
      </c>
      <c r="AV296" s="13" t="s">
        <v>84</v>
      </c>
      <c r="AW296" s="13" t="s">
        <v>35</v>
      </c>
      <c r="AX296" s="13" t="s">
        <v>74</v>
      </c>
      <c r="AY296" s="215" t="s">
        <v>119</v>
      </c>
    </row>
    <row r="297" spans="1:65" s="14" customFormat="1" ht="11.25">
      <c r="B297" s="216"/>
      <c r="C297" s="217"/>
      <c r="D297" s="201" t="s">
        <v>141</v>
      </c>
      <c r="E297" s="218" t="s">
        <v>21</v>
      </c>
      <c r="F297" s="219" t="s">
        <v>145</v>
      </c>
      <c r="G297" s="217"/>
      <c r="H297" s="220">
        <v>27.566999999999997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141</v>
      </c>
      <c r="AU297" s="226" t="s">
        <v>84</v>
      </c>
      <c r="AV297" s="14" t="s">
        <v>126</v>
      </c>
      <c r="AW297" s="14" t="s">
        <v>35</v>
      </c>
      <c r="AX297" s="14" t="s">
        <v>82</v>
      </c>
      <c r="AY297" s="226" t="s">
        <v>119</v>
      </c>
    </row>
    <row r="298" spans="1:65" s="2" customFormat="1" ht="16.5" customHeight="1">
      <c r="A298" s="35"/>
      <c r="B298" s="36"/>
      <c r="C298" s="238" t="s">
        <v>324</v>
      </c>
      <c r="D298" s="238" t="s">
        <v>220</v>
      </c>
      <c r="E298" s="239" t="s">
        <v>325</v>
      </c>
      <c r="F298" s="240" t="s">
        <v>326</v>
      </c>
      <c r="G298" s="241" t="s">
        <v>291</v>
      </c>
      <c r="H298" s="242">
        <v>27.567</v>
      </c>
      <c r="I298" s="243"/>
      <c r="J298" s="244">
        <f>ROUND(I298*H298,2)</f>
        <v>0</v>
      </c>
      <c r="K298" s="240" t="s">
        <v>125</v>
      </c>
      <c r="L298" s="245"/>
      <c r="M298" s="246" t="s">
        <v>21</v>
      </c>
      <c r="N298" s="247" t="s">
        <v>45</v>
      </c>
      <c r="O298" s="65"/>
      <c r="P298" s="197">
        <f>O298*H298</f>
        <v>0</v>
      </c>
      <c r="Q298" s="197">
        <v>1</v>
      </c>
      <c r="R298" s="197">
        <f>Q298*H298</f>
        <v>27.567</v>
      </c>
      <c r="S298" s="197">
        <v>0</v>
      </c>
      <c r="T298" s="198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9" t="s">
        <v>177</v>
      </c>
      <c r="AT298" s="199" t="s">
        <v>220</v>
      </c>
      <c r="AU298" s="199" t="s">
        <v>84</v>
      </c>
      <c r="AY298" s="18" t="s">
        <v>119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8" t="s">
        <v>82</v>
      </c>
      <c r="BK298" s="200">
        <f>ROUND(I298*H298,2)</f>
        <v>0</v>
      </c>
      <c r="BL298" s="18" t="s">
        <v>126</v>
      </c>
      <c r="BM298" s="199" t="s">
        <v>327</v>
      </c>
    </row>
    <row r="299" spans="1:65" s="2" customFormat="1" ht="11.25">
      <c r="A299" s="35"/>
      <c r="B299" s="36"/>
      <c r="C299" s="37"/>
      <c r="D299" s="201" t="s">
        <v>128</v>
      </c>
      <c r="E299" s="37"/>
      <c r="F299" s="202" t="s">
        <v>326</v>
      </c>
      <c r="G299" s="37"/>
      <c r="H299" s="37"/>
      <c r="I299" s="109"/>
      <c r="J299" s="37"/>
      <c r="K299" s="37"/>
      <c r="L299" s="40"/>
      <c r="M299" s="203"/>
      <c r="N299" s="204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128</v>
      </c>
      <c r="AU299" s="18" t="s">
        <v>84</v>
      </c>
    </row>
    <row r="300" spans="1:65" s="2" customFormat="1" ht="24" customHeight="1">
      <c r="A300" s="35"/>
      <c r="B300" s="36"/>
      <c r="C300" s="188" t="s">
        <v>328</v>
      </c>
      <c r="D300" s="188" t="s">
        <v>121</v>
      </c>
      <c r="E300" s="189" t="s">
        <v>329</v>
      </c>
      <c r="F300" s="190" t="s">
        <v>330</v>
      </c>
      <c r="G300" s="191" t="s">
        <v>148</v>
      </c>
      <c r="H300" s="192">
        <v>9.6519999999999992</v>
      </c>
      <c r="I300" s="193"/>
      <c r="J300" s="194">
        <f>ROUND(I300*H300,2)</f>
        <v>0</v>
      </c>
      <c r="K300" s="190" t="s">
        <v>125</v>
      </c>
      <c r="L300" s="40"/>
      <c r="M300" s="195" t="s">
        <v>21</v>
      </c>
      <c r="N300" s="196" t="s">
        <v>45</v>
      </c>
      <c r="O300" s="65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9" t="s">
        <v>126</v>
      </c>
      <c r="AT300" s="199" t="s">
        <v>121</v>
      </c>
      <c r="AU300" s="199" t="s">
        <v>84</v>
      </c>
      <c r="AY300" s="18" t="s">
        <v>119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8" t="s">
        <v>82</v>
      </c>
      <c r="BK300" s="200">
        <f>ROUND(I300*H300,2)</f>
        <v>0</v>
      </c>
      <c r="BL300" s="18" t="s">
        <v>126</v>
      </c>
      <c r="BM300" s="199" t="s">
        <v>331</v>
      </c>
    </row>
    <row r="301" spans="1:65" s="2" customFormat="1" ht="39">
      <c r="A301" s="35"/>
      <c r="B301" s="36"/>
      <c r="C301" s="37"/>
      <c r="D301" s="201" t="s">
        <v>128</v>
      </c>
      <c r="E301" s="37"/>
      <c r="F301" s="202" t="s">
        <v>332</v>
      </c>
      <c r="G301" s="37"/>
      <c r="H301" s="37"/>
      <c r="I301" s="109"/>
      <c r="J301" s="37"/>
      <c r="K301" s="37"/>
      <c r="L301" s="40"/>
      <c r="M301" s="203"/>
      <c r="N301" s="204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128</v>
      </c>
      <c r="AU301" s="18" t="s">
        <v>84</v>
      </c>
    </row>
    <row r="302" spans="1:65" s="13" customFormat="1" ht="11.25">
      <c r="B302" s="205"/>
      <c r="C302" s="206"/>
      <c r="D302" s="201" t="s">
        <v>141</v>
      </c>
      <c r="E302" s="207" t="s">
        <v>21</v>
      </c>
      <c r="F302" s="208" t="s">
        <v>333</v>
      </c>
      <c r="G302" s="206"/>
      <c r="H302" s="209">
        <v>9.6519999999999992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141</v>
      </c>
      <c r="AU302" s="215" t="s">
        <v>84</v>
      </c>
      <c r="AV302" s="13" t="s">
        <v>84</v>
      </c>
      <c r="AW302" s="13" t="s">
        <v>35</v>
      </c>
      <c r="AX302" s="13" t="s">
        <v>74</v>
      </c>
      <c r="AY302" s="215" t="s">
        <v>119</v>
      </c>
    </row>
    <row r="303" spans="1:65" s="14" customFormat="1" ht="11.25">
      <c r="B303" s="216"/>
      <c r="C303" s="217"/>
      <c r="D303" s="201" t="s">
        <v>141</v>
      </c>
      <c r="E303" s="218" t="s">
        <v>21</v>
      </c>
      <c r="F303" s="219" t="s">
        <v>145</v>
      </c>
      <c r="G303" s="217"/>
      <c r="H303" s="220">
        <v>9.6519999999999992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141</v>
      </c>
      <c r="AU303" s="226" t="s">
        <v>84</v>
      </c>
      <c r="AV303" s="14" t="s">
        <v>126</v>
      </c>
      <c r="AW303" s="14" t="s">
        <v>35</v>
      </c>
      <c r="AX303" s="14" t="s">
        <v>82</v>
      </c>
      <c r="AY303" s="226" t="s">
        <v>119</v>
      </c>
    </row>
    <row r="304" spans="1:65" s="2" customFormat="1" ht="16.5" customHeight="1">
      <c r="A304" s="35"/>
      <c r="B304" s="36"/>
      <c r="C304" s="238" t="s">
        <v>334</v>
      </c>
      <c r="D304" s="238" t="s">
        <v>220</v>
      </c>
      <c r="E304" s="239" t="s">
        <v>335</v>
      </c>
      <c r="F304" s="240" t="s">
        <v>336</v>
      </c>
      <c r="G304" s="241" t="s">
        <v>291</v>
      </c>
      <c r="H304" s="242">
        <v>9.6519999999999992</v>
      </c>
      <c r="I304" s="243"/>
      <c r="J304" s="244">
        <f>ROUND(I304*H304,2)</f>
        <v>0</v>
      </c>
      <c r="K304" s="240" t="s">
        <v>125</v>
      </c>
      <c r="L304" s="245"/>
      <c r="M304" s="246" t="s">
        <v>21</v>
      </c>
      <c r="N304" s="247" t="s">
        <v>45</v>
      </c>
      <c r="O304" s="65"/>
      <c r="P304" s="197">
        <f>O304*H304</f>
        <v>0</v>
      </c>
      <c r="Q304" s="197">
        <v>1</v>
      </c>
      <c r="R304" s="197">
        <f>Q304*H304</f>
        <v>9.6519999999999992</v>
      </c>
      <c r="S304" s="197">
        <v>0</v>
      </c>
      <c r="T304" s="198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9" t="s">
        <v>177</v>
      </c>
      <c r="AT304" s="199" t="s">
        <v>220</v>
      </c>
      <c r="AU304" s="199" t="s">
        <v>84</v>
      </c>
      <c r="AY304" s="18" t="s">
        <v>119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8" t="s">
        <v>82</v>
      </c>
      <c r="BK304" s="200">
        <f>ROUND(I304*H304,2)</f>
        <v>0</v>
      </c>
      <c r="BL304" s="18" t="s">
        <v>126</v>
      </c>
      <c r="BM304" s="199" t="s">
        <v>337</v>
      </c>
    </row>
    <row r="305" spans="1:65" s="2" customFormat="1" ht="11.25">
      <c r="A305" s="35"/>
      <c r="B305" s="36"/>
      <c r="C305" s="37"/>
      <c r="D305" s="201" t="s">
        <v>128</v>
      </c>
      <c r="E305" s="37"/>
      <c r="F305" s="202" t="s">
        <v>336</v>
      </c>
      <c r="G305" s="37"/>
      <c r="H305" s="37"/>
      <c r="I305" s="109"/>
      <c r="J305" s="37"/>
      <c r="K305" s="37"/>
      <c r="L305" s="40"/>
      <c r="M305" s="203"/>
      <c r="N305" s="204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128</v>
      </c>
      <c r="AU305" s="18" t="s">
        <v>84</v>
      </c>
    </row>
    <row r="306" spans="1:65" s="2" customFormat="1" ht="24" customHeight="1">
      <c r="A306" s="35"/>
      <c r="B306" s="36"/>
      <c r="C306" s="188" t="s">
        <v>338</v>
      </c>
      <c r="D306" s="188" t="s">
        <v>121</v>
      </c>
      <c r="E306" s="189" t="s">
        <v>339</v>
      </c>
      <c r="F306" s="190" t="s">
        <v>340</v>
      </c>
      <c r="G306" s="191" t="s">
        <v>138</v>
      </c>
      <c r="H306" s="192">
        <v>5.12</v>
      </c>
      <c r="I306" s="193"/>
      <c r="J306" s="194">
        <f>ROUND(I306*H306,2)</f>
        <v>0</v>
      </c>
      <c r="K306" s="190" t="s">
        <v>125</v>
      </c>
      <c r="L306" s="40"/>
      <c r="M306" s="195" t="s">
        <v>21</v>
      </c>
      <c r="N306" s="196" t="s">
        <v>45</v>
      </c>
      <c r="O306" s="65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9" t="s">
        <v>126</v>
      </c>
      <c r="AT306" s="199" t="s">
        <v>121</v>
      </c>
      <c r="AU306" s="199" t="s">
        <v>84</v>
      </c>
      <c r="AY306" s="18" t="s">
        <v>119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8" t="s">
        <v>82</v>
      </c>
      <c r="BK306" s="200">
        <f>ROUND(I306*H306,2)</f>
        <v>0</v>
      </c>
      <c r="BL306" s="18" t="s">
        <v>126</v>
      </c>
      <c r="BM306" s="199" t="s">
        <v>341</v>
      </c>
    </row>
    <row r="307" spans="1:65" s="2" customFormat="1" ht="19.5">
      <c r="A307" s="35"/>
      <c r="B307" s="36"/>
      <c r="C307" s="37"/>
      <c r="D307" s="201" t="s">
        <v>128</v>
      </c>
      <c r="E307" s="37"/>
      <c r="F307" s="202" t="s">
        <v>342</v>
      </c>
      <c r="G307" s="37"/>
      <c r="H307" s="37"/>
      <c r="I307" s="109"/>
      <c r="J307" s="37"/>
      <c r="K307" s="37"/>
      <c r="L307" s="40"/>
      <c r="M307" s="203"/>
      <c r="N307" s="204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128</v>
      </c>
      <c r="AU307" s="18" t="s">
        <v>84</v>
      </c>
    </row>
    <row r="308" spans="1:65" s="13" customFormat="1" ht="11.25">
      <c r="B308" s="205"/>
      <c r="C308" s="206"/>
      <c r="D308" s="201" t="s">
        <v>141</v>
      </c>
      <c r="E308" s="207" t="s">
        <v>21</v>
      </c>
      <c r="F308" s="208" t="s">
        <v>151</v>
      </c>
      <c r="G308" s="206"/>
      <c r="H308" s="209">
        <v>4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141</v>
      </c>
      <c r="AU308" s="215" t="s">
        <v>84</v>
      </c>
      <c r="AV308" s="13" t="s">
        <v>84</v>
      </c>
      <c r="AW308" s="13" t="s">
        <v>35</v>
      </c>
      <c r="AX308" s="13" t="s">
        <v>74</v>
      </c>
      <c r="AY308" s="215" t="s">
        <v>119</v>
      </c>
    </row>
    <row r="309" spans="1:65" s="13" customFormat="1" ht="11.25">
      <c r="B309" s="205"/>
      <c r="C309" s="206"/>
      <c r="D309" s="201" t="s">
        <v>141</v>
      </c>
      <c r="E309" s="207" t="s">
        <v>21</v>
      </c>
      <c r="F309" s="208" t="s">
        <v>152</v>
      </c>
      <c r="G309" s="206"/>
      <c r="H309" s="209">
        <v>1.1200000000000001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141</v>
      </c>
      <c r="AU309" s="215" t="s">
        <v>84</v>
      </c>
      <c r="AV309" s="13" t="s">
        <v>84</v>
      </c>
      <c r="AW309" s="13" t="s">
        <v>35</v>
      </c>
      <c r="AX309" s="13" t="s">
        <v>74</v>
      </c>
      <c r="AY309" s="215" t="s">
        <v>119</v>
      </c>
    </row>
    <row r="310" spans="1:65" s="14" customFormat="1" ht="11.25">
      <c r="B310" s="216"/>
      <c r="C310" s="217"/>
      <c r="D310" s="201" t="s">
        <v>141</v>
      </c>
      <c r="E310" s="218" t="s">
        <v>21</v>
      </c>
      <c r="F310" s="219" t="s">
        <v>145</v>
      </c>
      <c r="G310" s="217"/>
      <c r="H310" s="220">
        <v>5.12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141</v>
      </c>
      <c r="AU310" s="226" t="s">
        <v>84</v>
      </c>
      <c r="AV310" s="14" t="s">
        <v>126</v>
      </c>
      <c r="AW310" s="14" t="s">
        <v>35</v>
      </c>
      <c r="AX310" s="14" t="s">
        <v>82</v>
      </c>
      <c r="AY310" s="226" t="s">
        <v>119</v>
      </c>
    </row>
    <row r="311" spans="1:65" s="2" customFormat="1" ht="24" customHeight="1">
      <c r="A311" s="35"/>
      <c r="B311" s="36"/>
      <c r="C311" s="188" t="s">
        <v>343</v>
      </c>
      <c r="D311" s="188" t="s">
        <v>121</v>
      </c>
      <c r="E311" s="189" t="s">
        <v>344</v>
      </c>
      <c r="F311" s="190" t="s">
        <v>345</v>
      </c>
      <c r="G311" s="191" t="s">
        <v>138</v>
      </c>
      <c r="H311" s="192">
        <v>5.12</v>
      </c>
      <c r="I311" s="193"/>
      <c r="J311" s="194">
        <f>ROUND(I311*H311,2)</f>
        <v>0</v>
      </c>
      <c r="K311" s="190" t="s">
        <v>125</v>
      </c>
      <c r="L311" s="40"/>
      <c r="M311" s="195" t="s">
        <v>21</v>
      </c>
      <c r="N311" s="196" t="s">
        <v>45</v>
      </c>
      <c r="O311" s="65"/>
      <c r="P311" s="197">
        <f>O311*H311</f>
        <v>0</v>
      </c>
      <c r="Q311" s="197">
        <v>0</v>
      </c>
      <c r="R311" s="197">
        <f>Q311*H311</f>
        <v>0</v>
      </c>
      <c r="S311" s="197">
        <v>0</v>
      </c>
      <c r="T311" s="198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9" t="s">
        <v>126</v>
      </c>
      <c r="AT311" s="199" t="s">
        <v>121</v>
      </c>
      <c r="AU311" s="199" t="s">
        <v>84</v>
      </c>
      <c r="AY311" s="18" t="s">
        <v>119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18" t="s">
        <v>82</v>
      </c>
      <c r="BK311" s="200">
        <f>ROUND(I311*H311,2)</f>
        <v>0</v>
      </c>
      <c r="BL311" s="18" t="s">
        <v>126</v>
      </c>
      <c r="BM311" s="199" t="s">
        <v>346</v>
      </c>
    </row>
    <row r="312" spans="1:65" s="2" customFormat="1" ht="19.5">
      <c r="A312" s="35"/>
      <c r="B312" s="36"/>
      <c r="C312" s="37"/>
      <c r="D312" s="201" t="s">
        <v>128</v>
      </c>
      <c r="E312" s="37"/>
      <c r="F312" s="202" t="s">
        <v>347</v>
      </c>
      <c r="G312" s="37"/>
      <c r="H312" s="37"/>
      <c r="I312" s="109"/>
      <c r="J312" s="37"/>
      <c r="K312" s="37"/>
      <c r="L312" s="40"/>
      <c r="M312" s="203"/>
      <c r="N312" s="204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128</v>
      </c>
      <c r="AU312" s="18" t="s">
        <v>84</v>
      </c>
    </row>
    <row r="313" spans="1:65" s="13" customFormat="1" ht="11.25">
      <c r="B313" s="205"/>
      <c r="C313" s="206"/>
      <c r="D313" s="201" t="s">
        <v>141</v>
      </c>
      <c r="E313" s="207" t="s">
        <v>21</v>
      </c>
      <c r="F313" s="208" t="s">
        <v>151</v>
      </c>
      <c r="G313" s="206"/>
      <c r="H313" s="209">
        <v>4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141</v>
      </c>
      <c r="AU313" s="215" t="s">
        <v>84</v>
      </c>
      <c r="AV313" s="13" t="s">
        <v>84</v>
      </c>
      <c r="AW313" s="13" t="s">
        <v>35</v>
      </c>
      <c r="AX313" s="13" t="s">
        <v>74</v>
      </c>
      <c r="AY313" s="215" t="s">
        <v>119</v>
      </c>
    </row>
    <row r="314" spans="1:65" s="13" customFormat="1" ht="11.25">
      <c r="B314" s="205"/>
      <c r="C314" s="206"/>
      <c r="D314" s="201" t="s">
        <v>141</v>
      </c>
      <c r="E314" s="207" t="s">
        <v>21</v>
      </c>
      <c r="F314" s="208" t="s">
        <v>152</v>
      </c>
      <c r="G314" s="206"/>
      <c r="H314" s="209">
        <v>1.1200000000000001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141</v>
      </c>
      <c r="AU314" s="215" t="s">
        <v>84</v>
      </c>
      <c r="AV314" s="13" t="s">
        <v>84</v>
      </c>
      <c r="AW314" s="13" t="s">
        <v>35</v>
      </c>
      <c r="AX314" s="13" t="s">
        <v>74</v>
      </c>
      <c r="AY314" s="215" t="s">
        <v>119</v>
      </c>
    </row>
    <row r="315" spans="1:65" s="14" customFormat="1" ht="11.25">
      <c r="B315" s="216"/>
      <c r="C315" s="217"/>
      <c r="D315" s="201" t="s">
        <v>141</v>
      </c>
      <c r="E315" s="218" t="s">
        <v>21</v>
      </c>
      <c r="F315" s="219" t="s">
        <v>145</v>
      </c>
      <c r="G315" s="217"/>
      <c r="H315" s="220">
        <v>5.12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141</v>
      </c>
      <c r="AU315" s="226" t="s">
        <v>84</v>
      </c>
      <c r="AV315" s="14" t="s">
        <v>126</v>
      </c>
      <c r="AW315" s="14" t="s">
        <v>35</v>
      </c>
      <c r="AX315" s="14" t="s">
        <v>82</v>
      </c>
      <c r="AY315" s="226" t="s">
        <v>119</v>
      </c>
    </row>
    <row r="316" spans="1:65" s="2" customFormat="1" ht="16.5" customHeight="1">
      <c r="A316" s="35"/>
      <c r="B316" s="36"/>
      <c r="C316" s="238" t="s">
        <v>348</v>
      </c>
      <c r="D316" s="238" t="s">
        <v>220</v>
      </c>
      <c r="E316" s="239" t="s">
        <v>349</v>
      </c>
      <c r="F316" s="240" t="s">
        <v>350</v>
      </c>
      <c r="G316" s="241" t="s">
        <v>351</v>
      </c>
      <c r="H316" s="242">
        <v>7.6999999999999999E-2</v>
      </c>
      <c r="I316" s="243"/>
      <c r="J316" s="244">
        <f>ROUND(I316*H316,2)</f>
        <v>0</v>
      </c>
      <c r="K316" s="240" t="s">
        <v>125</v>
      </c>
      <c r="L316" s="245"/>
      <c r="M316" s="246" t="s">
        <v>21</v>
      </c>
      <c r="N316" s="247" t="s">
        <v>45</v>
      </c>
      <c r="O316" s="65"/>
      <c r="P316" s="197">
        <f>O316*H316</f>
        <v>0</v>
      </c>
      <c r="Q316" s="197">
        <v>1E-3</v>
      </c>
      <c r="R316" s="197">
        <f>Q316*H316</f>
        <v>7.7000000000000001E-5</v>
      </c>
      <c r="S316" s="197">
        <v>0</v>
      </c>
      <c r="T316" s="198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9" t="s">
        <v>177</v>
      </c>
      <c r="AT316" s="199" t="s">
        <v>220</v>
      </c>
      <c r="AU316" s="199" t="s">
        <v>84</v>
      </c>
      <c r="AY316" s="18" t="s">
        <v>119</v>
      </c>
      <c r="BE316" s="200">
        <f>IF(N316="základní",J316,0)</f>
        <v>0</v>
      </c>
      <c r="BF316" s="200">
        <f>IF(N316="snížená",J316,0)</f>
        <v>0</v>
      </c>
      <c r="BG316" s="200">
        <f>IF(N316="zákl. přenesená",J316,0)</f>
        <v>0</v>
      </c>
      <c r="BH316" s="200">
        <f>IF(N316="sníž. přenesená",J316,0)</f>
        <v>0</v>
      </c>
      <c r="BI316" s="200">
        <f>IF(N316="nulová",J316,0)</f>
        <v>0</v>
      </c>
      <c r="BJ316" s="18" t="s">
        <v>82</v>
      </c>
      <c r="BK316" s="200">
        <f>ROUND(I316*H316,2)</f>
        <v>0</v>
      </c>
      <c r="BL316" s="18" t="s">
        <v>126</v>
      </c>
      <c r="BM316" s="199" t="s">
        <v>352</v>
      </c>
    </row>
    <row r="317" spans="1:65" s="2" customFormat="1" ht="11.25">
      <c r="A317" s="35"/>
      <c r="B317" s="36"/>
      <c r="C317" s="37"/>
      <c r="D317" s="201" t="s">
        <v>128</v>
      </c>
      <c r="E317" s="37"/>
      <c r="F317" s="202" t="s">
        <v>350</v>
      </c>
      <c r="G317" s="37"/>
      <c r="H317" s="37"/>
      <c r="I317" s="109"/>
      <c r="J317" s="37"/>
      <c r="K317" s="37"/>
      <c r="L317" s="40"/>
      <c r="M317" s="203"/>
      <c r="N317" s="204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128</v>
      </c>
      <c r="AU317" s="18" t="s">
        <v>84</v>
      </c>
    </row>
    <row r="318" spans="1:65" s="13" customFormat="1" ht="11.25">
      <c r="B318" s="205"/>
      <c r="C318" s="206"/>
      <c r="D318" s="201" t="s">
        <v>141</v>
      </c>
      <c r="E318" s="206"/>
      <c r="F318" s="208" t="s">
        <v>353</v>
      </c>
      <c r="G318" s="206"/>
      <c r="H318" s="209">
        <v>7.6999999999999999E-2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141</v>
      </c>
      <c r="AU318" s="215" t="s">
        <v>84</v>
      </c>
      <c r="AV318" s="13" t="s">
        <v>84</v>
      </c>
      <c r="AW318" s="13" t="s">
        <v>4</v>
      </c>
      <c r="AX318" s="13" t="s">
        <v>82</v>
      </c>
      <c r="AY318" s="215" t="s">
        <v>119</v>
      </c>
    </row>
    <row r="319" spans="1:65" s="12" customFormat="1" ht="22.9" customHeight="1">
      <c r="B319" s="172"/>
      <c r="C319" s="173"/>
      <c r="D319" s="174" t="s">
        <v>73</v>
      </c>
      <c r="E319" s="186" t="s">
        <v>84</v>
      </c>
      <c r="F319" s="186" t="s">
        <v>354</v>
      </c>
      <c r="G319" s="173"/>
      <c r="H319" s="173"/>
      <c r="I319" s="176"/>
      <c r="J319" s="187">
        <f>BK319</f>
        <v>0</v>
      </c>
      <c r="K319" s="173"/>
      <c r="L319" s="178"/>
      <c r="M319" s="179"/>
      <c r="N319" s="180"/>
      <c r="O319" s="180"/>
      <c r="P319" s="181">
        <f>SUM(P320:P324)</f>
        <v>0</v>
      </c>
      <c r="Q319" s="180"/>
      <c r="R319" s="181">
        <f>SUM(R320:R324)</f>
        <v>4.3453124999999995</v>
      </c>
      <c r="S319" s="180"/>
      <c r="T319" s="182">
        <f>SUM(T320:T324)</f>
        <v>0</v>
      </c>
      <c r="AR319" s="183" t="s">
        <v>82</v>
      </c>
      <c r="AT319" s="184" t="s">
        <v>73</v>
      </c>
      <c r="AU319" s="184" t="s">
        <v>82</v>
      </c>
      <c r="AY319" s="183" t="s">
        <v>119</v>
      </c>
      <c r="BK319" s="185">
        <f>SUM(BK320:BK324)</f>
        <v>0</v>
      </c>
    </row>
    <row r="320" spans="1:65" s="2" customFormat="1" ht="24" customHeight="1">
      <c r="A320" s="35"/>
      <c r="B320" s="36"/>
      <c r="C320" s="188" t="s">
        <v>355</v>
      </c>
      <c r="D320" s="188" t="s">
        <v>121</v>
      </c>
      <c r="E320" s="189" t="s">
        <v>356</v>
      </c>
      <c r="F320" s="190" t="s">
        <v>357</v>
      </c>
      <c r="G320" s="191" t="s">
        <v>148</v>
      </c>
      <c r="H320" s="192">
        <v>2.25</v>
      </c>
      <c r="I320" s="193"/>
      <c r="J320" s="194">
        <f>ROUND(I320*H320,2)</f>
        <v>0</v>
      </c>
      <c r="K320" s="190" t="s">
        <v>125</v>
      </c>
      <c r="L320" s="40"/>
      <c r="M320" s="195" t="s">
        <v>21</v>
      </c>
      <c r="N320" s="196" t="s">
        <v>45</v>
      </c>
      <c r="O320" s="65"/>
      <c r="P320" s="197">
        <f>O320*H320</f>
        <v>0</v>
      </c>
      <c r="Q320" s="197">
        <v>1.9312499999999999</v>
      </c>
      <c r="R320" s="197">
        <f>Q320*H320</f>
        <v>4.3453124999999995</v>
      </c>
      <c r="S320" s="197">
        <v>0</v>
      </c>
      <c r="T320" s="198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9" t="s">
        <v>126</v>
      </c>
      <c r="AT320" s="199" t="s">
        <v>121</v>
      </c>
      <c r="AU320" s="199" t="s">
        <v>84</v>
      </c>
      <c r="AY320" s="18" t="s">
        <v>119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8" t="s">
        <v>82</v>
      </c>
      <c r="BK320" s="200">
        <f>ROUND(I320*H320,2)</f>
        <v>0</v>
      </c>
      <c r="BL320" s="18" t="s">
        <v>126</v>
      </c>
      <c r="BM320" s="199" t="s">
        <v>358</v>
      </c>
    </row>
    <row r="321" spans="1:65" s="2" customFormat="1" ht="19.5">
      <c r="A321" s="35"/>
      <c r="B321" s="36"/>
      <c r="C321" s="37"/>
      <c r="D321" s="201" t="s">
        <v>128</v>
      </c>
      <c r="E321" s="37"/>
      <c r="F321" s="202" t="s">
        <v>359</v>
      </c>
      <c r="G321" s="37"/>
      <c r="H321" s="37"/>
      <c r="I321" s="109"/>
      <c r="J321" s="37"/>
      <c r="K321" s="37"/>
      <c r="L321" s="40"/>
      <c r="M321" s="203"/>
      <c r="N321" s="204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128</v>
      </c>
      <c r="AU321" s="18" t="s">
        <v>84</v>
      </c>
    </row>
    <row r="322" spans="1:65" s="13" customFormat="1" ht="11.25">
      <c r="B322" s="205"/>
      <c r="C322" s="206"/>
      <c r="D322" s="201" t="s">
        <v>141</v>
      </c>
      <c r="E322" s="207" t="s">
        <v>21</v>
      </c>
      <c r="F322" s="208" t="s">
        <v>360</v>
      </c>
      <c r="G322" s="206"/>
      <c r="H322" s="209">
        <v>1.25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141</v>
      </c>
      <c r="AU322" s="215" t="s">
        <v>84</v>
      </c>
      <c r="AV322" s="13" t="s">
        <v>84</v>
      </c>
      <c r="AW322" s="13" t="s">
        <v>35</v>
      </c>
      <c r="AX322" s="13" t="s">
        <v>74</v>
      </c>
      <c r="AY322" s="215" t="s">
        <v>119</v>
      </c>
    </row>
    <row r="323" spans="1:65" s="13" customFormat="1" ht="11.25">
      <c r="B323" s="205"/>
      <c r="C323" s="206"/>
      <c r="D323" s="201" t="s">
        <v>141</v>
      </c>
      <c r="E323" s="207" t="s">
        <v>21</v>
      </c>
      <c r="F323" s="208" t="s">
        <v>361</v>
      </c>
      <c r="G323" s="206"/>
      <c r="H323" s="209">
        <v>1</v>
      </c>
      <c r="I323" s="210"/>
      <c r="J323" s="206"/>
      <c r="K323" s="206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141</v>
      </c>
      <c r="AU323" s="215" t="s">
        <v>84</v>
      </c>
      <c r="AV323" s="13" t="s">
        <v>84</v>
      </c>
      <c r="AW323" s="13" t="s">
        <v>35</v>
      </c>
      <c r="AX323" s="13" t="s">
        <v>74</v>
      </c>
      <c r="AY323" s="215" t="s">
        <v>119</v>
      </c>
    </row>
    <row r="324" spans="1:65" s="14" customFormat="1" ht="11.25">
      <c r="B324" s="216"/>
      <c r="C324" s="217"/>
      <c r="D324" s="201" t="s">
        <v>141</v>
      </c>
      <c r="E324" s="218" t="s">
        <v>21</v>
      </c>
      <c r="F324" s="219" t="s">
        <v>145</v>
      </c>
      <c r="G324" s="217"/>
      <c r="H324" s="220">
        <v>2.25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141</v>
      </c>
      <c r="AU324" s="226" t="s">
        <v>84</v>
      </c>
      <c r="AV324" s="14" t="s">
        <v>126</v>
      </c>
      <c r="AW324" s="14" t="s">
        <v>35</v>
      </c>
      <c r="AX324" s="14" t="s">
        <v>82</v>
      </c>
      <c r="AY324" s="226" t="s">
        <v>119</v>
      </c>
    </row>
    <row r="325" spans="1:65" s="12" customFormat="1" ht="22.9" customHeight="1">
      <c r="B325" s="172"/>
      <c r="C325" s="173"/>
      <c r="D325" s="174" t="s">
        <v>73</v>
      </c>
      <c r="E325" s="186" t="s">
        <v>126</v>
      </c>
      <c r="F325" s="186" t="s">
        <v>362</v>
      </c>
      <c r="G325" s="173"/>
      <c r="H325" s="173"/>
      <c r="I325" s="176"/>
      <c r="J325" s="187">
        <f>BK325</f>
        <v>0</v>
      </c>
      <c r="K325" s="173"/>
      <c r="L325" s="178"/>
      <c r="M325" s="179"/>
      <c r="N325" s="180"/>
      <c r="O325" s="180"/>
      <c r="P325" s="181">
        <f>SUM(P326:P337)</f>
        <v>0</v>
      </c>
      <c r="Q325" s="180"/>
      <c r="R325" s="181">
        <f>SUM(R326:R337)</f>
        <v>0</v>
      </c>
      <c r="S325" s="180"/>
      <c r="T325" s="182">
        <f>SUM(T326:T337)</f>
        <v>0</v>
      </c>
      <c r="AR325" s="183" t="s">
        <v>82</v>
      </c>
      <c r="AT325" s="184" t="s">
        <v>73</v>
      </c>
      <c r="AU325" s="184" t="s">
        <v>82</v>
      </c>
      <c r="AY325" s="183" t="s">
        <v>119</v>
      </c>
      <c r="BK325" s="185">
        <f>SUM(BK326:BK337)</f>
        <v>0</v>
      </c>
    </row>
    <row r="326" spans="1:65" s="2" customFormat="1" ht="16.5" customHeight="1">
      <c r="A326" s="35"/>
      <c r="B326" s="36"/>
      <c r="C326" s="188" t="s">
        <v>363</v>
      </c>
      <c r="D326" s="188" t="s">
        <v>121</v>
      </c>
      <c r="E326" s="189" t="s">
        <v>364</v>
      </c>
      <c r="F326" s="190" t="s">
        <v>365</v>
      </c>
      <c r="G326" s="191" t="s">
        <v>148</v>
      </c>
      <c r="H326" s="192">
        <v>4.1360000000000001</v>
      </c>
      <c r="I326" s="193"/>
      <c r="J326" s="194">
        <f>ROUND(I326*H326,2)</f>
        <v>0</v>
      </c>
      <c r="K326" s="190" t="s">
        <v>125</v>
      </c>
      <c r="L326" s="40"/>
      <c r="M326" s="195" t="s">
        <v>21</v>
      </c>
      <c r="N326" s="196" t="s">
        <v>45</v>
      </c>
      <c r="O326" s="65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9" t="s">
        <v>126</v>
      </c>
      <c r="AT326" s="199" t="s">
        <v>121</v>
      </c>
      <c r="AU326" s="199" t="s">
        <v>84</v>
      </c>
      <c r="AY326" s="18" t="s">
        <v>119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8" t="s">
        <v>82</v>
      </c>
      <c r="BK326" s="200">
        <f>ROUND(I326*H326,2)</f>
        <v>0</v>
      </c>
      <c r="BL326" s="18" t="s">
        <v>126</v>
      </c>
      <c r="BM326" s="199" t="s">
        <v>366</v>
      </c>
    </row>
    <row r="327" spans="1:65" s="2" customFormat="1" ht="19.5">
      <c r="A327" s="35"/>
      <c r="B327" s="36"/>
      <c r="C327" s="37"/>
      <c r="D327" s="201" t="s">
        <v>128</v>
      </c>
      <c r="E327" s="37"/>
      <c r="F327" s="202" t="s">
        <v>367</v>
      </c>
      <c r="G327" s="37"/>
      <c r="H327" s="37"/>
      <c r="I327" s="109"/>
      <c r="J327" s="37"/>
      <c r="K327" s="37"/>
      <c r="L327" s="40"/>
      <c r="M327" s="203"/>
      <c r="N327" s="204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128</v>
      </c>
      <c r="AU327" s="18" t="s">
        <v>84</v>
      </c>
    </row>
    <row r="328" spans="1:65" s="13" customFormat="1" ht="11.25">
      <c r="B328" s="205"/>
      <c r="C328" s="206"/>
      <c r="D328" s="201" t="s">
        <v>141</v>
      </c>
      <c r="E328" s="207" t="s">
        <v>21</v>
      </c>
      <c r="F328" s="208" t="s">
        <v>368</v>
      </c>
      <c r="G328" s="206"/>
      <c r="H328" s="209">
        <v>4.1360000000000001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141</v>
      </c>
      <c r="AU328" s="215" t="s">
        <v>84</v>
      </c>
      <c r="AV328" s="13" t="s">
        <v>84</v>
      </c>
      <c r="AW328" s="13" t="s">
        <v>35</v>
      </c>
      <c r="AX328" s="13" t="s">
        <v>74</v>
      </c>
      <c r="AY328" s="215" t="s">
        <v>119</v>
      </c>
    </row>
    <row r="329" spans="1:65" s="14" customFormat="1" ht="11.25">
      <c r="B329" s="216"/>
      <c r="C329" s="217"/>
      <c r="D329" s="201" t="s">
        <v>141</v>
      </c>
      <c r="E329" s="218" t="s">
        <v>21</v>
      </c>
      <c r="F329" s="219" t="s">
        <v>145</v>
      </c>
      <c r="G329" s="217"/>
      <c r="H329" s="220">
        <v>4.1360000000000001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141</v>
      </c>
      <c r="AU329" s="226" t="s">
        <v>84</v>
      </c>
      <c r="AV329" s="14" t="s">
        <v>126</v>
      </c>
      <c r="AW329" s="14" t="s">
        <v>35</v>
      </c>
      <c r="AX329" s="14" t="s">
        <v>82</v>
      </c>
      <c r="AY329" s="226" t="s">
        <v>119</v>
      </c>
    </row>
    <row r="330" spans="1:65" s="2" customFormat="1" ht="16.5" customHeight="1">
      <c r="A330" s="35"/>
      <c r="B330" s="36"/>
      <c r="C330" s="188" t="s">
        <v>369</v>
      </c>
      <c r="D330" s="188" t="s">
        <v>121</v>
      </c>
      <c r="E330" s="189" t="s">
        <v>370</v>
      </c>
      <c r="F330" s="190" t="s">
        <v>371</v>
      </c>
      <c r="G330" s="191" t="s">
        <v>148</v>
      </c>
      <c r="H330" s="192">
        <v>1.8380000000000001</v>
      </c>
      <c r="I330" s="193"/>
      <c r="J330" s="194">
        <f>ROUND(I330*H330,2)</f>
        <v>0</v>
      </c>
      <c r="K330" s="190" t="s">
        <v>125</v>
      </c>
      <c r="L330" s="40"/>
      <c r="M330" s="195" t="s">
        <v>21</v>
      </c>
      <c r="N330" s="196" t="s">
        <v>45</v>
      </c>
      <c r="O330" s="65"/>
      <c r="P330" s="197">
        <f>O330*H330</f>
        <v>0</v>
      </c>
      <c r="Q330" s="197">
        <v>0</v>
      </c>
      <c r="R330" s="197">
        <f>Q330*H330</f>
        <v>0</v>
      </c>
      <c r="S330" s="197">
        <v>0</v>
      </c>
      <c r="T330" s="198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9" t="s">
        <v>126</v>
      </c>
      <c r="AT330" s="199" t="s">
        <v>121</v>
      </c>
      <c r="AU330" s="199" t="s">
        <v>84</v>
      </c>
      <c r="AY330" s="18" t="s">
        <v>119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8" t="s">
        <v>82</v>
      </c>
      <c r="BK330" s="200">
        <f>ROUND(I330*H330,2)</f>
        <v>0</v>
      </c>
      <c r="BL330" s="18" t="s">
        <v>126</v>
      </c>
      <c r="BM330" s="199" t="s">
        <v>372</v>
      </c>
    </row>
    <row r="331" spans="1:65" s="2" customFormat="1" ht="19.5">
      <c r="A331" s="35"/>
      <c r="B331" s="36"/>
      <c r="C331" s="37"/>
      <c r="D331" s="201" t="s">
        <v>128</v>
      </c>
      <c r="E331" s="37"/>
      <c r="F331" s="202" t="s">
        <v>373</v>
      </c>
      <c r="G331" s="37"/>
      <c r="H331" s="37"/>
      <c r="I331" s="109"/>
      <c r="J331" s="37"/>
      <c r="K331" s="37"/>
      <c r="L331" s="40"/>
      <c r="M331" s="203"/>
      <c r="N331" s="204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128</v>
      </c>
      <c r="AU331" s="18" t="s">
        <v>84</v>
      </c>
    </row>
    <row r="332" spans="1:65" s="13" customFormat="1" ht="11.25">
      <c r="B332" s="205"/>
      <c r="C332" s="206"/>
      <c r="D332" s="201" t="s">
        <v>141</v>
      </c>
      <c r="E332" s="207" t="s">
        <v>21</v>
      </c>
      <c r="F332" s="208" t="s">
        <v>374</v>
      </c>
      <c r="G332" s="206"/>
      <c r="H332" s="209">
        <v>1.8380000000000001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141</v>
      </c>
      <c r="AU332" s="215" t="s">
        <v>84</v>
      </c>
      <c r="AV332" s="13" t="s">
        <v>84</v>
      </c>
      <c r="AW332" s="13" t="s">
        <v>35</v>
      </c>
      <c r="AX332" s="13" t="s">
        <v>74</v>
      </c>
      <c r="AY332" s="215" t="s">
        <v>119</v>
      </c>
    </row>
    <row r="333" spans="1:65" s="14" customFormat="1" ht="11.25">
      <c r="B333" s="216"/>
      <c r="C333" s="217"/>
      <c r="D333" s="201" t="s">
        <v>141</v>
      </c>
      <c r="E333" s="218" t="s">
        <v>21</v>
      </c>
      <c r="F333" s="219" t="s">
        <v>145</v>
      </c>
      <c r="G333" s="217"/>
      <c r="H333" s="220">
        <v>1.8380000000000001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141</v>
      </c>
      <c r="AU333" s="226" t="s">
        <v>84</v>
      </c>
      <c r="AV333" s="14" t="s">
        <v>126</v>
      </c>
      <c r="AW333" s="14" t="s">
        <v>35</v>
      </c>
      <c r="AX333" s="14" t="s">
        <v>82</v>
      </c>
      <c r="AY333" s="226" t="s">
        <v>119</v>
      </c>
    </row>
    <row r="334" spans="1:65" s="2" customFormat="1" ht="24" customHeight="1">
      <c r="A334" s="35"/>
      <c r="B334" s="36"/>
      <c r="C334" s="188" t="s">
        <v>375</v>
      </c>
      <c r="D334" s="188" t="s">
        <v>121</v>
      </c>
      <c r="E334" s="189" t="s">
        <v>376</v>
      </c>
      <c r="F334" s="190" t="s">
        <v>377</v>
      </c>
      <c r="G334" s="191" t="s">
        <v>148</v>
      </c>
      <c r="H334" s="192">
        <v>1.8380000000000001</v>
      </c>
      <c r="I334" s="193"/>
      <c r="J334" s="194">
        <f>ROUND(I334*H334,2)</f>
        <v>0</v>
      </c>
      <c r="K334" s="190" t="s">
        <v>125</v>
      </c>
      <c r="L334" s="40"/>
      <c r="M334" s="195" t="s">
        <v>21</v>
      </c>
      <c r="N334" s="196" t="s">
        <v>45</v>
      </c>
      <c r="O334" s="65"/>
      <c r="P334" s="197">
        <f>O334*H334</f>
        <v>0</v>
      </c>
      <c r="Q334" s="197">
        <v>0</v>
      </c>
      <c r="R334" s="197">
        <f>Q334*H334</f>
        <v>0</v>
      </c>
      <c r="S334" s="197">
        <v>0</v>
      </c>
      <c r="T334" s="198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9" t="s">
        <v>126</v>
      </c>
      <c r="AT334" s="199" t="s">
        <v>121</v>
      </c>
      <c r="AU334" s="199" t="s">
        <v>84</v>
      </c>
      <c r="AY334" s="18" t="s">
        <v>119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8" t="s">
        <v>82</v>
      </c>
      <c r="BK334" s="200">
        <f>ROUND(I334*H334,2)</f>
        <v>0</v>
      </c>
      <c r="BL334" s="18" t="s">
        <v>126</v>
      </c>
      <c r="BM334" s="199" t="s">
        <v>378</v>
      </c>
    </row>
    <row r="335" spans="1:65" s="2" customFormat="1" ht="29.25">
      <c r="A335" s="35"/>
      <c r="B335" s="36"/>
      <c r="C335" s="37"/>
      <c r="D335" s="201" t="s">
        <v>128</v>
      </c>
      <c r="E335" s="37"/>
      <c r="F335" s="202" t="s">
        <v>379</v>
      </c>
      <c r="G335" s="37"/>
      <c r="H335" s="37"/>
      <c r="I335" s="109"/>
      <c r="J335" s="37"/>
      <c r="K335" s="37"/>
      <c r="L335" s="40"/>
      <c r="M335" s="203"/>
      <c r="N335" s="204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128</v>
      </c>
      <c r="AU335" s="18" t="s">
        <v>84</v>
      </c>
    </row>
    <row r="336" spans="1:65" s="13" customFormat="1" ht="11.25">
      <c r="B336" s="205"/>
      <c r="C336" s="206"/>
      <c r="D336" s="201" t="s">
        <v>141</v>
      </c>
      <c r="E336" s="207" t="s">
        <v>21</v>
      </c>
      <c r="F336" s="208" t="s">
        <v>380</v>
      </c>
      <c r="G336" s="206"/>
      <c r="H336" s="209">
        <v>1.8380000000000001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141</v>
      </c>
      <c r="AU336" s="215" t="s">
        <v>84</v>
      </c>
      <c r="AV336" s="13" t="s">
        <v>84</v>
      </c>
      <c r="AW336" s="13" t="s">
        <v>35</v>
      </c>
      <c r="AX336" s="13" t="s">
        <v>74</v>
      </c>
      <c r="AY336" s="215" t="s">
        <v>119</v>
      </c>
    </row>
    <row r="337" spans="1:65" s="14" customFormat="1" ht="11.25">
      <c r="B337" s="216"/>
      <c r="C337" s="217"/>
      <c r="D337" s="201" t="s">
        <v>141</v>
      </c>
      <c r="E337" s="218" t="s">
        <v>21</v>
      </c>
      <c r="F337" s="219" t="s">
        <v>145</v>
      </c>
      <c r="G337" s="217"/>
      <c r="H337" s="220">
        <v>1.8380000000000001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141</v>
      </c>
      <c r="AU337" s="226" t="s">
        <v>84</v>
      </c>
      <c r="AV337" s="14" t="s">
        <v>126</v>
      </c>
      <c r="AW337" s="14" t="s">
        <v>35</v>
      </c>
      <c r="AX337" s="14" t="s">
        <v>82</v>
      </c>
      <c r="AY337" s="226" t="s">
        <v>119</v>
      </c>
    </row>
    <row r="338" spans="1:65" s="12" customFormat="1" ht="22.9" customHeight="1">
      <c r="B338" s="172"/>
      <c r="C338" s="173"/>
      <c r="D338" s="174" t="s">
        <v>73</v>
      </c>
      <c r="E338" s="186" t="s">
        <v>153</v>
      </c>
      <c r="F338" s="186" t="s">
        <v>381</v>
      </c>
      <c r="G338" s="173"/>
      <c r="H338" s="173"/>
      <c r="I338" s="176"/>
      <c r="J338" s="187">
        <f>BK338</f>
        <v>0</v>
      </c>
      <c r="K338" s="173"/>
      <c r="L338" s="178"/>
      <c r="M338" s="179"/>
      <c r="N338" s="180"/>
      <c r="O338" s="180"/>
      <c r="P338" s="181">
        <f>SUM(P339:P344)</f>
        <v>0</v>
      </c>
      <c r="Q338" s="180"/>
      <c r="R338" s="181">
        <f>SUM(R339:R344)</f>
        <v>0</v>
      </c>
      <c r="S338" s="180"/>
      <c r="T338" s="182">
        <f>SUM(T339:T344)</f>
        <v>0</v>
      </c>
      <c r="AR338" s="183" t="s">
        <v>82</v>
      </c>
      <c r="AT338" s="184" t="s">
        <v>73</v>
      </c>
      <c r="AU338" s="184" t="s">
        <v>82</v>
      </c>
      <c r="AY338" s="183" t="s">
        <v>119</v>
      </c>
      <c r="BK338" s="185">
        <f>SUM(BK339:BK344)</f>
        <v>0</v>
      </c>
    </row>
    <row r="339" spans="1:65" s="2" customFormat="1" ht="24" customHeight="1">
      <c r="A339" s="35"/>
      <c r="B339" s="36"/>
      <c r="C339" s="188" t="s">
        <v>382</v>
      </c>
      <c r="D339" s="188" t="s">
        <v>121</v>
      </c>
      <c r="E339" s="189" t="s">
        <v>383</v>
      </c>
      <c r="F339" s="190" t="s">
        <v>384</v>
      </c>
      <c r="G339" s="191" t="s">
        <v>138</v>
      </c>
      <c r="H339" s="192">
        <v>27.265999999999998</v>
      </c>
      <c r="I339" s="193"/>
      <c r="J339" s="194">
        <f>ROUND(I339*H339,2)</f>
        <v>0</v>
      </c>
      <c r="K339" s="190" t="s">
        <v>125</v>
      </c>
      <c r="L339" s="40"/>
      <c r="M339" s="195" t="s">
        <v>21</v>
      </c>
      <c r="N339" s="196" t="s">
        <v>45</v>
      </c>
      <c r="O339" s="65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9" t="s">
        <v>126</v>
      </c>
      <c r="AT339" s="199" t="s">
        <v>121</v>
      </c>
      <c r="AU339" s="199" t="s">
        <v>84</v>
      </c>
      <c r="AY339" s="18" t="s">
        <v>119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8" t="s">
        <v>82</v>
      </c>
      <c r="BK339" s="200">
        <f>ROUND(I339*H339,2)</f>
        <v>0</v>
      </c>
      <c r="BL339" s="18" t="s">
        <v>126</v>
      </c>
      <c r="BM339" s="199" t="s">
        <v>385</v>
      </c>
    </row>
    <row r="340" spans="1:65" s="2" customFormat="1" ht="19.5">
      <c r="A340" s="35"/>
      <c r="B340" s="36"/>
      <c r="C340" s="37"/>
      <c r="D340" s="201" t="s">
        <v>128</v>
      </c>
      <c r="E340" s="37"/>
      <c r="F340" s="202" t="s">
        <v>386</v>
      </c>
      <c r="G340" s="37"/>
      <c r="H340" s="37"/>
      <c r="I340" s="109"/>
      <c r="J340" s="37"/>
      <c r="K340" s="37"/>
      <c r="L340" s="40"/>
      <c r="M340" s="203"/>
      <c r="N340" s="204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128</v>
      </c>
      <c r="AU340" s="18" t="s">
        <v>84</v>
      </c>
    </row>
    <row r="341" spans="1:65" s="13" customFormat="1" ht="11.25">
      <c r="B341" s="205"/>
      <c r="C341" s="206"/>
      <c r="D341" s="201" t="s">
        <v>141</v>
      </c>
      <c r="E341" s="207" t="s">
        <v>21</v>
      </c>
      <c r="F341" s="208" t="s">
        <v>142</v>
      </c>
      <c r="G341" s="206"/>
      <c r="H341" s="209">
        <v>5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141</v>
      </c>
      <c r="AU341" s="215" t="s">
        <v>84</v>
      </c>
      <c r="AV341" s="13" t="s">
        <v>84</v>
      </c>
      <c r="AW341" s="13" t="s">
        <v>35</v>
      </c>
      <c r="AX341" s="13" t="s">
        <v>74</v>
      </c>
      <c r="AY341" s="215" t="s">
        <v>119</v>
      </c>
    </row>
    <row r="342" spans="1:65" s="13" customFormat="1" ht="11.25">
      <c r="B342" s="205"/>
      <c r="C342" s="206"/>
      <c r="D342" s="201" t="s">
        <v>141</v>
      </c>
      <c r="E342" s="207" t="s">
        <v>21</v>
      </c>
      <c r="F342" s="208" t="s">
        <v>143</v>
      </c>
      <c r="G342" s="206"/>
      <c r="H342" s="209">
        <v>10.016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141</v>
      </c>
      <c r="AU342" s="215" t="s">
        <v>84</v>
      </c>
      <c r="AV342" s="13" t="s">
        <v>84</v>
      </c>
      <c r="AW342" s="13" t="s">
        <v>35</v>
      </c>
      <c r="AX342" s="13" t="s">
        <v>74</v>
      </c>
      <c r="AY342" s="215" t="s">
        <v>119</v>
      </c>
    </row>
    <row r="343" spans="1:65" s="13" customFormat="1" ht="11.25">
      <c r="B343" s="205"/>
      <c r="C343" s="206"/>
      <c r="D343" s="201" t="s">
        <v>141</v>
      </c>
      <c r="E343" s="207" t="s">
        <v>21</v>
      </c>
      <c r="F343" s="208" t="s">
        <v>144</v>
      </c>
      <c r="G343" s="206"/>
      <c r="H343" s="209">
        <v>12.25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141</v>
      </c>
      <c r="AU343" s="215" t="s">
        <v>84</v>
      </c>
      <c r="AV343" s="13" t="s">
        <v>84</v>
      </c>
      <c r="AW343" s="13" t="s">
        <v>35</v>
      </c>
      <c r="AX343" s="13" t="s">
        <v>74</v>
      </c>
      <c r="AY343" s="215" t="s">
        <v>119</v>
      </c>
    </row>
    <row r="344" spans="1:65" s="14" customFormat="1" ht="11.25">
      <c r="B344" s="216"/>
      <c r="C344" s="217"/>
      <c r="D344" s="201" t="s">
        <v>141</v>
      </c>
      <c r="E344" s="218" t="s">
        <v>21</v>
      </c>
      <c r="F344" s="219" t="s">
        <v>145</v>
      </c>
      <c r="G344" s="217"/>
      <c r="H344" s="220">
        <v>27.265999999999998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141</v>
      </c>
      <c r="AU344" s="226" t="s">
        <v>84</v>
      </c>
      <c r="AV344" s="14" t="s">
        <v>126</v>
      </c>
      <c r="AW344" s="14" t="s">
        <v>35</v>
      </c>
      <c r="AX344" s="14" t="s">
        <v>82</v>
      </c>
      <c r="AY344" s="226" t="s">
        <v>119</v>
      </c>
    </row>
    <row r="345" spans="1:65" s="12" customFormat="1" ht="22.9" customHeight="1">
      <c r="B345" s="172"/>
      <c r="C345" s="173"/>
      <c r="D345" s="174" t="s">
        <v>73</v>
      </c>
      <c r="E345" s="186" t="s">
        <v>177</v>
      </c>
      <c r="F345" s="186" t="s">
        <v>387</v>
      </c>
      <c r="G345" s="173"/>
      <c r="H345" s="173"/>
      <c r="I345" s="176"/>
      <c r="J345" s="187">
        <f>BK345</f>
        <v>0</v>
      </c>
      <c r="K345" s="173"/>
      <c r="L345" s="178"/>
      <c r="M345" s="179"/>
      <c r="N345" s="180"/>
      <c r="O345" s="180"/>
      <c r="P345" s="181">
        <f>SUM(P346:P388)</f>
        <v>0</v>
      </c>
      <c r="Q345" s="180"/>
      <c r="R345" s="181">
        <f>SUM(R346:R388)</f>
        <v>0.34179559999999998</v>
      </c>
      <c r="S345" s="180"/>
      <c r="T345" s="182">
        <f>SUM(T346:T388)</f>
        <v>0.41471999999999998</v>
      </c>
      <c r="AR345" s="183" t="s">
        <v>82</v>
      </c>
      <c r="AT345" s="184" t="s">
        <v>73</v>
      </c>
      <c r="AU345" s="184" t="s">
        <v>82</v>
      </c>
      <c r="AY345" s="183" t="s">
        <v>119</v>
      </c>
      <c r="BK345" s="185">
        <f>SUM(BK346:BK388)</f>
        <v>0</v>
      </c>
    </row>
    <row r="346" spans="1:65" s="2" customFormat="1" ht="16.5" customHeight="1">
      <c r="A346" s="35"/>
      <c r="B346" s="36"/>
      <c r="C346" s="188" t="s">
        <v>388</v>
      </c>
      <c r="D346" s="188" t="s">
        <v>121</v>
      </c>
      <c r="E346" s="189" t="s">
        <v>389</v>
      </c>
      <c r="F346" s="190" t="s">
        <v>390</v>
      </c>
      <c r="G346" s="191" t="s">
        <v>391</v>
      </c>
      <c r="H346" s="192">
        <v>1</v>
      </c>
      <c r="I346" s="193"/>
      <c r="J346" s="194">
        <f>ROUND(I346*H346,2)</f>
        <v>0</v>
      </c>
      <c r="K346" s="190" t="s">
        <v>125</v>
      </c>
      <c r="L346" s="40"/>
      <c r="M346" s="195" t="s">
        <v>21</v>
      </c>
      <c r="N346" s="196" t="s">
        <v>45</v>
      </c>
      <c r="O346" s="65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9" t="s">
        <v>126</v>
      </c>
      <c r="AT346" s="199" t="s">
        <v>121</v>
      </c>
      <c r="AU346" s="199" t="s">
        <v>84</v>
      </c>
      <c r="AY346" s="18" t="s">
        <v>119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8" t="s">
        <v>82</v>
      </c>
      <c r="BK346" s="200">
        <f>ROUND(I346*H346,2)</f>
        <v>0</v>
      </c>
      <c r="BL346" s="18" t="s">
        <v>126</v>
      </c>
      <c r="BM346" s="199" t="s">
        <v>392</v>
      </c>
    </row>
    <row r="347" spans="1:65" s="2" customFormat="1" ht="11.25">
      <c r="A347" s="35"/>
      <c r="B347" s="36"/>
      <c r="C347" s="37"/>
      <c r="D347" s="201" t="s">
        <v>128</v>
      </c>
      <c r="E347" s="37"/>
      <c r="F347" s="202" t="s">
        <v>393</v>
      </c>
      <c r="G347" s="37"/>
      <c r="H347" s="37"/>
      <c r="I347" s="109"/>
      <c r="J347" s="37"/>
      <c r="K347" s="37"/>
      <c r="L347" s="40"/>
      <c r="M347" s="203"/>
      <c r="N347" s="204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128</v>
      </c>
      <c r="AU347" s="18" t="s">
        <v>84</v>
      </c>
    </row>
    <row r="348" spans="1:65" s="13" customFormat="1" ht="11.25">
      <c r="B348" s="205"/>
      <c r="C348" s="206"/>
      <c r="D348" s="201" t="s">
        <v>141</v>
      </c>
      <c r="E348" s="207" t="s">
        <v>21</v>
      </c>
      <c r="F348" s="208" t="s">
        <v>82</v>
      </c>
      <c r="G348" s="206"/>
      <c r="H348" s="209">
        <v>1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141</v>
      </c>
      <c r="AU348" s="215" t="s">
        <v>84</v>
      </c>
      <c r="AV348" s="13" t="s">
        <v>84</v>
      </c>
      <c r="AW348" s="13" t="s">
        <v>35</v>
      </c>
      <c r="AX348" s="13" t="s">
        <v>82</v>
      </c>
      <c r="AY348" s="215" t="s">
        <v>119</v>
      </c>
    </row>
    <row r="349" spans="1:65" s="2" customFormat="1" ht="16.5" customHeight="1">
      <c r="A349" s="35"/>
      <c r="B349" s="36"/>
      <c r="C349" s="188" t="s">
        <v>394</v>
      </c>
      <c r="D349" s="188" t="s">
        <v>121</v>
      </c>
      <c r="E349" s="189" t="s">
        <v>395</v>
      </c>
      <c r="F349" s="190" t="s">
        <v>396</v>
      </c>
      <c r="G349" s="191" t="s">
        <v>215</v>
      </c>
      <c r="H349" s="192">
        <v>65.069999999999993</v>
      </c>
      <c r="I349" s="193"/>
      <c r="J349" s="194">
        <f>ROUND(I349*H349,2)</f>
        <v>0</v>
      </c>
      <c r="K349" s="190" t="s">
        <v>125</v>
      </c>
      <c r="L349" s="40"/>
      <c r="M349" s="195" t="s">
        <v>21</v>
      </c>
      <c r="N349" s="196" t="s">
        <v>45</v>
      </c>
      <c r="O349" s="65"/>
      <c r="P349" s="197">
        <f>O349*H349</f>
        <v>0</v>
      </c>
      <c r="Q349" s="197">
        <v>0</v>
      </c>
      <c r="R349" s="197">
        <f>Q349*H349</f>
        <v>0</v>
      </c>
      <c r="S349" s="197">
        <v>0</v>
      </c>
      <c r="T349" s="198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9" t="s">
        <v>126</v>
      </c>
      <c r="AT349" s="199" t="s">
        <v>121</v>
      </c>
      <c r="AU349" s="199" t="s">
        <v>84</v>
      </c>
      <c r="AY349" s="18" t="s">
        <v>119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8" t="s">
        <v>82</v>
      </c>
      <c r="BK349" s="200">
        <f>ROUND(I349*H349,2)</f>
        <v>0</v>
      </c>
      <c r="BL349" s="18" t="s">
        <v>126</v>
      </c>
      <c r="BM349" s="199" t="s">
        <v>397</v>
      </c>
    </row>
    <row r="350" spans="1:65" s="2" customFormat="1" ht="11.25">
      <c r="A350" s="35"/>
      <c r="B350" s="36"/>
      <c r="C350" s="37"/>
      <c r="D350" s="201" t="s">
        <v>128</v>
      </c>
      <c r="E350" s="37"/>
      <c r="F350" s="202" t="s">
        <v>398</v>
      </c>
      <c r="G350" s="37"/>
      <c r="H350" s="37"/>
      <c r="I350" s="109"/>
      <c r="J350" s="37"/>
      <c r="K350" s="37"/>
      <c r="L350" s="40"/>
      <c r="M350" s="203"/>
      <c r="N350" s="204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128</v>
      </c>
      <c r="AU350" s="18" t="s">
        <v>84</v>
      </c>
    </row>
    <row r="351" spans="1:65" s="13" customFormat="1" ht="11.25">
      <c r="B351" s="205"/>
      <c r="C351" s="206"/>
      <c r="D351" s="201" t="s">
        <v>141</v>
      </c>
      <c r="E351" s="207" t="s">
        <v>21</v>
      </c>
      <c r="F351" s="208" t="s">
        <v>399</v>
      </c>
      <c r="G351" s="206"/>
      <c r="H351" s="209">
        <v>65.069999999999993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141</v>
      </c>
      <c r="AU351" s="215" t="s">
        <v>84</v>
      </c>
      <c r="AV351" s="13" t="s">
        <v>84</v>
      </c>
      <c r="AW351" s="13" t="s">
        <v>35</v>
      </c>
      <c r="AX351" s="13" t="s">
        <v>74</v>
      </c>
      <c r="AY351" s="215" t="s">
        <v>119</v>
      </c>
    </row>
    <row r="352" spans="1:65" s="14" customFormat="1" ht="11.25">
      <c r="B352" s="216"/>
      <c r="C352" s="217"/>
      <c r="D352" s="201" t="s">
        <v>141</v>
      </c>
      <c r="E352" s="218" t="s">
        <v>21</v>
      </c>
      <c r="F352" s="219" t="s">
        <v>145</v>
      </c>
      <c r="G352" s="217"/>
      <c r="H352" s="220">
        <v>65.069999999999993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141</v>
      </c>
      <c r="AU352" s="226" t="s">
        <v>84</v>
      </c>
      <c r="AV352" s="14" t="s">
        <v>126</v>
      </c>
      <c r="AW352" s="14" t="s">
        <v>35</v>
      </c>
      <c r="AX352" s="14" t="s">
        <v>82</v>
      </c>
      <c r="AY352" s="226" t="s">
        <v>119</v>
      </c>
    </row>
    <row r="353" spans="1:65" s="2" customFormat="1" ht="16.5" customHeight="1">
      <c r="A353" s="35"/>
      <c r="B353" s="36"/>
      <c r="C353" s="188" t="s">
        <v>400</v>
      </c>
      <c r="D353" s="188" t="s">
        <v>121</v>
      </c>
      <c r="E353" s="189" t="s">
        <v>401</v>
      </c>
      <c r="F353" s="190" t="s">
        <v>402</v>
      </c>
      <c r="G353" s="191" t="s">
        <v>403</v>
      </c>
      <c r="H353" s="192">
        <v>2</v>
      </c>
      <c r="I353" s="193"/>
      <c r="J353" s="194">
        <f>ROUND(I353*H353,2)</f>
        <v>0</v>
      </c>
      <c r="K353" s="190" t="s">
        <v>125</v>
      </c>
      <c r="L353" s="40"/>
      <c r="M353" s="195" t="s">
        <v>21</v>
      </c>
      <c r="N353" s="196" t="s">
        <v>45</v>
      </c>
      <c r="O353" s="65"/>
      <c r="P353" s="197">
        <f>O353*H353</f>
        <v>0</v>
      </c>
      <c r="Q353" s="197">
        <v>0</v>
      </c>
      <c r="R353" s="197">
        <f>Q353*H353</f>
        <v>0</v>
      </c>
      <c r="S353" s="197">
        <v>0</v>
      </c>
      <c r="T353" s="198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9" t="s">
        <v>126</v>
      </c>
      <c r="AT353" s="199" t="s">
        <v>121</v>
      </c>
      <c r="AU353" s="199" t="s">
        <v>84</v>
      </c>
      <c r="AY353" s="18" t="s">
        <v>119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8" t="s">
        <v>82</v>
      </c>
      <c r="BK353" s="200">
        <f>ROUND(I353*H353,2)</f>
        <v>0</v>
      </c>
      <c r="BL353" s="18" t="s">
        <v>126</v>
      </c>
      <c r="BM353" s="199" t="s">
        <v>404</v>
      </c>
    </row>
    <row r="354" spans="1:65" s="2" customFormat="1" ht="19.5">
      <c r="A354" s="35"/>
      <c r="B354" s="36"/>
      <c r="C354" s="37"/>
      <c r="D354" s="201" t="s">
        <v>128</v>
      </c>
      <c r="E354" s="37"/>
      <c r="F354" s="202" t="s">
        <v>405</v>
      </c>
      <c r="G354" s="37"/>
      <c r="H354" s="37"/>
      <c r="I354" s="109"/>
      <c r="J354" s="37"/>
      <c r="K354" s="37"/>
      <c r="L354" s="40"/>
      <c r="M354" s="203"/>
      <c r="N354" s="204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128</v>
      </c>
      <c r="AU354" s="18" t="s">
        <v>84</v>
      </c>
    </row>
    <row r="355" spans="1:65" s="2" customFormat="1" ht="16.5" customHeight="1">
      <c r="A355" s="35"/>
      <c r="B355" s="36"/>
      <c r="C355" s="238" t="s">
        <v>406</v>
      </c>
      <c r="D355" s="238" t="s">
        <v>220</v>
      </c>
      <c r="E355" s="239" t="s">
        <v>407</v>
      </c>
      <c r="F355" s="240" t="s">
        <v>408</v>
      </c>
      <c r="G355" s="241" t="s">
        <v>403</v>
      </c>
      <c r="H355" s="242">
        <v>2</v>
      </c>
      <c r="I355" s="243"/>
      <c r="J355" s="244">
        <f>ROUND(I355*H355,2)</f>
        <v>0</v>
      </c>
      <c r="K355" s="240" t="s">
        <v>125</v>
      </c>
      <c r="L355" s="245"/>
      <c r="M355" s="246" t="s">
        <v>21</v>
      </c>
      <c r="N355" s="247" t="s">
        <v>45</v>
      </c>
      <c r="O355" s="65"/>
      <c r="P355" s="197">
        <f>O355*H355</f>
        <v>0</v>
      </c>
      <c r="Q355" s="197">
        <v>2.9E-4</v>
      </c>
      <c r="R355" s="197">
        <f>Q355*H355</f>
        <v>5.8E-4</v>
      </c>
      <c r="S355" s="197">
        <v>0</v>
      </c>
      <c r="T355" s="198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9" t="s">
        <v>177</v>
      </c>
      <c r="AT355" s="199" t="s">
        <v>220</v>
      </c>
      <c r="AU355" s="199" t="s">
        <v>84</v>
      </c>
      <c r="AY355" s="18" t="s">
        <v>119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8" t="s">
        <v>82</v>
      </c>
      <c r="BK355" s="200">
        <f>ROUND(I355*H355,2)</f>
        <v>0</v>
      </c>
      <c r="BL355" s="18" t="s">
        <v>126</v>
      </c>
      <c r="BM355" s="199" t="s">
        <v>409</v>
      </c>
    </row>
    <row r="356" spans="1:65" s="2" customFormat="1" ht="11.25">
      <c r="A356" s="35"/>
      <c r="B356" s="36"/>
      <c r="C356" s="37"/>
      <c r="D356" s="201" t="s">
        <v>128</v>
      </c>
      <c r="E356" s="37"/>
      <c r="F356" s="202" t="s">
        <v>408</v>
      </c>
      <c r="G356" s="37"/>
      <c r="H356" s="37"/>
      <c r="I356" s="109"/>
      <c r="J356" s="37"/>
      <c r="K356" s="37"/>
      <c r="L356" s="40"/>
      <c r="M356" s="203"/>
      <c r="N356" s="204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128</v>
      </c>
      <c r="AU356" s="18" t="s">
        <v>84</v>
      </c>
    </row>
    <row r="357" spans="1:65" s="2" customFormat="1" ht="24" customHeight="1">
      <c r="A357" s="35"/>
      <c r="B357" s="36"/>
      <c r="C357" s="188" t="s">
        <v>410</v>
      </c>
      <c r="D357" s="188" t="s">
        <v>121</v>
      </c>
      <c r="E357" s="189" t="s">
        <v>411</v>
      </c>
      <c r="F357" s="190" t="s">
        <v>412</v>
      </c>
      <c r="G357" s="191" t="s">
        <v>403</v>
      </c>
      <c r="H357" s="192">
        <v>7</v>
      </c>
      <c r="I357" s="193"/>
      <c r="J357" s="194">
        <f>ROUND(I357*H357,2)</f>
        <v>0</v>
      </c>
      <c r="K357" s="190" t="s">
        <v>125</v>
      </c>
      <c r="L357" s="40"/>
      <c r="M357" s="195" t="s">
        <v>21</v>
      </c>
      <c r="N357" s="196" t="s">
        <v>45</v>
      </c>
      <c r="O357" s="65"/>
      <c r="P357" s="197">
        <f>O357*H357</f>
        <v>0</v>
      </c>
      <c r="Q357" s="197">
        <v>0</v>
      </c>
      <c r="R357" s="197">
        <f>Q357*H357</f>
        <v>0</v>
      </c>
      <c r="S357" s="197">
        <v>0</v>
      </c>
      <c r="T357" s="198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9" t="s">
        <v>126</v>
      </c>
      <c r="AT357" s="199" t="s">
        <v>121</v>
      </c>
      <c r="AU357" s="199" t="s">
        <v>84</v>
      </c>
      <c r="AY357" s="18" t="s">
        <v>119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18" t="s">
        <v>82</v>
      </c>
      <c r="BK357" s="200">
        <f>ROUND(I357*H357,2)</f>
        <v>0</v>
      </c>
      <c r="BL357" s="18" t="s">
        <v>126</v>
      </c>
      <c r="BM357" s="199" t="s">
        <v>413</v>
      </c>
    </row>
    <row r="358" spans="1:65" s="2" customFormat="1" ht="19.5">
      <c r="A358" s="35"/>
      <c r="B358" s="36"/>
      <c r="C358" s="37"/>
      <c r="D358" s="201" t="s">
        <v>128</v>
      </c>
      <c r="E358" s="37"/>
      <c r="F358" s="202" t="s">
        <v>414</v>
      </c>
      <c r="G358" s="37"/>
      <c r="H358" s="37"/>
      <c r="I358" s="109"/>
      <c r="J358" s="37"/>
      <c r="K358" s="37"/>
      <c r="L358" s="40"/>
      <c r="M358" s="203"/>
      <c r="N358" s="204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128</v>
      </c>
      <c r="AU358" s="18" t="s">
        <v>84</v>
      </c>
    </row>
    <row r="359" spans="1:65" s="2" customFormat="1" ht="16.5" customHeight="1">
      <c r="A359" s="35"/>
      <c r="B359" s="36"/>
      <c r="C359" s="238" t="s">
        <v>415</v>
      </c>
      <c r="D359" s="238" t="s">
        <v>220</v>
      </c>
      <c r="E359" s="239" t="s">
        <v>416</v>
      </c>
      <c r="F359" s="240" t="s">
        <v>417</v>
      </c>
      <c r="G359" s="241" t="s">
        <v>403</v>
      </c>
      <c r="H359" s="242">
        <v>4</v>
      </c>
      <c r="I359" s="243"/>
      <c r="J359" s="244">
        <f>ROUND(I359*H359,2)</f>
        <v>0</v>
      </c>
      <c r="K359" s="240" t="s">
        <v>125</v>
      </c>
      <c r="L359" s="245"/>
      <c r="M359" s="246" t="s">
        <v>21</v>
      </c>
      <c r="N359" s="247" t="s">
        <v>45</v>
      </c>
      <c r="O359" s="65"/>
      <c r="P359" s="197">
        <f>O359*H359</f>
        <v>0</v>
      </c>
      <c r="Q359" s="197">
        <v>6.4999999999999997E-4</v>
      </c>
      <c r="R359" s="197">
        <f>Q359*H359</f>
        <v>2.5999999999999999E-3</v>
      </c>
      <c r="S359" s="197">
        <v>0</v>
      </c>
      <c r="T359" s="198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9" t="s">
        <v>177</v>
      </c>
      <c r="AT359" s="199" t="s">
        <v>220</v>
      </c>
      <c r="AU359" s="199" t="s">
        <v>84</v>
      </c>
      <c r="AY359" s="18" t="s">
        <v>119</v>
      </c>
      <c r="BE359" s="200">
        <f>IF(N359="základní",J359,0)</f>
        <v>0</v>
      </c>
      <c r="BF359" s="200">
        <f>IF(N359="snížená",J359,0)</f>
        <v>0</v>
      </c>
      <c r="BG359" s="200">
        <f>IF(N359="zákl. přenesená",J359,0)</f>
        <v>0</v>
      </c>
      <c r="BH359" s="200">
        <f>IF(N359="sníž. přenesená",J359,0)</f>
        <v>0</v>
      </c>
      <c r="BI359" s="200">
        <f>IF(N359="nulová",J359,0)</f>
        <v>0</v>
      </c>
      <c r="BJ359" s="18" t="s">
        <v>82</v>
      </c>
      <c r="BK359" s="200">
        <f>ROUND(I359*H359,2)</f>
        <v>0</v>
      </c>
      <c r="BL359" s="18" t="s">
        <v>126</v>
      </c>
      <c r="BM359" s="199" t="s">
        <v>418</v>
      </c>
    </row>
    <row r="360" spans="1:65" s="2" customFormat="1" ht="11.25">
      <c r="A360" s="35"/>
      <c r="B360" s="36"/>
      <c r="C360" s="37"/>
      <c r="D360" s="201" t="s">
        <v>128</v>
      </c>
      <c r="E360" s="37"/>
      <c r="F360" s="202" t="s">
        <v>417</v>
      </c>
      <c r="G360" s="37"/>
      <c r="H360" s="37"/>
      <c r="I360" s="109"/>
      <c r="J360" s="37"/>
      <c r="K360" s="37"/>
      <c r="L360" s="40"/>
      <c r="M360" s="203"/>
      <c r="N360" s="204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128</v>
      </c>
      <c r="AU360" s="18" t="s">
        <v>84</v>
      </c>
    </row>
    <row r="361" spans="1:65" s="2" customFormat="1" ht="16.5" customHeight="1">
      <c r="A361" s="35"/>
      <c r="B361" s="36"/>
      <c r="C361" s="238" t="s">
        <v>419</v>
      </c>
      <c r="D361" s="238" t="s">
        <v>220</v>
      </c>
      <c r="E361" s="239" t="s">
        <v>420</v>
      </c>
      <c r="F361" s="240" t="s">
        <v>421</v>
      </c>
      <c r="G361" s="241" t="s">
        <v>403</v>
      </c>
      <c r="H361" s="242">
        <v>2</v>
      </c>
      <c r="I361" s="243"/>
      <c r="J361" s="244">
        <f>ROUND(I361*H361,2)</f>
        <v>0</v>
      </c>
      <c r="K361" s="240" t="s">
        <v>125</v>
      </c>
      <c r="L361" s="245"/>
      <c r="M361" s="246" t="s">
        <v>21</v>
      </c>
      <c r="N361" s="247" t="s">
        <v>45</v>
      </c>
      <c r="O361" s="65"/>
      <c r="P361" s="197">
        <f>O361*H361</f>
        <v>0</v>
      </c>
      <c r="Q361" s="197">
        <v>6.4000000000000005E-4</v>
      </c>
      <c r="R361" s="197">
        <f>Q361*H361</f>
        <v>1.2800000000000001E-3</v>
      </c>
      <c r="S361" s="197">
        <v>0</v>
      </c>
      <c r="T361" s="198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9" t="s">
        <v>177</v>
      </c>
      <c r="AT361" s="199" t="s">
        <v>220</v>
      </c>
      <c r="AU361" s="199" t="s">
        <v>84</v>
      </c>
      <c r="AY361" s="18" t="s">
        <v>119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8" t="s">
        <v>82</v>
      </c>
      <c r="BK361" s="200">
        <f>ROUND(I361*H361,2)</f>
        <v>0</v>
      </c>
      <c r="BL361" s="18" t="s">
        <v>126</v>
      </c>
      <c r="BM361" s="199" t="s">
        <v>422</v>
      </c>
    </row>
    <row r="362" spans="1:65" s="2" customFormat="1" ht="11.25">
      <c r="A362" s="35"/>
      <c r="B362" s="36"/>
      <c r="C362" s="37"/>
      <c r="D362" s="201" t="s">
        <v>128</v>
      </c>
      <c r="E362" s="37"/>
      <c r="F362" s="202" t="s">
        <v>421</v>
      </c>
      <c r="G362" s="37"/>
      <c r="H362" s="37"/>
      <c r="I362" s="109"/>
      <c r="J362" s="37"/>
      <c r="K362" s="37"/>
      <c r="L362" s="40"/>
      <c r="M362" s="203"/>
      <c r="N362" s="204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128</v>
      </c>
      <c r="AU362" s="18" t="s">
        <v>84</v>
      </c>
    </row>
    <row r="363" spans="1:65" s="2" customFormat="1" ht="16.5" customHeight="1">
      <c r="A363" s="35"/>
      <c r="B363" s="36"/>
      <c r="C363" s="238" t="s">
        <v>423</v>
      </c>
      <c r="D363" s="238" t="s">
        <v>220</v>
      </c>
      <c r="E363" s="239" t="s">
        <v>424</v>
      </c>
      <c r="F363" s="240" t="s">
        <v>425</v>
      </c>
      <c r="G363" s="241" t="s">
        <v>403</v>
      </c>
      <c r="H363" s="242">
        <v>1</v>
      </c>
      <c r="I363" s="243"/>
      <c r="J363" s="244">
        <f>ROUND(I363*H363,2)</f>
        <v>0</v>
      </c>
      <c r="K363" s="240" t="s">
        <v>125</v>
      </c>
      <c r="L363" s="245"/>
      <c r="M363" s="246" t="s">
        <v>21</v>
      </c>
      <c r="N363" s="247" t="s">
        <v>45</v>
      </c>
      <c r="O363" s="65"/>
      <c r="P363" s="197">
        <f>O363*H363</f>
        <v>0</v>
      </c>
      <c r="Q363" s="197">
        <v>5.4000000000000001E-4</v>
      </c>
      <c r="R363" s="197">
        <f>Q363*H363</f>
        <v>5.4000000000000001E-4</v>
      </c>
      <c r="S363" s="197">
        <v>0</v>
      </c>
      <c r="T363" s="198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9" t="s">
        <v>177</v>
      </c>
      <c r="AT363" s="199" t="s">
        <v>220</v>
      </c>
      <c r="AU363" s="199" t="s">
        <v>84</v>
      </c>
      <c r="AY363" s="18" t="s">
        <v>119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18" t="s">
        <v>82</v>
      </c>
      <c r="BK363" s="200">
        <f>ROUND(I363*H363,2)</f>
        <v>0</v>
      </c>
      <c r="BL363" s="18" t="s">
        <v>126</v>
      </c>
      <c r="BM363" s="199" t="s">
        <v>426</v>
      </c>
    </row>
    <row r="364" spans="1:65" s="2" customFormat="1" ht="11.25">
      <c r="A364" s="35"/>
      <c r="B364" s="36"/>
      <c r="C364" s="37"/>
      <c r="D364" s="201" t="s">
        <v>128</v>
      </c>
      <c r="E364" s="37"/>
      <c r="F364" s="202" t="s">
        <v>425</v>
      </c>
      <c r="G364" s="37"/>
      <c r="H364" s="37"/>
      <c r="I364" s="109"/>
      <c r="J364" s="37"/>
      <c r="K364" s="37"/>
      <c r="L364" s="40"/>
      <c r="M364" s="203"/>
      <c r="N364" s="204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128</v>
      </c>
      <c r="AU364" s="18" t="s">
        <v>84</v>
      </c>
    </row>
    <row r="365" spans="1:65" s="2" customFormat="1" ht="24" customHeight="1">
      <c r="A365" s="35"/>
      <c r="B365" s="36"/>
      <c r="C365" s="188" t="s">
        <v>427</v>
      </c>
      <c r="D365" s="188" t="s">
        <v>121</v>
      </c>
      <c r="E365" s="189" t="s">
        <v>428</v>
      </c>
      <c r="F365" s="190" t="s">
        <v>429</v>
      </c>
      <c r="G365" s="191" t="s">
        <v>215</v>
      </c>
      <c r="H365" s="192">
        <v>24.67</v>
      </c>
      <c r="I365" s="193"/>
      <c r="J365" s="194">
        <f>ROUND(I365*H365,2)</f>
        <v>0</v>
      </c>
      <c r="K365" s="190" t="s">
        <v>125</v>
      </c>
      <c r="L365" s="40"/>
      <c r="M365" s="195" t="s">
        <v>21</v>
      </c>
      <c r="N365" s="196" t="s">
        <v>45</v>
      </c>
      <c r="O365" s="65"/>
      <c r="P365" s="197">
        <f>O365*H365</f>
        <v>0</v>
      </c>
      <c r="Q365" s="197">
        <v>1.0000000000000001E-5</v>
      </c>
      <c r="R365" s="197">
        <f>Q365*H365</f>
        <v>2.4670000000000003E-4</v>
      </c>
      <c r="S365" s="197">
        <v>0</v>
      </c>
      <c r="T365" s="198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9" t="s">
        <v>126</v>
      </c>
      <c r="AT365" s="199" t="s">
        <v>121</v>
      </c>
      <c r="AU365" s="199" t="s">
        <v>84</v>
      </c>
      <c r="AY365" s="18" t="s">
        <v>119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8" t="s">
        <v>82</v>
      </c>
      <c r="BK365" s="200">
        <f>ROUND(I365*H365,2)</f>
        <v>0</v>
      </c>
      <c r="BL365" s="18" t="s">
        <v>126</v>
      </c>
      <c r="BM365" s="199" t="s">
        <v>430</v>
      </c>
    </row>
    <row r="366" spans="1:65" s="2" customFormat="1" ht="29.25">
      <c r="A366" s="35"/>
      <c r="B366" s="36"/>
      <c r="C366" s="37"/>
      <c r="D366" s="201" t="s">
        <v>128</v>
      </c>
      <c r="E366" s="37"/>
      <c r="F366" s="202" t="s">
        <v>431</v>
      </c>
      <c r="G366" s="37"/>
      <c r="H366" s="37"/>
      <c r="I366" s="109"/>
      <c r="J366" s="37"/>
      <c r="K366" s="37"/>
      <c r="L366" s="40"/>
      <c r="M366" s="203"/>
      <c r="N366" s="204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128</v>
      </c>
      <c r="AU366" s="18" t="s">
        <v>84</v>
      </c>
    </row>
    <row r="367" spans="1:65" s="13" customFormat="1" ht="11.25">
      <c r="B367" s="205"/>
      <c r="C367" s="206"/>
      <c r="D367" s="201" t="s">
        <v>141</v>
      </c>
      <c r="E367" s="207" t="s">
        <v>21</v>
      </c>
      <c r="F367" s="208" t="s">
        <v>432</v>
      </c>
      <c r="G367" s="206"/>
      <c r="H367" s="209">
        <v>24.67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141</v>
      </c>
      <c r="AU367" s="215" t="s">
        <v>84</v>
      </c>
      <c r="AV367" s="13" t="s">
        <v>84</v>
      </c>
      <c r="AW367" s="13" t="s">
        <v>35</v>
      </c>
      <c r="AX367" s="13" t="s">
        <v>74</v>
      </c>
      <c r="AY367" s="215" t="s">
        <v>119</v>
      </c>
    </row>
    <row r="368" spans="1:65" s="14" customFormat="1" ht="11.25">
      <c r="B368" s="216"/>
      <c r="C368" s="217"/>
      <c r="D368" s="201" t="s">
        <v>141</v>
      </c>
      <c r="E368" s="218" t="s">
        <v>21</v>
      </c>
      <c r="F368" s="219" t="s">
        <v>145</v>
      </c>
      <c r="G368" s="217"/>
      <c r="H368" s="220">
        <v>24.67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141</v>
      </c>
      <c r="AU368" s="226" t="s">
        <v>84</v>
      </c>
      <c r="AV368" s="14" t="s">
        <v>126</v>
      </c>
      <c r="AW368" s="14" t="s">
        <v>35</v>
      </c>
      <c r="AX368" s="14" t="s">
        <v>82</v>
      </c>
      <c r="AY368" s="226" t="s">
        <v>119</v>
      </c>
    </row>
    <row r="369" spans="1:65" s="2" customFormat="1" ht="16.5" customHeight="1">
      <c r="A369" s="35"/>
      <c r="B369" s="36"/>
      <c r="C369" s="238" t="s">
        <v>433</v>
      </c>
      <c r="D369" s="238" t="s">
        <v>220</v>
      </c>
      <c r="E369" s="239" t="s">
        <v>434</v>
      </c>
      <c r="F369" s="240" t="s">
        <v>435</v>
      </c>
      <c r="G369" s="241" t="s">
        <v>215</v>
      </c>
      <c r="H369" s="242">
        <v>24.67</v>
      </c>
      <c r="I369" s="243"/>
      <c r="J369" s="244">
        <f>ROUND(I369*H369,2)</f>
        <v>0</v>
      </c>
      <c r="K369" s="240" t="s">
        <v>125</v>
      </c>
      <c r="L369" s="245"/>
      <c r="M369" s="246" t="s">
        <v>21</v>
      </c>
      <c r="N369" s="247" t="s">
        <v>45</v>
      </c>
      <c r="O369" s="65"/>
      <c r="P369" s="197">
        <f>O369*H369</f>
        <v>0</v>
      </c>
      <c r="Q369" s="197">
        <v>2.6700000000000001E-3</v>
      </c>
      <c r="R369" s="197">
        <f>Q369*H369</f>
        <v>6.5868900000000008E-2</v>
      </c>
      <c r="S369" s="197">
        <v>0</v>
      </c>
      <c r="T369" s="198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9" t="s">
        <v>177</v>
      </c>
      <c r="AT369" s="199" t="s">
        <v>220</v>
      </c>
      <c r="AU369" s="199" t="s">
        <v>84</v>
      </c>
      <c r="AY369" s="18" t="s">
        <v>119</v>
      </c>
      <c r="BE369" s="200">
        <f>IF(N369="základní",J369,0)</f>
        <v>0</v>
      </c>
      <c r="BF369" s="200">
        <f>IF(N369="snížená",J369,0)</f>
        <v>0</v>
      </c>
      <c r="BG369" s="200">
        <f>IF(N369="zákl. přenesená",J369,0)</f>
        <v>0</v>
      </c>
      <c r="BH369" s="200">
        <f>IF(N369="sníž. přenesená",J369,0)</f>
        <v>0</v>
      </c>
      <c r="BI369" s="200">
        <f>IF(N369="nulová",J369,0)</f>
        <v>0</v>
      </c>
      <c r="BJ369" s="18" t="s">
        <v>82</v>
      </c>
      <c r="BK369" s="200">
        <f>ROUND(I369*H369,2)</f>
        <v>0</v>
      </c>
      <c r="BL369" s="18" t="s">
        <v>126</v>
      </c>
      <c r="BM369" s="199" t="s">
        <v>436</v>
      </c>
    </row>
    <row r="370" spans="1:65" s="2" customFormat="1" ht="11.25">
      <c r="A370" s="35"/>
      <c r="B370" s="36"/>
      <c r="C370" s="37"/>
      <c r="D370" s="201" t="s">
        <v>128</v>
      </c>
      <c r="E370" s="37"/>
      <c r="F370" s="202" t="s">
        <v>435</v>
      </c>
      <c r="G370" s="37"/>
      <c r="H370" s="37"/>
      <c r="I370" s="109"/>
      <c r="J370" s="37"/>
      <c r="K370" s="37"/>
      <c r="L370" s="40"/>
      <c r="M370" s="203"/>
      <c r="N370" s="204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128</v>
      </c>
      <c r="AU370" s="18" t="s">
        <v>84</v>
      </c>
    </row>
    <row r="371" spans="1:65" s="2" customFormat="1" ht="24" customHeight="1">
      <c r="A371" s="35"/>
      <c r="B371" s="36"/>
      <c r="C371" s="188" t="s">
        <v>437</v>
      </c>
      <c r="D371" s="188" t="s">
        <v>121</v>
      </c>
      <c r="E371" s="189" t="s">
        <v>438</v>
      </c>
      <c r="F371" s="190" t="s">
        <v>439</v>
      </c>
      <c r="G371" s="191" t="s">
        <v>215</v>
      </c>
      <c r="H371" s="192">
        <v>40.4</v>
      </c>
      <c r="I371" s="193"/>
      <c r="J371" s="194">
        <f>ROUND(I371*H371,2)</f>
        <v>0</v>
      </c>
      <c r="K371" s="190" t="s">
        <v>125</v>
      </c>
      <c r="L371" s="40"/>
      <c r="M371" s="195" t="s">
        <v>21</v>
      </c>
      <c r="N371" s="196" t="s">
        <v>45</v>
      </c>
      <c r="O371" s="65"/>
      <c r="P371" s="197">
        <f>O371*H371</f>
        <v>0</v>
      </c>
      <c r="Q371" s="197">
        <v>0</v>
      </c>
      <c r="R371" s="197">
        <f>Q371*H371</f>
        <v>0</v>
      </c>
      <c r="S371" s="197">
        <v>0</v>
      </c>
      <c r="T371" s="198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9" t="s">
        <v>126</v>
      </c>
      <c r="AT371" s="199" t="s">
        <v>121</v>
      </c>
      <c r="AU371" s="199" t="s">
        <v>84</v>
      </c>
      <c r="AY371" s="18" t="s">
        <v>119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8" t="s">
        <v>82</v>
      </c>
      <c r="BK371" s="200">
        <f>ROUND(I371*H371,2)</f>
        <v>0</v>
      </c>
      <c r="BL371" s="18" t="s">
        <v>126</v>
      </c>
      <c r="BM371" s="199" t="s">
        <v>440</v>
      </c>
    </row>
    <row r="372" spans="1:65" s="2" customFormat="1" ht="29.25">
      <c r="A372" s="35"/>
      <c r="B372" s="36"/>
      <c r="C372" s="37"/>
      <c r="D372" s="201" t="s">
        <v>128</v>
      </c>
      <c r="E372" s="37"/>
      <c r="F372" s="202" t="s">
        <v>441</v>
      </c>
      <c r="G372" s="37"/>
      <c r="H372" s="37"/>
      <c r="I372" s="109"/>
      <c r="J372" s="37"/>
      <c r="K372" s="37"/>
      <c r="L372" s="40"/>
      <c r="M372" s="203"/>
      <c r="N372" s="204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128</v>
      </c>
      <c r="AU372" s="18" t="s">
        <v>84</v>
      </c>
    </row>
    <row r="373" spans="1:65" s="13" customFormat="1" ht="11.25">
      <c r="B373" s="205"/>
      <c r="C373" s="206"/>
      <c r="D373" s="201" t="s">
        <v>141</v>
      </c>
      <c r="E373" s="207" t="s">
        <v>21</v>
      </c>
      <c r="F373" s="208" t="s">
        <v>442</v>
      </c>
      <c r="G373" s="206"/>
      <c r="H373" s="209">
        <v>40.4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141</v>
      </c>
      <c r="AU373" s="215" t="s">
        <v>84</v>
      </c>
      <c r="AV373" s="13" t="s">
        <v>84</v>
      </c>
      <c r="AW373" s="13" t="s">
        <v>35</v>
      </c>
      <c r="AX373" s="13" t="s">
        <v>74</v>
      </c>
      <c r="AY373" s="215" t="s">
        <v>119</v>
      </c>
    </row>
    <row r="374" spans="1:65" s="14" customFormat="1" ht="11.25">
      <c r="B374" s="216"/>
      <c r="C374" s="217"/>
      <c r="D374" s="201" t="s">
        <v>141</v>
      </c>
      <c r="E374" s="218" t="s">
        <v>21</v>
      </c>
      <c r="F374" s="219" t="s">
        <v>145</v>
      </c>
      <c r="G374" s="217"/>
      <c r="H374" s="220">
        <v>40.4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141</v>
      </c>
      <c r="AU374" s="226" t="s">
        <v>84</v>
      </c>
      <c r="AV374" s="14" t="s">
        <v>126</v>
      </c>
      <c r="AW374" s="14" t="s">
        <v>35</v>
      </c>
      <c r="AX374" s="14" t="s">
        <v>82</v>
      </c>
      <c r="AY374" s="226" t="s">
        <v>119</v>
      </c>
    </row>
    <row r="375" spans="1:65" s="2" customFormat="1" ht="24" customHeight="1">
      <c r="A375" s="35"/>
      <c r="B375" s="36"/>
      <c r="C375" s="238" t="s">
        <v>443</v>
      </c>
      <c r="D375" s="238" t="s">
        <v>220</v>
      </c>
      <c r="E375" s="239" t="s">
        <v>444</v>
      </c>
      <c r="F375" s="240" t="s">
        <v>445</v>
      </c>
      <c r="G375" s="241" t="s">
        <v>215</v>
      </c>
      <c r="H375" s="242">
        <v>40.4</v>
      </c>
      <c r="I375" s="243"/>
      <c r="J375" s="244">
        <f>ROUND(I375*H375,2)</f>
        <v>0</v>
      </c>
      <c r="K375" s="240" t="s">
        <v>21</v>
      </c>
      <c r="L375" s="245"/>
      <c r="M375" s="246" t="s">
        <v>21</v>
      </c>
      <c r="N375" s="247" t="s">
        <v>45</v>
      </c>
      <c r="O375" s="65"/>
      <c r="P375" s="197">
        <f>O375*H375</f>
        <v>0</v>
      </c>
      <c r="Q375" s="197">
        <v>6.7000000000000002E-3</v>
      </c>
      <c r="R375" s="197">
        <f>Q375*H375</f>
        <v>0.27067999999999998</v>
      </c>
      <c r="S375" s="197">
        <v>0</v>
      </c>
      <c r="T375" s="198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9" t="s">
        <v>177</v>
      </c>
      <c r="AT375" s="199" t="s">
        <v>220</v>
      </c>
      <c r="AU375" s="199" t="s">
        <v>84</v>
      </c>
      <c r="AY375" s="18" t="s">
        <v>119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8" t="s">
        <v>82</v>
      </c>
      <c r="BK375" s="200">
        <f>ROUND(I375*H375,2)</f>
        <v>0</v>
      </c>
      <c r="BL375" s="18" t="s">
        <v>126</v>
      </c>
      <c r="BM375" s="199" t="s">
        <v>446</v>
      </c>
    </row>
    <row r="376" spans="1:65" s="2" customFormat="1" ht="11.25">
      <c r="A376" s="35"/>
      <c r="B376" s="36"/>
      <c r="C376" s="37"/>
      <c r="D376" s="201" t="s">
        <v>128</v>
      </c>
      <c r="E376" s="37"/>
      <c r="F376" s="202" t="s">
        <v>447</v>
      </c>
      <c r="G376" s="37"/>
      <c r="H376" s="37"/>
      <c r="I376" s="109"/>
      <c r="J376" s="37"/>
      <c r="K376" s="37"/>
      <c r="L376" s="40"/>
      <c r="M376" s="203"/>
      <c r="N376" s="204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128</v>
      </c>
      <c r="AU376" s="18" t="s">
        <v>84</v>
      </c>
    </row>
    <row r="377" spans="1:65" s="2" customFormat="1" ht="24" customHeight="1">
      <c r="A377" s="35"/>
      <c r="B377" s="36"/>
      <c r="C377" s="188" t="s">
        <v>448</v>
      </c>
      <c r="D377" s="188" t="s">
        <v>121</v>
      </c>
      <c r="E377" s="189" t="s">
        <v>449</v>
      </c>
      <c r="F377" s="190" t="s">
        <v>450</v>
      </c>
      <c r="G377" s="191" t="s">
        <v>148</v>
      </c>
      <c r="H377" s="192">
        <v>1.1519999999999999</v>
      </c>
      <c r="I377" s="193"/>
      <c r="J377" s="194">
        <f>ROUND(I377*H377,2)</f>
        <v>0</v>
      </c>
      <c r="K377" s="190" t="s">
        <v>125</v>
      </c>
      <c r="L377" s="40"/>
      <c r="M377" s="195" t="s">
        <v>21</v>
      </c>
      <c r="N377" s="196" t="s">
        <v>45</v>
      </c>
      <c r="O377" s="65"/>
      <c r="P377" s="197">
        <f>O377*H377</f>
        <v>0</v>
      </c>
      <c r="Q377" s="197">
        <v>0</v>
      </c>
      <c r="R377" s="197">
        <f>Q377*H377</f>
        <v>0</v>
      </c>
      <c r="S377" s="197">
        <v>0.36</v>
      </c>
      <c r="T377" s="198">
        <f>S377*H377</f>
        <v>0.41471999999999998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99" t="s">
        <v>126</v>
      </c>
      <c r="AT377" s="199" t="s">
        <v>121</v>
      </c>
      <c r="AU377" s="199" t="s">
        <v>84</v>
      </c>
      <c r="AY377" s="18" t="s">
        <v>119</v>
      </c>
      <c r="BE377" s="200">
        <f>IF(N377="základní",J377,0)</f>
        <v>0</v>
      </c>
      <c r="BF377" s="200">
        <f>IF(N377="snížená",J377,0)</f>
        <v>0</v>
      </c>
      <c r="BG377" s="200">
        <f>IF(N377="zákl. přenesená",J377,0)</f>
        <v>0</v>
      </c>
      <c r="BH377" s="200">
        <f>IF(N377="sníž. přenesená",J377,0)</f>
        <v>0</v>
      </c>
      <c r="BI377" s="200">
        <f>IF(N377="nulová",J377,0)</f>
        <v>0</v>
      </c>
      <c r="BJ377" s="18" t="s">
        <v>82</v>
      </c>
      <c r="BK377" s="200">
        <f>ROUND(I377*H377,2)</f>
        <v>0</v>
      </c>
      <c r="BL377" s="18" t="s">
        <v>126</v>
      </c>
      <c r="BM377" s="199" t="s">
        <v>451</v>
      </c>
    </row>
    <row r="378" spans="1:65" s="2" customFormat="1" ht="19.5">
      <c r="A378" s="35"/>
      <c r="B378" s="36"/>
      <c r="C378" s="37"/>
      <c r="D378" s="201" t="s">
        <v>128</v>
      </c>
      <c r="E378" s="37"/>
      <c r="F378" s="202" t="s">
        <v>452</v>
      </c>
      <c r="G378" s="37"/>
      <c r="H378" s="37"/>
      <c r="I378" s="109"/>
      <c r="J378" s="37"/>
      <c r="K378" s="37"/>
      <c r="L378" s="40"/>
      <c r="M378" s="203"/>
      <c r="N378" s="204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128</v>
      </c>
      <c r="AU378" s="18" t="s">
        <v>84</v>
      </c>
    </row>
    <row r="379" spans="1:65" s="13" customFormat="1" ht="11.25">
      <c r="B379" s="205"/>
      <c r="C379" s="206"/>
      <c r="D379" s="201" t="s">
        <v>141</v>
      </c>
      <c r="E379" s="207" t="s">
        <v>21</v>
      </c>
      <c r="F379" s="208" t="s">
        <v>453</v>
      </c>
      <c r="G379" s="206"/>
      <c r="H379" s="209">
        <v>1.1519999999999999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141</v>
      </c>
      <c r="AU379" s="215" t="s">
        <v>84</v>
      </c>
      <c r="AV379" s="13" t="s">
        <v>84</v>
      </c>
      <c r="AW379" s="13" t="s">
        <v>35</v>
      </c>
      <c r="AX379" s="13" t="s">
        <v>82</v>
      </c>
      <c r="AY379" s="215" t="s">
        <v>119</v>
      </c>
    </row>
    <row r="380" spans="1:65" s="2" customFormat="1" ht="24" customHeight="1">
      <c r="A380" s="35"/>
      <c r="B380" s="36"/>
      <c r="C380" s="188" t="s">
        <v>454</v>
      </c>
      <c r="D380" s="188" t="s">
        <v>121</v>
      </c>
      <c r="E380" s="189" t="s">
        <v>455</v>
      </c>
      <c r="F380" s="190" t="s">
        <v>456</v>
      </c>
      <c r="G380" s="191" t="s">
        <v>148</v>
      </c>
      <c r="H380" s="192">
        <v>3.4</v>
      </c>
      <c r="I380" s="193"/>
      <c r="J380" s="194">
        <f>ROUND(I380*H380,2)</f>
        <v>0</v>
      </c>
      <c r="K380" s="190" t="s">
        <v>125</v>
      </c>
      <c r="L380" s="40"/>
      <c r="M380" s="195" t="s">
        <v>21</v>
      </c>
      <c r="N380" s="196" t="s">
        <v>45</v>
      </c>
      <c r="O380" s="65"/>
      <c r="P380" s="197">
        <f>O380*H380</f>
        <v>0</v>
      </c>
      <c r="Q380" s="197">
        <v>0</v>
      </c>
      <c r="R380" s="197">
        <f>Q380*H380</f>
        <v>0</v>
      </c>
      <c r="S380" s="197">
        <v>0</v>
      </c>
      <c r="T380" s="198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9" t="s">
        <v>126</v>
      </c>
      <c r="AT380" s="199" t="s">
        <v>121</v>
      </c>
      <c r="AU380" s="199" t="s">
        <v>84</v>
      </c>
      <c r="AY380" s="18" t="s">
        <v>119</v>
      </c>
      <c r="BE380" s="200">
        <f>IF(N380="základní",J380,0)</f>
        <v>0</v>
      </c>
      <c r="BF380" s="200">
        <f>IF(N380="snížená",J380,0)</f>
        <v>0</v>
      </c>
      <c r="BG380" s="200">
        <f>IF(N380="zákl. přenesená",J380,0)</f>
        <v>0</v>
      </c>
      <c r="BH380" s="200">
        <f>IF(N380="sníž. přenesená",J380,0)</f>
        <v>0</v>
      </c>
      <c r="BI380" s="200">
        <f>IF(N380="nulová",J380,0)</f>
        <v>0</v>
      </c>
      <c r="BJ380" s="18" t="s">
        <v>82</v>
      </c>
      <c r="BK380" s="200">
        <f>ROUND(I380*H380,2)</f>
        <v>0</v>
      </c>
      <c r="BL380" s="18" t="s">
        <v>126</v>
      </c>
      <c r="BM380" s="199" t="s">
        <v>457</v>
      </c>
    </row>
    <row r="381" spans="1:65" s="2" customFormat="1" ht="29.25">
      <c r="A381" s="35"/>
      <c r="B381" s="36"/>
      <c r="C381" s="37"/>
      <c r="D381" s="201" t="s">
        <v>128</v>
      </c>
      <c r="E381" s="37"/>
      <c r="F381" s="202" t="s">
        <v>458</v>
      </c>
      <c r="G381" s="37"/>
      <c r="H381" s="37"/>
      <c r="I381" s="109"/>
      <c r="J381" s="37"/>
      <c r="K381" s="37"/>
      <c r="L381" s="40"/>
      <c r="M381" s="203"/>
      <c r="N381" s="204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128</v>
      </c>
      <c r="AU381" s="18" t="s">
        <v>84</v>
      </c>
    </row>
    <row r="382" spans="1:65" s="13" customFormat="1" ht="11.25">
      <c r="B382" s="205"/>
      <c r="C382" s="206"/>
      <c r="D382" s="201" t="s">
        <v>141</v>
      </c>
      <c r="E382" s="207" t="s">
        <v>21</v>
      </c>
      <c r="F382" s="208" t="s">
        <v>459</v>
      </c>
      <c r="G382" s="206"/>
      <c r="H382" s="209">
        <v>3.4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141</v>
      </c>
      <c r="AU382" s="215" t="s">
        <v>84</v>
      </c>
      <c r="AV382" s="13" t="s">
        <v>84</v>
      </c>
      <c r="AW382" s="13" t="s">
        <v>35</v>
      </c>
      <c r="AX382" s="13" t="s">
        <v>82</v>
      </c>
      <c r="AY382" s="215" t="s">
        <v>119</v>
      </c>
    </row>
    <row r="383" spans="1:65" s="2" customFormat="1" ht="24" customHeight="1">
      <c r="A383" s="35"/>
      <c r="B383" s="36"/>
      <c r="C383" s="188" t="s">
        <v>460</v>
      </c>
      <c r="D383" s="188" t="s">
        <v>121</v>
      </c>
      <c r="E383" s="189" t="s">
        <v>461</v>
      </c>
      <c r="F383" s="190" t="s">
        <v>462</v>
      </c>
      <c r="G383" s="191" t="s">
        <v>148</v>
      </c>
      <c r="H383" s="192">
        <v>3.4</v>
      </c>
      <c r="I383" s="193"/>
      <c r="J383" s="194">
        <f>ROUND(I383*H383,2)</f>
        <v>0</v>
      </c>
      <c r="K383" s="190" t="s">
        <v>125</v>
      </c>
      <c r="L383" s="40"/>
      <c r="M383" s="195" t="s">
        <v>21</v>
      </c>
      <c r="N383" s="196" t="s">
        <v>45</v>
      </c>
      <c r="O383" s="65"/>
      <c r="P383" s="197">
        <f>O383*H383</f>
        <v>0</v>
      </c>
      <c r="Q383" s="197">
        <v>0</v>
      </c>
      <c r="R383" s="197">
        <f>Q383*H383</f>
        <v>0</v>
      </c>
      <c r="S383" s="197">
        <v>0</v>
      </c>
      <c r="T383" s="198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9" t="s">
        <v>126</v>
      </c>
      <c r="AT383" s="199" t="s">
        <v>121</v>
      </c>
      <c r="AU383" s="199" t="s">
        <v>84</v>
      </c>
      <c r="AY383" s="18" t="s">
        <v>119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18" t="s">
        <v>82</v>
      </c>
      <c r="BK383" s="200">
        <f>ROUND(I383*H383,2)</f>
        <v>0</v>
      </c>
      <c r="BL383" s="18" t="s">
        <v>126</v>
      </c>
      <c r="BM383" s="199" t="s">
        <v>463</v>
      </c>
    </row>
    <row r="384" spans="1:65" s="2" customFormat="1" ht="29.25">
      <c r="A384" s="35"/>
      <c r="B384" s="36"/>
      <c r="C384" s="37"/>
      <c r="D384" s="201" t="s">
        <v>128</v>
      </c>
      <c r="E384" s="37"/>
      <c r="F384" s="202" t="s">
        <v>464</v>
      </c>
      <c r="G384" s="37"/>
      <c r="H384" s="37"/>
      <c r="I384" s="109"/>
      <c r="J384" s="37"/>
      <c r="K384" s="37"/>
      <c r="L384" s="40"/>
      <c r="M384" s="203"/>
      <c r="N384" s="204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128</v>
      </c>
      <c r="AU384" s="18" t="s">
        <v>84</v>
      </c>
    </row>
    <row r="385" spans="1:65" s="2" customFormat="1" ht="24" customHeight="1">
      <c r="A385" s="35"/>
      <c r="B385" s="36"/>
      <c r="C385" s="188" t="s">
        <v>465</v>
      </c>
      <c r="D385" s="188" t="s">
        <v>121</v>
      </c>
      <c r="E385" s="189" t="s">
        <v>466</v>
      </c>
      <c r="F385" s="190" t="s">
        <v>467</v>
      </c>
      <c r="G385" s="191" t="s">
        <v>468</v>
      </c>
      <c r="H385" s="192">
        <v>1</v>
      </c>
      <c r="I385" s="193"/>
      <c r="J385" s="194">
        <f>ROUND(I385*H385,2)</f>
        <v>0</v>
      </c>
      <c r="K385" s="190" t="s">
        <v>21</v>
      </c>
      <c r="L385" s="40"/>
      <c r="M385" s="195" t="s">
        <v>21</v>
      </c>
      <c r="N385" s="196" t="s">
        <v>45</v>
      </c>
      <c r="O385" s="65"/>
      <c r="P385" s="197">
        <f>O385*H385</f>
        <v>0</v>
      </c>
      <c r="Q385" s="197">
        <v>0</v>
      </c>
      <c r="R385" s="197">
        <f>Q385*H385</f>
        <v>0</v>
      </c>
      <c r="S385" s="197">
        <v>0</v>
      </c>
      <c r="T385" s="198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9" t="s">
        <v>126</v>
      </c>
      <c r="AT385" s="199" t="s">
        <v>121</v>
      </c>
      <c r="AU385" s="199" t="s">
        <v>84</v>
      </c>
      <c r="AY385" s="18" t="s">
        <v>119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18" t="s">
        <v>82</v>
      </c>
      <c r="BK385" s="200">
        <f>ROUND(I385*H385,2)</f>
        <v>0</v>
      </c>
      <c r="BL385" s="18" t="s">
        <v>126</v>
      </c>
      <c r="BM385" s="199" t="s">
        <v>469</v>
      </c>
    </row>
    <row r="386" spans="1:65" s="2" customFormat="1" ht="19.5">
      <c r="A386" s="35"/>
      <c r="B386" s="36"/>
      <c r="C386" s="37"/>
      <c r="D386" s="201" t="s">
        <v>128</v>
      </c>
      <c r="E386" s="37"/>
      <c r="F386" s="202" t="s">
        <v>467</v>
      </c>
      <c r="G386" s="37"/>
      <c r="H386" s="37"/>
      <c r="I386" s="109"/>
      <c r="J386" s="37"/>
      <c r="K386" s="37"/>
      <c r="L386" s="40"/>
      <c r="M386" s="203"/>
      <c r="N386" s="204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128</v>
      </c>
      <c r="AU386" s="18" t="s">
        <v>84</v>
      </c>
    </row>
    <row r="387" spans="1:65" s="2" customFormat="1" ht="16.5" customHeight="1">
      <c r="A387" s="35"/>
      <c r="B387" s="36"/>
      <c r="C387" s="188" t="s">
        <v>470</v>
      </c>
      <c r="D387" s="188" t="s">
        <v>121</v>
      </c>
      <c r="E387" s="189" t="s">
        <v>471</v>
      </c>
      <c r="F387" s="190" t="s">
        <v>472</v>
      </c>
      <c r="G387" s="191" t="s">
        <v>468</v>
      </c>
      <c r="H387" s="192">
        <v>1</v>
      </c>
      <c r="I387" s="193"/>
      <c r="J387" s="194">
        <f>ROUND(I387*H387,2)</f>
        <v>0</v>
      </c>
      <c r="K387" s="190" t="s">
        <v>21</v>
      </c>
      <c r="L387" s="40"/>
      <c r="M387" s="195" t="s">
        <v>21</v>
      </c>
      <c r="N387" s="196" t="s">
        <v>45</v>
      </c>
      <c r="O387" s="65"/>
      <c r="P387" s="197">
        <f>O387*H387</f>
        <v>0</v>
      </c>
      <c r="Q387" s="197">
        <v>0</v>
      </c>
      <c r="R387" s="197">
        <f>Q387*H387</f>
        <v>0</v>
      </c>
      <c r="S387" s="197">
        <v>0</v>
      </c>
      <c r="T387" s="198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9" t="s">
        <v>126</v>
      </c>
      <c r="AT387" s="199" t="s">
        <v>121</v>
      </c>
      <c r="AU387" s="199" t="s">
        <v>84</v>
      </c>
      <c r="AY387" s="18" t="s">
        <v>119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8" t="s">
        <v>82</v>
      </c>
      <c r="BK387" s="200">
        <f>ROUND(I387*H387,2)</f>
        <v>0</v>
      </c>
      <c r="BL387" s="18" t="s">
        <v>126</v>
      </c>
      <c r="BM387" s="199" t="s">
        <v>473</v>
      </c>
    </row>
    <row r="388" spans="1:65" s="2" customFormat="1" ht="11.25">
      <c r="A388" s="35"/>
      <c r="B388" s="36"/>
      <c r="C388" s="37"/>
      <c r="D388" s="201" t="s">
        <v>128</v>
      </c>
      <c r="E388" s="37"/>
      <c r="F388" s="202" t="s">
        <v>472</v>
      </c>
      <c r="G388" s="37"/>
      <c r="H388" s="37"/>
      <c r="I388" s="109"/>
      <c r="J388" s="37"/>
      <c r="K388" s="37"/>
      <c r="L388" s="40"/>
      <c r="M388" s="203"/>
      <c r="N388" s="204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128</v>
      </c>
      <c r="AU388" s="18" t="s">
        <v>84</v>
      </c>
    </row>
    <row r="389" spans="1:65" s="12" customFormat="1" ht="22.9" customHeight="1">
      <c r="B389" s="172"/>
      <c r="C389" s="173"/>
      <c r="D389" s="174" t="s">
        <v>73</v>
      </c>
      <c r="E389" s="186" t="s">
        <v>474</v>
      </c>
      <c r="F389" s="186" t="s">
        <v>475</v>
      </c>
      <c r="G389" s="173"/>
      <c r="H389" s="173"/>
      <c r="I389" s="176"/>
      <c r="J389" s="187">
        <f>BK389</f>
        <v>0</v>
      </c>
      <c r="K389" s="173"/>
      <c r="L389" s="178"/>
      <c r="M389" s="179"/>
      <c r="N389" s="180"/>
      <c r="O389" s="180"/>
      <c r="P389" s="181">
        <f>SUM(P390:P426)</f>
        <v>0</v>
      </c>
      <c r="Q389" s="180"/>
      <c r="R389" s="181">
        <f>SUM(R390:R426)</f>
        <v>2.2991100000000002</v>
      </c>
      <c r="S389" s="180"/>
      <c r="T389" s="182">
        <f>SUM(T390:T426)</f>
        <v>0</v>
      </c>
      <c r="AR389" s="183" t="s">
        <v>82</v>
      </c>
      <c r="AT389" s="184" t="s">
        <v>73</v>
      </c>
      <c r="AU389" s="184" t="s">
        <v>82</v>
      </c>
      <c r="AY389" s="183" t="s">
        <v>119</v>
      </c>
      <c r="BK389" s="185">
        <f>SUM(BK390:BK426)</f>
        <v>0</v>
      </c>
    </row>
    <row r="390" spans="1:65" s="2" customFormat="1" ht="24" customHeight="1">
      <c r="A390" s="35"/>
      <c r="B390" s="36"/>
      <c r="C390" s="188" t="s">
        <v>476</v>
      </c>
      <c r="D390" s="188" t="s">
        <v>121</v>
      </c>
      <c r="E390" s="189" t="s">
        <v>477</v>
      </c>
      <c r="F390" s="190" t="s">
        <v>478</v>
      </c>
      <c r="G390" s="191" t="s">
        <v>403</v>
      </c>
      <c r="H390" s="192">
        <v>4</v>
      </c>
      <c r="I390" s="193"/>
      <c r="J390" s="194">
        <f>ROUND(I390*H390,2)</f>
        <v>0</v>
      </c>
      <c r="K390" s="190" t="s">
        <v>21</v>
      </c>
      <c r="L390" s="40"/>
      <c r="M390" s="195" t="s">
        <v>21</v>
      </c>
      <c r="N390" s="196" t="s">
        <v>45</v>
      </c>
      <c r="O390" s="65"/>
      <c r="P390" s="197">
        <f>O390*H390</f>
        <v>0</v>
      </c>
      <c r="Q390" s="197">
        <v>3.9050000000000001E-2</v>
      </c>
      <c r="R390" s="197">
        <f>Q390*H390</f>
        <v>0.15620000000000001</v>
      </c>
      <c r="S390" s="197">
        <v>0</v>
      </c>
      <c r="T390" s="198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9" t="s">
        <v>126</v>
      </c>
      <c r="AT390" s="199" t="s">
        <v>121</v>
      </c>
      <c r="AU390" s="199" t="s">
        <v>84</v>
      </c>
      <c r="AY390" s="18" t="s">
        <v>119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8" t="s">
        <v>82</v>
      </c>
      <c r="BK390" s="200">
        <f>ROUND(I390*H390,2)</f>
        <v>0</v>
      </c>
      <c r="BL390" s="18" t="s">
        <v>126</v>
      </c>
      <c r="BM390" s="199" t="s">
        <v>479</v>
      </c>
    </row>
    <row r="391" spans="1:65" s="2" customFormat="1" ht="11.25">
      <c r="A391" s="35"/>
      <c r="B391" s="36"/>
      <c r="C391" s="37"/>
      <c r="D391" s="201" t="s">
        <v>128</v>
      </c>
      <c r="E391" s="37"/>
      <c r="F391" s="202" t="s">
        <v>480</v>
      </c>
      <c r="G391" s="37"/>
      <c r="H391" s="37"/>
      <c r="I391" s="109"/>
      <c r="J391" s="37"/>
      <c r="K391" s="37"/>
      <c r="L391" s="40"/>
      <c r="M391" s="203"/>
      <c r="N391" s="204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128</v>
      </c>
      <c r="AU391" s="18" t="s">
        <v>84</v>
      </c>
    </row>
    <row r="392" spans="1:65" s="2" customFormat="1" ht="24" customHeight="1">
      <c r="A392" s="35"/>
      <c r="B392" s="36"/>
      <c r="C392" s="188" t="s">
        <v>481</v>
      </c>
      <c r="D392" s="188" t="s">
        <v>121</v>
      </c>
      <c r="E392" s="189" t="s">
        <v>482</v>
      </c>
      <c r="F392" s="190" t="s">
        <v>483</v>
      </c>
      <c r="G392" s="191" t="s">
        <v>403</v>
      </c>
      <c r="H392" s="192">
        <v>1</v>
      </c>
      <c r="I392" s="193"/>
      <c r="J392" s="194">
        <f>ROUND(I392*H392,2)</f>
        <v>0</v>
      </c>
      <c r="K392" s="190" t="s">
        <v>21</v>
      </c>
      <c r="L392" s="40"/>
      <c r="M392" s="195" t="s">
        <v>21</v>
      </c>
      <c r="N392" s="196" t="s">
        <v>45</v>
      </c>
      <c r="O392" s="65"/>
      <c r="P392" s="197">
        <f>O392*H392</f>
        <v>0</v>
      </c>
      <c r="Q392" s="197">
        <v>6.386E-2</v>
      </c>
      <c r="R392" s="197">
        <f>Q392*H392</f>
        <v>6.386E-2</v>
      </c>
      <c r="S392" s="197">
        <v>0</v>
      </c>
      <c r="T392" s="198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9" t="s">
        <v>126</v>
      </c>
      <c r="AT392" s="199" t="s">
        <v>121</v>
      </c>
      <c r="AU392" s="199" t="s">
        <v>84</v>
      </c>
      <c r="AY392" s="18" t="s">
        <v>119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8" t="s">
        <v>82</v>
      </c>
      <c r="BK392" s="200">
        <f>ROUND(I392*H392,2)</f>
        <v>0</v>
      </c>
      <c r="BL392" s="18" t="s">
        <v>126</v>
      </c>
      <c r="BM392" s="199" t="s">
        <v>484</v>
      </c>
    </row>
    <row r="393" spans="1:65" s="2" customFormat="1" ht="19.5">
      <c r="A393" s="35"/>
      <c r="B393" s="36"/>
      <c r="C393" s="37"/>
      <c r="D393" s="201" t="s">
        <v>128</v>
      </c>
      <c r="E393" s="37"/>
      <c r="F393" s="202" t="s">
        <v>483</v>
      </c>
      <c r="G393" s="37"/>
      <c r="H393" s="37"/>
      <c r="I393" s="109"/>
      <c r="J393" s="37"/>
      <c r="K393" s="37"/>
      <c r="L393" s="40"/>
      <c r="M393" s="203"/>
      <c r="N393" s="204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128</v>
      </c>
      <c r="AU393" s="18" t="s">
        <v>84</v>
      </c>
    </row>
    <row r="394" spans="1:65" s="2" customFormat="1" ht="24" customHeight="1">
      <c r="A394" s="35"/>
      <c r="B394" s="36"/>
      <c r="C394" s="188" t="s">
        <v>485</v>
      </c>
      <c r="D394" s="188" t="s">
        <v>121</v>
      </c>
      <c r="E394" s="189" t="s">
        <v>486</v>
      </c>
      <c r="F394" s="190" t="s">
        <v>487</v>
      </c>
      <c r="G394" s="191" t="s">
        <v>403</v>
      </c>
      <c r="H394" s="192">
        <v>2</v>
      </c>
      <c r="I394" s="193"/>
      <c r="J394" s="194">
        <f>ROUND(I394*H394,2)</f>
        <v>0</v>
      </c>
      <c r="K394" s="190" t="s">
        <v>21</v>
      </c>
      <c r="L394" s="40"/>
      <c r="M394" s="195" t="s">
        <v>21</v>
      </c>
      <c r="N394" s="196" t="s">
        <v>45</v>
      </c>
      <c r="O394" s="65"/>
      <c r="P394" s="197">
        <f>O394*H394</f>
        <v>0</v>
      </c>
      <c r="Q394" s="197">
        <v>6.1999999999999998E-3</v>
      </c>
      <c r="R394" s="197">
        <f>Q394*H394</f>
        <v>1.24E-2</v>
      </c>
      <c r="S394" s="197">
        <v>0</v>
      </c>
      <c r="T394" s="198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9" t="s">
        <v>126</v>
      </c>
      <c r="AT394" s="199" t="s">
        <v>121</v>
      </c>
      <c r="AU394" s="199" t="s">
        <v>84</v>
      </c>
      <c r="AY394" s="18" t="s">
        <v>119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8" t="s">
        <v>82</v>
      </c>
      <c r="BK394" s="200">
        <f>ROUND(I394*H394,2)</f>
        <v>0</v>
      </c>
      <c r="BL394" s="18" t="s">
        <v>126</v>
      </c>
      <c r="BM394" s="199" t="s">
        <v>488</v>
      </c>
    </row>
    <row r="395" spans="1:65" s="2" customFormat="1" ht="19.5">
      <c r="A395" s="35"/>
      <c r="B395" s="36"/>
      <c r="C395" s="37"/>
      <c r="D395" s="201" t="s">
        <v>128</v>
      </c>
      <c r="E395" s="37"/>
      <c r="F395" s="202" t="s">
        <v>487</v>
      </c>
      <c r="G395" s="37"/>
      <c r="H395" s="37"/>
      <c r="I395" s="109"/>
      <c r="J395" s="37"/>
      <c r="K395" s="37"/>
      <c r="L395" s="40"/>
      <c r="M395" s="203"/>
      <c r="N395" s="204"/>
      <c r="O395" s="65"/>
      <c r="P395" s="65"/>
      <c r="Q395" s="65"/>
      <c r="R395" s="65"/>
      <c r="S395" s="65"/>
      <c r="T395" s="66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128</v>
      </c>
      <c r="AU395" s="18" t="s">
        <v>84</v>
      </c>
    </row>
    <row r="396" spans="1:65" s="2" customFormat="1" ht="24" customHeight="1">
      <c r="A396" s="35"/>
      <c r="B396" s="36"/>
      <c r="C396" s="188" t="s">
        <v>489</v>
      </c>
      <c r="D396" s="188" t="s">
        <v>121</v>
      </c>
      <c r="E396" s="189" t="s">
        <v>490</v>
      </c>
      <c r="F396" s="190" t="s">
        <v>491</v>
      </c>
      <c r="G396" s="191" t="s">
        <v>403</v>
      </c>
      <c r="H396" s="192">
        <v>3</v>
      </c>
      <c r="I396" s="193"/>
      <c r="J396" s="194">
        <f>ROUND(I396*H396,2)</f>
        <v>0</v>
      </c>
      <c r="K396" s="190" t="s">
        <v>21</v>
      </c>
      <c r="L396" s="40"/>
      <c r="M396" s="195" t="s">
        <v>21</v>
      </c>
      <c r="N396" s="196" t="s">
        <v>45</v>
      </c>
      <c r="O396" s="65"/>
      <c r="P396" s="197">
        <f>O396*H396</f>
        <v>0</v>
      </c>
      <c r="Q396" s="197">
        <v>1.0279999999999999E-2</v>
      </c>
      <c r="R396" s="197">
        <f>Q396*H396</f>
        <v>3.0839999999999999E-2</v>
      </c>
      <c r="S396" s="197">
        <v>0</v>
      </c>
      <c r="T396" s="198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9" t="s">
        <v>126</v>
      </c>
      <c r="AT396" s="199" t="s">
        <v>121</v>
      </c>
      <c r="AU396" s="199" t="s">
        <v>84</v>
      </c>
      <c r="AY396" s="18" t="s">
        <v>119</v>
      </c>
      <c r="BE396" s="200">
        <f>IF(N396="základní",J396,0)</f>
        <v>0</v>
      </c>
      <c r="BF396" s="200">
        <f>IF(N396="snížená",J396,0)</f>
        <v>0</v>
      </c>
      <c r="BG396" s="200">
        <f>IF(N396="zákl. přenesená",J396,0)</f>
        <v>0</v>
      </c>
      <c r="BH396" s="200">
        <f>IF(N396="sníž. přenesená",J396,0)</f>
        <v>0</v>
      </c>
      <c r="BI396" s="200">
        <f>IF(N396="nulová",J396,0)</f>
        <v>0</v>
      </c>
      <c r="BJ396" s="18" t="s">
        <v>82</v>
      </c>
      <c r="BK396" s="200">
        <f>ROUND(I396*H396,2)</f>
        <v>0</v>
      </c>
      <c r="BL396" s="18" t="s">
        <v>126</v>
      </c>
      <c r="BM396" s="199" t="s">
        <v>492</v>
      </c>
    </row>
    <row r="397" spans="1:65" s="2" customFormat="1" ht="19.5">
      <c r="A397" s="35"/>
      <c r="B397" s="36"/>
      <c r="C397" s="37"/>
      <c r="D397" s="201" t="s">
        <v>128</v>
      </c>
      <c r="E397" s="37"/>
      <c r="F397" s="202" t="s">
        <v>491</v>
      </c>
      <c r="G397" s="37"/>
      <c r="H397" s="37"/>
      <c r="I397" s="109"/>
      <c r="J397" s="37"/>
      <c r="K397" s="37"/>
      <c r="L397" s="40"/>
      <c r="M397" s="203"/>
      <c r="N397" s="204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128</v>
      </c>
      <c r="AU397" s="18" t="s">
        <v>84</v>
      </c>
    </row>
    <row r="398" spans="1:65" s="2" customFormat="1" ht="24" customHeight="1">
      <c r="A398" s="35"/>
      <c r="B398" s="36"/>
      <c r="C398" s="188" t="s">
        <v>493</v>
      </c>
      <c r="D398" s="188" t="s">
        <v>121</v>
      </c>
      <c r="E398" s="189" t="s">
        <v>494</v>
      </c>
      <c r="F398" s="190" t="s">
        <v>495</v>
      </c>
      <c r="G398" s="191" t="s">
        <v>403</v>
      </c>
      <c r="H398" s="192">
        <v>5</v>
      </c>
      <c r="I398" s="193"/>
      <c r="J398" s="194">
        <f>ROUND(I398*H398,2)</f>
        <v>0</v>
      </c>
      <c r="K398" s="190" t="s">
        <v>21</v>
      </c>
      <c r="L398" s="40"/>
      <c r="M398" s="195" t="s">
        <v>21</v>
      </c>
      <c r="N398" s="196" t="s">
        <v>45</v>
      </c>
      <c r="O398" s="65"/>
      <c r="P398" s="197">
        <f>O398*H398</f>
        <v>0</v>
      </c>
      <c r="Q398" s="197">
        <v>3.7100000000000002E-3</v>
      </c>
      <c r="R398" s="197">
        <f>Q398*H398</f>
        <v>1.8550000000000001E-2</v>
      </c>
      <c r="S398" s="197">
        <v>0</v>
      </c>
      <c r="T398" s="198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9" t="s">
        <v>126</v>
      </c>
      <c r="AT398" s="199" t="s">
        <v>121</v>
      </c>
      <c r="AU398" s="199" t="s">
        <v>84</v>
      </c>
      <c r="AY398" s="18" t="s">
        <v>119</v>
      </c>
      <c r="BE398" s="200">
        <f>IF(N398="základní",J398,0)</f>
        <v>0</v>
      </c>
      <c r="BF398" s="200">
        <f>IF(N398="snížená",J398,0)</f>
        <v>0</v>
      </c>
      <c r="BG398" s="200">
        <f>IF(N398="zákl. přenesená",J398,0)</f>
        <v>0</v>
      </c>
      <c r="BH398" s="200">
        <f>IF(N398="sníž. přenesená",J398,0)</f>
        <v>0</v>
      </c>
      <c r="BI398" s="200">
        <f>IF(N398="nulová",J398,0)</f>
        <v>0</v>
      </c>
      <c r="BJ398" s="18" t="s">
        <v>82</v>
      </c>
      <c r="BK398" s="200">
        <f>ROUND(I398*H398,2)</f>
        <v>0</v>
      </c>
      <c r="BL398" s="18" t="s">
        <v>126</v>
      </c>
      <c r="BM398" s="199" t="s">
        <v>496</v>
      </c>
    </row>
    <row r="399" spans="1:65" s="2" customFormat="1" ht="19.5">
      <c r="A399" s="35"/>
      <c r="B399" s="36"/>
      <c r="C399" s="37"/>
      <c r="D399" s="201" t="s">
        <v>128</v>
      </c>
      <c r="E399" s="37"/>
      <c r="F399" s="202" t="s">
        <v>497</v>
      </c>
      <c r="G399" s="37"/>
      <c r="H399" s="37"/>
      <c r="I399" s="109"/>
      <c r="J399" s="37"/>
      <c r="K399" s="37"/>
      <c r="L399" s="40"/>
      <c r="M399" s="203"/>
      <c r="N399" s="204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128</v>
      </c>
      <c r="AU399" s="18" t="s">
        <v>84</v>
      </c>
    </row>
    <row r="400" spans="1:65" s="2" customFormat="1" ht="24" customHeight="1">
      <c r="A400" s="35"/>
      <c r="B400" s="36"/>
      <c r="C400" s="188" t="s">
        <v>498</v>
      </c>
      <c r="D400" s="188" t="s">
        <v>121</v>
      </c>
      <c r="E400" s="189" t="s">
        <v>499</v>
      </c>
      <c r="F400" s="190" t="s">
        <v>500</v>
      </c>
      <c r="G400" s="191" t="s">
        <v>403</v>
      </c>
      <c r="H400" s="192">
        <v>5</v>
      </c>
      <c r="I400" s="193"/>
      <c r="J400" s="194">
        <f>ROUND(I400*H400,2)</f>
        <v>0</v>
      </c>
      <c r="K400" s="190" t="s">
        <v>125</v>
      </c>
      <c r="L400" s="40"/>
      <c r="M400" s="195" t="s">
        <v>21</v>
      </c>
      <c r="N400" s="196" t="s">
        <v>45</v>
      </c>
      <c r="O400" s="65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99" t="s">
        <v>126</v>
      </c>
      <c r="AT400" s="199" t="s">
        <v>121</v>
      </c>
      <c r="AU400" s="199" t="s">
        <v>84</v>
      </c>
      <c r="AY400" s="18" t="s">
        <v>119</v>
      </c>
      <c r="BE400" s="200">
        <f>IF(N400="základní",J400,0)</f>
        <v>0</v>
      </c>
      <c r="BF400" s="200">
        <f>IF(N400="snížená",J400,0)</f>
        <v>0</v>
      </c>
      <c r="BG400" s="200">
        <f>IF(N400="zákl. přenesená",J400,0)</f>
        <v>0</v>
      </c>
      <c r="BH400" s="200">
        <f>IF(N400="sníž. přenesená",J400,0)</f>
        <v>0</v>
      </c>
      <c r="BI400" s="200">
        <f>IF(N400="nulová",J400,0)</f>
        <v>0</v>
      </c>
      <c r="BJ400" s="18" t="s">
        <v>82</v>
      </c>
      <c r="BK400" s="200">
        <f>ROUND(I400*H400,2)</f>
        <v>0</v>
      </c>
      <c r="BL400" s="18" t="s">
        <v>126</v>
      </c>
      <c r="BM400" s="199" t="s">
        <v>501</v>
      </c>
    </row>
    <row r="401" spans="1:65" s="2" customFormat="1" ht="29.25">
      <c r="A401" s="35"/>
      <c r="B401" s="36"/>
      <c r="C401" s="37"/>
      <c r="D401" s="201" t="s">
        <v>128</v>
      </c>
      <c r="E401" s="37"/>
      <c r="F401" s="202" t="s">
        <v>502</v>
      </c>
      <c r="G401" s="37"/>
      <c r="H401" s="37"/>
      <c r="I401" s="109"/>
      <c r="J401" s="37"/>
      <c r="K401" s="37"/>
      <c r="L401" s="40"/>
      <c r="M401" s="203"/>
      <c r="N401" s="204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128</v>
      </c>
      <c r="AU401" s="18" t="s">
        <v>84</v>
      </c>
    </row>
    <row r="402" spans="1:65" s="2" customFormat="1" ht="24" customHeight="1">
      <c r="A402" s="35"/>
      <c r="B402" s="36"/>
      <c r="C402" s="188" t="s">
        <v>503</v>
      </c>
      <c r="D402" s="188" t="s">
        <v>121</v>
      </c>
      <c r="E402" s="189" t="s">
        <v>504</v>
      </c>
      <c r="F402" s="190" t="s">
        <v>505</v>
      </c>
      <c r="G402" s="191" t="s">
        <v>403</v>
      </c>
      <c r="H402" s="192">
        <v>5</v>
      </c>
      <c r="I402" s="193"/>
      <c r="J402" s="194">
        <f>ROUND(I402*H402,2)</f>
        <v>0</v>
      </c>
      <c r="K402" s="190" t="s">
        <v>21</v>
      </c>
      <c r="L402" s="40"/>
      <c r="M402" s="195" t="s">
        <v>21</v>
      </c>
      <c r="N402" s="196" t="s">
        <v>45</v>
      </c>
      <c r="O402" s="65"/>
      <c r="P402" s="197">
        <f>O402*H402</f>
        <v>0</v>
      </c>
      <c r="Q402" s="197">
        <v>2.5250000000000002E-2</v>
      </c>
      <c r="R402" s="197">
        <f>Q402*H402</f>
        <v>0.12625</v>
      </c>
      <c r="S402" s="197">
        <v>0</v>
      </c>
      <c r="T402" s="198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9" t="s">
        <v>126</v>
      </c>
      <c r="AT402" s="199" t="s">
        <v>121</v>
      </c>
      <c r="AU402" s="199" t="s">
        <v>84</v>
      </c>
      <c r="AY402" s="18" t="s">
        <v>119</v>
      </c>
      <c r="BE402" s="200">
        <f>IF(N402="základní",J402,0)</f>
        <v>0</v>
      </c>
      <c r="BF402" s="200">
        <f>IF(N402="snížená",J402,0)</f>
        <v>0</v>
      </c>
      <c r="BG402" s="200">
        <f>IF(N402="zákl. přenesená",J402,0)</f>
        <v>0</v>
      </c>
      <c r="BH402" s="200">
        <f>IF(N402="sníž. přenesená",J402,0)</f>
        <v>0</v>
      </c>
      <c r="BI402" s="200">
        <f>IF(N402="nulová",J402,0)</f>
        <v>0</v>
      </c>
      <c r="BJ402" s="18" t="s">
        <v>82</v>
      </c>
      <c r="BK402" s="200">
        <f>ROUND(I402*H402,2)</f>
        <v>0</v>
      </c>
      <c r="BL402" s="18" t="s">
        <v>126</v>
      </c>
      <c r="BM402" s="199" t="s">
        <v>506</v>
      </c>
    </row>
    <row r="403" spans="1:65" s="2" customFormat="1" ht="19.5">
      <c r="A403" s="35"/>
      <c r="B403" s="36"/>
      <c r="C403" s="37"/>
      <c r="D403" s="201" t="s">
        <v>128</v>
      </c>
      <c r="E403" s="37"/>
      <c r="F403" s="202" t="s">
        <v>507</v>
      </c>
      <c r="G403" s="37"/>
      <c r="H403" s="37"/>
      <c r="I403" s="109"/>
      <c r="J403" s="37"/>
      <c r="K403" s="37"/>
      <c r="L403" s="40"/>
      <c r="M403" s="203"/>
      <c r="N403" s="204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128</v>
      </c>
      <c r="AU403" s="18" t="s">
        <v>84</v>
      </c>
    </row>
    <row r="404" spans="1:65" s="2" customFormat="1" ht="24" customHeight="1">
      <c r="A404" s="35"/>
      <c r="B404" s="36"/>
      <c r="C404" s="188" t="s">
        <v>508</v>
      </c>
      <c r="D404" s="188" t="s">
        <v>121</v>
      </c>
      <c r="E404" s="189" t="s">
        <v>509</v>
      </c>
      <c r="F404" s="190" t="s">
        <v>510</v>
      </c>
      <c r="G404" s="191" t="s">
        <v>403</v>
      </c>
      <c r="H404" s="192">
        <v>1</v>
      </c>
      <c r="I404" s="193"/>
      <c r="J404" s="194">
        <f>ROUND(I404*H404,2)</f>
        <v>0</v>
      </c>
      <c r="K404" s="190" t="s">
        <v>125</v>
      </c>
      <c r="L404" s="40"/>
      <c r="M404" s="195" t="s">
        <v>21</v>
      </c>
      <c r="N404" s="196" t="s">
        <v>45</v>
      </c>
      <c r="O404" s="65"/>
      <c r="P404" s="197">
        <f>O404*H404</f>
        <v>0</v>
      </c>
      <c r="Q404" s="197">
        <v>1.0189999999999999E-2</v>
      </c>
      <c r="R404" s="197">
        <f>Q404*H404</f>
        <v>1.0189999999999999E-2</v>
      </c>
      <c r="S404" s="197">
        <v>0</v>
      </c>
      <c r="T404" s="198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9" t="s">
        <v>126</v>
      </c>
      <c r="AT404" s="199" t="s">
        <v>121</v>
      </c>
      <c r="AU404" s="199" t="s">
        <v>84</v>
      </c>
      <c r="AY404" s="18" t="s">
        <v>119</v>
      </c>
      <c r="BE404" s="200">
        <f>IF(N404="základní",J404,0)</f>
        <v>0</v>
      </c>
      <c r="BF404" s="200">
        <f>IF(N404="snížená",J404,0)</f>
        <v>0</v>
      </c>
      <c r="BG404" s="200">
        <f>IF(N404="zákl. přenesená",J404,0)</f>
        <v>0</v>
      </c>
      <c r="BH404" s="200">
        <f>IF(N404="sníž. přenesená",J404,0)</f>
        <v>0</v>
      </c>
      <c r="BI404" s="200">
        <f>IF(N404="nulová",J404,0)</f>
        <v>0</v>
      </c>
      <c r="BJ404" s="18" t="s">
        <v>82</v>
      </c>
      <c r="BK404" s="200">
        <f>ROUND(I404*H404,2)</f>
        <v>0</v>
      </c>
      <c r="BL404" s="18" t="s">
        <v>126</v>
      </c>
      <c r="BM404" s="199" t="s">
        <v>511</v>
      </c>
    </row>
    <row r="405" spans="1:65" s="2" customFormat="1" ht="19.5">
      <c r="A405" s="35"/>
      <c r="B405" s="36"/>
      <c r="C405" s="37"/>
      <c r="D405" s="201" t="s">
        <v>128</v>
      </c>
      <c r="E405" s="37"/>
      <c r="F405" s="202" t="s">
        <v>510</v>
      </c>
      <c r="G405" s="37"/>
      <c r="H405" s="37"/>
      <c r="I405" s="109"/>
      <c r="J405" s="37"/>
      <c r="K405" s="37"/>
      <c r="L405" s="40"/>
      <c r="M405" s="203"/>
      <c r="N405" s="204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128</v>
      </c>
      <c r="AU405" s="18" t="s">
        <v>84</v>
      </c>
    </row>
    <row r="406" spans="1:65" s="2" customFormat="1" ht="24" customHeight="1">
      <c r="A406" s="35"/>
      <c r="B406" s="36"/>
      <c r="C406" s="238" t="s">
        <v>512</v>
      </c>
      <c r="D406" s="238" t="s">
        <v>220</v>
      </c>
      <c r="E406" s="239" t="s">
        <v>513</v>
      </c>
      <c r="F406" s="240" t="s">
        <v>514</v>
      </c>
      <c r="G406" s="241" t="s">
        <v>403</v>
      </c>
      <c r="H406" s="242">
        <v>1</v>
      </c>
      <c r="I406" s="243"/>
      <c r="J406" s="244">
        <f>ROUND(I406*H406,2)</f>
        <v>0</v>
      </c>
      <c r="K406" s="240" t="s">
        <v>21</v>
      </c>
      <c r="L406" s="245"/>
      <c r="M406" s="246" t="s">
        <v>21</v>
      </c>
      <c r="N406" s="247" t="s">
        <v>45</v>
      </c>
      <c r="O406" s="65"/>
      <c r="P406" s="197">
        <f>O406*H406</f>
        <v>0</v>
      </c>
      <c r="Q406" s="197">
        <v>0.50600000000000001</v>
      </c>
      <c r="R406" s="197">
        <f>Q406*H406</f>
        <v>0.50600000000000001</v>
      </c>
      <c r="S406" s="197">
        <v>0</v>
      </c>
      <c r="T406" s="198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9" t="s">
        <v>177</v>
      </c>
      <c r="AT406" s="199" t="s">
        <v>220</v>
      </c>
      <c r="AU406" s="199" t="s">
        <v>84</v>
      </c>
      <c r="AY406" s="18" t="s">
        <v>119</v>
      </c>
      <c r="BE406" s="200">
        <f>IF(N406="základní",J406,0)</f>
        <v>0</v>
      </c>
      <c r="BF406" s="200">
        <f>IF(N406="snížená",J406,0)</f>
        <v>0</v>
      </c>
      <c r="BG406" s="200">
        <f>IF(N406="zákl. přenesená",J406,0)</f>
        <v>0</v>
      </c>
      <c r="BH406" s="200">
        <f>IF(N406="sníž. přenesená",J406,0)</f>
        <v>0</v>
      </c>
      <c r="BI406" s="200">
        <f>IF(N406="nulová",J406,0)</f>
        <v>0</v>
      </c>
      <c r="BJ406" s="18" t="s">
        <v>82</v>
      </c>
      <c r="BK406" s="200">
        <f>ROUND(I406*H406,2)</f>
        <v>0</v>
      </c>
      <c r="BL406" s="18" t="s">
        <v>126</v>
      </c>
      <c r="BM406" s="199" t="s">
        <v>515</v>
      </c>
    </row>
    <row r="407" spans="1:65" s="2" customFormat="1" ht="19.5">
      <c r="A407" s="35"/>
      <c r="B407" s="36"/>
      <c r="C407" s="37"/>
      <c r="D407" s="201" t="s">
        <v>128</v>
      </c>
      <c r="E407" s="37"/>
      <c r="F407" s="202" t="s">
        <v>514</v>
      </c>
      <c r="G407" s="37"/>
      <c r="H407" s="37"/>
      <c r="I407" s="109"/>
      <c r="J407" s="37"/>
      <c r="K407" s="37"/>
      <c r="L407" s="40"/>
      <c r="M407" s="203"/>
      <c r="N407" s="204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128</v>
      </c>
      <c r="AU407" s="18" t="s">
        <v>84</v>
      </c>
    </row>
    <row r="408" spans="1:65" s="2" customFormat="1" ht="24" customHeight="1">
      <c r="A408" s="35"/>
      <c r="B408" s="36"/>
      <c r="C408" s="188" t="s">
        <v>516</v>
      </c>
      <c r="D408" s="188" t="s">
        <v>121</v>
      </c>
      <c r="E408" s="189" t="s">
        <v>517</v>
      </c>
      <c r="F408" s="190" t="s">
        <v>518</v>
      </c>
      <c r="G408" s="191" t="s">
        <v>403</v>
      </c>
      <c r="H408" s="192">
        <v>1</v>
      </c>
      <c r="I408" s="193"/>
      <c r="J408" s="194">
        <f>ROUND(I408*H408,2)</f>
        <v>0</v>
      </c>
      <c r="K408" s="190" t="s">
        <v>125</v>
      </c>
      <c r="L408" s="40"/>
      <c r="M408" s="195" t="s">
        <v>21</v>
      </c>
      <c r="N408" s="196" t="s">
        <v>45</v>
      </c>
      <c r="O408" s="65"/>
      <c r="P408" s="197">
        <f>O408*H408</f>
        <v>0</v>
      </c>
      <c r="Q408" s="197">
        <v>1.248E-2</v>
      </c>
      <c r="R408" s="197">
        <f>Q408*H408</f>
        <v>1.248E-2</v>
      </c>
      <c r="S408" s="197">
        <v>0</v>
      </c>
      <c r="T408" s="198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9" t="s">
        <v>126</v>
      </c>
      <c r="AT408" s="199" t="s">
        <v>121</v>
      </c>
      <c r="AU408" s="199" t="s">
        <v>84</v>
      </c>
      <c r="AY408" s="18" t="s">
        <v>119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18" t="s">
        <v>82</v>
      </c>
      <c r="BK408" s="200">
        <f>ROUND(I408*H408,2)</f>
        <v>0</v>
      </c>
      <c r="BL408" s="18" t="s">
        <v>126</v>
      </c>
      <c r="BM408" s="199" t="s">
        <v>519</v>
      </c>
    </row>
    <row r="409" spans="1:65" s="2" customFormat="1" ht="19.5">
      <c r="A409" s="35"/>
      <c r="B409" s="36"/>
      <c r="C409" s="37"/>
      <c r="D409" s="201" t="s">
        <v>128</v>
      </c>
      <c r="E409" s="37"/>
      <c r="F409" s="202" t="s">
        <v>518</v>
      </c>
      <c r="G409" s="37"/>
      <c r="H409" s="37"/>
      <c r="I409" s="109"/>
      <c r="J409" s="37"/>
      <c r="K409" s="37"/>
      <c r="L409" s="40"/>
      <c r="M409" s="203"/>
      <c r="N409" s="204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128</v>
      </c>
      <c r="AU409" s="18" t="s">
        <v>84</v>
      </c>
    </row>
    <row r="410" spans="1:65" s="2" customFormat="1" ht="16.5" customHeight="1">
      <c r="A410" s="35"/>
      <c r="B410" s="36"/>
      <c r="C410" s="238" t="s">
        <v>520</v>
      </c>
      <c r="D410" s="238" t="s">
        <v>220</v>
      </c>
      <c r="E410" s="239" t="s">
        <v>521</v>
      </c>
      <c r="F410" s="240" t="s">
        <v>522</v>
      </c>
      <c r="G410" s="241" t="s">
        <v>403</v>
      </c>
      <c r="H410" s="242">
        <v>1</v>
      </c>
      <c r="I410" s="243"/>
      <c r="J410" s="244">
        <f>ROUND(I410*H410,2)</f>
        <v>0</v>
      </c>
      <c r="K410" s="240" t="s">
        <v>21</v>
      </c>
      <c r="L410" s="245"/>
      <c r="M410" s="246" t="s">
        <v>21</v>
      </c>
      <c r="N410" s="247" t="s">
        <v>45</v>
      </c>
      <c r="O410" s="65"/>
      <c r="P410" s="197">
        <f>O410*H410</f>
        <v>0</v>
      </c>
      <c r="Q410" s="197">
        <v>0.44900000000000001</v>
      </c>
      <c r="R410" s="197">
        <f>Q410*H410</f>
        <v>0.44900000000000001</v>
      </c>
      <c r="S410" s="197">
        <v>0</v>
      </c>
      <c r="T410" s="198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9" t="s">
        <v>177</v>
      </c>
      <c r="AT410" s="199" t="s">
        <v>220</v>
      </c>
      <c r="AU410" s="199" t="s">
        <v>84</v>
      </c>
      <c r="AY410" s="18" t="s">
        <v>119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8" t="s">
        <v>82</v>
      </c>
      <c r="BK410" s="200">
        <f>ROUND(I410*H410,2)</f>
        <v>0</v>
      </c>
      <c r="BL410" s="18" t="s">
        <v>126</v>
      </c>
      <c r="BM410" s="199" t="s">
        <v>523</v>
      </c>
    </row>
    <row r="411" spans="1:65" s="2" customFormat="1" ht="11.25">
      <c r="A411" s="35"/>
      <c r="B411" s="36"/>
      <c r="C411" s="37"/>
      <c r="D411" s="201" t="s">
        <v>128</v>
      </c>
      <c r="E411" s="37"/>
      <c r="F411" s="202" t="s">
        <v>522</v>
      </c>
      <c r="G411" s="37"/>
      <c r="H411" s="37"/>
      <c r="I411" s="109"/>
      <c r="J411" s="37"/>
      <c r="K411" s="37"/>
      <c r="L411" s="40"/>
      <c r="M411" s="203"/>
      <c r="N411" s="204"/>
      <c r="O411" s="65"/>
      <c r="P411" s="65"/>
      <c r="Q411" s="65"/>
      <c r="R411" s="65"/>
      <c r="S411" s="65"/>
      <c r="T411" s="66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128</v>
      </c>
      <c r="AU411" s="18" t="s">
        <v>84</v>
      </c>
    </row>
    <row r="412" spans="1:65" s="2" customFormat="1" ht="24" customHeight="1">
      <c r="A412" s="35"/>
      <c r="B412" s="36"/>
      <c r="C412" s="188" t="s">
        <v>524</v>
      </c>
      <c r="D412" s="188" t="s">
        <v>121</v>
      </c>
      <c r="E412" s="189" t="s">
        <v>525</v>
      </c>
      <c r="F412" s="190" t="s">
        <v>526</v>
      </c>
      <c r="G412" s="191" t="s">
        <v>403</v>
      </c>
      <c r="H412" s="192">
        <v>1</v>
      </c>
      <c r="I412" s="193"/>
      <c r="J412" s="194">
        <f>ROUND(I412*H412,2)</f>
        <v>0</v>
      </c>
      <c r="K412" s="190" t="s">
        <v>125</v>
      </c>
      <c r="L412" s="40"/>
      <c r="M412" s="195" t="s">
        <v>21</v>
      </c>
      <c r="N412" s="196" t="s">
        <v>45</v>
      </c>
      <c r="O412" s="65"/>
      <c r="P412" s="197">
        <f>O412*H412</f>
        <v>0</v>
      </c>
      <c r="Q412" s="197">
        <v>0.21734000000000001</v>
      </c>
      <c r="R412" s="197">
        <f>Q412*H412</f>
        <v>0.21734000000000001</v>
      </c>
      <c r="S412" s="197">
        <v>0</v>
      </c>
      <c r="T412" s="198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9" t="s">
        <v>126</v>
      </c>
      <c r="AT412" s="199" t="s">
        <v>121</v>
      </c>
      <c r="AU412" s="199" t="s">
        <v>84</v>
      </c>
      <c r="AY412" s="18" t="s">
        <v>119</v>
      </c>
      <c r="BE412" s="200">
        <f>IF(N412="základní",J412,0)</f>
        <v>0</v>
      </c>
      <c r="BF412" s="200">
        <f>IF(N412="snížená",J412,0)</f>
        <v>0</v>
      </c>
      <c r="BG412" s="200">
        <f>IF(N412="zákl. přenesená",J412,0)</f>
        <v>0</v>
      </c>
      <c r="BH412" s="200">
        <f>IF(N412="sníž. přenesená",J412,0)</f>
        <v>0</v>
      </c>
      <c r="BI412" s="200">
        <f>IF(N412="nulová",J412,0)</f>
        <v>0</v>
      </c>
      <c r="BJ412" s="18" t="s">
        <v>82</v>
      </c>
      <c r="BK412" s="200">
        <f>ROUND(I412*H412,2)</f>
        <v>0</v>
      </c>
      <c r="BL412" s="18" t="s">
        <v>126</v>
      </c>
      <c r="BM412" s="199" t="s">
        <v>527</v>
      </c>
    </row>
    <row r="413" spans="1:65" s="2" customFormat="1" ht="19.5">
      <c r="A413" s="35"/>
      <c r="B413" s="36"/>
      <c r="C413" s="37"/>
      <c r="D413" s="201" t="s">
        <v>128</v>
      </c>
      <c r="E413" s="37"/>
      <c r="F413" s="202" t="s">
        <v>528</v>
      </c>
      <c r="G413" s="37"/>
      <c r="H413" s="37"/>
      <c r="I413" s="109"/>
      <c r="J413" s="37"/>
      <c r="K413" s="37"/>
      <c r="L413" s="40"/>
      <c r="M413" s="203"/>
      <c r="N413" s="204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128</v>
      </c>
      <c r="AU413" s="18" t="s">
        <v>84</v>
      </c>
    </row>
    <row r="414" spans="1:65" s="13" customFormat="1" ht="11.25">
      <c r="B414" s="205"/>
      <c r="C414" s="206"/>
      <c r="D414" s="201" t="s">
        <v>141</v>
      </c>
      <c r="E414" s="207" t="s">
        <v>21</v>
      </c>
      <c r="F414" s="208" t="s">
        <v>529</v>
      </c>
      <c r="G414" s="206"/>
      <c r="H414" s="209">
        <v>1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141</v>
      </c>
      <c r="AU414" s="215" t="s">
        <v>84</v>
      </c>
      <c r="AV414" s="13" t="s">
        <v>84</v>
      </c>
      <c r="AW414" s="13" t="s">
        <v>35</v>
      </c>
      <c r="AX414" s="13" t="s">
        <v>82</v>
      </c>
      <c r="AY414" s="215" t="s">
        <v>119</v>
      </c>
    </row>
    <row r="415" spans="1:65" s="2" customFormat="1" ht="16.5" customHeight="1">
      <c r="A415" s="35"/>
      <c r="B415" s="36"/>
      <c r="C415" s="238" t="s">
        <v>530</v>
      </c>
      <c r="D415" s="238" t="s">
        <v>220</v>
      </c>
      <c r="E415" s="239" t="s">
        <v>531</v>
      </c>
      <c r="F415" s="240" t="s">
        <v>532</v>
      </c>
      <c r="G415" s="241" t="s">
        <v>403</v>
      </c>
      <c r="H415" s="242">
        <v>1</v>
      </c>
      <c r="I415" s="243"/>
      <c r="J415" s="244">
        <f>ROUND(I415*H415,2)</f>
        <v>0</v>
      </c>
      <c r="K415" s="240" t="s">
        <v>21</v>
      </c>
      <c r="L415" s="245"/>
      <c r="M415" s="246" t="s">
        <v>21</v>
      </c>
      <c r="N415" s="247" t="s">
        <v>45</v>
      </c>
      <c r="O415" s="65"/>
      <c r="P415" s="197">
        <f>O415*H415</f>
        <v>0</v>
      </c>
      <c r="Q415" s="197">
        <v>0.19600000000000001</v>
      </c>
      <c r="R415" s="197">
        <f>Q415*H415</f>
        <v>0.19600000000000001</v>
      </c>
      <c r="S415" s="197">
        <v>0</v>
      </c>
      <c r="T415" s="198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9" t="s">
        <v>177</v>
      </c>
      <c r="AT415" s="199" t="s">
        <v>220</v>
      </c>
      <c r="AU415" s="199" t="s">
        <v>84</v>
      </c>
      <c r="AY415" s="18" t="s">
        <v>119</v>
      </c>
      <c r="BE415" s="200">
        <f>IF(N415="základní",J415,0)</f>
        <v>0</v>
      </c>
      <c r="BF415" s="200">
        <f>IF(N415="snížená",J415,0)</f>
        <v>0</v>
      </c>
      <c r="BG415" s="200">
        <f>IF(N415="zákl. přenesená",J415,0)</f>
        <v>0</v>
      </c>
      <c r="BH415" s="200">
        <f>IF(N415="sníž. přenesená",J415,0)</f>
        <v>0</v>
      </c>
      <c r="BI415" s="200">
        <f>IF(N415="nulová",J415,0)</f>
        <v>0</v>
      </c>
      <c r="BJ415" s="18" t="s">
        <v>82</v>
      </c>
      <c r="BK415" s="200">
        <f>ROUND(I415*H415,2)</f>
        <v>0</v>
      </c>
      <c r="BL415" s="18" t="s">
        <v>126</v>
      </c>
      <c r="BM415" s="199" t="s">
        <v>533</v>
      </c>
    </row>
    <row r="416" spans="1:65" s="2" customFormat="1" ht="11.25">
      <c r="A416" s="35"/>
      <c r="B416" s="36"/>
      <c r="C416" s="37"/>
      <c r="D416" s="201" t="s">
        <v>128</v>
      </c>
      <c r="E416" s="37"/>
      <c r="F416" s="202" t="s">
        <v>532</v>
      </c>
      <c r="G416" s="37"/>
      <c r="H416" s="37"/>
      <c r="I416" s="109"/>
      <c r="J416" s="37"/>
      <c r="K416" s="37"/>
      <c r="L416" s="40"/>
      <c r="M416" s="203"/>
      <c r="N416" s="204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128</v>
      </c>
      <c r="AU416" s="18" t="s">
        <v>84</v>
      </c>
    </row>
    <row r="417" spans="1:65" s="2" customFormat="1" ht="16.5" customHeight="1">
      <c r="A417" s="35"/>
      <c r="B417" s="36"/>
      <c r="C417" s="188" t="s">
        <v>534</v>
      </c>
      <c r="D417" s="188" t="s">
        <v>121</v>
      </c>
      <c r="E417" s="189" t="s">
        <v>535</v>
      </c>
      <c r="F417" s="190" t="s">
        <v>536</v>
      </c>
      <c r="G417" s="191" t="s">
        <v>468</v>
      </c>
      <c r="H417" s="192">
        <v>1</v>
      </c>
      <c r="I417" s="193"/>
      <c r="J417" s="194">
        <f>ROUND(I417*H417,2)</f>
        <v>0</v>
      </c>
      <c r="K417" s="190" t="s">
        <v>21</v>
      </c>
      <c r="L417" s="40"/>
      <c r="M417" s="195" t="s">
        <v>21</v>
      </c>
      <c r="N417" s="196" t="s">
        <v>45</v>
      </c>
      <c r="O417" s="65"/>
      <c r="P417" s="197">
        <f>O417*H417</f>
        <v>0</v>
      </c>
      <c r="Q417" s="197">
        <v>0</v>
      </c>
      <c r="R417" s="197">
        <f>Q417*H417</f>
        <v>0</v>
      </c>
      <c r="S417" s="197">
        <v>0</v>
      </c>
      <c r="T417" s="198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99" t="s">
        <v>126</v>
      </c>
      <c r="AT417" s="199" t="s">
        <v>121</v>
      </c>
      <c r="AU417" s="199" t="s">
        <v>84</v>
      </c>
      <c r="AY417" s="18" t="s">
        <v>119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18" t="s">
        <v>82</v>
      </c>
      <c r="BK417" s="200">
        <f>ROUND(I417*H417,2)</f>
        <v>0</v>
      </c>
      <c r="BL417" s="18" t="s">
        <v>126</v>
      </c>
      <c r="BM417" s="199" t="s">
        <v>537</v>
      </c>
    </row>
    <row r="418" spans="1:65" s="2" customFormat="1" ht="11.25">
      <c r="A418" s="35"/>
      <c r="B418" s="36"/>
      <c r="C418" s="37"/>
      <c r="D418" s="201" t="s">
        <v>128</v>
      </c>
      <c r="E418" s="37"/>
      <c r="F418" s="202" t="s">
        <v>536</v>
      </c>
      <c r="G418" s="37"/>
      <c r="H418" s="37"/>
      <c r="I418" s="109"/>
      <c r="J418" s="37"/>
      <c r="K418" s="37"/>
      <c r="L418" s="40"/>
      <c r="M418" s="203"/>
      <c r="N418" s="204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128</v>
      </c>
      <c r="AU418" s="18" t="s">
        <v>84</v>
      </c>
    </row>
    <row r="419" spans="1:65" s="13" customFormat="1" ht="11.25">
      <c r="B419" s="205"/>
      <c r="C419" s="206"/>
      <c r="D419" s="201" t="s">
        <v>141</v>
      </c>
      <c r="E419" s="207" t="s">
        <v>21</v>
      </c>
      <c r="F419" s="208" t="s">
        <v>529</v>
      </c>
      <c r="G419" s="206"/>
      <c r="H419" s="209">
        <v>1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141</v>
      </c>
      <c r="AU419" s="215" t="s">
        <v>84</v>
      </c>
      <c r="AV419" s="13" t="s">
        <v>84</v>
      </c>
      <c r="AW419" s="13" t="s">
        <v>35</v>
      </c>
      <c r="AX419" s="13" t="s">
        <v>74</v>
      </c>
      <c r="AY419" s="215" t="s">
        <v>119</v>
      </c>
    </row>
    <row r="420" spans="1:65" s="14" customFormat="1" ht="11.25">
      <c r="B420" s="216"/>
      <c r="C420" s="217"/>
      <c r="D420" s="201" t="s">
        <v>141</v>
      </c>
      <c r="E420" s="218" t="s">
        <v>21</v>
      </c>
      <c r="F420" s="219" t="s">
        <v>145</v>
      </c>
      <c r="G420" s="217"/>
      <c r="H420" s="220">
        <v>1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141</v>
      </c>
      <c r="AU420" s="226" t="s">
        <v>84</v>
      </c>
      <c r="AV420" s="14" t="s">
        <v>126</v>
      </c>
      <c r="AW420" s="14" t="s">
        <v>35</v>
      </c>
      <c r="AX420" s="14" t="s">
        <v>82</v>
      </c>
      <c r="AY420" s="226" t="s">
        <v>119</v>
      </c>
    </row>
    <row r="421" spans="1:65" s="2" customFormat="1" ht="48" customHeight="1">
      <c r="A421" s="35"/>
      <c r="B421" s="36"/>
      <c r="C421" s="238" t="s">
        <v>538</v>
      </c>
      <c r="D421" s="238" t="s">
        <v>220</v>
      </c>
      <c r="E421" s="239" t="s">
        <v>539</v>
      </c>
      <c r="F421" s="240" t="s">
        <v>540</v>
      </c>
      <c r="G421" s="241" t="s">
        <v>468</v>
      </c>
      <c r="H421" s="242">
        <v>1</v>
      </c>
      <c r="I421" s="243"/>
      <c r="J421" s="244">
        <f>ROUND(I421*H421,2)</f>
        <v>0</v>
      </c>
      <c r="K421" s="240" t="s">
        <v>21</v>
      </c>
      <c r="L421" s="245"/>
      <c r="M421" s="246" t="s">
        <v>21</v>
      </c>
      <c r="N421" s="247" t="s">
        <v>45</v>
      </c>
      <c r="O421" s="65"/>
      <c r="P421" s="197">
        <f>O421*H421</f>
        <v>0</v>
      </c>
      <c r="Q421" s="197">
        <v>0.5</v>
      </c>
      <c r="R421" s="197">
        <f>Q421*H421</f>
        <v>0.5</v>
      </c>
      <c r="S421" s="197">
        <v>0</v>
      </c>
      <c r="T421" s="198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9" t="s">
        <v>177</v>
      </c>
      <c r="AT421" s="199" t="s">
        <v>220</v>
      </c>
      <c r="AU421" s="199" t="s">
        <v>84</v>
      </c>
      <c r="AY421" s="18" t="s">
        <v>119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8" t="s">
        <v>82</v>
      </c>
      <c r="BK421" s="200">
        <f>ROUND(I421*H421,2)</f>
        <v>0</v>
      </c>
      <c r="BL421" s="18" t="s">
        <v>126</v>
      </c>
      <c r="BM421" s="199" t="s">
        <v>541</v>
      </c>
    </row>
    <row r="422" spans="1:65" s="2" customFormat="1" ht="48.75">
      <c r="A422" s="35"/>
      <c r="B422" s="36"/>
      <c r="C422" s="37"/>
      <c r="D422" s="201" t="s">
        <v>128</v>
      </c>
      <c r="E422" s="37"/>
      <c r="F422" s="202" t="s">
        <v>542</v>
      </c>
      <c r="G422" s="37"/>
      <c r="H422" s="37"/>
      <c r="I422" s="109"/>
      <c r="J422" s="37"/>
      <c r="K422" s="37"/>
      <c r="L422" s="40"/>
      <c r="M422" s="203"/>
      <c r="N422" s="204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128</v>
      </c>
      <c r="AU422" s="18" t="s">
        <v>84</v>
      </c>
    </row>
    <row r="423" spans="1:65" s="2" customFormat="1" ht="16.5" customHeight="1">
      <c r="A423" s="35"/>
      <c r="B423" s="36"/>
      <c r="C423" s="188" t="s">
        <v>543</v>
      </c>
      <c r="D423" s="188" t="s">
        <v>121</v>
      </c>
      <c r="E423" s="189" t="s">
        <v>544</v>
      </c>
      <c r="F423" s="190" t="s">
        <v>545</v>
      </c>
      <c r="G423" s="191" t="s">
        <v>546</v>
      </c>
      <c r="H423" s="192">
        <v>1</v>
      </c>
      <c r="I423" s="193"/>
      <c r="J423" s="194">
        <f>ROUND(I423*H423,2)</f>
        <v>0</v>
      </c>
      <c r="K423" s="190" t="s">
        <v>21</v>
      </c>
      <c r="L423" s="40"/>
      <c r="M423" s="195" t="s">
        <v>21</v>
      </c>
      <c r="N423" s="196" t="s">
        <v>45</v>
      </c>
      <c r="O423" s="65"/>
      <c r="P423" s="197">
        <f>O423*H423</f>
        <v>0</v>
      </c>
      <c r="Q423" s="197">
        <v>0</v>
      </c>
      <c r="R423" s="197">
        <f>Q423*H423</f>
        <v>0</v>
      </c>
      <c r="S423" s="197">
        <v>0</v>
      </c>
      <c r="T423" s="198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99" t="s">
        <v>126</v>
      </c>
      <c r="AT423" s="199" t="s">
        <v>121</v>
      </c>
      <c r="AU423" s="199" t="s">
        <v>84</v>
      </c>
      <c r="AY423" s="18" t="s">
        <v>119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8" t="s">
        <v>82</v>
      </c>
      <c r="BK423" s="200">
        <f>ROUND(I423*H423,2)</f>
        <v>0</v>
      </c>
      <c r="BL423" s="18" t="s">
        <v>126</v>
      </c>
      <c r="BM423" s="199" t="s">
        <v>547</v>
      </c>
    </row>
    <row r="424" spans="1:65" s="2" customFormat="1" ht="11.25">
      <c r="A424" s="35"/>
      <c r="B424" s="36"/>
      <c r="C424" s="37"/>
      <c r="D424" s="201" t="s">
        <v>128</v>
      </c>
      <c r="E424" s="37"/>
      <c r="F424" s="202" t="s">
        <v>545</v>
      </c>
      <c r="G424" s="37"/>
      <c r="H424" s="37"/>
      <c r="I424" s="109"/>
      <c r="J424" s="37"/>
      <c r="K424" s="37"/>
      <c r="L424" s="40"/>
      <c r="M424" s="203"/>
      <c r="N424" s="204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128</v>
      </c>
      <c r="AU424" s="18" t="s">
        <v>84</v>
      </c>
    </row>
    <row r="425" spans="1:65" s="13" customFormat="1" ht="11.25">
      <c r="B425" s="205"/>
      <c r="C425" s="206"/>
      <c r="D425" s="201" t="s">
        <v>141</v>
      </c>
      <c r="E425" s="207" t="s">
        <v>21</v>
      </c>
      <c r="F425" s="208" t="s">
        <v>548</v>
      </c>
      <c r="G425" s="206"/>
      <c r="H425" s="209">
        <v>1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141</v>
      </c>
      <c r="AU425" s="215" t="s">
        <v>84</v>
      </c>
      <c r="AV425" s="13" t="s">
        <v>84</v>
      </c>
      <c r="AW425" s="13" t="s">
        <v>35</v>
      </c>
      <c r="AX425" s="13" t="s">
        <v>74</v>
      </c>
      <c r="AY425" s="215" t="s">
        <v>119</v>
      </c>
    </row>
    <row r="426" spans="1:65" s="14" customFormat="1" ht="11.25">
      <c r="B426" s="216"/>
      <c r="C426" s="217"/>
      <c r="D426" s="201" t="s">
        <v>141</v>
      </c>
      <c r="E426" s="218" t="s">
        <v>21</v>
      </c>
      <c r="F426" s="219" t="s">
        <v>145</v>
      </c>
      <c r="G426" s="217"/>
      <c r="H426" s="220">
        <v>1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141</v>
      </c>
      <c r="AU426" s="226" t="s">
        <v>84</v>
      </c>
      <c r="AV426" s="14" t="s">
        <v>126</v>
      </c>
      <c r="AW426" s="14" t="s">
        <v>35</v>
      </c>
      <c r="AX426" s="14" t="s">
        <v>82</v>
      </c>
      <c r="AY426" s="226" t="s">
        <v>119</v>
      </c>
    </row>
    <row r="427" spans="1:65" s="12" customFormat="1" ht="22.9" customHeight="1">
      <c r="B427" s="172"/>
      <c r="C427" s="173"/>
      <c r="D427" s="174" t="s">
        <v>73</v>
      </c>
      <c r="E427" s="186" t="s">
        <v>549</v>
      </c>
      <c r="F427" s="186" t="s">
        <v>550</v>
      </c>
      <c r="G427" s="173"/>
      <c r="H427" s="173"/>
      <c r="I427" s="176"/>
      <c r="J427" s="187">
        <f>BK427</f>
        <v>0</v>
      </c>
      <c r="K427" s="173"/>
      <c r="L427" s="178"/>
      <c r="M427" s="179"/>
      <c r="N427" s="180"/>
      <c r="O427" s="180"/>
      <c r="P427" s="181">
        <f>SUM(P428:P429)</f>
        <v>0</v>
      </c>
      <c r="Q427" s="180"/>
      <c r="R427" s="181">
        <f>SUM(R428:R429)</f>
        <v>0</v>
      </c>
      <c r="S427" s="180"/>
      <c r="T427" s="182">
        <f>SUM(T428:T429)</f>
        <v>0</v>
      </c>
      <c r="AR427" s="183" t="s">
        <v>82</v>
      </c>
      <c r="AT427" s="184" t="s">
        <v>73</v>
      </c>
      <c r="AU427" s="184" t="s">
        <v>82</v>
      </c>
      <c r="AY427" s="183" t="s">
        <v>119</v>
      </c>
      <c r="BK427" s="185">
        <f>SUM(BK428:BK429)</f>
        <v>0</v>
      </c>
    </row>
    <row r="428" spans="1:65" s="2" customFormat="1" ht="24" customHeight="1">
      <c r="A428" s="35"/>
      <c r="B428" s="36"/>
      <c r="C428" s="188" t="s">
        <v>551</v>
      </c>
      <c r="D428" s="188" t="s">
        <v>121</v>
      </c>
      <c r="E428" s="189" t="s">
        <v>552</v>
      </c>
      <c r="F428" s="190" t="s">
        <v>553</v>
      </c>
      <c r="G428" s="191" t="s">
        <v>291</v>
      </c>
      <c r="H428" s="192">
        <v>63.430999999999997</v>
      </c>
      <c r="I428" s="193"/>
      <c r="J428" s="194">
        <f>ROUND(I428*H428,2)</f>
        <v>0</v>
      </c>
      <c r="K428" s="190" t="s">
        <v>125</v>
      </c>
      <c r="L428" s="40"/>
      <c r="M428" s="195" t="s">
        <v>21</v>
      </c>
      <c r="N428" s="196" t="s">
        <v>45</v>
      </c>
      <c r="O428" s="65"/>
      <c r="P428" s="197">
        <f>O428*H428</f>
        <v>0</v>
      </c>
      <c r="Q428" s="197">
        <v>0</v>
      </c>
      <c r="R428" s="197">
        <f>Q428*H428</f>
        <v>0</v>
      </c>
      <c r="S428" s="197">
        <v>0</v>
      </c>
      <c r="T428" s="198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9" t="s">
        <v>126</v>
      </c>
      <c r="AT428" s="199" t="s">
        <v>121</v>
      </c>
      <c r="AU428" s="199" t="s">
        <v>84</v>
      </c>
      <c r="AY428" s="18" t="s">
        <v>119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8" t="s">
        <v>82</v>
      </c>
      <c r="BK428" s="200">
        <f>ROUND(I428*H428,2)</f>
        <v>0</v>
      </c>
      <c r="BL428" s="18" t="s">
        <v>126</v>
      </c>
      <c r="BM428" s="199" t="s">
        <v>554</v>
      </c>
    </row>
    <row r="429" spans="1:65" s="2" customFormat="1" ht="29.25">
      <c r="A429" s="35"/>
      <c r="B429" s="36"/>
      <c r="C429" s="37"/>
      <c r="D429" s="201" t="s">
        <v>128</v>
      </c>
      <c r="E429" s="37"/>
      <c r="F429" s="202" t="s">
        <v>555</v>
      </c>
      <c r="G429" s="37"/>
      <c r="H429" s="37"/>
      <c r="I429" s="109"/>
      <c r="J429" s="37"/>
      <c r="K429" s="37"/>
      <c r="L429" s="40"/>
      <c r="M429" s="203"/>
      <c r="N429" s="204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128</v>
      </c>
      <c r="AU429" s="18" t="s">
        <v>84</v>
      </c>
    </row>
    <row r="430" spans="1:65" s="12" customFormat="1" ht="25.9" customHeight="1">
      <c r="B430" s="172"/>
      <c r="C430" s="173"/>
      <c r="D430" s="174" t="s">
        <v>73</v>
      </c>
      <c r="E430" s="175" t="s">
        <v>556</v>
      </c>
      <c r="F430" s="175" t="s">
        <v>557</v>
      </c>
      <c r="G430" s="173"/>
      <c r="H430" s="173"/>
      <c r="I430" s="176"/>
      <c r="J430" s="177">
        <f>BK430</f>
        <v>0</v>
      </c>
      <c r="K430" s="173"/>
      <c r="L430" s="178"/>
      <c r="M430" s="179"/>
      <c r="N430" s="180"/>
      <c r="O430" s="180"/>
      <c r="P430" s="181">
        <f>SUM(P431:P432)</f>
        <v>0</v>
      </c>
      <c r="Q430" s="180"/>
      <c r="R430" s="181">
        <f>SUM(R431:R432)</f>
        <v>0</v>
      </c>
      <c r="S430" s="180"/>
      <c r="T430" s="182">
        <f>SUM(T431:T432)</f>
        <v>0</v>
      </c>
      <c r="AR430" s="183" t="s">
        <v>153</v>
      </c>
      <c r="AT430" s="184" t="s">
        <v>73</v>
      </c>
      <c r="AU430" s="184" t="s">
        <v>74</v>
      </c>
      <c r="AY430" s="183" t="s">
        <v>119</v>
      </c>
      <c r="BK430" s="185">
        <f>SUM(BK431:BK432)</f>
        <v>0</v>
      </c>
    </row>
    <row r="431" spans="1:65" s="2" customFormat="1" ht="24" customHeight="1">
      <c r="A431" s="35"/>
      <c r="B431" s="36"/>
      <c r="C431" s="188" t="s">
        <v>558</v>
      </c>
      <c r="D431" s="188" t="s">
        <v>121</v>
      </c>
      <c r="E431" s="189" t="s">
        <v>559</v>
      </c>
      <c r="F431" s="190" t="s">
        <v>560</v>
      </c>
      <c r="G431" s="191" t="s">
        <v>561</v>
      </c>
      <c r="H431" s="192">
        <v>1</v>
      </c>
      <c r="I431" s="193"/>
      <c r="J431" s="194">
        <f>ROUND(I431*H431,2)</f>
        <v>0</v>
      </c>
      <c r="K431" s="190" t="s">
        <v>21</v>
      </c>
      <c r="L431" s="40"/>
      <c r="M431" s="195" t="s">
        <v>21</v>
      </c>
      <c r="N431" s="196" t="s">
        <v>45</v>
      </c>
      <c r="O431" s="65"/>
      <c r="P431" s="197">
        <f>O431*H431</f>
        <v>0</v>
      </c>
      <c r="Q431" s="197">
        <v>0</v>
      </c>
      <c r="R431" s="197">
        <f>Q431*H431</f>
        <v>0</v>
      </c>
      <c r="S431" s="197">
        <v>0</v>
      </c>
      <c r="T431" s="198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99" t="s">
        <v>126</v>
      </c>
      <c r="AT431" s="199" t="s">
        <v>121</v>
      </c>
      <c r="AU431" s="199" t="s">
        <v>82</v>
      </c>
      <c r="AY431" s="18" t="s">
        <v>119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18" t="s">
        <v>82</v>
      </c>
      <c r="BK431" s="200">
        <f>ROUND(I431*H431,2)</f>
        <v>0</v>
      </c>
      <c r="BL431" s="18" t="s">
        <v>126</v>
      </c>
      <c r="BM431" s="199" t="s">
        <v>562</v>
      </c>
    </row>
    <row r="432" spans="1:65" s="2" customFormat="1" ht="97.5">
      <c r="A432" s="35"/>
      <c r="B432" s="36"/>
      <c r="C432" s="37"/>
      <c r="D432" s="201" t="s">
        <v>128</v>
      </c>
      <c r="E432" s="37"/>
      <c r="F432" s="202" t="s">
        <v>563</v>
      </c>
      <c r="G432" s="37"/>
      <c r="H432" s="37"/>
      <c r="I432" s="109"/>
      <c r="J432" s="37"/>
      <c r="K432" s="37"/>
      <c r="L432" s="40"/>
      <c r="M432" s="248"/>
      <c r="N432" s="249"/>
      <c r="O432" s="250"/>
      <c r="P432" s="250"/>
      <c r="Q432" s="250"/>
      <c r="R432" s="250"/>
      <c r="S432" s="250"/>
      <c r="T432" s="251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128</v>
      </c>
      <c r="AU432" s="18" t="s">
        <v>82</v>
      </c>
    </row>
    <row r="433" spans="1:31" s="2" customFormat="1" ht="6.95" customHeight="1">
      <c r="A433" s="35"/>
      <c r="B433" s="48"/>
      <c r="C433" s="49"/>
      <c r="D433" s="49"/>
      <c r="E433" s="49"/>
      <c r="F433" s="49"/>
      <c r="G433" s="49"/>
      <c r="H433" s="49"/>
      <c r="I433" s="137"/>
      <c r="J433" s="49"/>
      <c r="K433" s="49"/>
      <c r="L433" s="40"/>
      <c r="M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</row>
  </sheetData>
  <sheetProtection algorithmName="SHA-512" hashValue="p3Bp0O4Ou+lO1cwFTmOACDkEm6rFI13vB/U2meUKM8TIVck+YwIfeygt7F2UzijVb38EM/pUW5rV5TuKjdXeWw==" saltValue="trTSeFbgrvBVn1Fo6uXHONcPZHpzkbBEHhIkx/6VfCpZEX/LcqQ14nhzlzBeMA28/TO/58HldWHqkjg8I1tVUg==" spinCount="100000" sheet="1" objects="1" scenarios="1" formatColumns="0" formatRows="0" autoFilter="0"/>
  <autoFilter ref="C87:K432" xr:uid="{00000000-0009-0000-0000-000001000000}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8" t="s">
        <v>87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84</v>
      </c>
    </row>
    <row r="4" spans="1:46" s="1" customFormat="1" ht="24.95" customHeight="1">
      <c r="B4" s="21"/>
      <c r="D4" s="106" t="s">
        <v>88</v>
      </c>
      <c r="I4" s="102"/>
      <c r="L4" s="21"/>
      <c r="M4" s="107" t="s">
        <v>10</v>
      </c>
      <c r="AT4" s="18" t="s">
        <v>4</v>
      </c>
    </row>
    <row r="5" spans="1:46" s="1" customFormat="1" ht="6.95" customHeight="1">
      <c r="B5" s="21"/>
      <c r="I5" s="102"/>
      <c r="L5" s="21"/>
    </row>
    <row r="6" spans="1:46" s="1" customFormat="1" ht="12" customHeight="1">
      <c r="B6" s="21"/>
      <c r="D6" s="108" t="s">
        <v>16</v>
      </c>
      <c r="I6" s="102"/>
      <c r="L6" s="21"/>
    </row>
    <row r="7" spans="1:46" s="1" customFormat="1" ht="16.5" customHeight="1">
      <c r="B7" s="21"/>
      <c r="E7" s="370" t="str">
        <f>'Rekapitulace stavby'!K6</f>
        <v>Domovní ČOV pro MŠ v Novém Jičíně-Bludovicích č.p. 73</v>
      </c>
      <c r="F7" s="371"/>
      <c r="G7" s="371"/>
      <c r="H7" s="371"/>
      <c r="I7" s="102"/>
      <c r="L7" s="21"/>
    </row>
    <row r="8" spans="1:46" s="2" customFormat="1" ht="12" customHeight="1">
      <c r="A8" s="35"/>
      <c r="B8" s="40"/>
      <c r="C8" s="35"/>
      <c r="D8" s="108" t="s">
        <v>89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72" t="s">
        <v>564</v>
      </c>
      <c r="F9" s="373"/>
      <c r="G9" s="373"/>
      <c r="H9" s="37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6. 3. 2020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4" t="str">
        <f>'Rekapitulace stavby'!E14</f>
        <v>Vyplň údaj</v>
      </c>
      <c r="F18" s="375"/>
      <c r="G18" s="375"/>
      <c r="H18" s="375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27</v>
      </c>
      <c r="J20" s="111" t="s">
        <v>33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29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27</v>
      </c>
      <c r="J23" s="111" t="s">
        <v>33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37</v>
      </c>
      <c r="F24" s="35"/>
      <c r="G24" s="35"/>
      <c r="H24" s="35"/>
      <c r="I24" s="112" t="s">
        <v>29</v>
      </c>
      <c r="J24" s="111" t="s">
        <v>21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8" t="s">
        <v>38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4"/>
      <c r="B27" s="115"/>
      <c r="C27" s="114"/>
      <c r="D27" s="114"/>
      <c r="E27" s="376" t="s">
        <v>21</v>
      </c>
      <c r="F27" s="376"/>
      <c r="G27" s="376"/>
      <c r="H27" s="37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109"/>
      <c r="J30" s="121">
        <f>ROUND(J85, 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3" t="s">
        <v>41</v>
      </c>
      <c r="J32" s="122" t="s">
        <v>43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44</v>
      </c>
      <c r="E33" s="108" t="s">
        <v>45</v>
      </c>
      <c r="F33" s="125">
        <f>ROUND((SUM(BE85:BE173)),  2)</f>
        <v>0</v>
      </c>
      <c r="G33" s="35"/>
      <c r="H33" s="35"/>
      <c r="I33" s="126">
        <v>0.21</v>
      </c>
      <c r="J33" s="125">
        <f>ROUND(((SUM(BE85:BE173))*I33),  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8" t="s">
        <v>46</v>
      </c>
      <c r="F34" s="125">
        <f>ROUND((SUM(BF85:BF173)),  2)</f>
        <v>0</v>
      </c>
      <c r="G34" s="35"/>
      <c r="H34" s="35"/>
      <c r="I34" s="126">
        <v>0.15</v>
      </c>
      <c r="J34" s="125">
        <f>ROUND(((SUM(BF85:BF173))*I34),  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8" t="s">
        <v>47</v>
      </c>
      <c r="F35" s="125">
        <f>ROUND((SUM(BG85:BG173)),  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8" t="s">
        <v>48</v>
      </c>
      <c r="F36" s="125">
        <f>ROUND((SUM(BH85:BH173)),  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8" t="s">
        <v>49</v>
      </c>
      <c r="F37" s="125">
        <f>ROUND((SUM(BI85:BI173)),  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50</v>
      </c>
      <c r="E39" s="129"/>
      <c r="F39" s="129"/>
      <c r="G39" s="130" t="s">
        <v>51</v>
      </c>
      <c r="H39" s="131" t="s">
        <v>52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91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7" t="str">
        <f>E7</f>
        <v>Domovní ČOV pro MŠ v Novém Jičíně-Bludovicích č.p. 73</v>
      </c>
      <c r="F48" s="378"/>
      <c r="G48" s="378"/>
      <c r="H48" s="37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89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50" t="str">
        <f>E9</f>
        <v>108/2019b - Osazení chráničky na vodovodní přípojku</v>
      </c>
      <c r="F50" s="379"/>
      <c r="G50" s="379"/>
      <c r="H50" s="37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22</v>
      </c>
      <c r="D52" s="37"/>
      <c r="E52" s="37"/>
      <c r="F52" s="28" t="str">
        <f>F12</f>
        <v>Nový Jičín-Bludovice</v>
      </c>
      <c r="G52" s="37"/>
      <c r="H52" s="37"/>
      <c r="I52" s="112" t="s">
        <v>24</v>
      </c>
      <c r="J52" s="60" t="str">
        <f>IF(J12="","",J12)</f>
        <v>6. 3. 2020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30" t="s">
        <v>26</v>
      </c>
      <c r="D54" s="37"/>
      <c r="E54" s="37"/>
      <c r="F54" s="28" t="str">
        <f>E15</f>
        <v>Město Nový Jičín</v>
      </c>
      <c r="G54" s="37"/>
      <c r="H54" s="37"/>
      <c r="I54" s="112" t="s">
        <v>32</v>
      </c>
      <c r="J54" s="33" t="str">
        <f>E21</f>
        <v>Ing. Lubomír Novák-AVONA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Ing. Lubomír Novák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1" t="s">
        <v>92</v>
      </c>
      <c r="D57" s="142"/>
      <c r="E57" s="142"/>
      <c r="F57" s="142"/>
      <c r="G57" s="142"/>
      <c r="H57" s="142"/>
      <c r="I57" s="143"/>
      <c r="J57" s="144" t="s">
        <v>93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72</v>
      </c>
      <c r="D59" s="37"/>
      <c r="E59" s="37"/>
      <c r="F59" s="37"/>
      <c r="G59" s="37"/>
      <c r="H59" s="37"/>
      <c r="I59" s="109"/>
      <c r="J59" s="78">
        <f>J85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94</v>
      </c>
    </row>
    <row r="60" spans="1:47" s="9" customFormat="1" ht="24.95" customHeight="1">
      <c r="B60" s="146"/>
      <c r="C60" s="147"/>
      <c r="D60" s="148" t="s">
        <v>95</v>
      </c>
      <c r="E60" s="149"/>
      <c r="F60" s="149"/>
      <c r="G60" s="149"/>
      <c r="H60" s="149"/>
      <c r="I60" s="150"/>
      <c r="J60" s="151">
        <f>J86</f>
        <v>0</v>
      </c>
      <c r="K60" s="147"/>
      <c r="L60" s="152"/>
    </row>
    <row r="61" spans="1:47" s="10" customFormat="1" ht="19.899999999999999" customHeight="1">
      <c r="B61" s="153"/>
      <c r="C61" s="154"/>
      <c r="D61" s="155" t="s">
        <v>96</v>
      </c>
      <c r="E61" s="156"/>
      <c r="F61" s="156"/>
      <c r="G61" s="156"/>
      <c r="H61" s="156"/>
      <c r="I61" s="157"/>
      <c r="J61" s="158">
        <f>J87</f>
        <v>0</v>
      </c>
      <c r="K61" s="154"/>
      <c r="L61" s="159"/>
    </row>
    <row r="62" spans="1:47" s="10" customFormat="1" ht="19.899999999999999" customHeight="1">
      <c r="B62" s="153"/>
      <c r="C62" s="154"/>
      <c r="D62" s="155" t="s">
        <v>98</v>
      </c>
      <c r="E62" s="156"/>
      <c r="F62" s="156"/>
      <c r="G62" s="156"/>
      <c r="H62" s="156"/>
      <c r="I62" s="157"/>
      <c r="J62" s="158">
        <f>J134</f>
        <v>0</v>
      </c>
      <c r="K62" s="154"/>
      <c r="L62" s="159"/>
    </row>
    <row r="63" spans="1:47" s="10" customFormat="1" ht="19.899999999999999" customHeight="1">
      <c r="B63" s="153"/>
      <c r="C63" s="154"/>
      <c r="D63" s="155" t="s">
        <v>100</v>
      </c>
      <c r="E63" s="156"/>
      <c r="F63" s="156"/>
      <c r="G63" s="156"/>
      <c r="H63" s="156"/>
      <c r="I63" s="157"/>
      <c r="J63" s="158">
        <f>J139</f>
        <v>0</v>
      </c>
      <c r="K63" s="154"/>
      <c r="L63" s="159"/>
    </row>
    <row r="64" spans="1:47" s="10" customFormat="1" ht="19.899999999999999" customHeight="1">
      <c r="B64" s="153"/>
      <c r="C64" s="154"/>
      <c r="D64" s="155" t="s">
        <v>101</v>
      </c>
      <c r="E64" s="156"/>
      <c r="F64" s="156"/>
      <c r="G64" s="156"/>
      <c r="H64" s="156"/>
      <c r="I64" s="157"/>
      <c r="J64" s="158">
        <f>J158</f>
        <v>0</v>
      </c>
      <c r="K64" s="154"/>
      <c r="L64" s="159"/>
    </row>
    <row r="65" spans="1:31" s="10" customFormat="1" ht="19.899999999999999" customHeight="1">
      <c r="B65" s="153"/>
      <c r="C65" s="154"/>
      <c r="D65" s="155" t="s">
        <v>102</v>
      </c>
      <c r="E65" s="156"/>
      <c r="F65" s="156"/>
      <c r="G65" s="156"/>
      <c r="H65" s="156"/>
      <c r="I65" s="157"/>
      <c r="J65" s="158">
        <f>J171</f>
        <v>0</v>
      </c>
      <c r="K65" s="154"/>
      <c r="L65" s="159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09"/>
      <c r="J66" s="37"/>
      <c r="K66" s="37"/>
      <c r="L66" s="11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137"/>
      <c r="J67" s="49"/>
      <c r="K67" s="49"/>
      <c r="L67" s="110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140"/>
      <c r="J71" s="51"/>
      <c r="K71" s="51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104</v>
      </c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7" t="str">
        <f>E7</f>
        <v>Domovní ČOV pro MŠ v Novém Jičíně-Bludovicích č.p. 73</v>
      </c>
      <c r="F75" s="378"/>
      <c r="G75" s="378"/>
      <c r="H75" s="378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89</v>
      </c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50" t="str">
        <f>E9</f>
        <v>108/2019b - Osazení chráničky na vodovodní přípojku</v>
      </c>
      <c r="F77" s="379"/>
      <c r="G77" s="379"/>
      <c r="H77" s="379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22</v>
      </c>
      <c r="D79" s="37"/>
      <c r="E79" s="37"/>
      <c r="F79" s="28" t="str">
        <f>F12</f>
        <v>Nový Jičín-Bludovice</v>
      </c>
      <c r="G79" s="37"/>
      <c r="H79" s="37"/>
      <c r="I79" s="112" t="s">
        <v>24</v>
      </c>
      <c r="J79" s="60" t="str">
        <f>IF(J12="","",J12)</f>
        <v>6. 3. 2020</v>
      </c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09"/>
      <c r="J80" s="37"/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7.95" customHeight="1">
      <c r="A81" s="35"/>
      <c r="B81" s="36"/>
      <c r="C81" s="30" t="s">
        <v>26</v>
      </c>
      <c r="D81" s="37"/>
      <c r="E81" s="37"/>
      <c r="F81" s="28" t="str">
        <f>E15</f>
        <v>Město Nový Jičín</v>
      </c>
      <c r="G81" s="37"/>
      <c r="H81" s="37"/>
      <c r="I81" s="112" t="s">
        <v>32</v>
      </c>
      <c r="J81" s="33" t="str">
        <f>E21</f>
        <v>Ing. Lubomír Novák-AVONA</v>
      </c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5.2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112" t="s">
        <v>36</v>
      </c>
      <c r="J82" s="33" t="str">
        <f>E24</f>
        <v>Ing. Lubomír Novák</v>
      </c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09"/>
      <c r="J83" s="37"/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60"/>
      <c r="B84" s="161"/>
      <c r="C84" s="162" t="s">
        <v>105</v>
      </c>
      <c r="D84" s="163" t="s">
        <v>59</v>
      </c>
      <c r="E84" s="163" t="s">
        <v>55</v>
      </c>
      <c r="F84" s="163" t="s">
        <v>56</v>
      </c>
      <c r="G84" s="163" t="s">
        <v>106</v>
      </c>
      <c r="H84" s="163" t="s">
        <v>107</v>
      </c>
      <c r="I84" s="164" t="s">
        <v>108</v>
      </c>
      <c r="J84" s="163" t="s">
        <v>93</v>
      </c>
      <c r="K84" s="165" t="s">
        <v>109</v>
      </c>
      <c r="L84" s="166"/>
      <c r="M84" s="69" t="s">
        <v>21</v>
      </c>
      <c r="N84" s="70" t="s">
        <v>44</v>
      </c>
      <c r="O84" s="70" t="s">
        <v>110</v>
      </c>
      <c r="P84" s="70" t="s">
        <v>111</v>
      </c>
      <c r="Q84" s="70" t="s">
        <v>112</v>
      </c>
      <c r="R84" s="70" t="s">
        <v>113</v>
      </c>
      <c r="S84" s="70" t="s">
        <v>114</v>
      </c>
      <c r="T84" s="71" t="s">
        <v>115</v>
      </c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</row>
    <row r="85" spans="1:65" s="2" customFormat="1" ht="22.9" customHeight="1">
      <c r="A85" s="35"/>
      <c r="B85" s="36"/>
      <c r="C85" s="76" t="s">
        <v>116</v>
      </c>
      <c r="D85" s="37"/>
      <c r="E85" s="37"/>
      <c r="F85" s="37"/>
      <c r="G85" s="37"/>
      <c r="H85" s="37"/>
      <c r="I85" s="109"/>
      <c r="J85" s="167">
        <f>BK85</f>
        <v>0</v>
      </c>
      <c r="K85" s="37"/>
      <c r="L85" s="40"/>
      <c r="M85" s="72"/>
      <c r="N85" s="168"/>
      <c r="O85" s="73"/>
      <c r="P85" s="169">
        <f>P86</f>
        <v>0</v>
      </c>
      <c r="Q85" s="73"/>
      <c r="R85" s="169">
        <f>R86</f>
        <v>3.7620000000000001E-2</v>
      </c>
      <c r="S85" s="73"/>
      <c r="T85" s="170">
        <f>T86</f>
        <v>6.3E-3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73</v>
      </c>
      <c r="AU85" s="18" t="s">
        <v>94</v>
      </c>
      <c r="BK85" s="171">
        <f>BK86</f>
        <v>0</v>
      </c>
    </row>
    <row r="86" spans="1:65" s="12" customFormat="1" ht="25.9" customHeight="1">
      <c r="B86" s="172"/>
      <c r="C86" s="173"/>
      <c r="D86" s="174" t="s">
        <v>73</v>
      </c>
      <c r="E86" s="175" t="s">
        <v>117</v>
      </c>
      <c r="F86" s="175" t="s">
        <v>118</v>
      </c>
      <c r="G86" s="173"/>
      <c r="H86" s="173"/>
      <c r="I86" s="176"/>
      <c r="J86" s="177">
        <f>BK86</f>
        <v>0</v>
      </c>
      <c r="K86" s="173"/>
      <c r="L86" s="178"/>
      <c r="M86" s="179"/>
      <c r="N86" s="180"/>
      <c r="O86" s="180"/>
      <c r="P86" s="181">
        <f>P87+P134+P139+P158+P171</f>
        <v>0</v>
      </c>
      <c r="Q86" s="180"/>
      <c r="R86" s="181">
        <f>R87+R134+R139+R158+R171</f>
        <v>3.7620000000000001E-2</v>
      </c>
      <c r="S86" s="180"/>
      <c r="T86" s="182">
        <f>T87+T134+T139+T158+T171</f>
        <v>6.3E-3</v>
      </c>
      <c r="AR86" s="183" t="s">
        <v>82</v>
      </c>
      <c r="AT86" s="184" t="s">
        <v>73</v>
      </c>
      <c r="AU86" s="184" t="s">
        <v>74</v>
      </c>
      <c r="AY86" s="183" t="s">
        <v>119</v>
      </c>
      <c r="BK86" s="185">
        <f>BK87+BK134+BK139+BK158+BK171</f>
        <v>0</v>
      </c>
    </row>
    <row r="87" spans="1:65" s="12" customFormat="1" ht="22.9" customHeight="1">
      <c r="B87" s="172"/>
      <c r="C87" s="173"/>
      <c r="D87" s="174" t="s">
        <v>73</v>
      </c>
      <c r="E87" s="186" t="s">
        <v>82</v>
      </c>
      <c r="F87" s="186" t="s">
        <v>120</v>
      </c>
      <c r="G87" s="173"/>
      <c r="H87" s="173"/>
      <c r="I87" s="176"/>
      <c r="J87" s="187">
        <f>BK87</f>
        <v>0</v>
      </c>
      <c r="K87" s="173"/>
      <c r="L87" s="178"/>
      <c r="M87" s="179"/>
      <c r="N87" s="180"/>
      <c r="O87" s="180"/>
      <c r="P87" s="181">
        <f>SUM(P88:P133)</f>
        <v>0</v>
      </c>
      <c r="Q87" s="180"/>
      <c r="R87" s="181">
        <f>SUM(R88:R133)</f>
        <v>1.89E-2</v>
      </c>
      <c r="S87" s="180"/>
      <c r="T87" s="182">
        <f>SUM(T88:T133)</f>
        <v>0</v>
      </c>
      <c r="AR87" s="183" t="s">
        <v>82</v>
      </c>
      <c r="AT87" s="184" t="s">
        <v>73</v>
      </c>
      <c r="AU87" s="184" t="s">
        <v>82</v>
      </c>
      <c r="AY87" s="183" t="s">
        <v>119</v>
      </c>
      <c r="BK87" s="185">
        <f>SUM(BK88:BK133)</f>
        <v>0</v>
      </c>
    </row>
    <row r="88" spans="1:65" s="2" customFormat="1" ht="24" customHeight="1">
      <c r="A88" s="35"/>
      <c r="B88" s="36"/>
      <c r="C88" s="188" t="s">
        <v>82</v>
      </c>
      <c r="D88" s="188" t="s">
        <v>121</v>
      </c>
      <c r="E88" s="189" t="s">
        <v>565</v>
      </c>
      <c r="F88" s="190" t="s">
        <v>566</v>
      </c>
      <c r="G88" s="191" t="s">
        <v>148</v>
      </c>
      <c r="H88" s="192">
        <v>4.05</v>
      </c>
      <c r="I88" s="193"/>
      <c r="J88" s="194">
        <f>ROUND(I88*H88,2)</f>
        <v>0</v>
      </c>
      <c r="K88" s="190" t="s">
        <v>125</v>
      </c>
      <c r="L88" s="40"/>
      <c r="M88" s="195" t="s">
        <v>21</v>
      </c>
      <c r="N88" s="196" t="s">
        <v>45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126</v>
      </c>
      <c r="AT88" s="199" t="s">
        <v>121</v>
      </c>
      <c r="AU88" s="199" t="s">
        <v>84</v>
      </c>
      <c r="AY88" s="18" t="s">
        <v>119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82</v>
      </c>
      <c r="BK88" s="200">
        <f>ROUND(I88*H88,2)</f>
        <v>0</v>
      </c>
      <c r="BL88" s="18" t="s">
        <v>126</v>
      </c>
      <c r="BM88" s="199" t="s">
        <v>567</v>
      </c>
    </row>
    <row r="89" spans="1:65" s="2" customFormat="1" ht="29.25">
      <c r="A89" s="35"/>
      <c r="B89" s="36"/>
      <c r="C89" s="37"/>
      <c r="D89" s="201" t="s">
        <v>128</v>
      </c>
      <c r="E89" s="37"/>
      <c r="F89" s="202" t="s">
        <v>568</v>
      </c>
      <c r="G89" s="37"/>
      <c r="H89" s="37"/>
      <c r="I89" s="109"/>
      <c r="J89" s="37"/>
      <c r="K89" s="37"/>
      <c r="L89" s="40"/>
      <c r="M89" s="203"/>
      <c r="N89" s="20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128</v>
      </c>
      <c r="AU89" s="18" t="s">
        <v>84</v>
      </c>
    </row>
    <row r="90" spans="1:65" s="13" customFormat="1" ht="11.25">
      <c r="B90" s="205"/>
      <c r="C90" s="206"/>
      <c r="D90" s="201" t="s">
        <v>141</v>
      </c>
      <c r="E90" s="207" t="s">
        <v>21</v>
      </c>
      <c r="F90" s="208" t="s">
        <v>569</v>
      </c>
      <c r="G90" s="206"/>
      <c r="H90" s="209">
        <v>6.75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141</v>
      </c>
      <c r="AU90" s="215" t="s">
        <v>84</v>
      </c>
      <c r="AV90" s="13" t="s">
        <v>84</v>
      </c>
      <c r="AW90" s="13" t="s">
        <v>35</v>
      </c>
      <c r="AX90" s="13" t="s">
        <v>74</v>
      </c>
      <c r="AY90" s="215" t="s">
        <v>119</v>
      </c>
    </row>
    <row r="91" spans="1:65" s="15" customFormat="1" ht="11.25">
      <c r="B91" s="227"/>
      <c r="C91" s="228"/>
      <c r="D91" s="201" t="s">
        <v>141</v>
      </c>
      <c r="E91" s="229" t="s">
        <v>21</v>
      </c>
      <c r="F91" s="230" t="s">
        <v>164</v>
      </c>
      <c r="G91" s="228"/>
      <c r="H91" s="231">
        <v>6.75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141</v>
      </c>
      <c r="AU91" s="237" t="s">
        <v>84</v>
      </c>
      <c r="AV91" s="15" t="s">
        <v>135</v>
      </c>
      <c r="AW91" s="15" t="s">
        <v>35</v>
      </c>
      <c r="AX91" s="15" t="s">
        <v>74</v>
      </c>
      <c r="AY91" s="237" t="s">
        <v>119</v>
      </c>
    </row>
    <row r="92" spans="1:65" s="13" customFormat="1" ht="11.25">
      <c r="B92" s="205"/>
      <c r="C92" s="206"/>
      <c r="D92" s="201" t="s">
        <v>141</v>
      </c>
      <c r="E92" s="207" t="s">
        <v>21</v>
      </c>
      <c r="F92" s="208" t="s">
        <v>570</v>
      </c>
      <c r="G92" s="206"/>
      <c r="H92" s="209">
        <v>4.05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141</v>
      </c>
      <c r="AU92" s="215" t="s">
        <v>84</v>
      </c>
      <c r="AV92" s="13" t="s">
        <v>84</v>
      </c>
      <c r="AW92" s="13" t="s">
        <v>35</v>
      </c>
      <c r="AX92" s="13" t="s">
        <v>82</v>
      </c>
      <c r="AY92" s="215" t="s">
        <v>119</v>
      </c>
    </row>
    <row r="93" spans="1:65" s="2" customFormat="1" ht="24" customHeight="1">
      <c r="A93" s="35"/>
      <c r="B93" s="36"/>
      <c r="C93" s="188" t="s">
        <v>84</v>
      </c>
      <c r="D93" s="188" t="s">
        <v>121</v>
      </c>
      <c r="E93" s="189" t="s">
        <v>571</v>
      </c>
      <c r="F93" s="190" t="s">
        <v>572</v>
      </c>
      <c r="G93" s="191" t="s">
        <v>148</v>
      </c>
      <c r="H93" s="192">
        <v>4.05</v>
      </c>
      <c r="I93" s="193"/>
      <c r="J93" s="194">
        <f>ROUND(I93*H93,2)</f>
        <v>0</v>
      </c>
      <c r="K93" s="190" t="s">
        <v>125</v>
      </c>
      <c r="L93" s="40"/>
      <c r="M93" s="195" t="s">
        <v>21</v>
      </c>
      <c r="N93" s="196" t="s">
        <v>45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126</v>
      </c>
      <c r="AT93" s="199" t="s">
        <v>121</v>
      </c>
      <c r="AU93" s="199" t="s">
        <v>84</v>
      </c>
      <c r="AY93" s="18" t="s">
        <v>119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82</v>
      </c>
      <c r="BK93" s="200">
        <f>ROUND(I93*H93,2)</f>
        <v>0</v>
      </c>
      <c r="BL93" s="18" t="s">
        <v>126</v>
      </c>
      <c r="BM93" s="199" t="s">
        <v>573</v>
      </c>
    </row>
    <row r="94" spans="1:65" s="2" customFormat="1" ht="29.25">
      <c r="A94" s="35"/>
      <c r="B94" s="36"/>
      <c r="C94" s="37"/>
      <c r="D94" s="201" t="s">
        <v>128</v>
      </c>
      <c r="E94" s="37"/>
      <c r="F94" s="202" t="s">
        <v>574</v>
      </c>
      <c r="G94" s="37"/>
      <c r="H94" s="37"/>
      <c r="I94" s="109"/>
      <c r="J94" s="37"/>
      <c r="K94" s="37"/>
      <c r="L94" s="40"/>
      <c r="M94" s="203"/>
      <c r="N94" s="204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128</v>
      </c>
      <c r="AU94" s="18" t="s">
        <v>84</v>
      </c>
    </row>
    <row r="95" spans="1:65" s="2" customFormat="1" ht="24" customHeight="1">
      <c r="A95" s="35"/>
      <c r="B95" s="36"/>
      <c r="C95" s="188" t="s">
        <v>135</v>
      </c>
      <c r="D95" s="188" t="s">
        <v>121</v>
      </c>
      <c r="E95" s="189" t="s">
        <v>575</v>
      </c>
      <c r="F95" s="190" t="s">
        <v>576</v>
      </c>
      <c r="G95" s="191" t="s">
        <v>148</v>
      </c>
      <c r="H95" s="192">
        <v>2.7</v>
      </c>
      <c r="I95" s="193"/>
      <c r="J95" s="194">
        <f>ROUND(I95*H95,2)</f>
        <v>0</v>
      </c>
      <c r="K95" s="190" t="s">
        <v>125</v>
      </c>
      <c r="L95" s="40"/>
      <c r="M95" s="195" t="s">
        <v>21</v>
      </c>
      <c r="N95" s="196" t="s">
        <v>45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126</v>
      </c>
      <c r="AT95" s="199" t="s">
        <v>121</v>
      </c>
      <c r="AU95" s="199" t="s">
        <v>84</v>
      </c>
      <c r="AY95" s="18" t="s">
        <v>119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82</v>
      </c>
      <c r="BK95" s="200">
        <f>ROUND(I95*H95,2)</f>
        <v>0</v>
      </c>
      <c r="BL95" s="18" t="s">
        <v>126</v>
      </c>
      <c r="BM95" s="199" t="s">
        <v>577</v>
      </c>
    </row>
    <row r="96" spans="1:65" s="2" customFormat="1" ht="29.25">
      <c r="A96" s="35"/>
      <c r="B96" s="36"/>
      <c r="C96" s="37"/>
      <c r="D96" s="201" t="s">
        <v>128</v>
      </c>
      <c r="E96" s="37"/>
      <c r="F96" s="202" t="s">
        <v>578</v>
      </c>
      <c r="G96" s="37"/>
      <c r="H96" s="37"/>
      <c r="I96" s="109"/>
      <c r="J96" s="37"/>
      <c r="K96" s="37"/>
      <c r="L96" s="40"/>
      <c r="M96" s="203"/>
      <c r="N96" s="204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128</v>
      </c>
      <c r="AU96" s="18" t="s">
        <v>84</v>
      </c>
    </row>
    <row r="97" spans="1:65" s="13" customFormat="1" ht="11.25">
      <c r="B97" s="205"/>
      <c r="C97" s="206"/>
      <c r="D97" s="201" t="s">
        <v>141</v>
      </c>
      <c r="E97" s="207" t="s">
        <v>21</v>
      </c>
      <c r="F97" s="208" t="s">
        <v>569</v>
      </c>
      <c r="G97" s="206"/>
      <c r="H97" s="209">
        <v>6.75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141</v>
      </c>
      <c r="AU97" s="215" t="s">
        <v>84</v>
      </c>
      <c r="AV97" s="13" t="s">
        <v>84</v>
      </c>
      <c r="AW97" s="13" t="s">
        <v>35</v>
      </c>
      <c r="AX97" s="13" t="s">
        <v>74</v>
      </c>
      <c r="AY97" s="215" t="s">
        <v>119</v>
      </c>
    </row>
    <row r="98" spans="1:65" s="15" customFormat="1" ht="11.25">
      <c r="B98" s="227"/>
      <c r="C98" s="228"/>
      <c r="D98" s="201" t="s">
        <v>141</v>
      </c>
      <c r="E98" s="229" t="s">
        <v>21</v>
      </c>
      <c r="F98" s="230" t="s">
        <v>164</v>
      </c>
      <c r="G98" s="228"/>
      <c r="H98" s="231">
        <v>6.75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141</v>
      </c>
      <c r="AU98" s="237" t="s">
        <v>84</v>
      </c>
      <c r="AV98" s="15" t="s">
        <v>135</v>
      </c>
      <c r="AW98" s="15" t="s">
        <v>35</v>
      </c>
      <c r="AX98" s="15" t="s">
        <v>74</v>
      </c>
      <c r="AY98" s="237" t="s">
        <v>119</v>
      </c>
    </row>
    <row r="99" spans="1:65" s="13" customFormat="1" ht="11.25">
      <c r="B99" s="205"/>
      <c r="C99" s="206"/>
      <c r="D99" s="201" t="s">
        <v>141</v>
      </c>
      <c r="E99" s="207" t="s">
        <v>21</v>
      </c>
      <c r="F99" s="208" t="s">
        <v>579</v>
      </c>
      <c r="G99" s="206"/>
      <c r="H99" s="209">
        <v>2.7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141</v>
      </c>
      <c r="AU99" s="215" t="s">
        <v>84</v>
      </c>
      <c r="AV99" s="13" t="s">
        <v>84</v>
      </c>
      <c r="AW99" s="13" t="s">
        <v>35</v>
      </c>
      <c r="AX99" s="13" t="s">
        <v>82</v>
      </c>
      <c r="AY99" s="215" t="s">
        <v>119</v>
      </c>
    </row>
    <row r="100" spans="1:65" s="2" customFormat="1" ht="24" customHeight="1">
      <c r="A100" s="35"/>
      <c r="B100" s="36"/>
      <c r="C100" s="188" t="s">
        <v>126</v>
      </c>
      <c r="D100" s="188" t="s">
        <v>121</v>
      </c>
      <c r="E100" s="189" t="s">
        <v>580</v>
      </c>
      <c r="F100" s="190" t="s">
        <v>581</v>
      </c>
      <c r="G100" s="191" t="s">
        <v>148</v>
      </c>
      <c r="H100" s="192">
        <v>2.7</v>
      </c>
      <c r="I100" s="193"/>
      <c r="J100" s="194">
        <f>ROUND(I100*H100,2)</f>
        <v>0</v>
      </c>
      <c r="K100" s="190" t="s">
        <v>125</v>
      </c>
      <c r="L100" s="40"/>
      <c r="M100" s="195" t="s">
        <v>21</v>
      </c>
      <c r="N100" s="196" t="s">
        <v>45</v>
      </c>
      <c r="O100" s="65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126</v>
      </c>
      <c r="AT100" s="199" t="s">
        <v>121</v>
      </c>
      <c r="AU100" s="199" t="s">
        <v>84</v>
      </c>
      <c r="AY100" s="18" t="s">
        <v>119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82</v>
      </c>
      <c r="BK100" s="200">
        <f>ROUND(I100*H100,2)</f>
        <v>0</v>
      </c>
      <c r="BL100" s="18" t="s">
        <v>126</v>
      </c>
      <c r="BM100" s="199" t="s">
        <v>582</v>
      </c>
    </row>
    <row r="101" spans="1:65" s="2" customFormat="1" ht="29.25">
      <c r="A101" s="35"/>
      <c r="B101" s="36"/>
      <c r="C101" s="37"/>
      <c r="D101" s="201" t="s">
        <v>128</v>
      </c>
      <c r="E101" s="37"/>
      <c r="F101" s="202" t="s">
        <v>583</v>
      </c>
      <c r="G101" s="37"/>
      <c r="H101" s="37"/>
      <c r="I101" s="109"/>
      <c r="J101" s="37"/>
      <c r="K101" s="37"/>
      <c r="L101" s="40"/>
      <c r="M101" s="203"/>
      <c r="N101" s="204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128</v>
      </c>
      <c r="AU101" s="18" t="s">
        <v>84</v>
      </c>
    </row>
    <row r="102" spans="1:65" s="2" customFormat="1" ht="16.5" customHeight="1">
      <c r="A102" s="35"/>
      <c r="B102" s="36"/>
      <c r="C102" s="188" t="s">
        <v>153</v>
      </c>
      <c r="D102" s="188" t="s">
        <v>121</v>
      </c>
      <c r="E102" s="189" t="s">
        <v>224</v>
      </c>
      <c r="F102" s="190" t="s">
        <v>225</v>
      </c>
      <c r="G102" s="191" t="s">
        <v>138</v>
      </c>
      <c r="H102" s="192">
        <v>22.5</v>
      </c>
      <c r="I102" s="193"/>
      <c r="J102" s="194">
        <f>ROUND(I102*H102,2)</f>
        <v>0</v>
      </c>
      <c r="K102" s="190" t="s">
        <v>125</v>
      </c>
      <c r="L102" s="40"/>
      <c r="M102" s="195" t="s">
        <v>21</v>
      </c>
      <c r="N102" s="196" t="s">
        <v>45</v>
      </c>
      <c r="O102" s="65"/>
      <c r="P102" s="197">
        <f>O102*H102</f>
        <v>0</v>
      </c>
      <c r="Q102" s="197">
        <v>8.4000000000000003E-4</v>
      </c>
      <c r="R102" s="197">
        <f>Q102*H102</f>
        <v>1.89E-2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126</v>
      </c>
      <c r="AT102" s="199" t="s">
        <v>121</v>
      </c>
      <c r="AU102" s="199" t="s">
        <v>84</v>
      </c>
      <c r="AY102" s="18" t="s">
        <v>119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82</v>
      </c>
      <c r="BK102" s="200">
        <f>ROUND(I102*H102,2)</f>
        <v>0</v>
      </c>
      <c r="BL102" s="18" t="s">
        <v>126</v>
      </c>
      <c r="BM102" s="199" t="s">
        <v>584</v>
      </c>
    </row>
    <row r="103" spans="1:65" s="2" customFormat="1" ht="29.25">
      <c r="A103" s="35"/>
      <c r="B103" s="36"/>
      <c r="C103" s="37"/>
      <c r="D103" s="201" t="s">
        <v>128</v>
      </c>
      <c r="E103" s="37"/>
      <c r="F103" s="202" t="s">
        <v>227</v>
      </c>
      <c r="G103" s="37"/>
      <c r="H103" s="37"/>
      <c r="I103" s="109"/>
      <c r="J103" s="37"/>
      <c r="K103" s="37"/>
      <c r="L103" s="40"/>
      <c r="M103" s="203"/>
      <c r="N103" s="204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84</v>
      </c>
    </row>
    <row r="104" spans="1:65" s="13" customFormat="1" ht="11.25">
      <c r="B104" s="205"/>
      <c r="C104" s="206"/>
      <c r="D104" s="201" t="s">
        <v>141</v>
      </c>
      <c r="E104" s="207" t="s">
        <v>21</v>
      </c>
      <c r="F104" s="208" t="s">
        <v>585</v>
      </c>
      <c r="G104" s="206"/>
      <c r="H104" s="209">
        <v>22.5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141</v>
      </c>
      <c r="AU104" s="215" t="s">
        <v>84</v>
      </c>
      <c r="AV104" s="13" t="s">
        <v>84</v>
      </c>
      <c r="AW104" s="13" t="s">
        <v>35</v>
      </c>
      <c r="AX104" s="13" t="s">
        <v>74</v>
      </c>
      <c r="AY104" s="215" t="s">
        <v>119</v>
      </c>
    </row>
    <row r="105" spans="1:65" s="14" customFormat="1" ht="11.25">
      <c r="B105" s="216"/>
      <c r="C105" s="217"/>
      <c r="D105" s="201" t="s">
        <v>141</v>
      </c>
      <c r="E105" s="218" t="s">
        <v>21</v>
      </c>
      <c r="F105" s="219" t="s">
        <v>145</v>
      </c>
      <c r="G105" s="217"/>
      <c r="H105" s="220">
        <v>22.5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141</v>
      </c>
      <c r="AU105" s="226" t="s">
        <v>84</v>
      </c>
      <c r="AV105" s="14" t="s">
        <v>126</v>
      </c>
      <c r="AW105" s="14" t="s">
        <v>35</v>
      </c>
      <c r="AX105" s="14" t="s">
        <v>82</v>
      </c>
      <c r="AY105" s="226" t="s">
        <v>119</v>
      </c>
    </row>
    <row r="106" spans="1:65" s="2" customFormat="1" ht="24" customHeight="1">
      <c r="A106" s="35"/>
      <c r="B106" s="36"/>
      <c r="C106" s="188" t="s">
        <v>166</v>
      </c>
      <c r="D106" s="188" t="s">
        <v>121</v>
      </c>
      <c r="E106" s="189" t="s">
        <v>235</v>
      </c>
      <c r="F106" s="190" t="s">
        <v>236</v>
      </c>
      <c r="G106" s="191" t="s">
        <v>138</v>
      </c>
      <c r="H106" s="192">
        <v>22.5</v>
      </c>
      <c r="I106" s="193"/>
      <c r="J106" s="194">
        <f>ROUND(I106*H106,2)</f>
        <v>0</v>
      </c>
      <c r="K106" s="190" t="s">
        <v>125</v>
      </c>
      <c r="L106" s="40"/>
      <c r="M106" s="195" t="s">
        <v>21</v>
      </c>
      <c r="N106" s="196" t="s">
        <v>45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126</v>
      </c>
      <c r="AT106" s="199" t="s">
        <v>121</v>
      </c>
      <c r="AU106" s="199" t="s">
        <v>84</v>
      </c>
      <c r="AY106" s="18" t="s">
        <v>119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82</v>
      </c>
      <c r="BK106" s="200">
        <f>ROUND(I106*H106,2)</f>
        <v>0</v>
      </c>
      <c r="BL106" s="18" t="s">
        <v>126</v>
      </c>
      <c r="BM106" s="199" t="s">
        <v>586</v>
      </c>
    </row>
    <row r="107" spans="1:65" s="2" customFormat="1" ht="29.25">
      <c r="A107" s="35"/>
      <c r="B107" s="36"/>
      <c r="C107" s="37"/>
      <c r="D107" s="201" t="s">
        <v>128</v>
      </c>
      <c r="E107" s="37"/>
      <c r="F107" s="202" t="s">
        <v>238</v>
      </c>
      <c r="G107" s="37"/>
      <c r="H107" s="37"/>
      <c r="I107" s="109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128</v>
      </c>
      <c r="AU107" s="18" t="s">
        <v>84</v>
      </c>
    </row>
    <row r="108" spans="1:65" s="2" customFormat="1" ht="24" customHeight="1">
      <c r="A108" s="35"/>
      <c r="B108" s="36"/>
      <c r="C108" s="188" t="s">
        <v>171</v>
      </c>
      <c r="D108" s="188" t="s">
        <v>121</v>
      </c>
      <c r="E108" s="189" t="s">
        <v>253</v>
      </c>
      <c r="F108" s="190" t="s">
        <v>254</v>
      </c>
      <c r="G108" s="191" t="s">
        <v>148</v>
      </c>
      <c r="H108" s="192">
        <v>6.75</v>
      </c>
      <c r="I108" s="193"/>
      <c r="J108" s="194">
        <f>ROUND(I108*H108,2)</f>
        <v>0</v>
      </c>
      <c r="K108" s="190" t="s">
        <v>125</v>
      </c>
      <c r="L108" s="40"/>
      <c r="M108" s="195" t="s">
        <v>21</v>
      </c>
      <c r="N108" s="196" t="s">
        <v>45</v>
      </c>
      <c r="O108" s="65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126</v>
      </c>
      <c r="AT108" s="199" t="s">
        <v>121</v>
      </c>
      <c r="AU108" s="199" t="s">
        <v>84</v>
      </c>
      <c r="AY108" s="18" t="s">
        <v>119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8" t="s">
        <v>82</v>
      </c>
      <c r="BK108" s="200">
        <f>ROUND(I108*H108,2)</f>
        <v>0</v>
      </c>
      <c r="BL108" s="18" t="s">
        <v>126</v>
      </c>
      <c r="BM108" s="199" t="s">
        <v>587</v>
      </c>
    </row>
    <row r="109" spans="1:65" s="2" customFormat="1" ht="29.25">
      <c r="A109" s="35"/>
      <c r="B109" s="36"/>
      <c r="C109" s="37"/>
      <c r="D109" s="201" t="s">
        <v>128</v>
      </c>
      <c r="E109" s="37"/>
      <c r="F109" s="202" t="s">
        <v>256</v>
      </c>
      <c r="G109" s="37"/>
      <c r="H109" s="37"/>
      <c r="I109" s="109"/>
      <c r="J109" s="37"/>
      <c r="K109" s="37"/>
      <c r="L109" s="40"/>
      <c r="M109" s="203"/>
      <c r="N109" s="204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128</v>
      </c>
      <c r="AU109" s="18" t="s">
        <v>84</v>
      </c>
    </row>
    <row r="110" spans="1:65" s="13" customFormat="1" ht="11.25">
      <c r="B110" s="205"/>
      <c r="C110" s="206"/>
      <c r="D110" s="201" t="s">
        <v>141</v>
      </c>
      <c r="E110" s="207" t="s">
        <v>21</v>
      </c>
      <c r="F110" s="208" t="s">
        <v>569</v>
      </c>
      <c r="G110" s="206"/>
      <c r="H110" s="209">
        <v>6.75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141</v>
      </c>
      <c r="AU110" s="215" t="s">
        <v>84</v>
      </c>
      <c r="AV110" s="13" t="s">
        <v>84</v>
      </c>
      <c r="AW110" s="13" t="s">
        <v>35</v>
      </c>
      <c r="AX110" s="13" t="s">
        <v>74</v>
      </c>
      <c r="AY110" s="215" t="s">
        <v>119</v>
      </c>
    </row>
    <row r="111" spans="1:65" s="14" customFormat="1" ht="11.25">
      <c r="B111" s="216"/>
      <c r="C111" s="217"/>
      <c r="D111" s="201" t="s">
        <v>141</v>
      </c>
      <c r="E111" s="218" t="s">
        <v>21</v>
      </c>
      <c r="F111" s="219" t="s">
        <v>145</v>
      </c>
      <c r="G111" s="217"/>
      <c r="H111" s="220">
        <v>6.75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141</v>
      </c>
      <c r="AU111" s="226" t="s">
        <v>84</v>
      </c>
      <c r="AV111" s="14" t="s">
        <v>126</v>
      </c>
      <c r="AW111" s="14" t="s">
        <v>35</v>
      </c>
      <c r="AX111" s="14" t="s">
        <v>82</v>
      </c>
      <c r="AY111" s="226" t="s">
        <v>119</v>
      </c>
    </row>
    <row r="112" spans="1:65" s="2" customFormat="1" ht="24" customHeight="1">
      <c r="A112" s="35"/>
      <c r="B112" s="36"/>
      <c r="C112" s="188" t="s">
        <v>177</v>
      </c>
      <c r="D112" s="188" t="s">
        <v>121</v>
      </c>
      <c r="E112" s="189" t="s">
        <v>270</v>
      </c>
      <c r="F112" s="190" t="s">
        <v>271</v>
      </c>
      <c r="G112" s="191" t="s">
        <v>148</v>
      </c>
      <c r="H112" s="192">
        <v>0.27</v>
      </c>
      <c r="I112" s="193"/>
      <c r="J112" s="194">
        <f>ROUND(I112*H112,2)</f>
        <v>0</v>
      </c>
      <c r="K112" s="190" t="s">
        <v>125</v>
      </c>
      <c r="L112" s="40"/>
      <c r="M112" s="195" t="s">
        <v>21</v>
      </c>
      <c r="N112" s="196" t="s">
        <v>45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126</v>
      </c>
      <c r="AT112" s="199" t="s">
        <v>121</v>
      </c>
      <c r="AU112" s="199" t="s">
        <v>84</v>
      </c>
      <c r="AY112" s="18" t="s">
        <v>119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82</v>
      </c>
      <c r="BK112" s="200">
        <f>ROUND(I112*H112,2)</f>
        <v>0</v>
      </c>
      <c r="BL112" s="18" t="s">
        <v>126</v>
      </c>
      <c r="BM112" s="199" t="s">
        <v>588</v>
      </c>
    </row>
    <row r="113" spans="1:65" s="2" customFormat="1" ht="39">
      <c r="A113" s="35"/>
      <c r="B113" s="36"/>
      <c r="C113" s="37"/>
      <c r="D113" s="201" t="s">
        <v>128</v>
      </c>
      <c r="E113" s="37"/>
      <c r="F113" s="202" t="s">
        <v>273</v>
      </c>
      <c r="G113" s="37"/>
      <c r="H113" s="37"/>
      <c r="I113" s="109"/>
      <c r="J113" s="37"/>
      <c r="K113" s="37"/>
      <c r="L113" s="40"/>
      <c r="M113" s="203"/>
      <c r="N113" s="204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128</v>
      </c>
      <c r="AU113" s="18" t="s">
        <v>84</v>
      </c>
    </row>
    <row r="114" spans="1:65" s="13" customFormat="1" ht="11.25">
      <c r="B114" s="205"/>
      <c r="C114" s="206"/>
      <c r="D114" s="201" t="s">
        <v>141</v>
      </c>
      <c r="E114" s="207" t="s">
        <v>21</v>
      </c>
      <c r="F114" s="208" t="s">
        <v>589</v>
      </c>
      <c r="G114" s="206"/>
      <c r="H114" s="209">
        <v>0.27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141</v>
      </c>
      <c r="AU114" s="215" t="s">
        <v>84</v>
      </c>
      <c r="AV114" s="13" t="s">
        <v>84</v>
      </c>
      <c r="AW114" s="13" t="s">
        <v>35</v>
      </c>
      <c r="AX114" s="13" t="s">
        <v>74</v>
      </c>
      <c r="AY114" s="215" t="s">
        <v>119</v>
      </c>
    </row>
    <row r="115" spans="1:65" s="14" customFormat="1" ht="11.25">
      <c r="B115" s="216"/>
      <c r="C115" s="217"/>
      <c r="D115" s="201" t="s">
        <v>141</v>
      </c>
      <c r="E115" s="218" t="s">
        <v>21</v>
      </c>
      <c r="F115" s="219" t="s">
        <v>145</v>
      </c>
      <c r="G115" s="217"/>
      <c r="H115" s="220">
        <v>0.27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141</v>
      </c>
      <c r="AU115" s="226" t="s">
        <v>84</v>
      </c>
      <c r="AV115" s="14" t="s">
        <v>126</v>
      </c>
      <c r="AW115" s="14" t="s">
        <v>35</v>
      </c>
      <c r="AX115" s="14" t="s">
        <v>82</v>
      </c>
      <c r="AY115" s="226" t="s">
        <v>119</v>
      </c>
    </row>
    <row r="116" spans="1:65" s="2" customFormat="1" ht="16.5" customHeight="1">
      <c r="A116" s="35"/>
      <c r="B116" s="36"/>
      <c r="C116" s="188" t="s">
        <v>182</v>
      </c>
      <c r="D116" s="188" t="s">
        <v>121</v>
      </c>
      <c r="E116" s="189" t="s">
        <v>280</v>
      </c>
      <c r="F116" s="190" t="s">
        <v>281</v>
      </c>
      <c r="G116" s="191" t="s">
        <v>148</v>
      </c>
      <c r="H116" s="192">
        <v>0.27</v>
      </c>
      <c r="I116" s="193"/>
      <c r="J116" s="194">
        <f>ROUND(I116*H116,2)</f>
        <v>0</v>
      </c>
      <c r="K116" s="190" t="s">
        <v>125</v>
      </c>
      <c r="L116" s="40"/>
      <c r="M116" s="195" t="s">
        <v>21</v>
      </c>
      <c r="N116" s="196" t="s">
        <v>45</v>
      </c>
      <c r="O116" s="65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126</v>
      </c>
      <c r="AT116" s="199" t="s">
        <v>121</v>
      </c>
      <c r="AU116" s="199" t="s">
        <v>84</v>
      </c>
      <c r="AY116" s="18" t="s">
        <v>119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82</v>
      </c>
      <c r="BK116" s="200">
        <f>ROUND(I116*H116,2)</f>
        <v>0</v>
      </c>
      <c r="BL116" s="18" t="s">
        <v>126</v>
      </c>
      <c r="BM116" s="199" t="s">
        <v>590</v>
      </c>
    </row>
    <row r="117" spans="1:65" s="2" customFormat="1" ht="19.5">
      <c r="A117" s="35"/>
      <c r="B117" s="36"/>
      <c r="C117" s="37"/>
      <c r="D117" s="201" t="s">
        <v>128</v>
      </c>
      <c r="E117" s="37"/>
      <c r="F117" s="202" t="s">
        <v>283</v>
      </c>
      <c r="G117" s="37"/>
      <c r="H117" s="37"/>
      <c r="I117" s="109"/>
      <c r="J117" s="37"/>
      <c r="K117" s="37"/>
      <c r="L117" s="40"/>
      <c r="M117" s="203"/>
      <c r="N117" s="20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128</v>
      </c>
      <c r="AU117" s="18" t="s">
        <v>84</v>
      </c>
    </row>
    <row r="118" spans="1:65" s="2" customFormat="1" ht="16.5" customHeight="1">
      <c r="A118" s="35"/>
      <c r="B118" s="36"/>
      <c r="C118" s="188" t="s">
        <v>196</v>
      </c>
      <c r="D118" s="188" t="s">
        <v>121</v>
      </c>
      <c r="E118" s="189" t="s">
        <v>285</v>
      </c>
      <c r="F118" s="190" t="s">
        <v>286</v>
      </c>
      <c r="G118" s="191" t="s">
        <v>148</v>
      </c>
      <c r="H118" s="192">
        <v>0.27</v>
      </c>
      <c r="I118" s="193"/>
      <c r="J118" s="194">
        <f>ROUND(I118*H118,2)</f>
        <v>0</v>
      </c>
      <c r="K118" s="190" t="s">
        <v>125</v>
      </c>
      <c r="L118" s="40"/>
      <c r="M118" s="195" t="s">
        <v>21</v>
      </c>
      <c r="N118" s="196" t="s">
        <v>45</v>
      </c>
      <c r="O118" s="65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126</v>
      </c>
      <c r="AT118" s="199" t="s">
        <v>121</v>
      </c>
      <c r="AU118" s="199" t="s">
        <v>84</v>
      </c>
      <c r="AY118" s="18" t="s">
        <v>119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82</v>
      </c>
      <c r="BK118" s="200">
        <f>ROUND(I118*H118,2)</f>
        <v>0</v>
      </c>
      <c r="BL118" s="18" t="s">
        <v>126</v>
      </c>
      <c r="BM118" s="199" t="s">
        <v>591</v>
      </c>
    </row>
    <row r="119" spans="1:65" s="2" customFormat="1" ht="11.25">
      <c r="A119" s="35"/>
      <c r="B119" s="36"/>
      <c r="C119" s="37"/>
      <c r="D119" s="201" t="s">
        <v>128</v>
      </c>
      <c r="E119" s="37"/>
      <c r="F119" s="202" t="s">
        <v>286</v>
      </c>
      <c r="G119" s="37"/>
      <c r="H119" s="37"/>
      <c r="I119" s="109"/>
      <c r="J119" s="37"/>
      <c r="K119" s="37"/>
      <c r="L119" s="40"/>
      <c r="M119" s="203"/>
      <c r="N119" s="204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128</v>
      </c>
      <c r="AU119" s="18" t="s">
        <v>84</v>
      </c>
    </row>
    <row r="120" spans="1:65" s="2" customFormat="1" ht="24" customHeight="1">
      <c r="A120" s="35"/>
      <c r="B120" s="36"/>
      <c r="C120" s="188" t="s">
        <v>201</v>
      </c>
      <c r="D120" s="188" t="s">
        <v>121</v>
      </c>
      <c r="E120" s="189" t="s">
        <v>301</v>
      </c>
      <c r="F120" s="190" t="s">
        <v>302</v>
      </c>
      <c r="G120" s="191" t="s">
        <v>148</v>
      </c>
      <c r="H120" s="192">
        <v>4.8600000000000003</v>
      </c>
      <c r="I120" s="193"/>
      <c r="J120" s="194">
        <f>ROUND(I120*H120,2)</f>
        <v>0</v>
      </c>
      <c r="K120" s="190" t="s">
        <v>125</v>
      </c>
      <c r="L120" s="40"/>
      <c r="M120" s="195" t="s">
        <v>21</v>
      </c>
      <c r="N120" s="196" t="s">
        <v>45</v>
      </c>
      <c r="O120" s="65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126</v>
      </c>
      <c r="AT120" s="199" t="s">
        <v>121</v>
      </c>
      <c r="AU120" s="199" t="s">
        <v>84</v>
      </c>
      <c r="AY120" s="18" t="s">
        <v>119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82</v>
      </c>
      <c r="BK120" s="200">
        <f>ROUND(I120*H120,2)</f>
        <v>0</v>
      </c>
      <c r="BL120" s="18" t="s">
        <v>126</v>
      </c>
      <c r="BM120" s="199" t="s">
        <v>592</v>
      </c>
    </row>
    <row r="121" spans="1:65" s="2" customFormat="1" ht="29.25">
      <c r="A121" s="35"/>
      <c r="B121" s="36"/>
      <c r="C121" s="37"/>
      <c r="D121" s="201" t="s">
        <v>128</v>
      </c>
      <c r="E121" s="37"/>
      <c r="F121" s="202" t="s">
        <v>304</v>
      </c>
      <c r="G121" s="37"/>
      <c r="H121" s="37"/>
      <c r="I121" s="109"/>
      <c r="J121" s="37"/>
      <c r="K121" s="37"/>
      <c r="L121" s="40"/>
      <c r="M121" s="203"/>
      <c r="N121" s="204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128</v>
      </c>
      <c r="AU121" s="18" t="s">
        <v>84</v>
      </c>
    </row>
    <row r="122" spans="1:65" s="13" customFormat="1" ht="11.25">
      <c r="B122" s="205"/>
      <c r="C122" s="206"/>
      <c r="D122" s="201" t="s">
        <v>141</v>
      </c>
      <c r="E122" s="207" t="s">
        <v>21</v>
      </c>
      <c r="F122" s="208" t="s">
        <v>569</v>
      </c>
      <c r="G122" s="206"/>
      <c r="H122" s="209">
        <v>6.75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141</v>
      </c>
      <c r="AU122" s="215" t="s">
        <v>84</v>
      </c>
      <c r="AV122" s="13" t="s">
        <v>84</v>
      </c>
      <c r="AW122" s="13" t="s">
        <v>35</v>
      </c>
      <c r="AX122" s="13" t="s">
        <v>74</v>
      </c>
      <c r="AY122" s="215" t="s">
        <v>119</v>
      </c>
    </row>
    <row r="123" spans="1:65" s="13" customFormat="1" ht="11.25">
      <c r="B123" s="205"/>
      <c r="C123" s="206"/>
      <c r="D123" s="201" t="s">
        <v>141</v>
      </c>
      <c r="E123" s="207" t="s">
        <v>21</v>
      </c>
      <c r="F123" s="208" t="s">
        <v>593</v>
      </c>
      <c r="G123" s="206"/>
      <c r="H123" s="209">
        <v>-0.27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141</v>
      </c>
      <c r="AU123" s="215" t="s">
        <v>84</v>
      </c>
      <c r="AV123" s="13" t="s">
        <v>84</v>
      </c>
      <c r="AW123" s="13" t="s">
        <v>35</v>
      </c>
      <c r="AX123" s="13" t="s">
        <v>74</v>
      </c>
      <c r="AY123" s="215" t="s">
        <v>119</v>
      </c>
    </row>
    <row r="124" spans="1:65" s="13" customFormat="1" ht="11.25">
      <c r="B124" s="205"/>
      <c r="C124" s="206"/>
      <c r="D124" s="201" t="s">
        <v>141</v>
      </c>
      <c r="E124" s="207" t="s">
        <v>21</v>
      </c>
      <c r="F124" s="208" t="s">
        <v>594</v>
      </c>
      <c r="G124" s="206"/>
      <c r="H124" s="209">
        <v>-1.62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141</v>
      </c>
      <c r="AU124" s="215" t="s">
        <v>84</v>
      </c>
      <c r="AV124" s="13" t="s">
        <v>84</v>
      </c>
      <c r="AW124" s="13" t="s">
        <v>35</v>
      </c>
      <c r="AX124" s="13" t="s">
        <v>74</v>
      </c>
      <c r="AY124" s="215" t="s">
        <v>119</v>
      </c>
    </row>
    <row r="125" spans="1:65" s="14" customFormat="1" ht="11.25">
      <c r="B125" s="216"/>
      <c r="C125" s="217"/>
      <c r="D125" s="201" t="s">
        <v>141</v>
      </c>
      <c r="E125" s="218" t="s">
        <v>21</v>
      </c>
      <c r="F125" s="219" t="s">
        <v>145</v>
      </c>
      <c r="G125" s="217"/>
      <c r="H125" s="220">
        <v>4.8600000000000003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141</v>
      </c>
      <c r="AU125" s="226" t="s">
        <v>84</v>
      </c>
      <c r="AV125" s="14" t="s">
        <v>126</v>
      </c>
      <c r="AW125" s="14" t="s">
        <v>35</v>
      </c>
      <c r="AX125" s="14" t="s">
        <v>82</v>
      </c>
      <c r="AY125" s="226" t="s">
        <v>119</v>
      </c>
    </row>
    <row r="126" spans="1:65" s="2" customFormat="1" ht="24" customHeight="1">
      <c r="A126" s="35"/>
      <c r="B126" s="36"/>
      <c r="C126" s="188" t="s">
        <v>207</v>
      </c>
      <c r="D126" s="188" t="s">
        <v>121</v>
      </c>
      <c r="E126" s="189" t="s">
        <v>317</v>
      </c>
      <c r="F126" s="190" t="s">
        <v>318</v>
      </c>
      <c r="G126" s="191" t="s">
        <v>148</v>
      </c>
      <c r="H126" s="192">
        <v>1.62</v>
      </c>
      <c r="I126" s="193"/>
      <c r="J126" s="194">
        <f>ROUND(I126*H126,2)</f>
        <v>0</v>
      </c>
      <c r="K126" s="190" t="s">
        <v>125</v>
      </c>
      <c r="L126" s="40"/>
      <c r="M126" s="195" t="s">
        <v>21</v>
      </c>
      <c r="N126" s="196" t="s">
        <v>45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9" t="s">
        <v>126</v>
      </c>
      <c r="AT126" s="199" t="s">
        <v>121</v>
      </c>
      <c r="AU126" s="199" t="s">
        <v>84</v>
      </c>
      <c r="AY126" s="18" t="s">
        <v>119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8" t="s">
        <v>82</v>
      </c>
      <c r="BK126" s="200">
        <f>ROUND(I126*H126,2)</f>
        <v>0</v>
      </c>
      <c r="BL126" s="18" t="s">
        <v>126</v>
      </c>
      <c r="BM126" s="199" t="s">
        <v>595</v>
      </c>
    </row>
    <row r="127" spans="1:65" s="2" customFormat="1" ht="39">
      <c r="A127" s="35"/>
      <c r="B127" s="36"/>
      <c r="C127" s="37"/>
      <c r="D127" s="201" t="s">
        <v>128</v>
      </c>
      <c r="E127" s="37"/>
      <c r="F127" s="202" t="s">
        <v>320</v>
      </c>
      <c r="G127" s="37"/>
      <c r="H127" s="37"/>
      <c r="I127" s="109"/>
      <c r="J127" s="37"/>
      <c r="K127" s="37"/>
      <c r="L127" s="40"/>
      <c r="M127" s="203"/>
      <c r="N127" s="204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128</v>
      </c>
      <c r="AU127" s="18" t="s">
        <v>84</v>
      </c>
    </row>
    <row r="128" spans="1:65" s="13" customFormat="1" ht="11.25">
      <c r="B128" s="205"/>
      <c r="C128" s="206"/>
      <c r="D128" s="201" t="s">
        <v>141</v>
      </c>
      <c r="E128" s="207" t="s">
        <v>21</v>
      </c>
      <c r="F128" s="208" t="s">
        <v>596</v>
      </c>
      <c r="G128" s="206"/>
      <c r="H128" s="209">
        <v>1.62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141</v>
      </c>
      <c r="AU128" s="215" t="s">
        <v>84</v>
      </c>
      <c r="AV128" s="13" t="s">
        <v>84</v>
      </c>
      <c r="AW128" s="13" t="s">
        <v>35</v>
      </c>
      <c r="AX128" s="13" t="s">
        <v>74</v>
      </c>
      <c r="AY128" s="215" t="s">
        <v>119</v>
      </c>
    </row>
    <row r="129" spans="1:65" s="14" customFormat="1" ht="11.25">
      <c r="B129" s="216"/>
      <c r="C129" s="217"/>
      <c r="D129" s="201" t="s">
        <v>141</v>
      </c>
      <c r="E129" s="218" t="s">
        <v>21</v>
      </c>
      <c r="F129" s="219" t="s">
        <v>145</v>
      </c>
      <c r="G129" s="217"/>
      <c r="H129" s="220">
        <v>1.62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141</v>
      </c>
      <c r="AU129" s="226" t="s">
        <v>84</v>
      </c>
      <c r="AV129" s="14" t="s">
        <v>126</v>
      </c>
      <c r="AW129" s="14" t="s">
        <v>35</v>
      </c>
      <c r="AX129" s="14" t="s">
        <v>82</v>
      </c>
      <c r="AY129" s="226" t="s">
        <v>119</v>
      </c>
    </row>
    <row r="130" spans="1:65" s="2" customFormat="1" ht="24" customHeight="1">
      <c r="A130" s="35"/>
      <c r="B130" s="36"/>
      <c r="C130" s="188" t="s">
        <v>212</v>
      </c>
      <c r="D130" s="188" t="s">
        <v>121</v>
      </c>
      <c r="E130" s="189" t="s">
        <v>329</v>
      </c>
      <c r="F130" s="190" t="s">
        <v>330</v>
      </c>
      <c r="G130" s="191" t="s">
        <v>148</v>
      </c>
      <c r="H130" s="192">
        <v>1.62</v>
      </c>
      <c r="I130" s="193"/>
      <c r="J130" s="194">
        <f>ROUND(I130*H130,2)</f>
        <v>0</v>
      </c>
      <c r="K130" s="190" t="s">
        <v>125</v>
      </c>
      <c r="L130" s="40"/>
      <c r="M130" s="195" t="s">
        <v>21</v>
      </c>
      <c r="N130" s="196" t="s">
        <v>45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126</v>
      </c>
      <c r="AT130" s="199" t="s">
        <v>121</v>
      </c>
      <c r="AU130" s="199" t="s">
        <v>84</v>
      </c>
      <c r="AY130" s="18" t="s">
        <v>119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126</v>
      </c>
      <c r="BM130" s="199" t="s">
        <v>597</v>
      </c>
    </row>
    <row r="131" spans="1:65" s="2" customFormat="1" ht="39">
      <c r="A131" s="35"/>
      <c r="B131" s="36"/>
      <c r="C131" s="37"/>
      <c r="D131" s="201" t="s">
        <v>128</v>
      </c>
      <c r="E131" s="37"/>
      <c r="F131" s="202" t="s">
        <v>332</v>
      </c>
      <c r="G131" s="37"/>
      <c r="H131" s="37"/>
      <c r="I131" s="109"/>
      <c r="J131" s="37"/>
      <c r="K131" s="37"/>
      <c r="L131" s="40"/>
      <c r="M131" s="203"/>
      <c r="N131" s="204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128</v>
      </c>
      <c r="AU131" s="18" t="s">
        <v>84</v>
      </c>
    </row>
    <row r="132" spans="1:65" s="13" customFormat="1" ht="11.25">
      <c r="B132" s="205"/>
      <c r="C132" s="206"/>
      <c r="D132" s="201" t="s">
        <v>141</v>
      </c>
      <c r="E132" s="207" t="s">
        <v>21</v>
      </c>
      <c r="F132" s="208" t="s">
        <v>596</v>
      </c>
      <c r="G132" s="206"/>
      <c r="H132" s="209">
        <v>1.62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141</v>
      </c>
      <c r="AU132" s="215" t="s">
        <v>84</v>
      </c>
      <c r="AV132" s="13" t="s">
        <v>84</v>
      </c>
      <c r="AW132" s="13" t="s">
        <v>35</v>
      </c>
      <c r="AX132" s="13" t="s">
        <v>74</v>
      </c>
      <c r="AY132" s="215" t="s">
        <v>119</v>
      </c>
    </row>
    <row r="133" spans="1:65" s="14" customFormat="1" ht="11.25">
      <c r="B133" s="216"/>
      <c r="C133" s="217"/>
      <c r="D133" s="201" t="s">
        <v>141</v>
      </c>
      <c r="E133" s="218" t="s">
        <v>21</v>
      </c>
      <c r="F133" s="219" t="s">
        <v>145</v>
      </c>
      <c r="G133" s="217"/>
      <c r="H133" s="220">
        <v>1.62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141</v>
      </c>
      <c r="AU133" s="226" t="s">
        <v>84</v>
      </c>
      <c r="AV133" s="14" t="s">
        <v>126</v>
      </c>
      <c r="AW133" s="14" t="s">
        <v>35</v>
      </c>
      <c r="AX133" s="14" t="s">
        <v>82</v>
      </c>
      <c r="AY133" s="226" t="s">
        <v>119</v>
      </c>
    </row>
    <row r="134" spans="1:65" s="12" customFormat="1" ht="22.9" customHeight="1">
      <c r="B134" s="172"/>
      <c r="C134" s="173"/>
      <c r="D134" s="174" t="s">
        <v>73</v>
      </c>
      <c r="E134" s="186" t="s">
        <v>126</v>
      </c>
      <c r="F134" s="186" t="s">
        <v>362</v>
      </c>
      <c r="G134" s="173"/>
      <c r="H134" s="173"/>
      <c r="I134" s="176"/>
      <c r="J134" s="187">
        <f>BK134</f>
        <v>0</v>
      </c>
      <c r="K134" s="173"/>
      <c r="L134" s="178"/>
      <c r="M134" s="179"/>
      <c r="N134" s="180"/>
      <c r="O134" s="180"/>
      <c r="P134" s="181">
        <f>SUM(P135:P138)</f>
        <v>0</v>
      </c>
      <c r="Q134" s="180"/>
      <c r="R134" s="181">
        <f>SUM(R135:R138)</f>
        <v>0</v>
      </c>
      <c r="S134" s="180"/>
      <c r="T134" s="182">
        <f>SUM(T135:T138)</f>
        <v>0</v>
      </c>
      <c r="AR134" s="183" t="s">
        <v>82</v>
      </c>
      <c r="AT134" s="184" t="s">
        <v>73</v>
      </c>
      <c r="AU134" s="184" t="s">
        <v>82</v>
      </c>
      <c r="AY134" s="183" t="s">
        <v>119</v>
      </c>
      <c r="BK134" s="185">
        <f>SUM(BK135:BK138)</f>
        <v>0</v>
      </c>
    </row>
    <row r="135" spans="1:65" s="2" customFormat="1" ht="16.5" customHeight="1">
      <c r="A135" s="35"/>
      <c r="B135" s="36"/>
      <c r="C135" s="188" t="s">
        <v>219</v>
      </c>
      <c r="D135" s="188" t="s">
        <v>121</v>
      </c>
      <c r="E135" s="189" t="s">
        <v>370</v>
      </c>
      <c r="F135" s="190" t="s">
        <v>371</v>
      </c>
      <c r="G135" s="191" t="s">
        <v>148</v>
      </c>
      <c r="H135" s="192">
        <v>0.27</v>
      </c>
      <c r="I135" s="193"/>
      <c r="J135" s="194">
        <f>ROUND(I135*H135,2)</f>
        <v>0</v>
      </c>
      <c r="K135" s="190" t="s">
        <v>125</v>
      </c>
      <c r="L135" s="40"/>
      <c r="M135" s="195" t="s">
        <v>21</v>
      </c>
      <c r="N135" s="196" t="s">
        <v>45</v>
      </c>
      <c r="O135" s="65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9" t="s">
        <v>126</v>
      </c>
      <c r="AT135" s="199" t="s">
        <v>121</v>
      </c>
      <c r="AU135" s="199" t="s">
        <v>84</v>
      </c>
      <c r="AY135" s="18" t="s">
        <v>119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8" t="s">
        <v>82</v>
      </c>
      <c r="BK135" s="200">
        <f>ROUND(I135*H135,2)</f>
        <v>0</v>
      </c>
      <c r="BL135" s="18" t="s">
        <v>126</v>
      </c>
      <c r="BM135" s="199" t="s">
        <v>598</v>
      </c>
    </row>
    <row r="136" spans="1:65" s="2" customFormat="1" ht="19.5">
      <c r="A136" s="35"/>
      <c r="B136" s="36"/>
      <c r="C136" s="37"/>
      <c r="D136" s="201" t="s">
        <v>128</v>
      </c>
      <c r="E136" s="37"/>
      <c r="F136" s="202" t="s">
        <v>373</v>
      </c>
      <c r="G136" s="37"/>
      <c r="H136" s="37"/>
      <c r="I136" s="109"/>
      <c r="J136" s="37"/>
      <c r="K136" s="37"/>
      <c r="L136" s="40"/>
      <c r="M136" s="203"/>
      <c r="N136" s="204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128</v>
      </c>
      <c r="AU136" s="18" t="s">
        <v>84</v>
      </c>
    </row>
    <row r="137" spans="1:65" s="13" customFormat="1" ht="11.25">
      <c r="B137" s="205"/>
      <c r="C137" s="206"/>
      <c r="D137" s="201" t="s">
        <v>141</v>
      </c>
      <c r="E137" s="207" t="s">
        <v>21</v>
      </c>
      <c r="F137" s="208" t="s">
        <v>589</v>
      </c>
      <c r="G137" s="206"/>
      <c r="H137" s="209">
        <v>0.27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141</v>
      </c>
      <c r="AU137" s="215" t="s">
        <v>84</v>
      </c>
      <c r="AV137" s="13" t="s">
        <v>84</v>
      </c>
      <c r="AW137" s="13" t="s">
        <v>35</v>
      </c>
      <c r="AX137" s="13" t="s">
        <v>74</v>
      </c>
      <c r="AY137" s="215" t="s">
        <v>119</v>
      </c>
    </row>
    <row r="138" spans="1:65" s="14" customFormat="1" ht="11.25">
      <c r="B138" s="216"/>
      <c r="C138" s="217"/>
      <c r="D138" s="201" t="s">
        <v>141</v>
      </c>
      <c r="E138" s="218" t="s">
        <v>21</v>
      </c>
      <c r="F138" s="219" t="s">
        <v>145</v>
      </c>
      <c r="G138" s="217"/>
      <c r="H138" s="220">
        <v>0.27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141</v>
      </c>
      <c r="AU138" s="226" t="s">
        <v>84</v>
      </c>
      <c r="AV138" s="14" t="s">
        <v>126</v>
      </c>
      <c r="AW138" s="14" t="s">
        <v>35</v>
      </c>
      <c r="AX138" s="14" t="s">
        <v>82</v>
      </c>
      <c r="AY138" s="226" t="s">
        <v>119</v>
      </c>
    </row>
    <row r="139" spans="1:65" s="12" customFormat="1" ht="22.9" customHeight="1">
      <c r="B139" s="172"/>
      <c r="C139" s="173"/>
      <c r="D139" s="174" t="s">
        <v>73</v>
      </c>
      <c r="E139" s="186" t="s">
        <v>177</v>
      </c>
      <c r="F139" s="186" t="s">
        <v>387</v>
      </c>
      <c r="G139" s="173"/>
      <c r="H139" s="173"/>
      <c r="I139" s="176"/>
      <c r="J139" s="187">
        <f>BK139</f>
        <v>0</v>
      </c>
      <c r="K139" s="173"/>
      <c r="L139" s="178"/>
      <c r="M139" s="179"/>
      <c r="N139" s="180"/>
      <c r="O139" s="180"/>
      <c r="P139" s="181">
        <f>SUM(P140:P157)</f>
        <v>0</v>
      </c>
      <c r="Q139" s="180"/>
      <c r="R139" s="181">
        <f>SUM(R140:R157)</f>
        <v>1.6199999999999999E-2</v>
      </c>
      <c r="S139" s="180"/>
      <c r="T139" s="182">
        <f>SUM(T140:T157)</f>
        <v>6.3E-3</v>
      </c>
      <c r="AR139" s="183" t="s">
        <v>82</v>
      </c>
      <c r="AT139" s="184" t="s">
        <v>73</v>
      </c>
      <c r="AU139" s="184" t="s">
        <v>82</v>
      </c>
      <c r="AY139" s="183" t="s">
        <v>119</v>
      </c>
      <c r="BK139" s="185">
        <f>SUM(BK140:BK157)</f>
        <v>0</v>
      </c>
    </row>
    <row r="140" spans="1:65" s="2" customFormat="1" ht="24" customHeight="1">
      <c r="A140" s="35"/>
      <c r="B140" s="36"/>
      <c r="C140" s="188" t="s">
        <v>8</v>
      </c>
      <c r="D140" s="188" t="s">
        <v>121</v>
      </c>
      <c r="E140" s="189" t="s">
        <v>599</v>
      </c>
      <c r="F140" s="190" t="s">
        <v>600</v>
      </c>
      <c r="G140" s="191" t="s">
        <v>215</v>
      </c>
      <c r="H140" s="192">
        <v>9</v>
      </c>
      <c r="I140" s="193"/>
      <c r="J140" s="194">
        <f>ROUND(I140*H140,2)</f>
        <v>0</v>
      </c>
      <c r="K140" s="190" t="s">
        <v>125</v>
      </c>
      <c r="L140" s="40"/>
      <c r="M140" s="195" t="s">
        <v>21</v>
      </c>
      <c r="N140" s="196" t="s">
        <v>45</v>
      </c>
      <c r="O140" s="65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126</v>
      </c>
      <c r="AT140" s="199" t="s">
        <v>121</v>
      </c>
      <c r="AU140" s="199" t="s">
        <v>84</v>
      </c>
      <c r="AY140" s="18" t="s">
        <v>119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82</v>
      </c>
      <c r="BK140" s="200">
        <f>ROUND(I140*H140,2)</f>
        <v>0</v>
      </c>
      <c r="BL140" s="18" t="s">
        <v>126</v>
      </c>
      <c r="BM140" s="199" t="s">
        <v>601</v>
      </c>
    </row>
    <row r="141" spans="1:65" s="2" customFormat="1" ht="29.25">
      <c r="A141" s="35"/>
      <c r="B141" s="36"/>
      <c r="C141" s="37"/>
      <c r="D141" s="201" t="s">
        <v>128</v>
      </c>
      <c r="E141" s="37"/>
      <c r="F141" s="202" t="s">
        <v>602</v>
      </c>
      <c r="G141" s="37"/>
      <c r="H141" s="37"/>
      <c r="I141" s="109"/>
      <c r="J141" s="37"/>
      <c r="K141" s="37"/>
      <c r="L141" s="40"/>
      <c r="M141" s="203"/>
      <c r="N141" s="204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128</v>
      </c>
      <c r="AU141" s="18" t="s">
        <v>84</v>
      </c>
    </row>
    <row r="142" spans="1:65" s="2" customFormat="1" ht="24" customHeight="1">
      <c r="A142" s="35"/>
      <c r="B142" s="36"/>
      <c r="C142" s="238" t="s">
        <v>234</v>
      </c>
      <c r="D142" s="238" t="s">
        <v>220</v>
      </c>
      <c r="E142" s="239" t="s">
        <v>603</v>
      </c>
      <c r="F142" s="240" t="s">
        <v>604</v>
      </c>
      <c r="G142" s="241" t="s">
        <v>215</v>
      </c>
      <c r="H142" s="242">
        <v>9</v>
      </c>
      <c r="I142" s="243"/>
      <c r="J142" s="244">
        <f>ROUND(I142*H142,2)</f>
        <v>0</v>
      </c>
      <c r="K142" s="240" t="s">
        <v>21</v>
      </c>
      <c r="L142" s="245"/>
      <c r="M142" s="246" t="s">
        <v>21</v>
      </c>
      <c r="N142" s="247" t="s">
        <v>45</v>
      </c>
      <c r="O142" s="65"/>
      <c r="P142" s="197">
        <f>O142*H142</f>
        <v>0</v>
      </c>
      <c r="Q142" s="197">
        <v>2.9999999999999997E-4</v>
      </c>
      <c r="R142" s="197">
        <f>Q142*H142</f>
        <v>2.6999999999999997E-3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177</v>
      </c>
      <c r="AT142" s="199" t="s">
        <v>220</v>
      </c>
      <c r="AU142" s="199" t="s">
        <v>84</v>
      </c>
      <c r="AY142" s="18" t="s">
        <v>119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82</v>
      </c>
      <c r="BK142" s="200">
        <f>ROUND(I142*H142,2)</f>
        <v>0</v>
      </c>
      <c r="BL142" s="18" t="s">
        <v>126</v>
      </c>
      <c r="BM142" s="199" t="s">
        <v>605</v>
      </c>
    </row>
    <row r="143" spans="1:65" s="2" customFormat="1" ht="11.25">
      <c r="A143" s="35"/>
      <c r="B143" s="36"/>
      <c r="C143" s="37"/>
      <c r="D143" s="201" t="s">
        <v>128</v>
      </c>
      <c r="E143" s="37"/>
      <c r="F143" s="202" t="s">
        <v>604</v>
      </c>
      <c r="G143" s="37"/>
      <c r="H143" s="37"/>
      <c r="I143" s="109"/>
      <c r="J143" s="37"/>
      <c r="K143" s="37"/>
      <c r="L143" s="40"/>
      <c r="M143" s="203"/>
      <c r="N143" s="204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128</v>
      </c>
      <c r="AU143" s="18" t="s">
        <v>84</v>
      </c>
    </row>
    <row r="144" spans="1:65" s="2" customFormat="1" ht="16.5" customHeight="1">
      <c r="A144" s="35"/>
      <c r="B144" s="36"/>
      <c r="C144" s="188" t="s">
        <v>239</v>
      </c>
      <c r="D144" s="188" t="s">
        <v>121</v>
      </c>
      <c r="E144" s="189" t="s">
        <v>606</v>
      </c>
      <c r="F144" s="190" t="s">
        <v>607</v>
      </c>
      <c r="G144" s="191" t="s">
        <v>215</v>
      </c>
      <c r="H144" s="192">
        <v>9</v>
      </c>
      <c r="I144" s="193"/>
      <c r="J144" s="194">
        <f>ROUND(I144*H144,2)</f>
        <v>0</v>
      </c>
      <c r="K144" s="190" t="s">
        <v>125</v>
      </c>
      <c r="L144" s="40"/>
      <c r="M144" s="195" t="s">
        <v>21</v>
      </c>
      <c r="N144" s="196" t="s">
        <v>45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6.9999999999999999E-4</v>
      </c>
      <c r="T144" s="198">
        <f>S144*H144</f>
        <v>6.3E-3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9" t="s">
        <v>126</v>
      </c>
      <c r="AT144" s="199" t="s">
        <v>121</v>
      </c>
      <c r="AU144" s="199" t="s">
        <v>84</v>
      </c>
      <c r="AY144" s="18" t="s">
        <v>119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8" t="s">
        <v>82</v>
      </c>
      <c r="BK144" s="200">
        <f>ROUND(I144*H144,2)</f>
        <v>0</v>
      </c>
      <c r="BL144" s="18" t="s">
        <v>126</v>
      </c>
      <c r="BM144" s="199" t="s">
        <v>608</v>
      </c>
    </row>
    <row r="145" spans="1:65" s="2" customFormat="1" ht="19.5">
      <c r="A145" s="35"/>
      <c r="B145" s="36"/>
      <c r="C145" s="37"/>
      <c r="D145" s="201" t="s">
        <v>128</v>
      </c>
      <c r="E145" s="37"/>
      <c r="F145" s="202" t="s">
        <v>609</v>
      </c>
      <c r="G145" s="37"/>
      <c r="H145" s="37"/>
      <c r="I145" s="109"/>
      <c r="J145" s="37"/>
      <c r="K145" s="37"/>
      <c r="L145" s="40"/>
      <c r="M145" s="203"/>
      <c r="N145" s="204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128</v>
      </c>
      <c r="AU145" s="18" t="s">
        <v>84</v>
      </c>
    </row>
    <row r="146" spans="1:65" s="2" customFormat="1" ht="24" customHeight="1">
      <c r="A146" s="35"/>
      <c r="B146" s="36"/>
      <c r="C146" s="188" t="s">
        <v>247</v>
      </c>
      <c r="D146" s="188" t="s">
        <v>121</v>
      </c>
      <c r="E146" s="189" t="s">
        <v>610</v>
      </c>
      <c r="F146" s="190" t="s">
        <v>611</v>
      </c>
      <c r="G146" s="191" t="s">
        <v>403</v>
      </c>
      <c r="H146" s="192">
        <v>2</v>
      </c>
      <c r="I146" s="193"/>
      <c r="J146" s="194">
        <f>ROUND(I146*H146,2)</f>
        <v>0</v>
      </c>
      <c r="K146" s="190" t="s">
        <v>125</v>
      </c>
      <c r="L146" s="40"/>
      <c r="M146" s="195" t="s">
        <v>21</v>
      </c>
      <c r="N146" s="196" t="s">
        <v>45</v>
      </c>
      <c r="O146" s="65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126</v>
      </c>
      <c r="AT146" s="199" t="s">
        <v>121</v>
      </c>
      <c r="AU146" s="199" t="s">
        <v>84</v>
      </c>
      <c r="AY146" s="18" t="s">
        <v>119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82</v>
      </c>
      <c r="BK146" s="200">
        <f>ROUND(I146*H146,2)</f>
        <v>0</v>
      </c>
      <c r="BL146" s="18" t="s">
        <v>126</v>
      </c>
      <c r="BM146" s="199" t="s">
        <v>612</v>
      </c>
    </row>
    <row r="147" spans="1:65" s="2" customFormat="1" ht="29.25">
      <c r="A147" s="35"/>
      <c r="B147" s="36"/>
      <c r="C147" s="37"/>
      <c r="D147" s="201" t="s">
        <v>128</v>
      </c>
      <c r="E147" s="37"/>
      <c r="F147" s="202" t="s">
        <v>613</v>
      </c>
      <c r="G147" s="37"/>
      <c r="H147" s="37"/>
      <c r="I147" s="109"/>
      <c r="J147" s="37"/>
      <c r="K147" s="37"/>
      <c r="L147" s="40"/>
      <c r="M147" s="203"/>
      <c r="N147" s="204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128</v>
      </c>
      <c r="AU147" s="18" t="s">
        <v>84</v>
      </c>
    </row>
    <row r="148" spans="1:65" s="2" customFormat="1" ht="16.5" customHeight="1">
      <c r="A148" s="35"/>
      <c r="B148" s="36"/>
      <c r="C148" s="238" t="s">
        <v>252</v>
      </c>
      <c r="D148" s="238" t="s">
        <v>220</v>
      </c>
      <c r="E148" s="239" t="s">
        <v>614</v>
      </c>
      <c r="F148" s="240" t="s">
        <v>615</v>
      </c>
      <c r="G148" s="241" t="s">
        <v>403</v>
      </c>
      <c r="H148" s="242">
        <v>2</v>
      </c>
      <c r="I148" s="243"/>
      <c r="J148" s="244">
        <f>ROUND(I148*H148,2)</f>
        <v>0</v>
      </c>
      <c r="K148" s="240" t="s">
        <v>21</v>
      </c>
      <c r="L148" s="245"/>
      <c r="M148" s="246" t="s">
        <v>21</v>
      </c>
      <c r="N148" s="247" t="s">
        <v>45</v>
      </c>
      <c r="O148" s="65"/>
      <c r="P148" s="197">
        <f>O148*H148</f>
        <v>0</v>
      </c>
      <c r="Q148" s="197">
        <v>1.4999999999999999E-4</v>
      </c>
      <c r="R148" s="197">
        <f>Q148*H148</f>
        <v>2.9999999999999997E-4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177</v>
      </c>
      <c r="AT148" s="199" t="s">
        <v>220</v>
      </c>
      <c r="AU148" s="199" t="s">
        <v>84</v>
      </c>
      <c r="AY148" s="18" t="s">
        <v>119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82</v>
      </c>
      <c r="BK148" s="200">
        <f>ROUND(I148*H148,2)</f>
        <v>0</v>
      </c>
      <c r="BL148" s="18" t="s">
        <v>126</v>
      </c>
      <c r="BM148" s="199" t="s">
        <v>616</v>
      </c>
    </row>
    <row r="149" spans="1:65" s="2" customFormat="1" ht="11.25">
      <c r="A149" s="35"/>
      <c r="B149" s="36"/>
      <c r="C149" s="37"/>
      <c r="D149" s="201" t="s">
        <v>128</v>
      </c>
      <c r="E149" s="37"/>
      <c r="F149" s="202" t="s">
        <v>615</v>
      </c>
      <c r="G149" s="37"/>
      <c r="H149" s="37"/>
      <c r="I149" s="109"/>
      <c r="J149" s="37"/>
      <c r="K149" s="37"/>
      <c r="L149" s="40"/>
      <c r="M149" s="203"/>
      <c r="N149" s="204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128</v>
      </c>
      <c r="AU149" s="18" t="s">
        <v>84</v>
      </c>
    </row>
    <row r="150" spans="1:65" s="2" customFormat="1" ht="16.5" customHeight="1">
      <c r="A150" s="35"/>
      <c r="B150" s="36"/>
      <c r="C150" s="188" t="s">
        <v>257</v>
      </c>
      <c r="D150" s="188" t="s">
        <v>121</v>
      </c>
      <c r="E150" s="189" t="s">
        <v>289</v>
      </c>
      <c r="F150" s="190" t="s">
        <v>617</v>
      </c>
      <c r="G150" s="191" t="s">
        <v>215</v>
      </c>
      <c r="H150" s="192">
        <v>8</v>
      </c>
      <c r="I150" s="193"/>
      <c r="J150" s="194">
        <f>ROUND(I150*H150,2)</f>
        <v>0</v>
      </c>
      <c r="K150" s="190" t="s">
        <v>21</v>
      </c>
      <c r="L150" s="40"/>
      <c r="M150" s="195" t="s">
        <v>21</v>
      </c>
      <c r="N150" s="196" t="s">
        <v>45</v>
      </c>
      <c r="O150" s="65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126</v>
      </c>
      <c r="AT150" s="199" t="s">
        <v>121</v>
      </c>
      <c r="AU150" s="199" t="s">
        <v>84</v>
      </c>
      <c r="AY150" s="18" t="s">
        <v>119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82</v>
      </c>
      <c r="BK150" s="200">
        <f>ROUND(I150*H150,2)</f>
        <v>0</v>
      </c>
      <c r="BL150" s="18" t="s">
        <v>126</v>
      </c>
      <c r="BM150" s="199" t="s">
        <v>618</v>
      </c>
    </row>
    <row r="151" spans="1:65" s="2" customFormat="1" ht="11.25">
      <c r="A151" s="35"/>
      <c r="B151" s="36"/>
      <c r="C151" s="37"/>
      <c r="D151" s="201" t="s">
        <v>128</v>
      </c>
      <c r="E151" s="37"/>
      <c r="F151" s="202" t="s">
        <v>617</v>
      </c>
      <c r="G151" s="37"/>
      <c r="H151" s="37"/>
      <c r="I151" s="109"/>
      <c r="J151" s="37"/>
      <c r="K151" s="37"/>
      <c r="L151" s="40"/>
      <c r="M151" s="203"/>
      <c r="N151" s="204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128</v>
      </c>
      <c r="AU151" s="18" t="s">
        <v>84</v>
      </c>
    </row>
    <row r="152" spans="1:65" s="13" customFormat="1" ht="11.25">
      <c r="B152" s="205"/>
      <c r="C152" s="206"/>
      <c r="D152" s="201" t="s">
        <v>141</v>
      </c>
      <c r="E152" s="207" t="s">
        <v>21</v>
      </c>
      <c r="F152" s="208" t="s">
        <v>619</v>
      </c>
      <c r="G152" s="206"/>
      <c r="H152" s="209">
        <v>8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141</v>
      </c>
      <c r="AU152" s="215" t="s">
        <v>84</v>
      </c>
      <c r="AV152" s="13" t="s">
        <v>84</v>
      </c>
      <c r="AW152" s="13" t="s">
        <v>35</v>
      </c>
      <c r="AX152" s="13" t="s">
        <v>74</v>
      </c>
      <c r="AY152" s="215" t="s">
        <v>119</v>
      </c>
    </row>
    <row r="153" spans="1:65" s="14" customFormat="1" ht="11.25">
      <c r="B153" s="216"/>
      <c r="C153" s="217"/>
      <c r="D153" s="201" t="s">
        <v>141</v>
      </c>
      <c r="E153" s="218" t="s">
        <v>21</v>
      </c>
      <c r="F153" s="219" t="s">
        <v>145</v>
      </c>
      <c r="G153" s="217"/>
      <c r="H153" s="220">
        <v>8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141</v>
      </c>
      <c r="AU153" s="226" t="s">
        <v>84</v>
      </c>
      <c r="AV153" s="14" t="s">
        <v>126</v>
      </c>
      <c r="AW153" s="14" t="s">
        <v>35</v>
      </c>
      <c r="AX153" s="14" t="s">
        <v>82</v>
      </c>
      <c r="AY153" s="226" t="s">
        <v>119</v>
      </c>
    </row>
    <row r="154" spans="1:65" s="2" customFormat="1" ht="24" customHeight="1">
      <c r="A154" s="35"/>
      <c r="B154" s="36"/>
      <c r="C154" s="238" t="s">
        <v>7</v>
      </c>
      <c r="D154" s="238" t="s">
        <v>220</v>
      </c>
      <c r="E154" s="239" t="s">
        <v>620</v>
      </c>
      <c r="F154" s="240" t="s">
        <v>621</v>
      </c>
      <c r="G154" s="241" t="s">
        <v>215</v>
      </c>
      <c r="H154" s="242">
        <v>12</v>
      </c>
      <c r="I154" s="243"/>
      <c r="J154" s="244">
        <f>ROUND(I154*H154,2)</f>
        <v>0</v>
      </c>
      <c r="K154" s="240" t="s">
        <v>21</v>
      </c>
      <c r="L154" s="245"/>
      <c r="M154" s="246" t="s">
        <v>21</v>
      </c>
      <c r="N154" s="247" t="s">
        <v>45</v>
      </c>
      <c r="O154" s="65"/>
      <c r="P154" s="197">
        <f>O154*H154</f>
        <v>0</v>
      </c>
      <c r="Q154" s="197">
        <v>1.1000000000000001E-3</v>
      </c>
      <c r="R154" s="197">
        <f>Q154*H154</f>
        <v>1.32E-2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177</v>
      </c>
      <c r="AT154" s="199" t="s">
        <v>220</v>
      </c>
      <c r="AU154" s="199" t="s">
        <v>84</v>
      </c>
      <c r="AY154" s="18" t="s">
        <v>119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82</v>
      </c>
      <c r="BK154" s="200">
        <f>ROUND(I154*H154,2)</f>
        <v>0</v>
      </c>
      <c r="BL154" s="18" t="s">
        <v>126</v>
      </c>
      <c r="BM154" s="199" t="s">
        <v>622</v>
      </c>
    </row>
    <row r="155" spans="1:65" s="2" customFormat="1" ht="11.25">
      <c r="A155" s="35"/>
      <c r="B155" s="36"/>
      <c r="C155" s="37"/>
      <c r="D155" s="201" t="s">
        <v>128</v>
      </c>
      <c r="E155" s="37"/>
      <c r="F155" s="202" t="s">
        <v>621</v>
      </c>
      <c r="G155" s="37"/>
      <c r="H155" s="37"/>
      <c r="I155" s="109"/>
      <c r="J155" s="37"/>
      <c r="K155" s="37"/>
      <c r="L155" s="40"/>
      <c r="M155" s="203"/>
      <c r="N155" s="204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128</v>
      </c>
      <c r="AU155" s="18" t="s">
        <v>84</v>
      </c>
    </row>
    <row r="156" spans="1:65" s="2" customFormat="1" ht="16.5" customHeight="1">
      <c r="A156" s="35"/>
      <c r="B156" s="36"/>
      <c r="C156" s="238" t="s">
        <v>269</v>
      </c>
      <c r="D156" s="238" t="s">
        <v>220</v>
      </c>
      <c r="E156" s="239" t="s">
        <v>539</v>
      </c>
      <c r="F156" s="240" t="s">
        <v>623</v>
      </c>
      <c r="G156" s="241" t="s">
        <v>546</v>
      </c>
      <c r="H156" s="242">
        <v>2</v>
      </c>
      <c r="I156" s="243"/>
      <c r="J156" s="244">
        <f>ROUND(I156*H156,2)</f>
        <v>0</v>
      </c>
      <c r="K156" s="240" t="s">
        <v>21</v>
      </c>
      <c r="L156" s="245"/>
      <c r="M156" s="246" t="s">
        <v>21</v>
      </c>
      <c r="N156" s="247" t="s">
        <v>45</v>
      </c>
      <c r="O156" s="65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177</v>
      </c>
      <c r="AT156" s="199" t="s">
        <v>220</v>
      </c>
      <c r="AU156" s="199" t="s">
        <v>84</v>
      </c>
      <c r="AY156" s="18" t="s">
        <v>119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82</v>
      </c>
      <c r="BK156" s="200">
        <f>ROUND(I156*H156,2)</f>
        <v>0</v>
      </c>
      <c r="BL156" s="18" t="s">
        <v>126</v>
      </c>
      <c r="BM156" s="199" t="s">
        <v>624</v>
      </c>
    </row>
    <row r="157" spans="1:65" s="2" customFormat="1" ht="11.25">
      <c r="A157" s="35"/>
      <c r="B157" s="36"/>
      <c r="C157" s="37"/>
      <c r="D157" s="201" t="s">
        <v>128</v>
      </c>
      <c r="E157" s="37"/>
      <c r="F157" s="202" t="s">
        <v>623</v>
      </c>
      <c r="G157" s="37"/>
      <c r="H157" s="37"/>
      <c r="I157" s="109"/>
      <c r="J157" s="37"/>
      <c r="K157" s="37"/>
      <c r="L157" s="40"/>
      <c r="M157" s="203"/>
      <c r="N157" s="204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128</v>
      </c>
      <c r="AU157" s="18" t="s">
        <v>84</v>
      </c>
    </row>
    <row r="158" spans="1:65" s="12" customFormat="1" ht="22.9" customHeight="1">
      <c r="B158" s="172"/>
      <c r="C158" s="173"/>
      <c r="D158" s="174" t="s">
        <v>73</v>
      </c>
      <c r="E158" s="186" t="s">
        <v>474</v>
      </c>
      <c r="F158" s="186" t="s">
        <v>475</v>
      </c>
      <c r="G158" s="173"/>
      <c r="H158" s="173"/>
      <c r="I158" s="176"/>
      <c r="J158" s="187">
        <f>BK158</f>
        <v>0</v>
      </c>
      <c r="K158" s="173"/>
      <c r="L158" s="178"/>
      <c r="M158" s="179"/>
      <c r="N158" s="180"/>
      <c r="O158" s="180"/>
      <c r="P158" s="181">
        <f>SUM(P159:P170)</f>
        <v>0</v>
      </c>
      <c r="Q158" s="180"/>
      <c r="R158" s="181">
        <f>SUM(R159:R170)</f>
        <v>2.5200000000000001E-3</v>
      </c>
      <c r="S158" s="180"/>
      <c r="T158" s="182">
        <f>SUM(T159:T170)</f>
        <v>0</v>
      </c>
      <c r="AR158" s="183" t="s">
        <v>82</v>
      </c>
      <c r="AT158" s="184" t="s">
        <v>73</v>
      </c>
      <c r="AU158" s="184" t="s">
        <v>82</v>
      </c>
      <c r="AY158" s="183" t="s">
        <v>119</v>
      </c>
      <c r="BK158" s="185">
        <f>SUM(BK159:BK170)</f>
        <v>0</v>
      </c>
    </row>
    <row r="159" spans="1:65" s="2" customFormat="1" ht="24" customHeight="1">
      <c r="A159" s="35"/>
      <c r="B159" s="36"/>
      <c r="C159" s="188" t="s">
        <v>279</v>
      </c>
      <c r="D159" s="188" t="s">
        <v>121</v>
      </c>
      <c r="E159" s="189" t="s">
        <v>625</v>
      </c>
      <c r="F159" s="190" t="s">
        <v>626</v>
      </c>
      <c r="G159" s="191" t="s">
        <v>215</v>
      </c>
      <c r="H159" s="192">
        <v>9</v>
      </c>
      <c r="I159" s="193"/>
      <c r="J159" s="194">
        <f>ROUND(I159*H159,2)</f>
        <v>0</v>
      </c>
      <c r="K159" s="190" t="s">
        <v>125</v>
      </c>
      <c r="L159" s="40"/>
      <c r="M159" s="195" t="s">
        <v>21</v>
      </c>
      <c r="N159" s="196" t="s">
        <v>45</v>
      </c>
      <c r="O159" s="65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126</v>
      </c>
      <c r="AT159" s="199" t="s">
        <v>121</v>
      </c>
      <c r="AU159" s="199" t="s">
        <v>84</v>
      </c>
      <c r="AY159" s="18" t="s">
        <v>119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82</v>
      </c>
      <c r="BK159" s="200">
        <f>ROUND(I159*H159,2)</f>
        <v>0</v>
      </c>
      <c r="BL159" s="18" t="s">
        <v>126</v>
      </c>
      <c r="BM159" s="199" t="s">
        <v>627</v>
      </c>
    </row>
    <row r="160" spans="1:65" s="2" customFormat="1" ht="11.25">
      <c r="A160" s="35"/>
      <c r="B160" s="36"/>
      <c r="C160" s="37"/>
      <c r="D160" s="201" t="s">
        <v>128</v>
      </c>
      <c r="E160" s="37"/>
      <c r="F160" s="202" t="s">
        <v>626</v>
      </c>
      <c r="G160" s="37"/>
      <c r="H160" s="37"/>
      <c r="I160" s="109"/>
      <c r="J160" s="37"/>
      <c r="K160" s="37"/>
      <c r="L160" s="40"/>
      <c r="M160" s="203"/>
      <c r="N160" s="204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128</v>
      </c>
      <c r="AU160" s="18" t="s">
        <v>84</v>
      </c>
    </row>
    <row r="161" spans="1:65" s="13" customFormat="1" ht="11.25">
      <c r="B161" s="205"/>
      <c r="C161" s="206"/>
      <c r="D161" s="201" t="s">
        <v>141</v>
      </c>
      <c r="E161" s="207" t="s">
        <v>21</v>
      </c>
      <c r="F161" s="208" t="s">
        <v>182</v>
      </c>
      <c r="G161" s="206"/>
      <c r="H161" s="209">
        <v>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141</v>
      </c>
      <c r="AU161" s="215" t="s">
        <v>84</v>
      </c>
      <c r="AV161" s="13" t="s">
        <v>84</v>
      </c>
      <c r="AW161" s="13" t="s">
        <v>35</v>
      </c>
      <c r="AX161" s="13" t="s">
        <v>82</v>
      </c>
      <c r="AY161" s="215" t="s">
        <v>119</v>
      </c>
    </row>
    <row r="162" spans="1:65" s="2" customFormat="1" ht="16.5" customHeight="1">
      <c r="A162" s="35"/>
      <c r="B162" s="36"/>
      <c r="C162" s="188" t="s">
        <v>284</v>
      </c>
      <c r="D162" s="188" t="s">
        <v>121</v>
      </c>
      <c r="E162" s="189" t="s">
        <v>628</v>
      </c>
      <c r="F162" s="190" t="s">
        <v>629</v>
      </c>
      <c r="G162" s="191" t="s">
        <v>215</v>
      </c>
      <c r="H162" s="192">
        <v>9</v>
      </c>
      <c r="I162" s="193"/>
      <c r="J162" s="194">
        <f>ROUND(I162*H162,2)</f>
        <v>0</v>
      </c>
      <c r="K162" s="190" t="s">
        <v>125</v>
      </c>
      <c r="L162" s="40"/>
      <c r="M162" s="195" t="s">
        <v>21</v>
      </c>
      <c r="N162" s="196" t="s">
        <v>45</v>
      </c>
      <c r="O162" s="65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126</v>
      </c>
      <c r="AT162" s="199" t="s">
        <v>121</v>
      </c>
      <c r="AU162" s="199" t="s">
        <v>84</v>
      </c>
      <c r="AY162" s="18" t="s">
        <v>119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82</v>
      </c>
      <c r="BK162" s="200">
        <f>ROUND(I162*H162,2)</f>
        <v>0</v>
      </c>
      <c r="BL162" s="18" t="s">
        <v>126</v>
      </c>
      <c r="BM162" s="199" t="s">
        <v>630</v>
      </c>
    </row>
    <row r="163" spans="1:65" s="2" customFormat="1" ht="11.25">
      <c r="A163" s="35"/>
      <c r="B163" s="36"/>
      <c r="C163" s="37"/>
      <c r="D163" s="201" t="s">
        <v>128</v>
      </c>
      <c r="E163" s="37"/>
      <c r="F163" s="202" t="s">
        <v>631</v>
      </c>
      <c r="G163" s="37"/>
      <c r="H163" s="37"/>
      <c r="I163" s="109"/>
      <c r="J163" s="37"/>
      <c r="K163" s="37"/>
      <c r="L163" s="40"/>
      <c r="M163" s="203"/>
      <c r="N163" s="204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128</v>
      </c>
      <c r="AU163" s="18" t="s">
        <v>84</v>
      </c>
    </row>
    <row r="164" spans="1:65" s="13" customFormat="1" ht="11.25">
      <c r="B164" s="205"/>
      <c r="C164" s="206"/>
      <c r="D164" s="201" t="s">
        <v>141</v>
      </c>
      <c r="E164" s="207" t="s">
        <v>21</v>
      </c>
      <c r="F164" s="208" t="s">
        <v>182</v>
      </c>
      <c r="G164" s="206"/>
      <c r="H164" s="209">
        <v>9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141</v>
      </c>
      <c r="AU164" s="215" t="s">
        <v>84</v>
      </c>
      <c r="AV164" s="13" t="s">
        <v>84</v>
      </c>
      <c r="AW164" s="13" t="s">
        <v>35</v>
      </c>
      <c r="AX164" s="13" t="s">
        <v>82</v>
      </c>
      <c r="AY164" s="215" t="s">
        <v>119</v>
      </c>
    </row>
    <row r="165" spans="1:65" s="2" customFormat="1" ht="16.5" customHeight="1">
      <c r="A165" s="35"/>
      <c r="B165" s="36"/>
      <c r="C165" s="188" t="s">
        <v>288</v>
      </c>
      <c r="D165" s="188" t="s">
        <v>121</v>
      </c>
      <c r="E165" s="189" t="s">
        <v>632</v>
      </c>
      <c r="F165" s="190" t="s">
        <v>633</v>
      </c>
      <c r="G165" s="191" t="s">
        <v>215</v>
      </c>
      <c r="H165" s="192">
        <v>9</v>
      </c>
      <c r="I165" s="193"/>
      <c r="J165" s="194">
        <f>ROUND(I165*H165,2)</f>
        <v>0</v>
      </c>
      <c r="K165" s="190" t="s">
        <v>125</v>
      </c>
      <c r="L165" s="40"/>
      <c r="M165" s="195" t="s">
        <v>21</v>
      </c>
      <c r="N165" s="196" t="s">
        <v>45</v>
      </c>
      <c r="O165" s="65"/>
      <c r="P165" s="197">
        <f>O165*H165</f>
        <v>0</v>
      </c>
      <c r="Q165" s="197">
        <v>1.9000000000000001E-4</v>
      </c>
      <c r="R165" s="197">
        <f>Q165*H165</f>
        <v>1.7100000000000001E-3</v>
      </c>
      <c r="S165" s="197">
        <v>0</v>
      </c>
      <c r="T165" s="19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9" t="s">
        <v>126</v>
      </c>
      <c r="AT165" s="199" t="s">
        <v>121</v>
      </c>
      <c r="AU165" s="199" t="s">
        <v>84</v>
      </c>
      <c r="AY165" s="18" t="s">
        <v>119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8" t="s">
        <v>82</v>
      </c>
      <c r="BK165" s="200">
        <f>ROUND(I165*H165,2)</f>
        <v>0</v>
      </c>
      <c r="BL165" s="18" t="s">
        <v>126</v>
      </c>
      <c r="BM165" s="199" t="s">
        <v>634</v>
      </c>
    </row>
    <row r="166" spans="1:65" s="2" customFormat="1" ht="11.25">
      <c r="A166" s="35"/>
      <c r="B166" s="36"/>
      <c r="C166" s="37"/>
      <c r="D166" s="201" t="s">
        <v>128</v>
      </c>
      <c r="E166" s="37"/>
      <c r="F166" s="202" t="s">
        <v>635</v>
      </c>
      <c r="G166" s="37"/>
      <c r="H166" s="37"/>
      <c r="I166" s="109"/>
      <c r="J166" s="37"/>
      <c r="K166" s="37"/>
      <c r="L166" s="40"/>
      <c r="M166" s="203"/>
      <c r="N166" s="204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128</v>
      </c>
      <c r="AU166" s="18" t="s">
        <v>84</v>
      </c>
    </row>
    <row r="167" spans="1:65" s="13" customFormat="1" ht="11.25">
      <c r="B167" s="205"/>
      <c r="C167" s="206"/>
      <c r="D167" s="201" t="s">
        <v>141</v>
      </c>
      <c r="E167" s="207" t="s">
        <v>21</v>
      </c>
      <c r="F167" s="208" t="s">
        <v>182</v>
      </c>
      <c r="G167" s="206"/>
      <c r="H167" s="209">
        <v>9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141</v>
      </c>
      <c r="AU167" s="215" t="s">
        <v>84</v>
      </c>
      <c r="AV167" s="13" t="s">
        <v>84</v>
      </c>
      <c r="AW167" s="13" t="s">
        <v>35</v>
      </c>
      <c r="AX167" s="13" t="s">
        <v>82</v>
      </c>
      <c r="AY167" s="215" t="s">
        <v>119</v>
      </c>
    </row>
    <row r="168" spans="1:65" s="2" customFormat="1" ht="16.5" customHeight="1">
      <c r="A168" s="35"/>
      <c r="B168" s="36"/>
      <c r="C168" s="188" t="s">
        <v>294</v>
      </c>
      <c r="D168" s="188" t="s">
        <v>121</v>
      </c>
      <c r="E168" s="189" t="s">
        <v>636</v>
      </c>
      <c r="F168" s="190" t="s">
        <v>637</v>
      </c>
      <c r="G168" s="191" t="s">
        <v>215</v>
      </c>
      <c r="H168" s="192">
        <v>9</v>
      </c>
      <c r="I168" s="193"/>
      <c r="J168" s="194">
        <f>ROUND(I168*H168,2)</f>
        <v>0</v>
      </c>
      <c r="K168" s="190" t="s">
        <v>125</v>
      </c>
      <c r="L168" s="40"/>
      <c r="M168" s="195" t="s">
        <v>21</v>
      </c>
      <c r="N168" s="196" t="s">
        <v>45</v>
      </c>
      <c r="O168" s="65"/>
      <c r="P168" s="197">
        <f>O168*H168</f>
        <v>0</v>
      </c>
      <c r="Q168" s="197">
        <v>9.0000000000000006E-5</v>
      </c>
      <c r="R168" s="197">
        <f>Q168*H168</f>
        <v>8.1000000000000006E-4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126</v>
      </c>
      <c r="AT168" s="199" t="s">
        <v>121</v>
      </c>
      <c r="AU168" s="199" t="s">
        <v>84</v>
      </c>
      <c r="AY168" s="18" t="s">
        <v>119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82</v>
      </c>
      <c r="BK168" s="200">
        <f>ROUND(I168*H168,2)</f>
        <v>0</v>
      </c>
      <c r="BL168" s="18" t="s">
        <v>126</v>
      </c>
      <c r="BM168" s="199" t="s">
        <v>638</v>
      </c>
    </row>
    <row r="169" spans="1:65" s="2" customFormat="1" ht="11.25">
      <c r="A169" s="35"/>
      <c r="B169" s="36"/>
      <c r="C169" s="37"/>
      <c r="D169" s="201" t="s">
        <v>128</v>
      </c>
      <c r="E169" s="37"/>
      <c r="F169" s="202" t="s">
        <v>639</v>
      </c>
      <c r="G169" s="37"/>
      <c r="H169" s="37"/>
      <c r="I169" s="109"/>
      <c r="J169" s="37"/>
      <c r="K169" s="37"/>
      <c r="L169" s="40"/>
      <c r="M169" s="203"/>
      <c r="N169" s="204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128</v>
      </c>
      <c r="AU169" s="18" t="s">
        <v>84</v>
      </c>
    </row>
    <row r="170" spans="1:65" s="13" customFormat="1" ht="11.25">
      <c r="B170" s="205"/>
      <c r="C170" s="206"/>
      <c r="D170" s="201" t="s">
        <v>141</v>
      </c>
      <c r="E170" s="207" t="s">
        <v>21</v>
      </c>
      <c r="F170" s="208" t="s">
        <v>182</v>
      </c>
      <c r="G170" s="206"/>
      <c r="H170" s="209">
        <v>9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141</v>
      </c>
      <c r="AU170" s="215" t="s">
        <v>84</v>
      </c>
      <c r="AV170" s="13" t="s">
        <v>84</v>
      </c>
      <c r="AW170" s="13" t="s">
        <v>35</v>
      </c>
      <c r="AX170" s="13" t="s">
        <v>82</v>
      </c>
      <c r="AY170" s="215" t="s">
        <v>119</v>
      </c>
    </row>
    <row r="171" spans="1:65" s="12" customFormat="1" ht="22.9" customHeight="1">
      <c r="B171" s="172"/>
      <c r="C171" s="173"/>
      <c r="D171" s="174" t="s">
        <v>73</v>
      </c>
      <c r="E171" s="186" t="s">
        <v>549</v>
      </c>
      <c r="F171" s="186" t="s">
        <v>550</v>
      </c>
      <c r="G171" s="173"/>
      <c r="H171" s="173"/>
      <c r="I171" s="176"/>
      <c r="J171" s="187">
        <f>BK171</f>
        <v>0</v>
      </c>
      <c r="K171" s="173"/>
      <c r="L171" s="178"/>
      <c r="M171" s="179"/>
      <c r="N171" s="180"/>
      <c r="O171" s="180"/>
      <c r="P171" s="181">
        <f>SUM(P172:P173)</f>
        <v>0</v>
      </c>
      <c r="Q171" s="180"/>
      <c r="R171" s="181">
        <f>SUM(R172:R173)</f>
        <v>0</v>
      </c>
      <c r="S171" s="180"/>
      <c r="T171" s="182">
        <f>SUM(T172:T173)</f>
        <v>0</v>
      </c>
      <c r="AR171" s="183" t="s">
        <v>82</v>
      </c>
      <c r="AT171" s="184" t="s">
        <v>73</v>
      </c>
      <c r="AU171" s="184" t="s">
        <v>82</v>
      </c>
      <c r="AY171" s="183" t="s">
        <v>119</v>
      </c>
      <c r="BK171" s="185">
        <f>SUM(BK172:BK173)</f>
        <v>0</v>
      </c>
    </row>
    <row r="172" spans="1:65" s="2" customFormat="1" ht="24" customHeight="1">
      <c r="A172" s="35"/>
      <c r="B172" s="36"/>
      <c r="C172" s="188" t="s">
        <v>300</v>
      </c>
      <c r="D172" s="188" t="s">
        <v>121</v>
      </c>
      <c r="E172" s="189" t="s">
        <v>552</v>
      </c>
      <c r="F172" s="190" t="s">
        <v>553</v>
      </c>
      <c r="G172" s="191" t="s">
        <v>291</v>
      </c>
      <c r="H172" s="192">
        <v>3.7999999999999999E-2</v>
      </c>
      <c r="I172" s="193"/>
      <c r="J172" s="194">
        <f>ROUND(I172*H172,2)</f>
        <v>0</v>
      </c>
      <c r="K172" s="190" t="s">
        <v>125</v>
      </c>
      <c r="L172" s="40"/>
      <c r="M172" s="195" t="s">
        <v>21</v>
      </c>
      <c r="N172" s="196" t="s">
        <v>45</v>
      </c>
      <c r="O172" s="65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9" t="s">
        <v>126</v>
      </c>
      <c r="AT172" s="199" t="s">
        <v>121</v>
      </c>
      <c r="AU172" s="199" t="s">
        <v>84</v>
      </c>
      <c r="AY172" s="18" t="s">
        <v>119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8" t="s">
        <v>82</v>
      </c>
      <c r="BK172" s="200">
        <f>ROUND(I172*H172,2)</f>
        <v>0</v>
      </c>
      <c r="BL172" s="18" t="s">
        <v>126</v>
      </c>
      <c r="BM172" s="199" t="s">
        <v>640</v>
      </c>
    </row>
    <row r="173" spans="1:65" s="2" customFormat="1" ht="29.25">
      <c r="A173" s="35"/>
      <c r="B173" s="36"/>
      <c r="C173" s="37"/>
      <c r="D173" s="201" t="s">
        <v>128</v>
      </c>
      <c r="E173" s="37"/>
      <c r="F173" s="202" t="s">
        <v>555</v>
      </c>
      <c r="G173" s="37"/>
      <c r="H173" s="37"/>
      <c r="I173" s="109"/>
      <c r="J173" s="37"/>
      <c r="K173" s="37"/>
      <c r="L173" s="40"/>
      <c r="M173" s="248"/>
      <c r="N173" s="249"/>
      <c r="O173" s="250"/>
      <c r="P173" s="250"/>
      <c r="Q173" s="250"/>
      <c r="R173" s="250"/>
      <c r="S173" s="250"/>
      <c r="T173" s="251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128</v>
      </c>
      <c r="AU173" s="18" t="s">
        <v>84</v>
      </c>
    </row>
    <row r="174" spans="1:65" s="2" customFormat="1" ht="6.95" customHeight="1">
      <c r="A174" s="35"/>
      <c r="B174" s="48"/>
      <c r="C174" s="49"/>
      <c r="D174" s="49"/>
      <c r="E174" s="49"/>
      <c r="F174" s="49"/>
      <c r="G174" s="49"/>
      <c r="H174" s="49"/>
      <c r="I174" s="137"/>
      <c r="J174" s="49"/>
      <c r="K174" s="49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algorithmName="SHA-512" hashValue="20QeQgg12CP7v+3x2PtsuaZ9tcr5mTgR12pbEj5uSvEOBWv7Io8iXj+gwOJl70iZ9PKP7xgewDsGgUV9elxo7w==" saltValue="JUGDV/GoExDvfw0PZYLLSLLnXtjPl4H6+O7+TBlMhMaW/66YKOWnxXmO2p/LnnCb0035nK1p+EohwKJR25xegw==" spinCount="100000" sheet="1" objects="1" scenarios="1" formatColumns="0" formatRows="0" autoFilter="0"/>
  <autoFilter ref="C84:K173" xr:uid="{00000000-0009-0000-0000-000002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52" customWidth="1"/>
    <col min="2" max="2" width="1.6640625" style="252" customWidth="1"/>
    <col min="3" max="4" width="5" style="252" customWidth="1"/>
    <col min="5" max="5" width="11.6640625" style="252" customWidth="1"/>
    <col min="6" max="6" width="9.1640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40625" style="252" customWidth="1"/>
  </cols>
  <sheetData>
    <row r="1" spans="2:1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83" t="s">
        <v>641</v>
      </c>
      <c r="D3" s="383"/>
      <c r="E3" s="383"/>
      <c r="F3" s="383"/>
      <c r="G3" s="383"/>
      <c r="H3" s="383"/>
      <c r="I3" s="383"/>
      <c r="J3" s="383"/>
      <c r="K3" s="257"/>
    </row>
    <row r="4" spans="2:11" s="1" customFormat="1" ht="25.5" customHeight="1">
      <c r="B4" s="258"/>
      <c r="C4" s="387" t="s">
        <v>642</v>
      </c>
      <c r="D4" s="387"/>
      <c r="E4" s="387"/>
      <c r="F4" s="387"/>
      <c r="G4" s="387"/>
      <c r="H4" s="387"/>
      <c r="I4" s="387"/>
      <c r="J4" s="387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5" t="s">
        <v>643</v>
      </c>
      <c r="D6" s="385"/>
      <c r="E6" s="385"/>
      <c r="F6" s="385"/>
      <c r="G6" s="385"/>
      <c r="H6" s="385"/>
      <c r="I6" s="385"/>
      <c r="J6" s="385"/>
      <c r="K6" s="259"/>
    </row>
    <row r="7" spans="2:11" s="1" customFormat="1" ht="15" customHeight="1">
      <c r="B7" s="262"/>
      <c r="C7" s="385" t="s">
        <v>644</v>
      </c>
      <c r="D7" s="385"/>
      <c r="E7" s="385"/>
      <c r="F7" s="385"/>
      <c r="G7" s="385"/>
      <c r="H7" s="385"/>
      <c r="I7" s="385"/>
      <c r="J7" s="385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5" t="s">
        <v>645</v>
      </c>
      <c r="D9" s="385"/>
      <c r="E9" s="385"/>
      <c r="F9" s="385"/>
      <c r="G9" s="385"/>
      <c r="H9" s="385"/>
      <c r="I9" s="385"/>
      <c r="J9" s="385"/>
      <c r="K9" s="259"/>
    </row>
    <row r="10" spans="2:11" s="1" customFormat="1" ht="15" customHeight="1">
      <c r="B10" s="262"/>
      <c r="C10" s="261"/>
      <c r="D10" s="385" t="s">
        <v>646</v>
      </c>
      <c r="E10" s="385"/>
      <c r="F10" s="385"/>
      <c r="G10" s="385"/>
      <c r="H10" s="385"/>
      <c r="I10" s="385"/>
      <c r="J10" s="385"/>
      <c r="K10" s="259"/>
    </row>
    <row r="11" spans="2:11" s="1" customFormat="1" ht="15" customHeight="1">
      <c r="B11" s="262"/>
      <c r="C11" s="263"/>
      <c r="D11" s="385" t="s">
        <v>647</v>
      </c>
      <c r="E11" s="385"/>
      <c r="F11" s="385"/>
      <c r="G11" s="385"/>
      <c r="H11" s="385"/>
      <c r="I11" s="385"/>
      <c r="J11" s="385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648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5" t="s">
        <v>649</v>
      </c>
      <c r="E15" s="385"/>
      <c r="F15" s="385"/>
      <c r="G15" s="385"/>
      <c r="H15" s="385"/>
      <c r="I15" s="385"/>
      <c r="J15" s="385"/>
      <c r="K15" s="259"/>
    </row>
    <row r="16" spans="2:11" s="1" customFormat="1" ht="15" customHeight="1">
      <c r="B16" s="262"/>
      <c r="C16" s="263"/>
      <c r="D16" s="385" t="s">
        <v>650</v>
      </c>
      <c r="E16" s="385"/>
      <c r="F16" s="385"/>
      <c r="G16" s="385"/>
      <c r="H16" s="385"/>
      <c r="I16" s="385"/>
      <c r="J16" s="385"/>
      <c r="K16" s="259"/>
    </row>
    <row r="17" spans="2:11" s="1" customFormat="1" ht="15" customHeight="1">
      <c r="B17" s="262"/>
      <c r="C17" s="263"/>
      <c r="D17" s="385" t="s">
        <v>651</v>
      </c>
      <c r="E17" s="385"/>
      <c r="F17" s="385"/>
      <c r="G17" s="385"/>
      <c r="H17" s="385"/>
      <c r="I17" s="385"/>
      <c r="J17" s="385"/>
      <c r="K17" s="259"/>
    </row>
    <row r="18" spans="2:11" s="1" customFormat="1" ht="15" customHeight="1">
      <c r="B18" s="262"/>
      <c r="C18" s="263"/>
      <c r="D18" s="263"/>
      <c r="E18" s="265" t="s">
        <v>81</v>
      </c>
      <c r="F18" s="385" t="s">
        <v>652</v>
      </c>
      <c r="G18" s="385"/>
      <c r="H18" s="385"/>
      <c r="I18" s="385"/>
      <c r="J18" s="385"/>
      <c r="K18" s="259"/>
    </row>
    <row r="19" spans="2:11" s="1" customFormat="1" ht="15" customHeight="1">
      <c r="B19" s="262"/>
      <c r="C19" s="263"/>
      <c r="D19" s="263"/>
      <c r="E19" s="265" t="s">
        <v>653</v>
      </c>
      <c r="F19" s="385" t="s">
        <v>654</v>
      </c>
      <c r="G19" s="385"/>
      <c r="H19" s="385"/>
      <c r="I19" s="385"/>
      <c r="J19" s="385"/>
      <c r="K19" s="259"/>
    </row>
    <row r="20" spans="2:11" s="1" customFormat="1" ht="15" customHeight="1">
      <c r="B20" s="262"/>
      <c r="C20" s="263"/>
      <c r="D20" s="263"/>
      <c r="E20" s="265" t="s">
        <v>655</v>
      </c>
      <c r="F20" s="385" t="s">
        <v>656</v>
      </c>
      <c r="G20" s="385"/>
      <c r="H20" s="385"/>
      <c r="I20" s="385"/>
      <c r="J20" s="385"/>
      <c r="K20" s="259"/>
    </row>
    <row r="21" spans="2:11" s="1" customFormat="1" ht="15" customHeight="1">
      <c r="B21" s="262"/>
      <c r="C21" s="263"/>
      <c r="D21" s="263"/>
      <c r="E21" s="265" t="s">
        <v>657</v>
      </c>
      <c r="F21" s="385" t="s">
        <v>658</v>
      </c>
      <c r="G21" s="385"/>
      <c r="H21" s="385"/>
      <c r="I21" s="385"/>
      <c r="J21" s="385"/>
      <c r="K21" s="259"/>
    </row>
    <row r="22" spans="2:11" s="1" customFormat="1" ht="15" customHeight="1">
      <c r="B22" s="262"/>
      <c r="C22" s="263"/>
      <c r="D22" s="263"/>
      <c r="E22" s="265" t="s">
        <v>659</v>
      </c>
      <c r="F22" s="385" t="s">
        <v>660</v>
      </c>
      <c r="G22" s="385"/>
      <c r="H22" s="385"/>
      <c r="I22" s="385"/>
      <c r="J22" s="385"/>
      <c r="K22" s="259"/>
    </row>
    <row r="23" spans="2:11" s="1" customFormat="1" ht="15" customHeight="1">
      <c r="B23" s="262"/>
      <c r="C23" s="263"/>
      <c r="D23" s="263"/>
      <c r="E23" s="265" t="s">
        <v>661</v>
      </c>
      <c r="F23" s="385" t="s">
        <v>662</v>
      </c>
      <c r="G23" s="385"/>
      <c r="H23" s="385"/>
      <c r="I23" s="385"/>
      <c r="J23" s="385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5" t="s">
        <v>663</v>
      </c>
      <c r="D25" s="385"/>
      <c r="E25" s="385"/>
      <c r="F25" s="385"/>
      <c r="G25" s="385"/>
      <c r="H25" s="385"/>
      <c r="I25" s="385"/>
      <c r="J25" s="385"/>
      <c r="K25" s="259"/>
    </row>
    <row r="26" spans="2:11" s="1" customFormat="1" ht="15" customHeight="1">
      <c r="B26" s="262"/>
      <c r="C26" s="385" t="s">
        <v>664</v>
      </c>
      <c r="D26" s="385"/>
      <c r="E26" s="385"/>
      <c r="F26" s="385"/>
      <c r="G26" s="385"/>
      <c r="H26" s="385"/>
      <c r="I26" s="385"/>
      <c r="J26" s="385"/>
      <c r="K26" s="259"/>
    </row>
    <row r="27" spans="2:11" s="1" customFormat="1" ht="15" customHeight="1">
      <c r="B27" s="262"/>
      <c r="C27" s="261"/>
      <c r="D27" s="385" t="s">
        <v>665</v>
      </c>
      <c r="E27" s="385"/>
      <c r="F27" s="385"/>
      <c r="G27" s="385"/>
      <c r="H27" s="385"/>
      <c r="I27" s="385"/>
      <c r="J27" s="385"/>
      <c r="K27" s="259"/>
    </row>
    <row r="28" spans="2:11" s="1" customFormat="1" ht="15" customHeight="1">
      <c r="B28" s="262"/>
      <c r="C28" s="263"/>
      <c r="D28" s="385" t="s">
        <v>666</v>
      </c>
      <c r="E28" s="385"/>
      <c r="F28" s="385"/>
      <c r="G28" s="385"/>
      <c r="H28" s="385"/>
      <c r="I28" s="385"/>
      <c r="J28" s="385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5" t="s">
        <v>667</v>
      </c>
      <c r="E30" s="385"/>
      <c r="F30" s="385"/>
      <c r="G30" s="385"/>
      <c r="H30" s="385"/>
      <c r="I30" s="385"/>
      <c r="J30" s="385"/>
      <c r="K30" s="259"/>
    </row>
    <row r="31" spans="2:11" s="1" customFormat="1" ht="15" customHeight="1">
      <c r="B31" s="262"/>
      <c r="C31" s="263"/>
      <c r="D31" s="385" t="s">
        <v>668</v>
      </c>
      <c r="E31" s="385"/>
      <c r="F31" s="385"/>
      <c r="G31" s="385"/>
      <c r="H31" s="385"/>
      <c r="I31" s="385"/>
      <c r="J31" s="385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5" t="s">
        <v>669</v>
      </c>
      <c r="E33" s="385"/>
      <c r="F33" s="385"/>
      <c r="G33" s="385"/>
      <c r="H33" s="385"/>
      <c r="I33" s="385"/>
      <c r="J33" s="385"/>
      <c r="K33" s="259"/>
    </row>
    <row r="34" spans="2:11" s="1" customFormat="1" ht="15" customHeight="1">
      <c r="B34" s="262"/>
      <c r="C34" s="263"/>
      <c r="D34" s="385" t="s">
        <v>670</v>
      </c>
      <c r="E34" s="385"/>
      <c r="F34" s="385"/>
      <c r="G34" s="385"/>
      <c r="H34" s="385"/>
      <c r="I34" s="385"/>
      <c r="J34" s="385"/>
      <c r="K34" s="259"/>
    </row>
    <row r="35" spans="2:11" s="1" customFormat="1" ht="15" customHeight="1">
      <c r="B35" s="262"/>
      <c r="C35" s="263"/>
      <c r="D35" s="385" t="s">
        <v>671</v>
      </c>
      <c r="E35" s="385"/>
      <c r="F35" s="385"/>
      <c r="G35" s="385"/>
      <c r="H35" s="385"/>
      <c r="I35" s="385"/>
      <c r="J35" s="385"/>
      <c r="K35" s="259"/>
    </row>
    <row r="36" spans="2:11" s="1" customFormat="1" ht="15" customHeight="1">
      <c r="B36" s="262"/>
      <c r="C36" s="263"/>
      <c r="D36" s="261"/>
      <c r="E36" s="264" t="s">
        <v>105</v>
      </c>
      <c r="F36" s="261"/>
      <c r="G36" s="385" t="s">
        <v>672</v>
      </c>
      <c r="H36" s="385"/>
      <c r="I36" s="385"/>
      <c r="J36" s="385"/>
      <c r="K36" s="259"/>
    </row>
    <row r="37" spans="2:11" s="1" customFormat="1" ht="30.75" customHeight="1">
      <c r="B37" s="262"/>
      <c r="C37" s="263"/>
      <c r="D37" s="261"/>
      <c r="E37" s="264" t="s">
        <v>673</v>
      </c>
      <c r="F37" s="261"/>
      <c r="G37" s="385" t="s">
        <v>674</v>
      </c>
      <c r="H37" s="385"/>
      <c r="I37" s="385"/>
      <c r="J37" s="385"/>
      <c r="K37" s="259"/>
    </row>
    <row r="38" spans="2:11" s="1" customFormat="1" ht="15" customHeight="1">
      <c r="B38" s="262"/>
      <c r="C38" s="263"/>
      <c r="D38" s="261"/>
      <c r="E38" s="264" t="s">
        <v>55</v>
      </c>
      <c r="F38" s="261"/>
      <c r="G38" s="385" t="s">
        <v>675</v>
      </c>
      <c r="H38" s="385"/>
      <c r="I38" s="385"/>
      <c r="J38" s="385"/>
      <c r="K38" s="259"/>
    </row>
    <row r="39" spans="2:11" s="1" customFormat="1" ht="15" customHeight="1">
      <c r="B39" s="262"/>
      <c r="C39" s="263"/>
      <c r="D39" s="261"/>
      <c r="E39" s="264" t="s">
        <v>56</v>
      </c>
      <c r="F39" s="261"/>
      <c r="G39" s="385" t="s">
        <v>676</v>
      </c>
      <c r="H39" s="385"/>
      <c r="I39" s="385"/>
      <c r="J39" s="385"/>
      <c r="K39" s="259"/>
    </row>
    <row r="40" spans="2:11" s="1" customFormat="1" ht="15" customHeight="1">
      <c r="B40" s="262"/>
      <c r="C40" s="263"/>
      <c r="D40" s="261"/>
      <c r="E40" s="264" t="s">
        <v>106</v>
      </c>
      <c r="F40" s="261"/>
      <c r="G40" s="385" t="s">
        <v>677</v>
      </c>
      <c r="H40" s="385"/>
      <c r="I40" s="385"/>
      <c r="J40" s="385"/>
      <c r="K40" s="259"/>
    </row>
    <row r="41" spans="2:11" s="1" customFormat="1" ht="15" customHeight="1">
      <c r="B41" s="262"/>
      <c r="C41" s="263"/>
      <c r="D41" s="261"/>
      <c r="E41" s="264" t="s">
        <v>107</v>
      </c>
      <c r="F41" s="261"/>
      <c r="G41" s="385" t="s">
        <v>678</v>
      </c>
      <c r="H41" s="385"/>
      <c r="I41" s="385"/>
      <c r="J41" s="385"/>
      <c r="K41" s="259"/>
    </row>
    <row r="42" spans="2:11" s="1" customFormat="1" ht="15" customHeight="1">
      <c r="B42" s="262"/>
      <c r="C42" s="263"/>
      <c r="D42" s="261"/>
      <c r="E42" s="264" t="s">
        <v>679</v>
      </c>
      <c r="F42" s="261"/>
      <c r="G42" s="385" t="s">
        <v>680</v>
      </c>
      <c r="H42" s="385"/>
      <c r="I42" s="385"/>
      <c r="J42" s="385"/>
      <c r="K42" s="259"/>
    </row>
    <row r="43" spans="2:11" s="1" customFormat="1" ht="15" customHeight="1">
      <c r="B43" s="262"/>
      <c r="C43" s="263"/>
      <c r="D43" s="261"/>
      <c r="E43" s="264"/>
      <c r="F43" s="261"/>
      <c r="G43" s="385" t="s">
        <v>681</v>
      </c>
      <c r="H43" s="385"/>
      <c r="I43" s="385"/>
      <c r="J43" s="385"/>
      <c r="K43" s="259"/>
    </row>
    <row r="44" spans="2:11" s="1" customFormat="1" ht="15" customHeight="1">
      <c r="B44" s="262"/>
      <c r="C44" s="263"/>
      <c r="D44" s="261"/>
      <c r="E44" s="264" t="s">
        <v>682</v>
      </c>
      <c r="F44" s="261"/>
      <c r="G44" s="385" t="s">
        <v>683</v>
      </c>
      <c r="H44" s="385"/>
      <c r="I44" s="385"/>
      <c r="J44" s="385"/>
      <c r="K44" s="259"/>
    </row>
    <row r="45" spans="2:11" s="1" customFormat="1" ht="15" customHeight="1">
      <c r="B45" s="262"/>
      <c r="C45" s="263"/>
      <c r="D45" s="261"/>
      <c r="E45" s="264" t="s">
        <v>109</v>
      </c>
      <c r="F45" s="261"/>
      <c r="G45" s="385" t="s">
        <v>684</v>
      </c>
      <c r="H45" s="385"/>
      <c r="I45" s="385"/>
      <c r="J45" s="385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5" t="s">
        <v>685</v>
      </c>
      <c r="E47" s="385"/>
      <c r="F47" s="385"/>
      <c r="G47" s="385"/>
      <c r="H47" s="385"/>
      <c r="I47" s="385"/>
      <c r="J47" s="385"/>
      <c r="K47" s="259"/>
    </row>
    <row r="48" spans="2:11" s="1" customFormat="1" ht="15" customHeight="1">
      <c r="B48" s="262"/>
      <c r="C48" s="263"/>
      <c r="D48" s="263"/>
      <c r="E48" s="385" t="s">
        <v>686</v>
      </c>
      <c r="F48" s="385"/>
      <c r="G48" s="385"/>
      <c r="H48" s="385"/>
      <c r="I48" s="385"/>
      <c r="J48" s="385"/>
      <c r="K48" s="259"/>
    </row>
    <row r="49" spans="2:11" s="1" customFormat="1" ht="15" customHeight="1">
      <c r="B49" s="262"/>
      <c r="C49" s="263"/>
      <c r="D49" s="263"/>
      <c r="E49" s="385" t="s">
        <v>687</v>
      </c>
      <c r="F49" s="385"/>
      <c r="G49" s="385"/>
      <c r="H49" s="385"/>
      <c r="I49" s="385"/>
      <c r="J49" s="385"/>
      <c r="K49" s="259"/>
    </row>
    <row r="50" spans="2:11" s="1" customFormat="1" ht="15" customHeight="1">
      <c r="B50" s="262"/>
      <c r="C50" s="263"/>
      <c r="D50" s="263"/>
      <c r="E50" s="385" t="s">
        <v>688</v>
      </c>
      <c r="F50" s="385"/>
      <c r="G50" s="385"/>
      <c r="H50" s="385"/>
      <c r="I50" s="385"/>
      <c r="J50" s="385"/>
      <c r="K50" s="259"/>
    </row>
    <row r="51" spans="2:11" s="1" customFormat="1" ht="15" customHeight="1">
      <c r="B51" s="262"/>
      <c r="C51" s="263"/>
      <c r="D51" s="385" t="s">
        <v>689</v>
      </c>
      <c r="E51" s="385"/>
      <c r="F51" s="385"/>
      <c r="G51" s="385"/>
      <c r="H51" s="385"/>
      <c r="I51" s="385"/>
      <c r="J51" s="385"/>
      <c r="K51" s="259"/>
    </row>
    <row r="52" spans="2:11" s="1" customFormat="1" ht="25.5" customHeight="1">
      <c r="B52" s="258"/>
      <c r="C52" s="387" t="s">
        <v>690</v>
      </c>
      <c r="D52" s="387"/>
      <c r="E52" s="387"/>
      <c r="F52" s="387"/>
      <c r="G52" s="387"/>
      <c r="H52" s="387"/>
      <c r="I52" s="387"/>
      <c r="J52" s="387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5" t="s">
        <v>691</v>
      </c>
      <c r="D54" s="385"/>
      <c r="E54" s="385"/>
      <c r="F54" s="385"/>
      <c r="G54" s="385"/>
      <c r="H54" s="385"/>
      <c r="I54" s="385"/>
      <c r="J54" s="385"/>
      <c r="K54" s="259"/>
    </row>
    <row r="55" spans="2:11" s="1" customFormat="1" ht="15" customHeight="1">
      <c r="B55" s="258"/>
      <c r="C55" s="385" t="s">
        <v>692</v>
      </c>
      <c r="D55" s="385"/>
      <c r="E55" s="385"/>
      <c r="F55" s="385"/>
      <c r="G55" s="385"/>
      <c r="H55" s="385"/>
      <c r="I55" s="385"/>
      <c r="J55" s="385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5" t="s">
        <v>693</v>
      </c>
      <c r="D57" s="385"/>
      <c r="E57" s="385"/>
      <c r="F57" s="385"/>
      <c r="G57" s="385"/>
      <c r="H57" s="385"/>
      <c r="I57" s="385"/>
      <c r="J57" s="385"/>
      <c r="K57" s="259"/>
    </row>
    <row r="58" spans="2:11" s="1" customFormat="1" ht="15" customHeight="1">
      <c r="B58" s="258"/>
      <c r="C58" s="263"/>
      <c r="D58" s="385" t="s">
        <v>694</v>
      </c>
      <c r="E58" s="385"/>
      <c r="F58" s="385"/>
      <c r="G58" s="385"/>
      <c r="H58" s="385"/>
      <c r="I58" s="385"/>
      <c r="J58" s="385"/>
      <c r="K58" s="259"/>
    </row>
    <row r="59" spans="2:11" s="1" customFormat="1" ht="15" customHeight="1">
      <c r="B59" s="258"/>
      <c r="C59" s="263"/>
      <c r="D59" s="385" t="s">
        <v>695</v>
      </c>
      <c r="E59" s="385"/>
      <c r="F59" s="385"/>
      <c r="G59" s="385"/>
      <c r="H59" s="385"/>
      <c r="I59" s="385"/>
      <c r="J59" s="385"/>
      <c r="K59" s="259"/>
    </row>
    <row r="60" spans="2:11" s="1" customFormat="1" ht="15" customHeight="1">
      <c r="B60" s="258"/>
      <c r="C60" s="263"/>
      <c r="D60" s="385" t="s">
        <v>696</v>
      </c>
      <c r="E60" s="385"/>
      <c r="F60" s="385"/>
      <c r="G60" s="385"/>
      <c r="H60" s="385"/>
      <c r="I60" s="385"/>
      <c r="J60" s="385"/>
      <c r="K60" s="259"/>
    </row>
    <row r="61" spans="2:11" s="1" customFormat="1" ht="15" customHeight="1">
      <c r="B61" s="258"/>
      <c r="C61" s="263"/>
      <c r="D61" s="385" t="s">
        <v>697</v>
      </c>
      <c r="E61" s="385"/>
      <c r="F61" s="385"/>
      <c r="G61" s="385"/>
      <c r="H61" s="385"/>
      <c r="I61" s="385"/>
      <c r="J61" s="385"/>
      <c r="K61" s="259"/>
    </row>
    <row r="62" spans="2:11" s="1" customFormat="1" ht="15" customHeight="1">
      <c r="B62" s="258"/>
      <c r="C62" s="263"/>
      <c r="D62" s="386" t="s">
        <v>698</v>
      </c>
      <c r="E62" s="386"/>
      <c r="F62" s="386"/>
      <c r="G62" s="386"/>
      <c r="H62" s="386"/>
      <c r="I62" s="386"/>
      <c r="J62" s="386"/>
      <c r="K62" s="259"/>
    </row>
    <row r="63" spans="2:11" s="1" customFormat="1" ht="15" customHeight="1">
      <c r="B63" s="258"/>
      <c r="C63" s="263"/>
      <c r="D63" s="385" t="s">
        <v>699</v>
      </c>
      <c r="E63" s="385"/>
      <c r="F63" s="385"/>
      <c r="G63" s="385"/>
      <c r="H63" s="385"/>
      <c r="I63" s="385"/>
      <c r="J63" s="385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5" t="s">
        <v>700</v>
      </c>
      <c r="E65" s="385"/>
      <c r="F65" s="385"/>
      <c r="G65" s="385"/>
      <c r="H65" s="385"/>
      <c r="I65" s="385"/>
      <c r="J65" s="385"/>
      <c r="K65" s="259"/>
    </row>
    <row r="66" spans="2:11" s="1" customFormat="1" ht="15" customHeight="1">
      <c r="B66" s="258"/>
      <c r="C66" s="263"/>
      <c r="D66" s="386" t="s">
        <v>701</v>
      </c>
      <c r="E66" s="386"/>
      <c r="F66" s="386"/>
      <c r="G66" s="386"/>
      <c r="H66" s="386"/>
      <c r="I66" s="386"/>
      <c r="J66" s="386"/>
      <c r="K66" s="259"/>
    </row>
    <row r="67" spans="2:11" s="1" customFormat="1" ht="15" customHeight="1">
      <c r="B67" s="258"/>
      <c r="C67" s="263"/>
      <c r="D67" s="385" t="s">
        <v>702</v>
      </c>
      <c r="E67" s="385"/>
      <c r="F67" s="385"/>
      <c r="G67" s="385"/>
      <c r="H67" s="385"/>
      <c r="I67" s="385"/>
      <c r="J67" s="385"/>
      <c r="K67" s="259"/>
    </row>
    <row r="68" spans="2:11" s="1" customFormat="1" ht="15" customHeight="1">
      <c r="B68" s="258"/>
      <c r="C68" s="263"/>
      <c r="D68" s="385" t="s">
        <v>703</v>
      </c>
      <c r="E68" s="385"/>
      <c r="F68" s="385"/>
      <c r="G68" s="385"/>
      <c r="H68" s="385"/>
      <c r="I68" s="385"/>
      <c r="J68" s="385"/>
      <c r="K68" s="259"/>
    </row>
    <row r="69" spans="2:11" s="1" customFormat="1" ht="15" customHeight="1">
      <c r="B69" s="258"/>
      <c r="C69" s="263"/>
      <c r="D69" s="385" t="s">
        <v>704</v>
      </c>
      <c r="E69" s="385"/>
      <c r="F69" s="385"/>
      <c r="G69" s="385"/>
      <c r="H69" s="385"/>
      <c r="I69" s="385"/>
      <c r="J69" s="385"/>
      <c r="K69" s="259"/>
    </row>
    <row r="70" spans="2:11" s="1" customFormat="1" ht="15" customHeight="1">
      <c r="B70" s="258"/>
      <c r="C70" s="263"/>
      <c r="D70" s="385" t="s">
        <v>705</v>
      </c>
      <c r="E70" s="385"/>
      <c r="F70" s="385"/>
      <c r="G70" s="385"/>
      <c r="H70" s="385"/>
      <c r="I70" s="385"/>
      <c r="J70" s="385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4" t="s">
        <v>706</v>
      </c>
      <c r="D75" s="384"/>
      <c r="E75" s="384"/>
      <c r="F75" s="384"/>
      <c r="G75" s="384"/>
      <c r="H75" s="384"/>
      <c r="I75" s="384"/>
      <c r="J75" s="384"/>
      <c r="K75" s="276"/>
    </row>
    <row r="76" spans="2:11" s="1" customFormat="1" ht="17.25" customHeight="1">
      <c r="B76" s="275"/>
      <c r="C76" s="277" t="s">
        <v>707</v>
      </c>
      <c r="D76" s="277"/>
      <c r="E76" s="277"/>
      <c r="F76" s="277" t="s">
        <v>708</v>
      </c>
      <c r="G76" s="278"/>
      <c r="H76" s="277" t="s">
        <v>56</v>
      </c>
      <c r="I76" s="277" t="s">
        <v>59</v>
      </c>
      <c r="J76" s="277" t="s">
        <v>709</v>
      </c>
      <c r="K76" s="276"/>
    </row>
    <row r="77" spans="2:11" s="1" customFormat="1" ht="17.25" customHeight="1">
      <c r="B77" s="275"/>
      <c r="C77" s="279" t="s">
        <v>710</v>
      </c>
      <c r="D77" s="279"/>
      <c r="E77" s="279"/>
      <c r="F77" s="280" t="s">
        <v>711</v>
      </c>
      <c r="G77" s="281"/>
      <c r="H77" s="279"/>
      <c r="I77" s="279"/>
      <c r="J77" s="279" t="s">
        <v>712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55</v>
      </c>
      <c r="D79" s="282"/>
      <c r="E79" s="282"/>
      <c r="F79" s="284" t="s">
        <v>713</v>
      </c>
      <c r="G79" s="283"/>
      <c r="H79" s="264" t="s">
        <v>714</v>
      </c>
      <c r="I79" s="264" t="s">
        <v>715</v>
      </c>
      <c r="J79" s="264">
        <v>20</v>
      </c>
      <c r="K79" s="276"/>
    </row>
    <row r="80" spans="2:11" s="1" customFormat="1" ht="15" customHeight="1">
      <c r="B80" s="275"/>
      <c r="C80" s="264" t="s">
        <v>716</v>
      </c>
      <c r="D80" s="264"/>
      <c r="E80" s="264"/>
      <c r="F80" s="284" t="s">
        <v>713</v>
      </c>
      <c r="G80" s="283"/>
      <c r="H80" s="264" t="s">
        <v>717</v>
      </c>
      <c r="I80" s="264" t="s">
        <v>715</v>
      </c>
      <c r="J80" s="264">
        <v>120</v>
      </c>
      <c r="K80" s="276"/>
    </row>
    <row r="81" spans="2:11" s="1" customFormat="1" ht="15" customHeight="1">
      <c r="B81" s="285"/>
      <c r="C81" s="264" t="s">
        <v>718</v>
      </c>
      <c r="D81" s="264"/>
      <c r="E81" s="264"/>
      <c r="F81" s="284" t="s">
        <v>719</v>
      </c>
      <c r="G81" s="283"/>
      <c r="H81" s="264" t="s">
        <v>720</v>
      </c>
      <c r="I81" s="264" t="s">
        <v>715</v>
      </c>
      <c r="J81" s="264">
        <v>50</v>
      </c>
      <c r="K81" s="276"/>
    </row>
    <row r="82" spans="2:11" s="1" customFormat="1" ht="15" customHeight="1">
      <c r="B82" s="285"/>
      <c r="C82" s="264" t="s">
        <v>721</v>
      </c>
      <c r="D82" s="264"/>
      <c r="E82" s="264"/>
      <c r="F82" s="284" t="s">
        <v>713</v>
      </c>
      <c r="G82" s="283"/>
      <c r="H82" s="264" t="s">
        <v>722</v>
      </c>
      <c r="I82" s="264" t="s">
        <v>723</v>
      </c>
      <c r="J82" s="264"/>
      <c r="K82" s="276"/>
    </row>
    <row r="83" spans="2:11" s="1" customFormat="1" ht="15" customHeight="1">
      <c r="B83" s="285"/>
      <c r="C83" s="286" t="s">
        <v>724</v>
      </c>
      <c r="D83" s="286"/>
      <c r="E83" s="286"/>
      <c r="F83" s="287" t="s">
        <v>719</v>
      </c>
      <c r="G83" s="286"/>
      <c r="H83" s="286" t="s">
        <v>725</v>
      </c>
      <c r="I83" s="286" t="s">
        <v>715</v>
      </c>
      <c r="J83" s="286">
        <v>15</v>
      </c>
      <c r="K83" s="276"/>
    </row>
    <row r="84" spans="2:11" s="1" customFormat="1" ht="15" customHeight="1">
      <c r="B84" s="285"/>
      <c r="C84" s="286" t="s">
        <v>726</v>
      </c>
      <c r="D84" s="286"/>
      <c r="E84" s="286"/>
      <c r="F84" s="287" t="s">
        <v>719</v>
      </c>
      <c r="G84" s="286"/>
      <c r="H84" s="286" t="s">
        <v>727</v>
      </c>
      <c r="I84" s="286" t="s">
        <v>715</v>
      </c>
      <c r="J84" s="286">
        <v>15</v>
      </c>
      <c r="K84" s="276"/>
    </row>
    <row r="85" spans="2:11" s="1" customFormat="1" ht="15" customHeight="1">
      <c r="B85" s="285"/>
      <c r="C85" s="286" t="s">
        <v>728</v>
      </c>
      <c r="D85" s="286"/>
      <c r="E85" s="286"/>
      <c r="F85" s="287" t="s">
        <v>719</v>
      </c>
      <c r="G85" s="286"/>
      <c r="H85" s="286" t="s">
        <v>729</v>
      </c>
      <c r="I85" s="286" t="s">
        <v>715</v>
      </c>
      <c r="J85" s="286">
        <v>20</v>
      </c>
      <c r="K85" s="276"/>
    </row>
    <row r="86" spans="2:11" s="1" customFormat="1" ht="15" customHeight="1">
      <c r="B86" s="285"/>
      <c r="C86" s="286" t="s">
        <v>730</v>
      </c>
      <c r="D86" s="286"/>
      <c r="E86" s="286"/>
      <c r="F86" s="287" t="s">
        <v>719</v>
      </c>
      <c r="G86" s="286"/>
      <c r="H86" s="286" t="s">
        <v>731</v>
      </c>
      <c r="I86" s="286" t="s">
        <v>715</v>
      </c>
      <c r="J86" s="286">
        <v>20</v>
      </c>
      <c r="K86" s="276"/>
    </row>
    <row r="87" spans="2:11" s="1" customFormat="1" ht="15" customHeight="1">
      <c r="B87" s="285"/>
      <c r="C87" s="264" t="s">
        <v>732</v>
      </c>
      <c r="D87" s="264"/>
      <c r="E87" s="264"/>
      <c r="F87" s="284" t="s">
        <v>719</v>
      </c>
      <c r="G87" s="283"/>
      <c r="H87" s="264" t="s">
        <v>733</v>
      </c>
      <c r="I87" s="264" t="s">
        <v>715</v>
      </c>
      <c r="J87" s="264">
        <v>50</v>
      </c>
      <c r="K87" s="276"/>
    </row>
    <row r="88" spans="2:11" s="1" customFormat="1" ht="15" customHeight="1">
      <c r="B88" s="285"/>
      <c r="C88" s="264" t="s">
        <v>734</v>
      </c>
      <c r="D88" s="264"/>
      <c r="E88" s="264"/>
      <c r="F88" s="284" t="s">
        <v>719</v>
      </c>
      <c r="G88" s="283"/>
      <c r="H88" s="264" t="s">
        <v>735</v>
      </c>
      <c r="I88" s="264" t="s">
        <v>715</v>
      </c>
      <c r="J88" s="264">
        <v>20</v>
      </c>
      <c r="K88" s="276"/>
    </row>
    <row r="89" spans="2:11" s="1" customFormat="1" ht="15" customHeight="1">
      <c r="B89" s="285"/>
      <c r="C89" s="264" t="s">
        <v>736</v>
      </c>
      <c r="D89" s="264"/>
      <c r="E89" s="264"/>
      <c r="F89" s="284" t="s">
        <v>719</v>
      </c>
      <c r="G89" s="283"/>
      <c r="H89" s="264" t="s">
        <v>737</v>
      </c>
      <c r="I89" s="264" t="s">
        <v>715</v>
      </c>
      <c r="J89" s="264">
        <v>20</v>
      </c>
      <c r="K89" s="276"/>
    </row>
    <row r="90" spans="2:11" s="1" customFormat="1" ht="15" customHeight="1">
      <c r="B90" s="285"/>
      <c r="C90" s="264" t="s">
        <v>738</v>
      </c>
      <c r="D90" s="264"/>
      <c r="E90" s="264"/>
      <c r="F90" s="284" t="s">
        <v>719</v>
      </c>
      <c r="G90" s="283"/>
      <c r="H90" s="264" t="s">
        <v>739</v>
      </c>
      <c r="I90" s="264" t="s">
        <v>715</v>
      </c>
      <c r="J90" s="264">
        <v>50</v>
      </c>
      <c r="K90" s="276"/>
    </row>
    <row r="91" spans="2:11" s="1" customFormat="1" ht="15" customHeight="1">
      <c r="B91" s="285"/>
      <c r="C91" s="264" t="s">
        <v>740</v>
      </c>
      <c r="D91" s="264"/>
      <c r="E91" s="264"/>
      <c r="F91" s="284" t="s">
        <v>719</v>
      </c>
      <c r="G91" s="283"/>
      <c r="H91" s="264" t="s">
        <v>740</v>
      </c>
      <c r="I91" s="264" t="s">
        <v>715</v>
      </c>
      <c r="J91" s="264">
        <v>50</v>
      </c>
      <c r="K91" s="276"/>
    </row>
    <row r="92" spans="2:11" s="1" customFormat="1" ht="15" customHeight="1">
      <c r="B92" s="285"/>
      <c r="C92" s="264" t="s">
        <v>741</v>
      </c>
      <c r="D92" s="264"/>
      <c r="E92" s="264"/>
      <c r="F92" s="284" t="s">
        <v>719</v>
      </c>
      <c r="G92" s="283"/>
      <c r="H92" s="264" t="s">
        <v>742</v>
      </c>
      <c r="I92" s="264" t="s">
        <v>715</v>
      </c>
      <c r="J92" s="264">
        <v>255</v>
      </c>
      <c r="K92" s="276"/>
    </row>
    <row r="93" spans="2:11" s="1" customFormat="1" ht="15" customHeight="1">
      <c r="B93" s="285"/>
      <c r="C93" s="264" t="s">
        <v>743</v>
      </c>
      <c r="D93" s="264"/>
      <c r="E93" s="264"/>
      <c r="F93" s="284" t="s">
        <v>713</v>
      </c>
      <c r="G93" s="283"/>
      <c r="H93" s="264" t="s">
        <v>744</v>
      </c>
      <c r="I93" s="264" t="s">
        <v>745</v>
      </c>
      <c r="J93" s="264"/>
      <c r="K93" s="276"/>
    </row>
    <row r="94" spans="2:11" s="1" customFormat="1" ht="15" customHeight="1">
      <c r="B94" s="285"/>
      <c r="C94" s="264" t="s">
        <v>746</v>
      </c>
      <c r="D94" s="264"/>
      <c r="E94" s="264"/>
      <c r="F94" s="284" t="s">
        <v>713</v>
      </c>
      <c r="G94" s="283"/>
      <c r="H94" s="264" t="s">
        <v>747</v>
      </c>
      <c r="I94" s="264" t="s">
        <v>748</v>
      </c>
      <c r="J94" s="264"/>
      <c r="K94" s="276"/>
    </row>
    <row r="95" spans="2:11" s="1" customFormat="1" ht="15" customHeight="1">
      <c r="B95" s="285"/>
      <c r="C95" s="264" t="s">
        <v>749</v>
      </c>
      <c r="D95" s="264"/>
      <c r="E95" s="264"/>
      <c r="F95" s="284" t="s">
        <v>713</v>
      </c>
      <c r="G95" s="283"/>
      <c r="H95" s="264" t="s">
        <v>749</v>
      </c>
      <c r="I95" s="264" t="s">
        <v>748</v>
      </c>
      <c r="J95" s="264"/>
      <c r="K95" s="276"/>
    </row>
    <row r="96" spans="2:11" s="1" customFormat="1" ht="15" customHeight="1">
      <c r="B96" s="285"/>
      <c r="C96" s="264" t="s">
        <v>40</v>
      </c>
      <c r="D96" s="264"/>
      <c r="E96" s="264"/>
      <c r="F96" s="284" t="s">
        <v>713</v>
      </c>
      <c r="G96" s="283"/>
      <c r="H96" s="264" t="s">
        <v>750</v>
      </c>
      <c r="I96" s="264" t="s">
        <v>748</v>
      </c>
      <c r="J96" s="264"/>
      <c r="K96" s="276"/>
    </row>
    <row r="97" spans="2:11" s="1" customFormat="1" ht="15" customHeight="1">
      <c r="B97" s="285"/>
      <c r="C97" s="264" t="s">
        <v>50</v>
      </c>
      <c r="D97" s="264"/>
      <c r="E97" s="264"/>
      <c r="F97" s="284" t="s">
        <v>713</v>
      </c>
      <c r="G97" s="283"/>
      <c r="H97" s="264" t="s">
        <v>751</v>
      </c>
      <c r="I97" s="264" t="s">
        <v>748</v>
      </c>
      <c r="J97" s="264"/>
      <c r="K97" s="276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4" t="s">
        <v>752</v>
      </c>
      <c r="D102" s="384"/>
      <c r="E102" s="384"/>
      <c r="F102" s="384"/>
      <c r="G102" s="384"/>
      <c r="H102" s="384"/>
      <c r="I102" s="384"/>
      <c r="J102" s="384"/>
      <c r="K102" s="276"/>
    </row>
    <row r="103" spans="2:11" s="1" customFormat="1" ht="17.25" customHeight="1">
      <c r="B103" s="275"/>
      <c r="C103" s="277" t="s">
        <v>707</v>
      </c>
      <c r="D103" s="277"/>
      <c r="E103" s="277"/>
      <c r="F103" s="277" t="s">
        <v>708</v>
      </c>
      <c r="G103" s="278"/>
      <c r="H103" s="277" t="s">
        <v>56</v>
      </c>
      <c r="I103" s="277" t="s">
        <v>59</v>
      </c>
      <c r="J103" s="277" t="s">
        <v>709</v>
      </c>
      <c r="K103" s="276"/>
    </row>
    <row r="104" spans="2:11" s="1" customFormat="1" ht="17.25" customHeight="1">
      <c r="B104" s="275"/>
      <c r="C104" s="279" t="s">
        <v>710</v>
      </c>
      <c r="D104" s="279"/>
      <c r="E104" s="279"/>
      <c r="F104" s="280" t="s">
        <v>711</v>
      </c>
      <c r="G104" s="281"/>
      <c r="H104" s="279"/>
      <c r="I104" s="279"/>
      <c r="J104" s="279" t="s">
        <v>712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s="1" customFormat="1" ht="15" customHeight="1">
      <c r="B106" s="275"/>
      <c r="C106" s="264" t="s">
        <v>55</v>
      </c>
      <c r="D106" s="282"/>
      <c r="E106" s="282"/>
      <c r="F106" s="284" t="s">
        <v>713</v>
      </c>
      <c r="G106" s="293"/>
      <c r="H106" s="264" t="s">
        <v>753</v>
      </c>
      <c r="I106" s="264" t="s">
        <v>715</v>
      </c>
      <c r="J106" s="264">
        <v>20</v>
      </c>
      <c r="K106" s="276"/>
    </row>
    <row r="107" spans="2:11" s="1" customFormat="1" ht="15" customHeight="1">
      <c r="B107" s="275"/>
      <c r="C107" s="264" t="s">
        <v>716</v>
      </c>
      <c r="D107" s="264"/>
      <c r="E107" s="264"/>
      <c r="F107" s="284" t="s">
        <v>713</v>
      </c>
      <c r="G107" s="264"/>
      <c r="H107" s="264" t="s">
        <v>753</v>
      </c>
      <c r="I107" s="264" t="s">
        <v>715</v>
      </c>
      <c r="J107" s="264">
        <v>120</v>
      </c>
      <c r="K107" s="276"/>
    </row>
    <row r="108" spans="2:11" s="1" customFormat="1" ht="15" customHeight="1">
      <c r="B108" s="285"/>
      <c r="C108" s="264" t="s">
        <v>718</v>
      </c>
      <c r="D108" s="264"/>
      <c r="E108" s="264"/>
      <c r="F108" s="284" t="s">
        <v>719</v>
      </c>
      <c r="G108" s="264"/>
      <c r="H108" s="264" t="s">
        <v>753</v>
      </c>
      <c r="I108" s="264" t="s">
        <v>715</v>
      </c>
      <c r="J108" s="264">
        <v>50</v>
      </c>
      <c r="K108" s="276"/>
    </row>
    <row r="109" spans="2:11" s="1" customFormat="1" ht="15" customHeight="1">
      <c r="B109" s="285"/>
      <c r="C109" s="264" t="s">
        <v>721</v>
      </c>
      <c r="D109" s="264"/>
      <c r="E109" s="264"/>
      <c r="F109" s="284" t="s">
        <v>713</v>
      </c>
      <c r="G109" s="264"/>
      <c r="H109" s="264" t="s">
        <v>753</v>
      </c>
      <c r="I109" s="264" t="s">
        <v>723</v>
      </c>
      <c r="J109" s="264"/>
      <c r="K109" s="276"/>
    </row>
    <row r="110" spans="2:11" s="1" customFormat="1" ht="15" customHeight="1">
      <c r="B110" s="285"/>
      <c r="C110" s="264" t="s">
        <v>732</v>
      </c>
      <c r="D110" s="264"/>
      <c r="E110" s="264"/>
      <c r="F110" s="284" t="s">
        <v>719</v>
      </c>
      <c r="G110" s="264"/>
      <c r="H110" s="264" t="s">
        <v>753</v>
      </c>
      <c r="I110" s="264" t="s">
        <v>715</v>
      </c>
      <c r="J110" s="264">
        <v>50</v>
      </c>
      <c r="K110" s="276"/>
    </row>
    <row r="111" spans="2:11" s="1" customFormat="1" ht="15" customHeight="1">
      <c r="B111" s="285"/>
      <c r="C111" s="264" t="s">
        <v>740</v>
      </c>
      <c r="D111" s="264"/>
      <c r="E111" s="264"/>
      <c r="F111" s="284" t="s">
        <v>719</v>
      </c>
      <c r="G111" s="264"/>
      <c r="H111" s="264" t="s">
        <v>753</v>
      </c>
      <c r="I111" s="264" t="s">
        <v>715</v>
      </c>
      <c r="J111" s="264">
        <v>50</v>
      </c>
      <c r="K111" s="276"/>
    </row>
    <row r="112" spans="2:11" s="1" customFormat="1" ht="15" customHeight="1">
      <c r="B112" s="285"/>
      <c r="C112" s="264" t="s">
        <v>738</v>
      </c>
      <c r="D112" s="264"/>
      <c r="E112" s="264"/>
      <c r="F112" s="284" t="s">
        <v>719</v>
      </c>
      <c r="G112" s="264"/>
      <c r="H112" s="264" t="s">
        <v>753</v>
      </c>
      <c r="I112" s="264" t="s">
        <v>715</v>
      </c>
      <c r="J112" s="264">
        <v>50</v>
      </c>
      <c r="K112" s="276"/>
    </row>
    <row r="113" spans="2:11" s="1" customFormat="1" ht="15" customHeight="1">
      <c r="B113" s="285"/>
      <c r="C113" s="264" t="s">
        <v>55</v>
      </c>
      <c r="D113" s="264"/>
      <c r="E113" s="264"/>
      <c r="F113" s="284" t="s">
        <v>713</v>
      </c>
      <c r="G113" s="264"/>
      <c r="H113" s="264" t="s">
        <v>754</v>
      </c>
      <c r="I113" s="264" t="s">
        <v>715</v>
      </c>
      <c r="J113" s="264">
        <v>20</v>
      </c>
      <c r="K113" s="276"/>
    </row>
    <row r="114" spans="2:11" s="1" customFormat="1" ht="15" customHeight="1">
      <c r="B114" s="285"/>
      <c r="C114" s="264" t="s">
        <v>755</v>
      </c>
      <c r="D114" s="264"/>
      <c r="E114" s="264"/>
      <c r="F114" s="284" t="s">
        <v>713</v>
      </c>
      <c r="G114" s="264"/>
      <c r="H114" s="264" t="s">
        <v>756</v>
      </c>
      <c r="I114" s="264" t="s">
        <v>715</v>
      </c>
      <c r="J114" s="264">
        <v>120</v>
      </c>
      <c r="K114" s="276"/>
    </row>
    <row r="115" spans="2:11" s="1" customFormat="1" ht="15" customHeight="1">
      <c r="B115" s="285"/>
      <c r="C115" s="264" t="s">
        <v>40</v>
      </c>
      <c r="D115" s="264"/>
      <c r="E115" s="264"/>
      <c r="F115" s="284" t="s">
        <v>713</v>
      </c>
      <c r="G115" s="264"/>
      <c r="H115" s="264" t="s">
        <v>757</v>
      </c>
      <c r="I115" s="264" t="s">
        <v>748</v>
      </c>
      <c r="J115" s="264"/>
      <c r="K115" s="276"/>
    </row>
    <row r="116" spans="2:11" s="1" customFormat="1" ht="15" customHeight="1">
      <c r="B116" s="285"/>
      <c r="C116" s="264" t="s">
        <v>50</v>
      </c>
      <c r="D116" s="264"/>
      <c r="E116" s="264"/>
      <c r="F116" s="284" t="s">
        <v>713</v>
      </c>
      <c r="G116" s="264"/>
      <c r="H116" s="264" t="s">
        <v>758</v>
      </c>
      <c r="I116" s="264" t="s">
        <v>748</v>
      </c>
      <c r="J116" s="264"/>
      <c r="K116" s="276"/>
    </row>
    <row r="117" spans="2:11" s="1" customFormat="1" ht="15" customHeight="1">
      <c r="B117" s="285"/>
      <c r="C117" s="264" t="s">
        <v>59</v>
      </c>
      <c r="D117" s="264"/>
      <c r="E117" s="264"/>
      <c r="F117" s="284" t="s">
        <v>713</v>
      </c>
      <c r="G117" s="264"/>
      <c r="H117" s="264" t="s">
        <v>759</v>
      </c>
      <c r="I117" s="264" t="s">
        <v>760</v>
      </c>
      <c r="J117" s="264"/>
      <c r="K117" s="276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61"/>
      <c r="D119" s="261"/>
      <c r="E119" s="261"/>
      <c r="F119" s="296"/>
      <c r="G119" s="261"/>
      <c r="H119" s="261"/>
      <c r="I119" s="261"/>
      <c r="J119" s="261"/>
      <c r="K119" s="295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83" t="s">
        <v>761</v>
      </c>
      <c r="D122" s="383"/>
      <c r="E122" s="383"/>
      <c r="F122" s="383"/>
      <c r="G122" s="383"/>
      <c r="H122" s="383"/>
      <c r="I122" s="383"/>
      <c r="J122" s="383"/>
      <c r="K122" s="301"/>
    </row>
    <row r="123" spans="2:11" s="1" customFormat="1" ht="17.25" customHeight="1">
      <c r="B123" s="302"/>
      <c r="C123" s="277" t="s">
        <v>707</v>
      </c>
      <c r="D123" s="277"/>
      <c r="E123" s="277"/>
      <c r="F123" s="277" t="s">
        <v>708</v>
      </c>
      <c r="G123" s="278"/>
      <c r="H123" s="277" t="s">
        <v>56</v>
      </c>
      <c r="I123" s="277" t="s">
        <v>59</v>
      </c>
      <c r="J123" s="277" t="s">
        <v>709</v>
      </c>
      <c r="K123" s="303"/>
    </row>
    <row r="124" spans="2:11" s="1" customFormat="1" ht="17.25" customHeight="1">
      <c r="B124" s="302"/>
      <c r="C124" s="279" t="s">
        <v>710</v>
      </c>
      <c r="D124" s="279"/>
      <c r="E124" s="279"/>
      <c r="F124" s="280" t="s">
        <v>711</v>
      </c>
      <c r="G124" s="281"/>
      <c r="H124" s="279"/>
      <c r="I124" s="279"/>
      <c r="J124" s="279" t="s">
        <v>712</v>
      </c>
      <c r="K124" s="303"/>
    </row>
    <row r="125" spans="2:11" s="1" customFormat="1" ht="5.25" customHeight="1">
      <c r="B125" s="304"/>
      <c r="C125" s="282"/>
      <c r="D125" s="282"/>
      <c r="E125" s="282"/>
      <c r="F125" s="282"/>
      <c r="G125" s="264"/>
      <c r="H125" s="282"/>
      <c r="I125" s="282"/>
      <c r="J125" s="282"/>
      <c r="K125" s="305"/>
    </row>
    <row r="126" spans="2:11" s="1" customFormat="1" ht="15" customHeight="1">
      <c r="B126" s="304"/>
      <c r="C126" s="264" t="s">
        <v>716</v>
      </c>
      <c r="D126" s="282"/>
      <c r="E126" s="282"/>
      <c r="F126" s="284" t="s">
        <v>713</v>
      </c>
      <c r="G126" s="264"/>
      <c r="H126" s="264" t="s">
        <v>753</v>
      </c>
      <c r="I126" s="264" t="s">
        <v>715</v>
      </c>
      <c r="J126" s="264">
        <v>120</v>
      </c>
      <c r="K126" s="306"/>
    </row>
    <row r="127" spans="2:11" s="1" customFormat="1" ht="15" customHeight="1">
      <c r="B127" s="304"/>
      <c r="C127" s="264" t="s">
        <v>762</v>
      </c>
      <c r="D127" s="264"/>
      <c r="E127" s="264"/>
      <c r="F127" s="284" t="s">
        <v>713</v>
      </c>
      <c r="G127" s="264"/>
      <c r="H127" s="264" t="s">
        <v>763</v>
      </c>
      <c r="I127" s="264" t="s">
        <v>715</v>
      </c>
      <c r="J127" s="264" t="s">
        <v>764</v>
      </c>
      <c r="K127" s="306"/>
    </row>
    <row r="128" spans="2:11" s="1" customFormat="1" ht="15" customHeight="1">
      <c r="B128" s="304"/>
      <c r="C128" s="264" t="s">
        <v>661</v>
      </c>
      <c r="D128" s="264"/>
      <c r="E128" s="264"/>
      <c r="F128" s="284" t="s">
        <v>713</v>
      </c>
      <c r="G128" s="264"/>
      <c r="H128" s="264" t="s">
        <v>765</v>
      </c>
      <c r="I128" s="264" t="s">
        <v>715</v>
      </c>
      <c r="J128" s="264" t="s">
        <v>764</v>
      </c>
      <c r="K128" s="306"/>
    </row>
    <row r="129" spans="2:11" s="1" customFormat="1" ht="15" customHeight="1">
      <c r="B129" s="304"/>
      <c r="C129" s="264" t="s">
        <v>724</v>
      </c>
      <c r="D129" s="264"/>
      <c r="E129" s="264"/>
      <c r="F129" s="284" t="s">
        <v>719</v>
      </c>
      <c r="G129" s="264"/>
      <c r="H129" s="264" t="s">
        <v>725</v>
      </c>
      <c r="I129" s="264" t="s">
        <v>715</v>
      </c>
      <c r="J129" s="264">
        <v>15</v>
      </c>
      <c r="K129" s="306"/>
    </row>
    <row r="130" spans="2:11" s="1" customFormat="1" ht="15" customHeight="1">
      <c r="B130" s="304"/>
      <c r="C130" s="286" t="s">
        <v>726</v>
      </c>
      <c r="D130" s="286"/>
      <c r="E130" s="286"/>
      <c r="F130" s="287" t="s">
        <v>719</v>
      </c>
      <c r="G130" s="286"/>
      <c r="H130" s="286" t="s">
        <v>727</v>
      </c>
      <c r="I130" s="286" t="s">
        <v>715</v>
      </c>
      <c r="J130" s="286">
        <v>15</v>
      </c>
      <c r="K130" s="306"/>
    </row>
    <row r="131" spans="2:11" s="1" customFormat="1" ht="15" customHeight="1">
      <c r="B131" s="304"/>
      <c r="C131" s="286" t="s">
        <v>728</v>
      </c>
      <c r="D131" s="286"/>
      <c r="E131" s="286"/>
      <c r="F131" s="287" t="s">
        <v>719</v>
      </c>
      <c r="G131" s="286"/>
      <c r="H131" s="286" t="s">
        <v>729</v>
      </c>
      <c r="I131" s="286" t="s">
        <v>715</v>
      </c>
      <c r="J131" s="286">
        <v>20</v>
      </c>
      <c r="K131" s="306"/>
    </row>
    <row r="132" spans="2:11" s="1" customFormat="1" ht="15" customHeight="1">
      <c r="B132" s="304"/>
      <c r="C132" s="286" t="s">
        <v>730</v>
      </c>
      <c r="D132" s="286"/>
      <c r="E132" s="286"/>
      <c r="F132" s="287" t="s">
        <v>719</v>
      </c>
      <c r="G132" s="286"/>
      <c r="H132" s="286" t="s">
        <v>731</v>
      </c>
      <c r="I132" s="286" t="s">
        <v>715</v>
      </c>
      <c r="J132" s="286">
        <v>20</v>
      </c>
      <c r="K132" s="306"/>
    </row>
    <row r="133" spans="2:11" s="1" customFormat="1" ht="15" customHeight="1">
      <c r="B133" s="304"/>
      <c r="C133" s="264" t="s">
        <v>718</v>
      </c>
      <c r="D133" s="264"/>
      <c r="E133" s="264"/>
      <c r="F133" s="284" t="s">
        <v>719</v>
      </c>
      <c r="G133" s="264"/>
      <c r="H133" s="264" t="s">
        <v>753</v>
      </c>
      <c r="I133" s="264" t="s">
        <v>715</v>
      </c>
      <c r="J133" s="264">
        <v>50</v>
      </c>
      <c r="K133" s="306"/>
    </row>
    <row r="134" spans="2:11" s="1" customFormat="1" ht="15" customHeight="1">
      <c r="B134" s="304"/>
      <c r="C134" s="264" t="s">
        <v>732</v>
      </c>
      <c r="D134" s="264"/>
      <c r="E134" s="264"/>
      <c r="F134" s="284" t="s">
        <v>719</v>
      </c>
      <c r="G134" s="264"/>
      <c r="H134" s="264" t="s">
        <v>753</v>
      </c>
      <c r="I134" s="264" t="s">
        <v>715</v>
      </c>
      <c r="J134" s="264">
        <v>50</v>
      </c>
      <c r="K134" s="306"/>
    </row>
    <row r="135" spans="2:11" s="1" customFormat="1" ht="15" customHeight="1">
      <c r="B135" s="304"/>
      <c r="C135" s="264" t="s">
        <v>738</v>
      </c>
      <c r="D135" s="264"/>
      <c r="E135" s="264"/>
      <c r="F135" s="284" t="s">
        <v>719</v>
      </c>
      <c r="G135" s="264"/>
      <c r="H135" s="264" t="s">
        <v>753</v>
      </c>
      <c r="I135" s="264" t="s">
        <v>715</v>
      </c>
      <c r="J135" s="264">
        <v>50</v>
      </c>
      <c r="K135" s="306"/>
    </row>
    <row r="136" spans="2:11" s="1" customFormat="1" ht="15" customHeight="1">
      <c r="B136" s="304"/>
      <c r="C136" s="264" t="s">
        <v>740</v>
      </c>
      <c r="D136" s="264"/>
      <c r="E136" s="264"/>
      <c r="F136" s="284" t="s">
        <v>719</v>
      </c>
      <c r="G136" s="264"/>
      <c r="H136" s="264" t="s">
        <v>753</v>
      </c>
      <c r="I136" s="264" t="s">
        <v>715</v>
      </c>
      <c r="J136" s="264">
        <v>50</v>
      </c>
      <c r="K136" s="306"/>
    </row>
    <row r="137" spans="2:11" s="1" customFormat="1" ht="15" customHeight="1">
      <c r="B137" s="304"/>
      <c r="C137" s="264" t="s">
        <v>741</v>
      </c>
      <c r="D137" s="264"/>
      <c r="E137" s="264"/>
      <c r="F137" s="284" t="s">
        <v>719</v>
      </c>
      <c r="G137" s="264"/>
      <c r="H137" s="264" t="s">
        <v>766</v>
      </c>
      <c r="I137" s="264" t="s">
        <v>715</v>
      </c>
      <c r="J137" s="264">
        <v>255</v>
      </c>
      <c r="K137" s="306"/>
    </row>
    <row r="138" spans="2:11" s="1" customFormat="1" ht="15" customHeight="1">
      <c r="B138" s="304"/>
      <c r="C138" s="264" t="s">
        <v>743</v>
      </c>
      <c r="D138" s="264"/>
      <c r="E138" s="264"/>
      <c r="F138" s="284" t="s">
        <v>713</v>
      </c>
      <c r="G138" s="264"/>
      <c r="H138" s="264" t="s">
        <v>767</v>
      </c>
      <c r="I138" s="264" t="s">
        <v>745</v>
      </c>
      <c r="J138" s="264"/>
      <c r="K138" s="306"/>
    </row>
    <row r="139" spans="2:11" s="1" customFormat="1" ht="15" customHeight="1">
      <c r="B139" s="304"/>
      <c r="C139" s="264" t="s">
        <v>746</v>
      </c>
      <c r="D139" s="264"/>
      <c r="E139" s="264"/>
      <c r="F139" s="284" t="s">
        <v>713</v>
      </c>
      <c r="G139" s="264"/>
      <c r="H139" s="264" t="s">
        <v>768</v>
      </c>
      <c r="I139" s="264" t="s">
        <v>748</v>
      </c>
      <c r="J139" s="264"/>
      <c r="K139" s="306"/>
    </row>
    <row r="140" spans="2:11" s="1" customFormat="1" ht="15" customHeight="1">
      <c r="B140" s="304"/>
      <c r="C140" s="264" t="s">
        <v>749</v>
      </c>
      <c r="D140" s="264"/>
      <c r="E140" s="264"/>
      <c r="F140" s="284" t="s">
        <v>713</v>
      </c>
      <c r="G140" s="264"/>
      <c r="H140" s="264" t="s">
        <v>749</v>
      </c>
      <c r="I140" s="264" t="s">
        <v>748</v>
      </c>
      <c r="J140" s="264"/>
      <c r="K140" s="306"/>
    </row>
    <row r="141" spans="2:11" s="1" customFormat="1" ht="15" customHeight="1">
      <c r="B141" s="304"/>
      <c r="C141" s="264" t="s">
        <v>40</v>
      </c>
      <c r="D141" s="264"/>
      <c r="E141" s="264"/>
      <c r="F141" s="284" t="s">
        <v>713</v>
      </c>
      <c r="G141" s="264"/>
      <c r="H141" s="264" t="s">
        <v>769</v>
      </c>
      <c r="I141" s="264" t="s">
        <v>748</v>
      </c>
      <c r="J141" s="264"/>
      <c r="K141" s="306"/>
    </row>
    <row r="142" spans="2:11" s="1" customFormat="1" ht="15" customHeight="1">
      <c r="B142" s="304"/>
      <c r="C142" s="264" t="s">
        <v>770</v>
      </c>
      <c r="D142" s="264"/>
      <c r="E142" s="264"/>
      <c r="F142" s="284" t="s">
        <v>713</v>
      </c>
      <c r="G142" s="264"/>
      <c r="H142" s="264" t="s">
        <v>771</v>
      </c>
      <c r="I142" s="264" t="s">
        <v>748</v>
      </c>
      <c r="J142" s="264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61"/>
      <c r="C144" s="261"/>
      <c r="D144" s="261"/>
      <c r="E144" s="261"/>
      <c r="F144" s="296"/>
      <c r="G144" s="261"/>
      <c r="H144" s="261"/>
      <c r="I144" s="261"/>
      <c r="J144" s="261"/>
      <c r="K144" s="261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4" t="s">
        <v>772</v>
      </c>
      <c r="D147" s="384"/>
      <c r="E147" s="384"/>
      <c r="F147" s="384"/>
      <c r="G147" s="384"/>
      <c r="H147" s="384"/>
      <c r="I147" s="384"/>
      <c r="J147" s="384"/>
      <c r="K147" s="276"/>
    </row>
    <row r="148" spans="2:11" s="1" customFormat="1" ht="17.25" customHeight="1">
      <c r="B148" s="275"/>
      <c r="C148" s="277" t="s">
        <v>707</v>
      </c>
      <c r="D148" s="277"/>
      <c r="E148" s="277"/>
      <c r="F148" s="277" t="s">
        <v>708</v>
      </c>
      <c r="G148" s="278"/>
      <c r="H148" s="277" t="s">
        <v>56</v>
      </c>
      <c r="I148" s="277" t="s">
        <v>59</v>
      </c>
      <c r="J148" s="277" t="s">
        <v>709</v>
      </c>
      <c r="K148" s="276"/>
    </row>
    <row r="149" spans="2:11" s="1" customFormat="1" ht="17.25" customHeight="1">
      <c r="B149" s="275"/>
      <c r="C149" s="279" t="s">
        <v>710</v>
      </c>
      <c r="D149" s="279"/>
      <c r="E149" s="279"/>
      <c r="F149" s="280" t="s">
        <v>711</v>
      </c>
      <c r="G149" s="281"/>
      <c r="H149" s="279"/>
      <c r="I149" s="279"/>
      <c r="J149" s="279" t="s">
        <v>712</v>
      </c>
      <c r="K149" s="276"/>
    </row>
    <row r="150" spans="2:11" s="1" customFormat="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s="1" customFormat="1" ht="15" customHeight="1">
      <c r="B151" s="285"/>
      <c r="C151" s="310" t="s">
        <v>716</v>
      </c>
      <c r="D151" s="264"/>
      <c r="E151" s="264"/>
      <c r="F151" s="311" t="s">
        <v>713</v>
      </c>
      <c r="G151" s="264"/>
      <c r="H151" s="310" t="s">
        <v>753</v>
      </c>
      <c r="I151" s="310" t="s">
        <v>715</v>
      </c>
      <c r="J151" s="310">
        <v>120</v>
      </c>
      <c r="K151" s="306"/>
    </row>
    <row r="152" spans="2:11" s="1" customFormat="1" ht="15" customHeight="1">
      <c r="B152" s="285"/>
      <c r="C152" s="310" t="s">
        <v>762</v>
      </c>
      <c r="D152" s="264"/>
      <c r="E152" s="264"/>
      <c r="F152" s="311" t="s">
        <v>713</v>
      </c>
      <c r="G152" s="264"/>
      <c r="H152" s="310" t="s">
        <v>773</v>
      </c>
      <c r="I152" s="310" t="s">
        <v>715</v>
      </c>
      <c r="J152" s="310" t="s">
        <v>764</v>
      </c>
      <c r="K152" s="306"/>
    </row>
    <row r="153" spans="2:11" s="1" customFormat="1" ht="15" customHeight="1">
      <c r="B153" s="285"/>
      <c r="C153" s="310" t="s">
        <v>661</v>
      </c>
      <c r="D153" s="264"/>
      <c r="E153" s="264"/>
      <c r="F153" s="311" t="s">
        <v>713</v>
      </c>
      <c r="G153" s="264"/>
      <c r="H153" s="310" t="s">
        <v>774</v>
      </c>
      <c r="I153" s="310" t="s">
        <v>715</v>
      </c>
      <c r="J153" s="310" t="s">
        <v>764</v>
      </c>
      <c r="K153" s="306"/>
    </row>
    <row r="154" spans="2:11" s="1" customFormat="1" ht="15" customHeight="1">
      <c r="B154" s="285"/>
      <c r="C154" s="310" t="s">
        <v>718</v>
      </c>
      <c r="D154" s="264"/>
      <c r="E154" s="264"/>
      <c r="F154" s="311" t="s">
        <v>719</v>
      </c>
      <c r="G154" s="264"/>
      <c r="H154" s="310" t="s">
        <v>753</v>
      </c>
      <c r="I154" s="310" t="s">
        <v>715</v>
      </c>
      <c r="J154" s="310">
        <v>50</v>
      </c>
      <c r="K154" s="306"/>
    </row>
    <row r="155" spans="2:11" s="1" customFormat="1" ht="15" customHeight="1">
      <c r="B155" s="285"/>
      <c r="C155" s="310" t="s">
        <v>721</v>
      </c>
      <c r="D155" s="264"/>
      <c r="E155" s="264"/>
      <c r="F155" s="311" t="s">
        <v>713</v>
      </c>
      <c r="G155" s="264"/>
      <c r="H155" s="310" t="s">
        <v>753</v>
      </c>
      <c r="I155" s="310" t="s">
        <v>723</v>
      </c>
      <c r="J155" s="310"/>
      <c r="K155" s="306"/>
    </row>
    <row r="156" spans="2:11" s="1" customFormat="1" ht="15" customHeight="1">
      <c r="B156" s="285"/>
      <c r="C156" s="310" t="s">
        <v>732</v>
      </c>
      <c r="D156" s="264"/>
      <c r="E156" s="264"/>
      <c r="F156" s="311" t="s">
        <v>719</v>
      </c>
      <c r="G156" s="264"/>
      <c r="H156" s="310" t="s">
        <v>753</v>
      </c>
      <c r="I156" s="310" t="s">
        <v>715</v>
      </c>
      <c r="J156" s="310">
        <v>50</v>
      </c>
      <c r="K156" s="306"/>
    </row>
    <row r="157" spans="2:11" s="1" customFormat="1" ht="15" customHeight="1">
      <c r="B157" s="285"/>
      <c r="C157" s="310" t="s">
        <v>740</v>
      </c>
      <c r="D157" s="264"/>
      <c r="E157" s="264"/>
      <c r="F157" s="311" t="s">
        <v>719</v>
      </c>
      <c r="G157" s="264"/>
      <c r="H157" s="310" t="s">
        <v>753</v>
      </c>
      <c r="I157" s="310" t="s">
        <v>715</v>
      </c>
      <c r="J157" s="310">
        <v>50</v>
      </c>
      <c r="K157" s="306"/>
    </row>
    <row r="158" spans="2:11" s="1" customFormat="1" ht="15" customHeight="1">
      <c r="B158" s="285"/>
      <c r="C158" s="310" t="s">
        <v>738</v>
      </c>
      <c r="D158" s="264"/>
      <c r="E158" s="264"/>
      <c r="F158" s="311" t="s">
        <v>719</v>
      </c>
      <c r="G158" s="264"/>
      <c r="H158" s="310" t="s">
        <v>753</v>
      </c>
      <c r="I158" s="310" t="s">
        <v>715</v>
      </c>
      <c r="J158" s="310">
        <v>50</v>
      </c>
      <c r="K158" s="306"/>
    </row>
    <row r="159" spans="2:11" s="1" customFormat="1" ht="15" customHeight="1">
      <c r="B159" s="285"/>
      <c r="C159" s="310" t="s">
        <v>92</v>
      </c>
      <c r="D159" s="264"/>
      <c r="E159" s="264"/>
      <c r="F159" s="311" t="s">
        <v>713</v>
      </c>
      <c r="G159" s="264"/>
      <c r="H159" s="310" t="s">
        <v>775</v>
      </c>
      <c r="I159" s="310" t="s">
        <v>715</v>
      </c>
      <c r="J159" s="310" t="s">
        <v>776</v>
      </c>
      <c r="K159" s="306"/>
    </row>
    <row r="160" spans="2:11" s="1" customFormat="1" ht="15" customHeight="1">
      <c r="B160" s="285"/>
      <c r="C160" s="310" t="s">
        <v>777</v>
      </c>
      <c r="D160" s="264"/>
      <c r="E160" s="264"/>
      <c r="F160" s="311" t="s">
        <v>713</v>
      </c>
      <c r="G160" s="264"/>
      <c r="H160" s="310" t="s">
        <v>778</v>
      </c>
      <c r="I160" s="310" t="s">
        <v>748</v>
      </c>
      <c r="J160" s="310"/>
      <c r="K160" s="306"/>
    </row>
    <row r="161" spans="2:11" s="1" customFormat="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s="1" customFormat="1" ht="18.75" customHeight="1">
      <c r="B162" s="261"/>
      <c r="C162" s="264"/>
      <c r="D162" s="264"/>
      <c r="E162" s="264"/>
      <c r="F162" s="284"/>
      <c r="G162" s="264"/>
      <c r="H162" s="264"/>
      <c r="I162" s="264"/>
      <c r="J162" s="264"/>
      <c r="K162" s="261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83" t="s">
        <v>779</v>
      </c>
      <c r="D165" s="383"/>
      <c r="E165" s="383"/>
      <c r="F165" s="383"/>
      <c r="G165" s="383"/>
      <c r="H165" s="383"/>
      <c r="I165" s="383"/>
      <c r="J165" s="383"/>
      <c r="K165" s="257"/>
    </row>
    <row r="166" spans="2:11" s="1" customFormat="1" ht="17.25" customHeight="1">
      <c r="B166" s="256"/>
      <c r="C166" s="277" t="s">
        <v>707</v>
      </c>
      <c r="D166" s="277"/>
      <c r="E166" s="277"/>
      <c r="F166" s="277" t="s">
        <v>708</v>
      </c>
      <c r="G166" s="314"/>
      <c r="H166" s="315" t="s">
        <v>56</v>
      </c>
      <c r="I166" s="315" t="s">
        <v>59</v>
      </c>
      <c r="J166" s="277" t="s">
        <v>709</v>
      </c>
      <c r="K166" s="257"/>
    </row>
    <row r="167" spans="2:11" s="1" customFormat="1" ht="17.25" customHeight="1">
      <c r="B167" s="258"/>
      <c r="C167" s="279" t="s">
        <v>710</v>
      </c>
      <c r="D167" s="279"/>
      <c r="E167" s="279"/>
      <c r="F167" s="280" t="s">
        <v>711</v>
      </c>
      <c r="G167" s="316"/>
      <c r="H167" s="317"/>
      <c r="I167" s="317"/>
      <c r="J167" s="279" t="s">
        <v>712</v>
      </c>
      <c r="K167" s="259"/>
    </row>
    <row r="168" spans="2:11" s="1" customFormat="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s="1" customFormat="1" ht="15" customHeight="1">
      <c r="B169" s="285"/>
      <c r="C169" s="264" t="s">
        <v>716</v>
      </c>
      <c r="D169" s="264"/>
      <c r="E169" s="264"/>
      <c r="F169" s="284" t="s">
        <v>713</v>
      </c>
      <c r="G169" s="264"/>
      <c r="H169" s="264" t="s">
        <v>753</v>
      </c>
      <c r="I169" s="264" t="s">
        <v>715</v>
      </c>
      <c r="J169" s="264">
        <v>120</v>
      </c>
      <c r="K169" s="306"/>
    </row>
    <row r="170" spans="2:11" s="1" customFormat="1" ht="15" customHeight="1">
      <c r="B170" s="285"/>
      <c r="C170" s="264" t="s">
        <v>762</v>
      </c>
      <c r="D170" s="264"/>
      <c r="E170" s="264"/>
      <c r="F170" s="284" t="s">
        <v>713</v>
      </c>
      <c r="G170" s="264"/>
      <c r="H170" s="264" t="s">
        <v>763</v>
      </c>
      <c r="I170" s="264" t="s">
        <v>715</v>
      </c>
      <c r="J170" s="264" t="s">
        <v>764</v>
      </c>
      <c r="K170" s="306"/>
    </row>
    <row r="171" spans="2:11" s="1" customFormat="1" ht="15" customHeight="1">
      <c r="B171" s="285"/>
      <c r="C171" s="264" t="s">
        <v>661</v>
      </c>
      <c r="D171" s="264"/>
      <c r="E171" s="264"/>
      <c r="F171" s="284" t="s">
        <v>713</v>
      </c>
      <c r="G171" s="264"/>
      <c r="H171" s="264" t="s">
        <v>780</v>
      </c>
      <c r="I171" s="264" t="s">
        <v>715</v>
      </c>
      <c r="J171" s="264" t="s">
        <v>764</v>
      </c>
      <c r="K171" s="306"/>
    </row>
    <row r="172" spans="2:11" s="1" customFormat="1" ht="15" customHeight="1">
      <c r="B172" s="285"/>
      <c r="C172" s="264" t="s">
        <v>718</v>
      </c>
      <c r="D172" s="264"/>
      <c r="E172" s="264"/>
      <c r="F172" s="284" t="s">
        <v>719</v>
      </c>
      <c r="G172" s="264"/>
      <c r="H172" s="264" t="s">
        <v>780</v>
      </c>
      <c r="I172" s="264" t="s">
        <v>715</v>
      </c>
      <c r="J172" s="264">
        <v>50</v>
      </c>
      <c r="K172" s="306"/>
    </row>
    <row r="173" spans="2:11" s="1" customFormat="1" ht="15" customHeight="1">
      <c r="B173" s="285"/>
      <c r="C173" s="264" t="s">
        <v>721</v>
      </c>
      <c r="D173" s="264"/>
      <c r="E173" s="264"/>
      <c r="F173" s="284" t="s">
        <v>713</v>
      </c>
      <c r="G173" s="264"/>
      <c r="H173" s="264" t="s">
        <v>780</v>
      </c>
      <c r="I173" s="264" t="s">
        <v>723</v>
      </c>
      <c r="J173" s="264"/>
      <c r="K173" s="306"/>
    </row>
    <row r="174" spans="2:11" s="1" customFormat="1" ht="15" customHeight="1">
      <c r="B174" s="285"/>
      <c r="C174" s="264" t="s">
        <v>732</v>
      </c>
      <c r="D174" s="264"/>
      <c r="E174" s="264"/>
      <c r="F174" s="284" t="s">
        <v>719</v>
      </c>
      <c r="G174" s="264"/>
      <c r="H174" s="264" t="s">
        <v>780</v>
      </c>
      <c r="I174" s="264" t="s">
        <v>715</v>
      </c>
      <c r="J174" s="264">
        <v>50</v>
      </c>
      <c r="K174" s="306"/>
    </row>
    <row r="175" spans="2:11" s="1" customFormat="1" ht="15" customHeight="1">
      <c r="B175" s="285"/>
      <c r="C175" s="264" t="s">
        <v>740</v>
      </c>
      <c r="D175" s="264"/>
      <c r="E175" s="264"/>
      <c r="F175" s="284" t="s">
        <v>719</v>
      </c>
      <c r="G175" s="264"/>
      <c r="H175" s="264" t="s">
        <v>780</v>
      </c>
      <c r="I175" s="264" t="s">
        <v>715</v>
      </c>
      <c r="J175" s="264">
        <v>50</v>
      </c>
      <c r="K175" s="306"/>
    </row>
    <row r="176" spans="2:11" s="1" customFormat="1" ht="15" customHeight="1">
      <c r="B176" s="285"/>
      <c r="C176" s="264" t="s">
        <v>738</v>
      </c>
      <c r="D176" s="264"/>
      <c r="E176" s="264"/>
      <c r="F176" s="284" t="s">
        <v>719</v>
      </c>
      <c r="G176" s="264"/>
      <c r="H176" s="264" t="s">
        <v>780</v>
      </c>
      <c r="I176" s="264" t="s">
        <v>715</v>
      </c>
      <c r="J176" s="264">
        <v>50</v>
      </c>
      <c r="K176" s="306"/>
    </row>
    <row r="177" spans="2:11" s="1" customFormat="1" ht="15" customHeight="1">
      <c r="B177" s="285"/>
      <c r="C177" s="264" t="s">
        <v>105</v>
      </c>
      <c r="D177" s="264"/>
      <c r="E177" s="264"/>
      <c r="F177" s="284" t="s">
        <v>713</v>
      </c>
      <c r="G177" s="264"/>
      <c r="H177" s="264" t="s">
        <v>781</v>
      </c>
      <c r="I177" s="264" t="s">
        <v>782</v>
      </c>
      <c r="J177" s="264"/>
      <c r="K177" s="306"/>
    </row>
    <row r="178" spans="2:11" s="1" customFormat="1" ht="15" customHeight="1">
      <c r="B178" s="285"/>
      <c r="C178" s="264" t="s">
        <v>59</v>
      </c>
      <c r="D178" s="264"/>
      <c r="E178" s="264"/>
      <c r="F178" s="284" t="s">
        <v>713</v>
      </c>
      <c r="G178" s="264"/>
      <c r="H178" s="264" t="s">
        <v>783</v>
      </c>
      <c r="I178" s="264" t="s">
        <v>784</v>
      </c>
      <c r="J178" s="264">
        <v>1</v>
      </c>
      <c r="K178" s="306"/>
    </row>
    <row r="179" spans="2:11" s="1" customFormat="1" ht="15" customHeight="1">
      <c r="B179" s="285"/>
      <c r="C179" s="264" t="s">
        <v>55</v>
      </c>
      <c r="D179" s="264"/>
      <c r="E179" s="264"/>
      <c r="F179" s="284" t="s">
        <v>713</v>
      </c>
      <c r="G179" s="264"/>
      <c r="H179" s="264" t="s">
        <v>785</v>
      </c>
      <c r="I179" s="264" t="s">
        <v>715</v>
      </c>
      <c r="J179" s="264">
        <v>20</v>
      </c>
      <c r="K179" s="306"/>
    </row>
    <row r="180" spans="2:11" s="1" customFormat="1" ht="15" customHeight="1">
      <c r="B180" s="285"/>
      <c r="C180" s="264" t="s">
        <v>56</v>
      </c>
      <c r="D180" s="264"/>
      <c r="E180" s="264"/>
      <c r="F180" s="284" t="s">
        <v>713</v>
      </c>
      <c r="G180" s="264"/>
      <c r="H180" s="264" t="s">
        <v>786</v>
      </c>
      <c r="I180" s="264" t="s">
        <v>715</v>
      </c>
      <c r="J180" s="264">
        <v>255</v>
      </c>
      <c r="K180" s="306"/>
    </row>
    <row r="181" spans="2:11" s="1" customFormat="1" ht="15" customHeight="1">
      <c r="B181" s="285"/>
      <c r="C181" s="264" t="s">
        <v>106</v>
      </c>
      <c r="D181" s="264"/>
      <c r="E181" s="264"/>
      <c r="F181" s="284" t="s">
        <v>713</v>
      </c>
      <c r="G181" s="264"/>
      <c r="H181" s="264" t="s">
        <v>677</v>
      </c>
      <c r="I181" s="264" t="s">
        <v>715</v>
      </c>
      <c r="J181" s="264">
        <v>10</v>
      </c>
      <c r="K181" s="306"/>
    </row>
    <row r="182" spans="2:11" s="1" customFormat="1" ht="15" customHeight="1">
      <c r="B182" s="285"/>
      <c r="C182" s="264" t="s">
        <v>107</v>
      </c>
      <c r="D182" s="264"/>
      <c r="E182" s="264"/>
      <c r="F182" s="284" t="s">
        <v>713</v>
      </c>
      <c r="G182" s="264"/>
      <c r="H182" s="264" t="s">
        <v>787</v>
      </c>
      <c r="I182" s="264" t="s">
        <v>748</v>
      </c>
      <c r="J182" s="264"/>
      <c r="K182" s="306"/>
    </row>
    <row r="183" spans="2:11" s="1" customFormat="1" ht="15" customHeight="1">
      <c r="B183" s="285"/>
      <c r="C183" s="264" t="s">
        <v>788</v>
      </c>
      <c r="D183" s="264"/>
      <c r="E183" s="264"/>
      <c r="F183" s="284" t="s">
        <v>713</v>
      </c>
      <c r="G183" s="264"/>
      <c r="H183" s="264" t="s">
        <v>789</v>
      </c>
      <c r="I183" s="264" t="s">
        <v>748</v>
      </c>
      <c r="J183" s="264"/>
      <c r="K183" s="306"/>
    </row>
    <row r="184" spans="2:11" s="1" customFormat="1" ht="15" customHeight="1">
      <c r="B184" s="285"/>
      <c r="C184" s="264" t="s">
        <v>777</v>
      </c>
      <c r="D184" s="264"/>
      <c r="E184" s="264"/>
      <c r="F184" s="284" t="s">
        <v>713</v>
      </c>
      <c r="G184" s="264"/>
      <c r="H184" s="264" t="s">
        <v>790</v>
      </c>
      <c r="I184" s="264" t="s">
        <v>748</v>
      </c>
      <c r="J184" s="264"/>
      <c r="K184" s="306"/>
    </row>
    <row r="185" spans="2:11" s="1" customFormat="1" ht="15" customHeight="1">
      <c r="B185" s="285"/>
      <c r="C185" s="264" t="s">
        <v>109</v>
      </c>
      <c r="D185" s="264"/>
      <c r="E185" s="264"/>
      <c r="F185" s="284" t="s">
        <v>719</v>
      </c>
      <c r="G185" s="264"/>
      <c r="H185" s="264" t="s">
        <v>791</v>
      </c>
      <c r="I185" s="264" t="s">
        <v>715</v>
      </c>
      <c r="J185" s="264">
        <v>50</v>
      </c>
      <c r="K185" s="306"/>
    </row>
    <row r="186" spans="2:11" s="1" customFormat="1" ht="15" customHeight="1">
      <c r="B186" s="285"/>
      <c r="C186" s="264" t="s">
        <v>792</v>
      </c>
      <c r="D186" s="264"/>
      <c r="E186" s="264"/>
      <c r="F186" s="284" t="s">
        <v>719</v>
      </c>
      <c r="G186" s="264"/>
      <c r="H186" s="264" t="s">
        <v>793</v>
      </c>
      <c r="I186" s="264" t="s">
        <v>794</v>
      </c>
      <c r="J186" s="264"/>
      <c r="K186" s="306"/>
    </row>
    <row r="187" spans="2:11" s="1" customFormat="1" ht="15" customHeight="1">
      <c r="B187" s="285"/>
      <c r="C187" s="264" t="s">
        <v>795</v>
      </c>
      <c r="D187" s="264"/>
      <c r="E187" s="264"/>
      <c r="F187" s="284" t="s">
        <v>719</v>
      </c>
      <c r="G187" s="264"/>
      <c r="H187" s="264" t="s">
        <v>796</v>
      </c>
      <c r="I187" s="264" t="s">
        <v>794</v>
      </c>
      <c r="J187" s="264"/>
      <c r="K187" s="306"/>
    </row>
    <row r="188" spans="2:11" s="1" customFormat="1" ht="15" customHeight="1">
      <c r="B188" s="285"/>
      <c r="C188" s="264" t="s">
        <v>797</v>
      </c>
      <c r="D188" s="264"/>
      <c r="E188" s="264"/>
      <c r="F188" s="284" t="s">
        <v>719</v>
      </c>
      <c r="G188" s="264"/>
      <c r="H188" s="264" t="s">
        <v>798</v>
      </c>
      <c r="I188" s="264" t="s">
        <v>794</v>
      </c>
      <c r="J188" s="264"/>
      <c r="K188" s="306"/>
    </row>
    <row r="189" spans="2:11" s="1" customFormat="1" ht="15" customHeight="1">
      <c r="B189" s="285"/>
      <c r="C189" s="318" t="s">
        <v>799</v>
      </c>
      <c r="D189" s="264"/>
      <c r="E189" s="264"/>
      <c r="F189" s="284" t="s">
        <v>719</v>
      </c>
      <c r="G189" s="264"/>
      <c r="H189" s="264" t="s">
        <v>800</v>
      </c>
      <c r="I189" s="264" t="s">
        <v>801</v>
      </c>
      <c r="J189" s="319" t="s">
        <v>802</v>
      </c>
      <c r="K189" s="306"/>
    </row>
    <row r="190" spans="2:11" s="1" customFormat="1" ht="15" customHeight="1">
      <c r="B190" s="285"/>
      <c r="C190" s="270" t="s">
        <v>44</v>
      </c>
      <c r="D190" s="264"/>
      <c r="E190" s="264"/>
      <c r="F190" s="284" t="s">
        <v>713</v>
      </c>
      <c r="G190" s="264"/>
      <c r="H190" s="261" t="s">
        <v>803</v>
      </c>
      <c r="I190" s="264" t="s">
        <v>804</v>
      </c>
      <c r="J190" s="264"/>
      <c r="K190" s="306"/>
    </row>
    <row r="191" spans="2:11" s="1" customFormat="1" ht="15" customHeight="1">
      <c r="B191" s="285"/>
      <c r="C191" s="270" t="s">
        <v>805</v>
      </c>
      <c r="D191" s="264"/>
      <c r="E191" s="264"/>
      <c r="F191" s="284" t="s">
        <v>713</v>
      </c>
      <c r="G191" s="264"/>
      <c r="H191" s="264" t="s">
        <v>806</v>
      </c>
      <c r="I191" s="264" t="s">
        <v>748</v>
      </c>
      <c r="J191" s="264"/>
      <c r="K191" s="306"/>
    </row>
    <row r="192" spans="2:11" s="1" customFormat="1" ht="15" customHeight="1">
      <c r="B192" s="285"/>
      <c r="C192" s="270" t="s">
        <v>807</v>
      </c>
      <c r="D192" s="264"/>
      <c r="E192" s="264"/>
      <c r="F192" s="284" t="s">
        <v>713</v>
      </c>
      <c r="G192" s="264"/>
      <c r="H192" s="264" t="s">
        <v>808</v>
      </c>
      <c r="I192" s="264" t="s">
        <v>748</v>
      </c>
      <c r="J192" s="264"/>
      <c r="K192" s="306"/>
    </row>
    <row r="193" spans="2:11" s="1" customFormat="1" ht="15" customHeight="1">
      <c r="B193" s="285"/>
      <c r="C193" s="270" t="s">
        <v>809</v>
      </c>
      <c r="D193" s="264"/>
      <c r="E193" s="264"/>
      <c r="F193" s="284" t="s">
        <v>719</v>
      </c>
      <c r="G193" s="264"/>
      <c r="H193" s="264" t="s">
        <v>810</v>
      </c>
      <c r="I193" s="264" t="s">
        <v>748</v>
      </c>
      <c r="J193" s="264"/>
      <c r="K193" s="306"/>
    </row>
    <row r="194" spans="2:11" s="1" customFormat="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s="1" customFormat="1" ht="18.75" customHeight="1">
      <c r="B195" s="261"/>
      <c r="C195" s="264"/>
      <c r="D195" s="264"/>
      <c r="E195" s="264"/>
      <c r="F195" s="284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4"/>
      <c r="G196" s="264"/>
      <c r="H196" s="264"/>
      <c r="I196" s="264"/>
      <c r="J196" s="264"/>
      <c r="K196" s="261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383" t="s">
        <v>811</v>
      </c>
      <c r="D199" s="383"/>
      <c r="E199" s="383"/>
      <c r="F199" s="383"/>
      <c r="G199" s="383"/>
      <c r="H199" s="383"/>
      <c r="I199" s="383"/>
      <c r="J199" s="383"/>
      <c r="K199" s="257"/>
    </row>
    <row r="200" spans="2:11" s="1" customFormat="1" ht="25.5" customHeight="1">
      <c r="B200" s="256"/>
      <c r="C200" s="321" t="s">
        <v>812</v>
      </c>
      <c r="D200" s="321"/>
      <c r="E200" s="321"/>
      <c r="F200" s="321" t="s">
        <v>813</v>
      </c>
      <c r="G200" s="322"/>
      <c r="H200" s="382" t="s">
        <v>814</v>
      </c>
      <c r="I200" s="382"/>
      <c r="J200" s="382"/>
      <c r="K200" s="257"/>
    </row>
    <row r="201" spans="2:11" s="1" customFormat="1" ht="5.25" customHeight="1">
      <c r="B201" s="285"/>
      <c r="C201" s="282"/>
      <c r="D201" s="282"/>
      <c r="E201" s="282"/>
      <c r="F201" s="282"/>
      <c r="G201" s="264"/>
      <c r="H201" s="282"/>
      <c r="I201" s="282"/>
      <c r="J201" s="282"/>
      <c r="K201" s="306"/>
    </row>
    <row r="202" spans="2:11" s="1" customFormat="1" ht="15" customHeight="1">
      <c r="B202" s="285"/>
      <c r="C202" s="264" t="s">
        <v>804</v>
      </c>
      <c r="D202" s="264"/>
      <c r="E202" s="264"/>
      <c r="F202" s="284" t="s">
        <v>45</v>
      </c>
      <c r="G202" s="264"/>
      <c r="H202" s="381" t="s">
        <v>815</v>
      </c>
      <c r="I202" s="381"/>
      <c r="J202" s="381"/>
      <c r="K202" s="306"/>
    </row>
    <row r="203" spans="2:11" s="1" customFormat="1" ht="15" customHeight="1">
      <c r="B203" s="285"/>
      <c r="C203" s="291"/>
      <c r="D203" s="264"/>
      <c r="E203" s="264"/>
      <c r="F203" s="284" t="s">
        <v>46</v>
      </c>
      <c r="G203" s="264"/>
      <c r="H203" s="381" t="s">
        <v>816</v>
      </c>
      <c r="I203" s="381"/>
      <c r="J203" s="381"/>
      <c r="K203" s="306"/>
    </row>
    <row r="204" spans="2:11" s="1" customFormat="1" ht="15" customHeight="1">
      <c r="B204" s="285"/>
      <c r="C204" s="291"/>
      <c r="D204" s="264"/>
      <c r="E204" s="264"/>
      <c r="F204" s="284" t="s">
        <v>49</v>
      </c>
      <c r="G204" s="264"/>
      <c r="H204" s="381" t="s">
        <v>817</v>
      </c>
      <c r="I204" s="381"/>
      <c r="J204" s="381"/>
      <c r="K204" s="306"/>
    </row>
    <row r="205" spans="2:11" s="1" customFormat="1" ht="15" customHeight="1">
      <c r="B205" s="285"/>
      <c r="C205" s="264"/>
      <c r="D205" s="264"/>
      <c r="E205" s="264"/>
      <c r="F205" s="284" t="s">
        <v>47</v>
      </c>
      <c r="G205" s="264"/>
      <c r="H205" s="381" t="s">
        <v>818</v>
      </c>
      <c r="I205" s="381"/>
      <c r="J205" s="381"/>
      <c r="K205" s="306"/>
    </row>
    <row r="206" spans="2:11" s="1" customFormat="1" ht="15" customHeight="1">
      <c r="B206" s="285"/>
      <c r="C206" s="264"/>
      <c r="D206" s="264"/>
      <c r="E206" s="264"/>
      <c r="F206" s="284" t="s">
        <v>48</v>
      </c>
      <c r="G206" s="264"/>
      <c r="H206" s="381" t="s">
        <v>819</v>
      </c>
      <c r="I206" s="381"/>
      <c r="J206" s="381"/>
      <c r="K206" s="306"/>
    </row>
    <row r="207" spans="2:11" s="1" customFormat="1" ht="15" customHeight="1">
      <c r="B207" s="285"/>
      <c r="C207" s="264"/>
      <c r="D207" s="264"/>
      <c r="E207" s="264"/>
      <c r="F207" s="284"/>
      <c r="G207" s="264"/>
      <c r="H207" s="264"/>
      <c r="I207" s="264"/>
      <c r="J207" s="264"/>
      <c r="K207" s="306"/>
    </row>
    <row r="208" spans="2:11" s="1" customFormat="1" ht="15" customHeight="1">
      <c r="B208" s="285"/>
      <c r="C208" s="264" t="s">
        <v>760</v>
      </c>
      <c r="D208" s="264"/>
      <c r="E208" s="264"/>
      <c r="F208" s="284" t="s">
        <v>81</v>
      </c>
      <c r="G208" s="264"/>
      <c r="H208" s="381" t="s">
        <v>820</v>
      </c>
      <c r="I208" s="381"/>
      <c r="J208" s="381"/>
      <c r="K208" s="306"/>
    </row>
    <row r="209" spans="2:11" s="1" customFormat="1" ht="15" customHeight="1">
      <c r="B209" s="285"/>
      <c r="C209" s="291"/>
      <c r="D209" s="264"/>
      <c r="E209" s="264"/>
      <c r="F209" s="284" t="s">
        <v>655</v>
      </c>
      <c r="G209" s="264"/>
      <c r="H209" s="381" t="s">
        <v>656</v>
      </c>
      <c r="I209" s="381"/>
      <c r="J209" s="381"/>
      <c r="K209" s="306"/>
    </row>
    <row r="210" spans="2:11" s="1" customFormat="1" ht="15" customHeight="1">
      <c r="B210" s="285"/>
      <c r="C210" s="264"/>
      <c r="D210" s="264"/>
      <c r="E210" s="264"/>
      <c r="F210" s="284" t="s">
        <v>653</v>
      </c>
      <c r="G210" s="264"/>
      <c r="H210" s="381" t="s">
        <v>821</v>
      </c>
      <c r="I210" s="381"/>
      <c r="J210" s="381"/>
      <c r="K210" s="306"/>
    </row>
    <row r="211" spans="2:11" s="1" customFormat="1" ht="15" customHeight="1">
      <c r="B211" s="323"/>
      <c r="C211" s="291"/>
      <c r="D211" s="291"/>
      <c r="E211" s="291"/>
      <c r="F211" s="284" t="s">
        <v>657</v>
      </c>
      <c r="G211" s="270"/>
      <c r="H211" s="380" t="s">
        <v>658</v>
      </c>
      <c r="I211" s="380"/>
      <c r="J211" s="380"/>
      <c r="K211" s="324"/>
    </row>
    <row r="212" spans="2:11" s="1" customFormat="1" ht="15" customHeight="1">
      <c r="B212" s="323"/>
      <c r="C212" s="291"/>
      <c r="D212" s="291"/>
      <c r="E212" s="291"/>
      <c r="F212" s="284" t="s">
        <v>659</v>
      </c>
      <c r="G212" s="270"/>
      <c r="H212" s="380" t="s">
        <v>822</v>
      </c>
      <c r="I212" s="380"/>
      <c r="J212" s="380"/>
      <c r="K212" s="324"/>
    </row>
    <row r="213" spans="2:11" s="1" customFormat="1" ht="15" customHeight="1">
      <c r="B213" s="323"/>
      <c r="C213" s="291"/>
      <c r="D213" s="291"/>
      <c r="E213" s="291"/>
      <c r="F213" s="325"/>
      <c r="G213" s="270"/>
      <c r="H213" s="326"/>
      <c r="I213" s="326"/>
      <c r="J213" s="326"/>
      <c r="K213" s="324"/>
    </row>
    <row r="214" spans="2:11" s="1" customFormat="1" ht="15" customHeight="1">
      <c r="B214" s="323"/>
      <c r="C214" s="264" t="s">
        <v>784</v>
      </c>
      <c r="D214" s="291"/>
      <c r="E214" s="291"/>
      <c r="F214" s="284">
        <v>1</v>
      </c>
      <c r="G214" s="270"/>
      <c r="H214" s="380" t="s">
        <v>823</v>
      </c>
      <c r="I214" s="380"/>
      <c r="J214" s="380"/>
      <c r="K214" s="324"/>
    </row>
    <row r="215" spans="2:11" s="1" customFormat="1" ht="15" customHeight="1">
      <c r="B215" s="323"/>
      <c r="C215" s="291"/>
      <c r="D215" s="291"/>
      <c r="E215" s="291"/>
      <c r="F215" s="284">
        <v>2</v>
      </c>
      <c r="G215" s="270"/>
      <c r="H215" s="380" t="s">
        <v>824</v>
      </c>
      <c r="I215" s="380"/>
      <c r="J215" s="380"/>
      <c r="K215" s="324"/>
    </row>
    <row r="216" spans="2:11" s="1" customFormat="1" ht="15" customHeight="1">
      <c r="B216" s="323"/>
      <c r="C216" s="291"/>
      <c r="D216" s="291"/>
      <c r="E216" s="291"/>
      <c r="F216" s="284">
        <v>3</v>
      </c>
      <c r="G216" s="270"/>
      <c r="H216" s="380" t="s">
        <v>825</v>
      </c>
      <c r="I216" s="380"/>
      <c r="J216" s="380"/>
      <c r="K216" s="324"/>
    </row>
    <row r="217" spans="2:11" s="1" customFormat="1" ht="15" customHeight="1">
      <c r="B217" s="323"/>
      <c r="C217" s="291"/>
      <c r="D217" s="291"/>
      <c r="E217" s="291"/>
      <c r="F217" s="284">
        <v>4</v>
      </c>
      <c r="G217" s="270"/>
      <c r="H217" s="380" t="s">
        <v>826</v>
      </c>
      <c r="I217" s="380"/>
      <c r="J217" s="380"/>
      <c r="K217" s="324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108-2019a - Kanalizace a ČOV</vt:lpstr>
      <vt:lpstr>108-2019b - Osazení chrán...</vt:lpstr>
      <vt:lpstr>Pokyny pro vyplnění</vt:lpstr>
      <vt:lpstr>'108-2019a - Kanalizace a ČOV'!Názvy_tisku</vt:lpstr>
      <vt:lpstr>'108-2019b - Osazení chrán...'!Názvy_tisku</vt:lpstr>
      <vt:lpstr>'Rekapitulace stavby'!Názvy_tisku</vt:lpstr>
      <vt:lpstr>'108-2019a - Kanalizace a ČOV'!Oblast_tisku</vt:lpstr>
      <vt:lpstr>'108-2019b - Osazení chrán...'!Oblast_tisku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DESKTOP-UAUQQNC\Lubomír Novák</dc:creator>
  <cp:lastModifiedBy>Lubomír Novák</cp:lastModifiedBy>
  <dcterms:created xsi:type="dcterms:W3CDTF">2020-03-18T10:29:48Z</dcterms:created>
  <dcterms:modified xsi:type="dcterms:W3CDTF">2020-03-18T10:30:23Z</dcterms:modified>
</cp:coreProperties>
</file>