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605" windowHeight="16005" activeTab="0"/>
  </bookViews>
  <sheets>
    <sheet name="Rekapitulace stavby" sheetId="1" r:id="rId1"/>
    <sheet name="1-2020 - Opěrná zeď" sheetId="2" r:id="rId2"/>
  </sheets>
  <definedNames>
    <definedName name="_xlnm._FilterDatabase" localSheetId="1" hidden="1">'1-2020 - Opěrná zeď'!$C$115:$K$130</definedName>
    <definedName name="_xlnm.Print_Area" localSheetId="1">'1-2020 - Opěrná zeď'!$C$4:$J$76,'1-2020 - Opěrná zeď'!$C$82:$J$99,'1-2020 - Opěrná zeď'!$C$105:$K$130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'1-2020 - Opěrná zeď'!$115:$115</definedName>
  </definedNames>
  <calcPr calcId="152511"/>
</workbook>
</file>

<file path=xl/sharedStrings.xml><?xml version="1.0" encoding="utf-8"?>
<sst xmlns="http://schemas.openxmlformats.org/spreadsheetml/2006/main" count="419" uniqueCount="169">
  <si>
    <t>Export Komplet</t>
  </si>
  <si>
    <t/>
  </si>
  <si>
    <t>2.0</t>
  </si>
  <si>
    <t>False</t>
  </si>
  <si>
    <t>{78f1f7a4-cc98-4773-b360-ec78122ac112}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</si>
  <si>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</si>
  <si>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</si>
  <si>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</si>
  <si>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</si>
  <si>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</si>
  <si>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</si>
  <si>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</si>
  <si>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</si>
  <si>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1-2020</t>
  </si>
  <si>
    <t>Stavba:</t>
  </si>
  <si>
    <t>KSO:</t>
  </si>
  <si>
    <t>CC-CZ:</t>
  </si>
  <si>
    <t>Místo:</t>
  </si>
  <si>
    <t>Nový Jičín</t>
  </si>
  <si>
    <t>Datum:</t>
  </si>
  <si>
    <t>10. 1. 2020</t>
  </si>
  <si>
    <t>Zadavatel: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</si>
  <si>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</si>
  <si>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</si>
  <si>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</si>
  <si>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</si>
  <si>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</si>
  <si>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</si>
  <si>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</si>
  <si>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</si>
  <si>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</si>
  <si>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</si>
  <si>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</si>
  <si>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</si>
  <si>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</si>
  <si>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</si>
  <si>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</si>
  <si>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</si>
  <si>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</si>
  <si>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</si>
  <si>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</si>
  <si>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</si>
  <si>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</si>
  <si>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</si>
  <si>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</si>
  <si>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</si>
  <si>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</si>
  <si>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</si>
  <si>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</si>
  <si>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</si>
  <si>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</si>
  <si>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</si>
  <si>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</si>
  <si>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</si>
  <si>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</si>
  <si>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</si>
  <si>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</si>
  <si>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</si>
  <si>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</si>
  <si>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</si>
  <si>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</si>
  <si>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</si>
  <si>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</si>
  <si>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</si>
  <si>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</si>
  <si>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</si>
  <si>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</si>
  <si>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</si>
  <si>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</si>
  <si>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</si>
  <si>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</si>
  <si>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</si>
  <si>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</si>
  <si>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</si>
  <si>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</si>
  <si>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</si>
  <si>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</si>
  <si>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</si>
  <si>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</si>
  <si>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</si>
  <si>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</si>
  <si>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</si>
  <si>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</si>
  <si>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</si>
  <si>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</si>
  <si>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</si>
  <si>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</si>
  <si>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</si>
  <si>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</si>
  <si>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</si>
  <si>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</si>
  <si>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</si>
  <si>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</si>
  <si>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</si>
  <si>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</si>
  <si>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</si>
  <si>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</si>
  <si>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</si>
  <si>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</si>
  <si>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</si>
  <si>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</si>
  <si>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</si>
  <si>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Zakládání</t>
  </si>
  <si>
    <t>K</t>
  </si>
  <si>
    <t>279113144</t>
  </si>
  <si>
    <t>Základová zeď tl do 300 mm z tvárnic ztraceného bednění včetně výplně z betonu tř. C 20/25</t>
  </si>
  <si>
    <t>m2</t>
  </si>
  <si>
    <t>4</t>
  </si>
  <si>
    <t>902783772</t>
  </si>
  <si>
    <t>279361821</t>
  </si>
  <si>
    <t>Výztuž základových zdí nosných betonářskou ocelí 10 505</t>
  </si>
  <si>
    <t>t</t>
  </si>
  <si>
    <t>-1685457415</t>
  </si>
  <si>
    <t>3</t>
  </si>
  <si>
    <t>Svislé a kompletní konstrukce</t>
  </si>
  <si>
    <t>376831771</t>
  </si>
  <si>
    <t>998</t>
  </si>
  <si>
    <t>Přesun hmot</t>
  </si>
  <si>
    <t>998011001</t>
  </si>
  <si>
    <t>Přesun hmot pro budovy zděné v do 6 m</t>
  </si>
  <si>
    <t>-644277880</t>
  </si>
  <si>
    <t>711</t>
  </si>
  <si>
    <t>Izolace proti vodě, vlhkosti a plynům</t>
  </si>
  <si>
    <t>711111001</t>
  </si>
  <si>
    <t>Provedení izolace proti zemní vlhkosti vodorovné za studena nátěrem penetračním</t>
  </si>
  <si>
    <t>VV</t>
  </si>
  <si>
    <t>M</t>
  </si>
  <si>
    <t>111631500</t>
  </si>
  <si>
    <t>lak asfaltový ALP/9 (MJ t) bal 9 kg</t>
  </si>
  <si>
    <t>711141559</t>
  </si>
  <si>
    <t>Provedení izolace proti zemní vlhkosti pásy přitavením vodorovné NAIP</t>
  </si>
  <si>
    <t>628321340</t>
  </si>
  <si>
    <t>pás těžký asfaltovaný (V60S40)</t>
  </si>
  <si>
    <t>9,606*0,0003 'Přepočtené koeficientem množství</t>
  </si>
  <si>
    <t>274313711</t>
  </si>
  <si>
    <t>Základové pásy z betonu tř. C 20/25</t>
  </si>
  <si>
    <t>m3</t>
  </si>
  <si>
    <t>"hloubka 0,85m</t>
  </si>
  <si>
    <t>32,02*0,85*0,1</t>
  </si>
  <si>
    <t>Vícepráce 2019</t>
  </si>
  <si>
    <t>762</t>
  </si>
  <si>
    <t>Konstrukce tesařské</t>
  </si>
  <si>
    <t>762332542</t>
  </si>
  <si>
    <t>Montáž vázaných kcí krovů pravidelných z řeziva hoblovaného plochy do 224 cm2 s ocelovými spojkami</t>
  </si>
  <si>
    <t>m</t>
  </si>
  <si>
    <t>16</t>
  </si>
  <si>
    <t>-1735971285</t>
  </si>
  <si>
    <t>605120110</t>
  </si>
  <si>
    <t>řezivo jehličnaté hranol jakost I nad 120 cm2</t>
  </si>
  <si>
    <t>32</t>
  </si>
  <si>
    <t>-2016208180</t>
  </si>
  <si>
    <t>0,166+0,52</t>
  </si>
  <si>
    <t>13,95+5,48+5,48+2,82+2,82</t>
  </si>
  <si>
    <t>348272153</t>
  </si>
  <si>
    <t>Plotová zeď tl 195 mm z betonových tvarovek jednostranně štípaných přírodních na MC vč spárování</t>
  </si>
  <si>
    <t>dopočet základových pásů,rozdíl mezi výkresem a smluvním rozpočtem</t>
  </si>
  <si>
    <t>opěrná zeď tl. 30 cm</t>
  </si>
  <si>
    <t>odečet opěrné zdi tl. 20 cm</t>
  </si>
  <si>
    <t>dopočet lepení tvárnic opěrné zdi na lepidlo</t>
  </si>
  <si>
    <t>vodorovná výztuž opěrné zdi</t>
  </si>
  <si>
    <t>dopočet přesunu hmot</t>
  </si>
  <si>
    <t>vodorovná izolace pod opěrnou zeď</t>
  </si>
  <si>
    <t xml:space="preserve">Doplnění středového stropního trámu:
Celková délka trámu 13,95m, dimenze 150/250mm
Kubatura: 13,95*0,15*0,25=0,52m3
Ztužující kleština - kryté posezení:
kleština 2x 50/200 - dl. 5,48m 2ks  + dl.2,82m 2ks
</t>
  </si>
  <si>
    <t>Příplatek k cenám zdění zdiva z kamene na maltu za jednostranné lícování zdiva</t>
  </si>
  <si>
    <t>311213911</t>
  </si>
  <si>
    <t>311361821</t>
  </si>
  <si>
    <t>Výztuž nosných zdí betonářskou ocelí 10 505</t>
  </si>
  <si>
    <t>dopočet výztuže základových pásů</t>
  </si>
  <si>
    <t xml:space="preserve">Příloha č.2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</si>
</sst>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u val="single"/>
      <sz val="11"/>
      <color theme="10"/>
      <name val="Calibri"/>
      <family val="2"/>
      <scheme val="minor"/>
    </font>
    <font>
      <sz val="8"/>
      <color rgb="FF505050"/>
      <name val="Arial CE"/>
      <family val="2"/>
    </font>
    <font>
      <i/>
      <sz val="8"/>
      <color rgb="FF0000FF"/>
      <name val="Arial CE"/>
      <family val="2"/>
    </font>
    <font>
      <sz val="8"/>
      <color rgb="FF800080"/>
      <name val="Arial CE"/>
      <family val="2"/>
    </font>
    <font>
      <sz val="10"/>
      <color rgb="FFFF0000"/>
      <name val="Arial CE"/>
      <family val="2"/>
    </font>
  </fonts>
  <fills count="8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/>
      <bottom/>
    </border>
    <border>
      <left/>
      <right style="thin"/>
      <top/>
      <bottom/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 style="hair">
        <color rgb="FF969696"/>
      </bottom>
    </border>
    <border>
      <left style="hair">
        <color rgb="FF969696"/>
      </left>
      <right style="thin">
        <color theme="1"/>
      </right>
      <top style="hair">
        <color rgb="FF969696"/>
      </top>
      <bottom style="hair">
        <color rgb="FF969696"/>
      </bottom>
    </border>
    <border>
      <left/>
      <right style="thin">
        <color theme="1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7" fillId="0" borderId="10" xfId="0" applyNumberFormat="1" applyFont="1" applyBorder="1" applyAlignment="1">
      <alignment/>
    </xf>
    <xf numFmtId="4" fontId="28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0" fontId="19" fillId="0" borderId="12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49" fontId="0" fillId="0" borderId="22" xfId="0" applyNumberForma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167" fontId="0" fillId="0" borderId="22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32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167" fontId="32" fillId="0" borderId="0" xfId="0" applyNumberFormat="1" applyFont="1" applyAlignment="1">
      <alignment vertical="center"/>
    </xf>
    <xf numFmtId="0" fontId="33" fillId="0" borderId="22" xfId="0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center" vertical="center" wrapText="1"/>
    </xf>
    <xf numFmtId="167" fontId="33" fillId="0" borderId="22" xfId="0" applyNumberFormat="1" applyFont="1" applyBorder="1" applyAlignment="1">
      <alignment vertical="center"/>
    </xf>
    <xf numFmtId="4" fontId="33" fillId="0" borderId="22" xfId="0" applyNumberFormat="1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23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Border="1"/>
    <xf numFmtId="0" fontId="0" fillId="0" borderId="25" xfId="0" applyBorder="1" applyAlignment="1">
      <alignment horizontal="left" vertical="center" wrapText="1"/>
    </xf>
    <xf numFmtId="0" fontId="34" fillId="0" borderId="24" xfId="0" applyFont="1" applyBorder="1" applyAlignment="1">
      <alignment vertical="center"/>
    </xf>
    <xf numFmtId="0" fontId="32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Border="1"/>
    <xf numFmtId="0" fontId="9" fillId="0" borderId="0" xfId="0" applyFont="1"/>
    <xf numFmtId="0" fontId="9" fillId="0" borderId="23" xfId="0" applyFont="1" applyBorder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8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center" vertical="center"/>
    </xf>
    <xf numFmtId="166" fontId="17" fillId="0" borderId="0" xfId="0" applyNumberFormat="1" applyFont="1" applyAlignment="1">
      <alignment vertical="center"/>
    </xf>
    <xf numFmtId="166" fontId="17" fillId="0" borderId="12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23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167" fontId="32" fillId="0" borderId="0" xfId="0" applyNumberFormat="1" applyFont="1" applyAlignment="1">
      <alignment vertical="center"/>
    </xf>
    <xf numFmtId="0" fontId="32" fillId="0" borderId="17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center" vertical="center" wrapText="1"/>
    </xf>
    <xf numFmtId="167" fontId="33" fillId="0" borderId="22" xfId="0" applyNumberFormat="1" applyFont="1" applyBorder="1" applyAlignment="1">
      <alignment vertical="center"/>
    </xf>
    <xf numFmtId="4" fontId="33" fillId="0" borderId="22" xfId="0" applyNumberFormat="1" applyFont="1" applyBorder="1" applyAlignment="1">
      <alignment vertical="center"/>
    </xf>
    <xf numFmtId="0" fontId="33" fillId="0" borderId="23" xfId="0" applyFont="1" applyBorder="1" applyAlignment="1">
      <alignment vertical="center"/>
    </xf>
    <xf numFmtId="0" fontId="33" fillId="4" borderId="17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167" fontId="32" fillId="0" borderId="0" xfId="0" applyNumberFormat="1" applyFont="1" applyBorder="1" applyAlignment="1">
      <alignment vertic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4" fontId="0" fillId="5" borderId="22" xfId="0" applyNumberFormat="1" applyFill="1" applyBorder="1" applyAlignment="1" applyProtection="1">
      <alignment vertical="center"/>
      <protection locked="0"/>
    </xf>
    <xf numFmtId="4" fontId="33" fillId="5" borderId="22" xfId="0" applyNumberFormat="1" applyFont="1" applyFill="1" applyBorder="1" applyAlignment="1" applyProtection="1">
      <alignment vertical="center"/>
      <protection locked="0"/>
    </xf>
    <xf numFmtId="0" fontId="32" fillId="6" borderId="0" xfId="0" applyFont="1" applyFill="1" applyAlignment="1" applyProtection="1">
      <alignment vertical="center"/>
      <protection locked="0"/>
    </xf>
    <xf numFmtId="0" fontId="0" fillId="6" borderId="0" xfId="0" applyFont="1" applyFill="1" applyAlignment="1">
      <alignment vertical="center"/>
    </xf>
    <xf numFmtId="0" fontId="34" fillId="6" borderId="0" xfId="0" applyFont="1" applyFill="1" applyAlignment="1" applyProtection="1">
      <alignment vertical="center"/>
      <protection locked="0"/>
    </xf>
    <xf numFmtId="0" fontId="32" fillId="6" borderId="0" xfId="0" applyFont="1" applyFill="1" applyBorder="1" applyAlignment="1" applyProtection="1">
      <alignment vertical="center"/>
      <protection locked="0"/>
    </xf>
    <xf numFmtId="0" fontId="9" fillId="6" borderId="0" xfId="0" applyFont="1" applyFill="1" applyProtection="1">
      <protection locked="0"/>
    </xf>
    <xf numFmtId="0" fontId="32" fillId="6" borderId="0" xfId="0" applyFont="1" applyFill="1" applyAlignment="1" applyProtection="1">
      <alignment vertical="center"/>
      <protection locked="0"/>
    </xf>
    <xf numFmtId="4" fontId="33" fillId="5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0" borderId="22" xfId="0" applyNumberFormat="1" applyFont="1" applyBorder="1" applyAlignment="1" applyProtection="1">
      <alignment vertical="center"/>
      <protection/>
    </xf>
    <xf numFmtId="4" fontId="0" fillId="0" borderId="22" xfId="0" applyNumberFormat="1" applyFont="1" applyFill="1" applyBorder="1" applyAlignment="1" applyProtection="1">
      <alignment vertical="center"/>
      <protection locked="0"/>
    </xf>
    <xf numFmtId="4" fontId="8" fillId="0" borderId="0" xfId="0" applyNumberFormat="1" applyFont="1" applyAlignment="1">
      <alignment/>
    </xf>
    <xf numFmtId="4" fontId="8" fillId="0" borderId="19" xfId="0" applyNumberFormat="1" applyFont="1" applyBorder="1"/>
    <xf numFmtId="0" fontId="18" fillId="0" borderId="29" xfId="0" applyFont="1" applyBorder="1" applyAlignment="1" applyProtection="1">
      <alignment horizontal="left" vertical="center" wrapText="1"/>
      <protection locked="0"/>
    </xf>
    <xf numFmtId="0" fontId="18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Border="1"/>
    <xf numFmtId="0" fontId="35" fillId="0" borderId="0" xfId="0" applyFont="1"/>
    <xf numFmtId="0" fontId="35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11" fillId="7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35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1">
      <selection activeCell="AG14" sqref="AG14"/>
    </sheetView>
  </sheetViews>
  <sheetFormatPr defaultColWidth="8.7109375" defaultRowHeight="12"/>
  <cols>
    <col min="1" max="1" width="8.140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140625" style="1" customWidth="1"/>
    <col min="35" max="35" width="31.7109375" style="1" customWidth="1"/>
    <col min="36" max="37" width="2.421875" style="1" customWidth="1"/>
    <col min="38" max="38" width="8.140625" style="1" customWidth="1"/>
    <col min="39" max="39" width="3.140625" style="1" customWidth="1"/>
    <col min="40" max="40" width="13.1406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1406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3:72" s="1" customFormat="1" ht="36.95" customHeight="1">
      <c r="C2" s="18" t="s">
        <v>168</v>
      </c>
      <c r="AR2" s="271" t="s">
        <v>5</v>
      </c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2:71" s="1" customFormat="1" ht="12" customHeight="1">
      <c r="B5" s="17"/>
      <c r="D5" s="20" t="s">
        <v>12</v>
      </c>
      <c r="K5" s="268" t="s">
        <v>13</v>
      </c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R5" s="17"/>
      <c r="BS5" s="14" t="s">
        <v>6</v>
      </c>
    </row>
    <row r="6" spans="2:71" s="1" customFormat="1" ht="36.95" customHeight="1">
      <c r="B6" s="17"/>
      <c r="D6" s="22" t="s">
        <v>14</v>
      </c>
      <c r="K6" s="270" t="s">
        <v>139</v>
      </c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R6" s="17"/>
      <c r="BS6" s="14" t="s">
        <v>6</v>
      </c>
    </row>
    <row r="7" spans="2:71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2:71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2:71" s="1" customFormat="1" ht="14.45" customHeight="1">
      <c r="B9" s="17"/>
      <c r="AR9" s="17"/>
      <c r="BS9" s="14" t="s">
        <v>6</v>
      </c>
    </row>
    <row r="10" spans="2:71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2:71" s="1" customFormat="1" ht="18.6" customHeight="1">
      <c r="B11" s="17"/>
      <c r="E11" s="21" t="s">
        <v>23</v>
      </c>
      <c r="AK11" s="23" t="s">
        <v>24</v>
      </c>
      <c r="AN11" s="21" t="s">
        <v>1</v>
      </c>
      <c r="AR11" s="17"/>
      <c r="BS11" s="14" t="s">
        <v>6</v>
      </c>
    </row>
    <row r="12" spans="2:71" s="1" customFormat="1" ht="6.95" customHeight="1">
      <c r="B12" s="17"/>
      <c r="AR12" s="17"/>
      <c r="BS12" s="14" t="s">
        <v>6</v>
      </c>
    </row>
    <row r="13" spans="2:71" s="1" customFormat="1" ht="12" customHeight="1">
      <c r="B13" s="17"/>
      <c r="D13" s="23" t="s">
        <v>25</v>
      </c>
      <c r="AK13" s="23" t="s">
        <v>22</v>
      </c>
      <c r="AN13" s="21" t="s">
        <v>1</v>
      </c>
      <c r="AR13" s="17"/>
      <c r="BS13" s="14" t="s">
        <v>6</v>
      </c>
    </row>
    <row r="14" spans="2:71" ht="12.75">
      <c r="B14" s="17"/>
      <c r="E14" s="21" t="s">
        <v>23</v>
      </c>
      <c r="AK14" s="23" t="s">
        <v>24</v>
      </c>
      <c r="AN14" s="21" t="s">
        <v>1</v>
      </c>
      <c r="AR14" s="17"/>
      <c r="BS14" s="14" t="s">
        <v>6</v>
      </c>
    </row>
    <row r="15" spans="2:71" s="1" customFormat="1" ht="6.95" customHeight="1">
      <c r="B15" s="17"/>
      <c r="AR15" s="17"/>
      <c r="BS15" s="14" t="s">
        <v>3</v>
      </c>
    </row>
    <row r="16" spans="2:71" s="1" customFormat="1" ht="12" customHeight="1">
      <c r="B16" s="17"/>
      <c r="D16" s="23" t="s">
        <v>26</v>
      </c>
      <c r="AK16" s="23" t="s">
        <v>22</v>
      </c>
      <c r="AN16" s="21" t="s">
        <v>1</v>
      </c>
      <c r="AR16" s="17"/>
      <c r="BS16" s="14" t="s">
        <v>3</v>
      </c>
    </row>
    <row r="17" spans="2:71" s="1" customFormat="1" ht="18.6" customHeight="1">
      <c r="B17" s="17"/>
      <c r="E17" s="21" t="s">
        <v>23</v>
      </c>
      <c r="AK17" s="23" t="s">
        <v>24</v>
      </c>
      <c r="AN17" s="21" t="s">
        <v>1</v>
      </c>
      <c r="AR17" s="17"/>
      <c r="BS17" s="14" t="s">
        <v>27</v>
      </c>
    </row>
    <row r="18" spans="2:71" s="1" customFormat="1" ht="6.95" customHeight="1">
      <c r="B18" s="17"/>
      <c r="AR18" s="17"/>
      <c r="BS18" s="14" t="s">
        <v>6</v>
      </c>
    </row>
    <row r="19" spans="2:71" s="1" customFormat="1" ht="12" customHeight="1">
      <c r="B19" s="17"/>
      <c r="D19" s="23" t="s">
        <v>28</v>
      </c>
      <c r="AK19" s="23" t="s">
        <v>22</v>
      </c>
      <c r="AN19" s="21" t="s">
        <v>1</v>
      </c>
      <c r="AR19" s="17"/>
      <c r="BS19" s="14" t="s">
        <v>6</v>
      </c>
    </row>
    <row r="20" spans="2:71" s="1" customFormat="1" ht="18.6" customHeight="1">
      <c r="B20" s="17"/>
      <c r="E20" s="21" t="s">
        <v>23</v>
      </c>
      <c r="AK20" s="23" t="s">
        <v>24</v>
      </c>
      <c r="AN20" s="21" t="s">
        <v>1</v>
      </c>
      <c r="AR20" s="17"/>
      <c r="BS20" s="14" t="s">
        <v>27</v>
      </c>
    </row>
    <row r="21" spans="2:44" s="1" customFormat="1" ht="6.95" customHeight="1">
      <c r="B21" s="17"/>
      <c r="AR21" s="17"/>
    </row>
    <row r="22" spans="2:44" s="1" customFormat="1" ht="12" customHeight="1">
      <c r="B22" s="17"/>
      <c r="D22" s="23" t="s">
        <v>29</v>
      </c>
      <c r="AR22" s="17"/>
    </row>
    <row r="23" spans="2:44" s="1" customFormat="1" ht="16.5" customHeight="1">
      <c r="B23" s="17"/>
      <c r="E23" s="272" t="s">
        <v>1</v>
      </c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R23" s="17"/>
    </row>
    <row r="24" spans="2:44" s="1" customFormat="1" ht="6.95" customHeight="1">
      <c r="B24" s="17"/>
      <c r="AR24" s="17"/>
    </row>
    <row r="25" spans="2:44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57" s="2" customFormat="1" ht="26.1" customHeight="1">
      <c r="A26" s="26"/>
      <c r="B26" s="27"/>
      <c r="C26" s="26"/>
      <c r="D26" s="28" t="s">
        <v>30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73">
        <f>ROUND(AG94,2)</f>
        <v>61044.36</v>
      </c>
      <c r="AL26" s="274"/>
      <c r="AM26" s="274"/>
      <c r="AN26" s="274"/>
      <c r="AO26" s="274"/>
      <c r="AP26" s="26"/>
      <c r="AQ26" s="26"/>
      <c r="AR26" s="27"/>
      <c r="BE26" s="26"/>
    </row>
    <row r="27" spans="1:57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57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67" t="s">
        <v>31</v>
      </c>
      <c r="M28" s="267"/>
      <c r="N28" s="267"/>
      <c r="O28" s="267"/>
      <c r="P28" s="267"/>
      <c r="Q28" s="26"/>
      <c r="R28" s="26"/>
      <c r="S28" s="26"/>
      <c r="T28" s="26"/>
      <c r="U28" s="26"/>
      <c r="V28" s="26"/>
      <c r="W28" s="267" t="s">
        <v>32</v>
      </c>
      <c r="X28" s="267"/>
      <c r="Y28" s="267"/>
      <c r="Z28" s="267"/>
      <c r="AA28" s="267"/>
      <c r="AB28" s="267"/>
      <c r="AC28" s="267"/>
      <c r="AD28" s="267"/>
      <c r="AE28" s="267"/>
      <c r="AF28" s="26"/>
      <c r="AG28" s="26"/>
      <c r="AH28" s="26"/>
      <c r="AI28" s="26"/>
      <c r="AJ28" s="26"/>
      <c r="AK28" s="267" t="s">
        <v>33</v>
      </c>
      <c r="AL28" s="267"/>
      <c r="AM28" s="267"/>
      <c r="AN28" s="267"/>
      <c r="AO28" s="267"/>
      <c r="AP28" s="26"/>
      <c r="AQ28" s="26"/>
      <c r="AR28" s="27"/>
      <c r="BE28" s="26"/>
    </row>
    <row r="29" spans="2:44" s="3" customFormat="1" ht="14.45" customHeight="1">
      <c r="B29" s="31"/>
      <c r="D29" s="23" t="s">
        <v>34</v>
      </c>
      <c r="F29" s="23" t="s">
        <v>35</v>
      </c>
      <c r="L29" s="266">
        <v>0.21</v>
      </c>
      <c r="M29" s="265"/>
      <c r="N29" s="265"/>
      <c r="O29" s="265"/>
      <c r="P29" s="265"/>
      <c r="W29" s="264">
        <f>ROUND(AZ94,2)</f>
        <v>0</v>
      </c>
      <c r="X29" s="265"/>
      <c r="Y29" s="265"/>
      <c r="Z29" s="265"/>
      <c r="AA29" s="265"/>
      <c r="AB29" s="265"/>
      <c r="AC29" s="265"/>
      <c r="AD29" s="265"/>
      <c r="AE29" s="265"/>
      <c r="AK29" s="264">
        <f>ROUND(AV94,2)</f>
        <v>0</v>
      </c>
      <c r="AL29" s="265"/>
      <c r="AM29" s="265"/>
      <c r="AN29" s="265"/>
      <c r="AO29" s="265"/>
      <c r="AR29" s="31"/>
    </row>
    <row r="30" spans="2:44" s="3" customFormat="1" ht="14.45" customHeight="1">
      <c r="B30" s="31"/>
      <c r="F30" s="23" t="s">
        <v>36</v>
      </c>
      <c r="L30" s="266">
        <v>0.15</v>
      </c>
      <c r="M30" s="265"/>
      <c r="N30" s="265"/>
      <c r="O30" s="265"/>
      <c r="P30" s="265"/>
      <c r="W30" s="264">
        <f>ROUND(BA94,2)</f>
        <v>0</v>
      </c>
      <c r="X30" s="265"/>
      <c r="Y30" s="265"/>
      <c r="Z30" s="265"/>
      <c r="AA30" s="265"/>
      <c r="AB30" s="265"/>
      <c r="AC30" s="265"/>
      <c r="AD30" s="265"/>
      <c r="AE30" s="265"/>
      <c r="AK30" s="264">
        <f>ROUND(AW94,2)</f>
        <v>0</v>
      </c>
      <c r="AL30" s="265"/>
      <c r="AM30" s="265"/>
      <c r="AN30" s="265"/>
      <c r="AO30" s="265"/>
      <c r="AR30" s="31"/>
    </row>
    <row r="31" spans="2:44" s="3" customFormat="1" ht="14.45" customHeight="1" hidden="1">
      <c r="B31" s="31"/>
      <c r="F31" s="23" t="s">
        <v>37</v>
      </c>
      <c r="L31" s="266">
        <v>0.21</v>
      </c>
      <c r="M31" s="265"/>
      <c r="N31" s="265"/>
      <c r="O31" s="265"/>
      <c r="P31" s="265"/>
      <c r="W31" s="264">
        <f>ROUND(BB94,2)</f>
        <v>0</v>
      </c>
      <c r="X31" s="265"/>
      <c r="Y31" s="265"/>
      <c r="Z31" s="265"/>
      <c r="AA31" s="265"/>
      <c r="AB31" s="265"/>
      <c r="AC31" s="265"/>
      <c r="AD31" s="265"/>
      <c r="AE31" s="265"/>
      <c r="AK31" s="264">
        <v>0</v>
      </c>
      <c r="AL31" s="265"/>
      <c r="AM31" s="265"/>
      <c r="AN31" s="265"/>
      <c r="AO31" s="265"/>
      <c r="AR31" s="31"/>
    </row>
    <row r="32" spans="2:44" s="3" customFormat="1" ht="14.45" customHeight="1" hidden="1">
      <c r="B32" s="31"/>
      <c r="F32" s="23" t="s">
        <v>38</v>
      </c>
      <c r="L32" s="266">
        <v>0.15</v>
      </c>
      <c r="M32" s="265"/>
      <c r="N32" s="265"/>
      <c r="O32" s="265"/>
      <c r="P32" s="265"/>
      <c r="W32" s="264">
        <f>ROUND(BC94,2)</f>
        <v>0</v>
      </c>
      <c r="X32" s="265"/>
      <c r="Y32" s="265"/>
      <c r="Z32" s="265"/>
      <c r="AA32" s="265"/>
      <c r="AB32" s="265"/>
      <c r="AC32" s="265"/>
      <c r="AD32" s="265"/>
      <c r="AE32" s="265"/>
      <c r="AK32" s="264">
        <v>0</v>
      </c>
      <c r="AL32" s="265"/>
      <c r="AM32" s="265"/>
      <c r="AN32" s="265"/>
      <c r="AO32" s="265"/>
      <c r="AR32" s="31"/>
    </row>
    <row r="33" spans="2:44" s="3" customFormat="1" ht="14.45" customHeight="1" hidden="1">
      <c r="B33" s="31"/>
      <c r="F33" s="23" t="s">
        <v>39</v>
      </c>
      <c r="L33" s="266">
        <v>0</v>
      </c>
      <c r="M33" s="265"/>
      <c r="N33" s="265"/>
      <c r="O33" s="265"/>
      <c r="P33" s="265"/>
      <c r="W33" s="264">
        <f>ROUND(BD94,2)</f>
        <v>0</v>
      </c>
      <c r="X33" s="265"/>
      <c r="Y33" s="265"/>
      <c r="Z33" s="265"/>
      <c r="AA33" s="265"/>
      <c r="AB33" s="265"/>
      <c r="AC33" s="265"/>
      <c r="AD33" s="265"/>
      <c r="AE33" s="265"/>
      <c r="AK33" s="264">
        <v>0</v>
      </c>
      <c r="AL33" s="265"/>
      <c r="AM33" s="265"/>
      <c r="AN33" s="265"/>
      <c r="AO33" s="265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6.1" customHeight="1">
      <c r="A35" s="26"/>
      <c r="B35" s="27"/>
      <c r="C35" s="32"/>
      <c r="D35" s="33" t="s">
        <v>40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41</v>
      </c>
      <c r="U35" s="34"/>
      <c r="V35" s="34"/>
      <c r="W35" s="34"/>
      <c r="X35" s="260" t="s">
        <v>42</v>
      </c>
      <c r="Y35" s="261"/>
      <c r="Z35" s="261"/>
      <c r="AA35" s="261"/>
      <c r="AB35" s="261"/>
      <c r="AC35" s="34"/>
      <c r="AD35" s="34"/>
      <c r="AE35" s="34"/>
      <c r="AF35" s="34"/>
      <c r="AG35" s="34"/>
      <c r="AH35" s="34"/>
      <c r="AI35" s="34"/>
      <c r="AJ35" s="34"/>
      <c r="AK35" s="262">
        <f>SUM(AK26:AK33)</f>
        <v>61044.36</v>
      </c>
      <c r="AL35" s="261"/>
      <c r="AM35" s="261"/>
      <c r="AN35" s="261"/>
      <c r="AO35" s="263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s="1" customFormat="1" ht="14.45" customHeight="1">
      <c r="B40" s="17"/>
      <c r="AR40" s="1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6"/>
      <c r="D49" s="37" t="s">
        <v>43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44</v>
      </c>
      <c r="AI49" s="38"/>
      <c r="AJ49" s="38"/>
      <c r="AK49" s="38"/>
      <c r="AL49" s="38"/>
      <c r="AM49" s="38"/>
      <c r="AN49" s="38"/>
      <c r="AO49" s="38"/>
      <c r="AR49" s="36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75">
      <c r="A60" s="26"/>
      <c r="B60" s="27"/>
      <c r="C60" s="26"/>
      <c r="D60" s="39" t="s">
        <v>45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46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45</v>
      </c>
      <c r="AI60" s="29"/>
      <c r="AJ60" s="29"/>
      <c r="AK60" s="29"/>
      <c r="AL60" s="29"/>
      <c r="AM60" s="39" t="s">
        <v>46</v>
      </c>
      <c r="AN60" s="29"/>
      <c r="AO60" s="29"/>
      <c r="AP60" s="26"/>
      <c r="AQ60" s="26"/>
      <c r="AR60" s="27"/>
      <c r="BE60" s="26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.75">
      <c r="A64" s="26"/>
      <c r="B64" s="27"/>
      <c r="C64" s="26"/>
      <c r="D64" s="37" t="s">
        <v>47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48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75">
      <c r="A75" s="26"/>
      <c r="B75" s="27"/>
      <c r="C75" s="26"/>
      <c r="D75" s="39" t="s">
        <v>45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46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45</v>
      </c>
      <c r="AI75" s="29"/>
      <c r="AJ75" s="29"/>
      <c r="AK75" s="29"/>
      <c r="AL75" s="29"/>
      <c r="AM75" s="39" t="s">
        <v>46</v>
      </c>
      <c r="AN75" s="29"/>
      <c r="AO75" s="29"/>
      <c r="AP75" s="26"/>
      <c r="AQ75" s="26"/>
      <c r="AR75" s="27"/>
      <c r="BE75" s="26"/>
    </row>
    <row r="76" spans="1:57" s="2" customFormat="1" ht="1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5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57" s="2" customFormat="1" ht="24.95" customHeight="1">
      <c r="A82" s="26"/>
      <c r="B82" s="27"/>
      <c r="C82" s="18" t="s">
        <v>49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5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2:44" s="4" customFormat="1" ht="12" customHeight="1">
      <c r="B84" s="45"/>
      <c r="C84" s="23" t="s">
        <v>12</v>
      </c>
      <c r="L84" s="4" t="str">
        <f>K5</f>
        <v>1-2020</v>
      </c>
      <c r="AR84" s="45"/>
    </row>
    <row r="85" spans="2:44" s="5" customFormat="1" ht="36.95" customHeight="1">
      <c r="B85" s="46"/>
      <c r="C85" s="47" t="s">
        <v>14</v>
      </c>
      <c r="L85" s="286" t="str">
        <f>K6</f>
        <v>Vícepráce 2019</v>
      </c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  <c r="AM85" s="287"/>
      <c r="AN85" s="287"/>
      <c r="AO85" s="287"/>
      <c r="AR85" s="46"/>
    </row>
    <row r="86" spans="1:5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57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Nový Jičín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288" t="str">
        <f>IF(AN8="","",AN8)</f>
        <v>10. 1. 2020</v>
      </c>
      <c r="AN87" s="288"/>
      <c r="AO87" s="26"/>
      <c r="AP87" s="26"/>
      <c r="AQ87" s="26"/>
      <c r="AR87" s="27"/>
      <c r="BE87" s="26"/>
    </row>
    <row r="88" spans="1:5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57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26</v>
      </c>
      <c r="AJ89" s="26"/>
      <c r="AK89" s="26"/>
      <c r="AL89" s="26"/>
      <c r="AM89" s="289" t="str">
        <f>IF(E17="","",E17)</f>
        <v xml:space="preserve"> </v>
      </c>
      <c r="AN89" s="290"/>
      <c r="AO89" s="290"/>
      <c r="AP89" s="290"/>
      <c r="AQ89" s="26"/>
      <c r="AR89" s="27"/>
      <c r="AS89" s="291" t="s">
        <v>50</v>
      </c>
      <c r="AT89" s="292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57" s="2" customFormat="1" ht="15.2" customHeight="1">
      <c r="A90" s="26"/>
      <c r="B90" s="27"/>
      <c r="C90" s="23" t="s">
        <v>25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28</v>
      </c>
      <c r="AJ90" s="26"/>
      <c r="AK90" s="26"/>
      <c r="AL90" s="26"/>
      <c r="AM90" s="289" t="str">
        <f>IF(E20="","",E20)</f>
        <v xml:space="preserve"> </v>
      </c>
      <c r="AN90" s="290"/>
      <c r="AO90" s="290"/>
      <c r="AP90" s="290"/>
      <c r="AQ90" s="26"/>
      <c r="AR90" s="27"/>
      <c r="AS90" s="293"/>
      <c r="AT90" s="294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57" s="2" customFormat="1" ht="10.7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93"/>
      <c r="AT91" s="294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57" s="2" customFormat="1" ht="29.25" customHeight="1">
      <c r="A92" s="26"/>
      <c r="B92" s="27"/>
      <c r="C92" s="275" t="s">
        <v>51</v>
      </c>
      <c r="D92" s="276"/>
      <c r="E92" s="276"/>
      <c r="F92" s="276"/>
      <c r="G92" s="276"/>
      <c r="H92" s="54"/>
      <c r="I92" s="277" t="s">
        <v>52</v>
      </c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8" t="s">
        <v>53</v>
      </c>
      <c r="AH92" s="276"/>
      <c r="AI92" s="276"/>
      <c r="AJ92" s="276"/>
      <c r="AK92" s="276"/>
      <c r="AL92" s="276"/>
      <c r="AM92" s="276"/>
      <c r="AN92" s="277" t="s">
        <v>54</v>
      </c>
      <c r="AO92" s="276"/>
      <c r="AP92" s="279"/>
      <c r="AQ92" s="55" t="s">
        <v>55</v>
      </c>
      <c r="AR92" s="27"/>
      <c r="AS92" s="56" t="s">
        <v>56</v>
      </c>
      <c r="AT92" s="57" t="s">
        <v>57</v>
      </c>
      <c r="AU92" s="57" t="s">
        <v>58</v>
      </c>
      <c r="AV92" s="57" t="s">
        <v>59</v>
      </c>
      <c r="AW92" s="57" t="s">
        <v>60</v>
      </c>
      <c r="AX92" s="57" t="s">
        <v>61</v>
      </c>
      <c r="AY92" s="57" t="s">
        <v>62</v>
      </c>
      <c r="AZ92" s="57" t="s">
        <v>63</v>
      </c>
      <c r="BA92" s="57" t="s">
        <v>64</v>
      </c>
      <c r="BB92" s="57" t="s">
        <v>65</v>
      </c>
      <c r="BC92" s="57" t="s">
        <v>66</v>
      </c>
      <c r="BD92" s="58" t="s">
        <v>67</v>
      </c>
      <c r="BE92" s="26"/>
    </row>
    <row r="93" spans="1:57" s="2" customFormat="1" ht="10.7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2:90" s="6" customFormat="1" ht="32.45" customHeight="1">
      <c r="B94" s="62"/>
      <c r="C94" s="63" t="s">
        <v>68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84">
        <f>ROUND(AG95,2)</f>
        <v>61044.36</v>
      </c>
      <c r="AH94" s="284"/>
      <c r="AI94" s="284"/>
      <c r="AJ94" s="284"/>
      <c r="AK94" s="284"/>
      <c r="AL94" s="284"/>
      <c r="AM94" s="284"/>
      <c r="AN94" s="285">
        <f>SUM(AG94,AT94)</f>
        <v>61044.36</v>
      </c>
      <c r="AO94" s="285"/>
      <c r="AP94" s="285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99.83504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69</v>
      </c>
      <c r="BT94" s="71" t="s">
        <v>70</v>
      </c>
      <c r="BV94" s="71" t="s">
        <v>71</v>
      </c>
      <c r="BW94" s="71" t="s">
        <v>4</v>
      </c>
      <c r="BX94" s="71" t="s">
        <v>72</v>
      </c>
      <c r="CL94" s="71" t="s">
        <v>1</v>
      </c>
    </row>
    <row r="95" spans="1:90" s="7" customFormat="1" ht="16.5" customHeight="1">
      <c r="A95" s="72" t="s">
        <v>73</v>
      </c>
      <c r="B95" s="73"/>
      <c r="C95" s="74"/>
      <c r="D95" s="282" t="s">
        <v>13</v>
      </c>
      <c r="E95" s="282"/>
      <c r="F95" s="282"/>
      <c r="G95" s="282"/>
      <c r="H95" s="282"/>
      <c r="I95" s="75"/>
      <c r="J95" s="283" t="s">
        <v>139</v>
      </c>
      <c r="K95" s="282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X95" s="282"/>
      <c r="Y95" s="282"/>
      <c r="Z95" s="282"/>
      <c r="AA95" s="282"/>
      <c r="AB95" s="282"/>
      <c r="AC95" s="282"/>
      <c r="AD95" s="282"/>
      <c r="AE95" s="282"/>
      <c r="AF95" s="282"/>
      <c r="AG95" s="280">
        <f>'1-2020 - Opěrná zeď'!J28</f>
        <v>61044.36</v>
      </c>
      <c r="AH95" s="281"/>
      <c r="AI95" s="281"/>
      <c r="AJ95" s="281"/>
      <c r="AK95" s="281"/>
      <c r="AL95" s="281"/>
      <c r="AM95" s="281"/>
      <c r="AN95" s="280">
        <f>SUM(AG95,AT95)</f>
        <v>61044.36</v>
      </c>
      <c r="AO95" s="281"/>
      <c r="AP95" s="281"/>
      <c r="AQ95" s="76" t="s">
        <v>74</v>
      </c>
      <c r="AR95" s="73"/>
      <c r="AS95" s="77">
        <v>0</v>
      </c>
      <c r="AT95" s="78">
        <f>ROUND(SUM(AV95:AW95),2)</f>
        <v>0</v>
      </c>
      <c r="AU95" s="79">
        <f>'1-2020 - Opěrná zeď'!P116</f>
        <v>99.835038</v>
      </c>
      <c r="AV95" s="78">
        <f>'1-2020 - Opěrná zeď'!J31</f>
        <v>0</v>
      </c>
      <c r="AW95" s="78">
        <f>'1-2020 - Opěrná zeď'!J32</f>
        <v>0</v>
      </c>
      <c r="AX95" s="78">
        <f>'1-2020 - Opěrná zeď'!J33</f>
        <v>0</v>
      </c>
      <c r="AY95" s="78">
        <f>'1-2020 - Opěrná zeď'!J34</f>
        <v>0</v>
      </c>
      <c r="AZ95" s="78">
        <f>'1-2020 - Opěrná zeď'!F31</f>
        <v>0</v>
      </c>
      <c r="BA95" s="78">
        <f>'1-2020 - Opěrná zeď'!F32</f>
        <v>0</v>
      </c>
      <c r="BB95" s="78">
        <f>'1-2020 - Opěrná zeď'!F33</f>
        <v>0</v>
      </c>
      <c r="BC95" s="78">
        <f>'1-2020 - Opěrná zeď'!F34</f>
        <v>0</v>
      </c>
      <c r="BD95" s="80">
        <f>'1-2020 - Opěrná zeď'!F35</f>
        <v>0</v>
      </c>
      <c r="BT95" s="81" t="s">
        <v>75</v>
      </c>
      <c r="BU95" s="81" t="s">
        <v>76</v>
      </c>
      <c r="BV95" s="81" t="s">
        <v>71</v>
      </c>
      <c r="BW95" s="81" t="s">
        <v>4</v>
      </c>
      <c r="BX95" s="81" t="s">
        <v>72</v>
      </c>
      <c r="CL95" s="81" t="s">
        <v>1</v>
      </c>
    </row>
    <row r="96" spans="1:57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95" location="'1-2020 - Opěrná zeď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3"/>
  <sheetViews>
    <sheetView showGridLines="0" zoomScale="110" zoomScaleNormal="110" workbookViewId="0" topLeftCell="A1">
      <selection activeCell="E2" sqref="E2"/>
    </sheetView>
  </sheetViews>
  <sheetFormatPr defaultColWidth="8.7109375" defaultRowHeight="12"/>
  <cols>
    <col min="1" max="1" width="8.140625" style="1" customWidth="1"/>
    <col min="2" max="2" width="1.7109375" style="1" customWidth="1"/>
    <col min="3" max="4" width="4.140625" style="1" customWidth="1"/>
    <col min="5" max="5" width="17.140625" style="1" customWidth="1"/>
    <col min="6" max="6" width="50.710937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140625" style="1" customWidth="1"/>
    <col min="13" max="13" width="10.7109375" style="1" hidden="1" customWidth="1"/>
    <col min="14" max="14" width="9.140625" style="1" hidden="1" customWidth="1"/>
    <col min="15" max="21" width="14.140625" style="1" hidden="1" customWidth="1"/>
    <col min="22" max="22" width="12.140625" style="254" customWidth="1"/>
    <col min="23" max="23" width="16.140625" style="1" customWidth="1"/>
    <col min="24" max="24" width="12.1406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140625" style="1" customWidth="1"/>
    <col min="29" max="29" width="11.00390625" style="1" customWidth="1"/>
    <col min="30" max="30" width="15.00390625" style="1" customWidth="1"/>
    <col min="31" max="31" width="16.140625" style="1" customWidth="1"/>
    <col min="44" max="65" width="9.140625" style="1" hidden="1" customWidth="1"/>
  </cols>
  <sheetData>
    <row r="1" ht="12.75">
      <c r="A1" s="82"/>
    </row>
    <row r="2" spans="12:46" s="1" customFormat="1" ht="36.95" customHeight="1">
      <c r="L2" s="271" t="s">
        <v>5</v>
      </c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4" t="s">
        <v>4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V3" s="254"/>
      <c r="AT3" s="14" t="s">
        <v>77</v>
      </c>
    </row>
    <row r="4" spans="2:46" s="1" customFormat="1" ht="24.95" customHeight="1">
      <c r="B4" s="17"/>
      <c r="D4" s="18" t="s">
        <v>78</v>
      </c>
      <c r="L4" s="17"/>
      <c r="M4" s="83" t="s">
        <v>10</v>
      </c>
      <c r="V4" s="254"/>
      <c r="AT4" s="14" t="s">
        <v>3</v>
      </c>
    </row>
    <row r="5" spans="2:22" s="1" customFormat="1" ht="6.95" customHeight="1">
      <c r="B5" s="17"/>
      <c r="L5" s="17"/>
      <c r="V5" s="254"/>
    </row>
    <row r="6" spans="1:31" s="2" customFormat="1" ht="12" customHeight="1">
      <c r="A6" s="26"/>
      <c r="B6" s="27"/>
      <c r="C6" s="26"/>
      <c r="D6" s="23" t="s">
        <v>14</v>
      </c>
      <c r="E6" s="26"/>
      <c r="F6" s="26"/>
      <c r="G6" s="26"/>
      <c r="H6" s="26"/>
      <c r="I6" s="26"/>
      <c r="J6" s="26"/>
      <c r="K6" s="26"/>
      <c r="L6" s="36"/>
      <c r="S6" s="26"/>
      <c r="T6" s="26"/>
      <c r="U6" s="26"/>
      <c r="V6" s="255"/>
      <c r="W6" s="26"/>
      <c r="X6" s="26"/>
      <c r="Y6" s="26"/>
      <c r="Z6" s="26"/>
      <c r="AA6" s="26"/>
      <c r="AB6" s="26"/>
      <c r="AC6" s="26"/>
      <c r="AD6" s="26"/>
      <c r="AE6" s="26"/>
    </row>
    <row r="7" spans="1:31" s="2" customFormat="1" ht="16.5" customHeight="1">
      <c r="A7" s="26"/>
      <c r="B7" s="27"/>
      <c r="C7" s="26"/>
      <c r="D7" s="26"/>
      <c r="E7" s="298" t="s">
        <v>139</v>
      </c>
      <c r="F7" s="297"/>
      <c r="G7" s="297"/>
      <c r="H7" s="297"/>
      <c r="I7" s="26"/>
      <c r="J7" s="26"/>
      <c r="K7" s="26"/>
      <c r="L7" s="36"/>
      <c r="S7" s="26"/>
      <c r="T7" s="26"/>
      <c r="U7" s="26"/>
      <c r="V7" s="255"/>
      <c r="W7" s="26"/>
      <c r="X7" s="26"/>
      <c r="Y7" s="26"/>
      <c r="Z7" s="26"/>
      <c r="AA7" s="26"/>
      <c r="AB7" s="26"/>
      <c r="AC7" s="26"/>
      <c r="AD7" s="26"/>
      <c r="AE7" s="26"/>
    </row>
    <row r="8" spans="1:31" s="2" customFormat="1" ht="12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55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12" customHeight="1">
      <c r="A9" s="26"/>
      <c r="B9" s="27"/>
      <c r="C9" s="26"/>
      <c r="D9" s="23" t="s">
        <v>15</v>
      </c>
      <c r="E9" s="26"/>
      <c r="F9" s="21" t="s">
        <v>1</v>
      </c>
      <c r="G9" s="26"/>
      <c r="H9" s="26"/>
      <c r="I9" s="23" t="s">
        <v>16</v>
      </c>
      <c r="J9" s="21" t="s">
        <v>1</v>
      </c>
      <c r="K9" s="26"/>
      <c r="L9" s="36"/>
      <c r="S9" s="26"/>
      <c r="T9" s="26"/>
      <c r="U9" s="26"/>
      <c r="V9" s="255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 customHeight="1">
      <c r="A10" s="26"/>
      <c r="B10" s="27"/>
      <c r="C10" s="26"/>
      <c r="D10" s="23" t="s">
        <v>17</v>
      </c>
      <c r="E10" s="26"/>
      <c r="F10" s="21" t="s">
        <v>18</v>
      </c>
      <c r="G10" s="26"/>
      <c r="H10" s="26"/>
      <c r="I10" s="23" t="s">
        <v>19</v>
      </c>
      <c r="J10" s="49" t="str">
        <f>'Rekapitulace stavby'!AN8</f>
        <v>10. 1. 2020</v>
      </c>
      <c r="K10" s="26"/>
      <c r="L10" s="36"/>
      <c r="S10" s="26"/>
      <c r="T10" s="26"/>
      <c r="U10" s="26"/>
      <c r="V10" s="255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0.7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6"/>
      <c r="S11" s="26"/>
      <c r="T11" s="26"/>
      <c r="U11" s="26"/>
      <c r="V11" s="255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3" t="s">
        <v>21</v>
      </c>
      <c r="E12" s="26"/>
      <c r="F12" s="26"/>
      <c r="G12" s="26"/>
      <c r="H12" s="26"/>
      <c r="I12" s="23" t="s">
        <v>22</v>
      </c>
      <c r="J12" s="21" t="str">
        <f>IF('Rekapitulace stavby'!AN10="","",'Rekapitulace stavby'!AN10)</f>
        <v/>
      </c>
      <c r="K12" s="26"/>
      <c r="L12" s="36"/>
      <c r="S12" s="26"/>
      <c r="T12" s="26"/>
      <c r="U12" s="26"/>
      <c r="V12" s="255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8" customHeight="1">
      <c r="A13" s="26"/>
      <c r="B13" s="27"/>
      <c r="C13" s="26"/>
      <c r="D13" s="26"/>
      <c r="E13" s="21" t="str">
        <f>IF('Rekapitulace stavby'!E11="","",'Rekapitulace stavby'!E11)</f>
        <v xml:space="preserve"> </v>
      </c>
      <c r="F13" s="26"/>
      <c r="G13" s="26"/>
      <c r="H13" s="26"/>
      <c r="I13" s="23" t="s">
        <v>24</v>
      </c>
      <c r="J13" s="21" t="str">
        <f>IF('Rekapitulace stavby'!AN11="","",'Rekapitulace stavby'!AN11)</f>
        <v/>
      </c>
      <c r="K13" s="26"/>
      <c r="L13" s="36"/>
      <c r="S13" s="26"/>
      <c r="T13" s="26"/>
      <c r="U13" s="26"/>
      <c r="V13" s="255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55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2" customHeight="1">
      <c r="A15" s="26"/>
      <c r="B15" s="27"/>
      <c r="C15" s="26"/>
      <c r="D15" s="23" t="s">
        <v>25</v>
      </c>
      <c r="E15" s="26"/>
      <c r="F15" s="26"/>
      <c r="G15" s="26"/>
      <c r="H15" s="26"/>
      <c r="I15" s="23" t="s">
        <v>22</v>
      </c>
      <c r="J15" s="21" t="str">
        <f>'Rekapitulace stavby'!AN13</f>
        <v/>
      </c>
      <c r="K15" s="26"/>
      <c r="L15" s="36"/>
      <c r="S15" s="26"/>
      <c r="T15" s="26"/>
      <c r="U15" s="26"/>
      <c r="V15" s="255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18" customHeight="1">
      <c r="A16" s="26"/>
      <c r="B16" s="27"/>
      <c r="C16" s="26"/>
      <c r="D16" s="26"/>
      <c r="E16" s="268" t="str">
        <f>'Rekapitulace stavby'!E14</f>
        <v xml:space="preserve"> </v>
      </c>
      <c r="F16" s="268"/>
      <c r="G16" s="268"/>
      <c r="H16" s="268"/>
      <c r="I16" s="23" t="s">
        <v>24</v>
      </c>
      <c r="J16" s="21" t="str">
        <f>'Rekapitulace stavby'!AN14</f>
        <v/>
      </c>
      <c r="K16" s="26"/>
      <c r="L16" s="36"/>
      <c r="S16" s="26"/>
      <c r="T16" s="26"/>
      <c r="U16" s="26"/>
      <c r="V16" s="255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55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26</v>
      </c>
      <c r="E18" s="26"/>
      <c r="F18" s="26"/>
      <c r="G18" s="26"/>
      <c r="H18" s="26"/>
      <c r="I18" s="23" t="s">
        <v>22</v>
      </c>
      <c r="J18" s="21" t="str">
        <f>IF('Rekapitulace stavby'!AN16="","",'Rekapitulace stavby'!AN16)</f>
        <v/>
      </c>
      <c r="K18" s="26"/>
      <c r="L18" s="36"/>
      <c r="S18" s="26"/>
      <c r="T18" s="26"/>
      <c r="U18" s="26"/>
      <c r="V18" s="255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tr">
        <f>IF('Rekapitulace stavby'!E17="","",'Rekapitulace stavby'!E17)</f>
        <v xml:space="preserve"> </v>
      </c>
      <c r="F19" s="26"/>
      <c r="G19" s="26"/>
      <c r="H19" s="26"/>
      <c r="I19" s="23" t="s">
        <v>24</v>
      </c>
      <c r="J19" s="21" t="str">
        <f>IF('Rekapitulace stavby'!AN17="","",'Rekapitulace stavby'!AN17)</f>
        <v/>
      </c>
      <c r="K19" s="26"/>
      <c r="L19" s="36"/>
      <c r="S19" s="26"/>
      <c r="T19" s="26"/>
      <c r="U19" s="26"/>
      <c r="V19" s="255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55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28</v>
      </c>
      <c r="E21" s="26"/>
      <c r="F21" s="26"/>
      <c r="G21" s="26"/>
      <c r="H21" s="26"/>
      <c r="I21" s="23" t="s">
        <v>22</v>
      </c>
      <c r="J21" s="21" t="str">
        <f>IF('Rekapitulace stavby'!AN19="","",'Rekapitulace stavby'!AN19)</f>
        <v/>
      </c>
      <c r="K21" s="26"/>
      <c r="L21" s="36"/>
      <c r="S21" s="26"/>
      <c r="T21" s="26"/>
      <c r="U21" s="26"/>
      <c r="V21" s="255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tr">
        <f>IF('Rekapitulace stavby'!E20="","",'Rekapitulace stavby'!E20)</f>
        <v xml:space="preserve"> </v>
      </c>
      <c r="F22" s="26"/>
      <c r="G22" s="26"/>
      <c r="H22" s="26"/>
      <c r="I22" s="23" t="s">
        <v>24</v>
      </c>
      <c r="J22" s="21" t="str">
        <f>IF('Rekapitulace stavby'!AN20="","",'Rekapitulace stavby'!AN20)</f>
        <v/>
      </c>
      <c r="K22" s="26"/>
      <c r="L22" s="36"/>
      <c r="S22" s="26"/>
      <c r="T22" s="26"/>
      <c r="U22" s="26"/>
      <c r="V22" s="255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55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29</v>
      </c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55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>
      <c r="A25" s="84"/>
      <c r="B25" s="85"/>
      <c r="C25" s="84"/>
      <c r="D25" s="84"/>
      <c r="E25" s="272" t="s">
        <v>1</v>
      </c>
      <c r="F25" s="272"/>
      <c r="G25" s="272"/>
      <c r="H25" s="272"/>
      <c r="I25" s="84"/>
      <c r="J25" s="84"/>
      <c r="K25" s="84"/>
      <c r="L25" s="86"/>
      <c r="S25" s="84"/>
      <c r="T25" s="84"/>
      <c r="U25" s="84"/>
      <c r="V25" s="256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55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60"/>
      <c r="E27" s="60"/>
      <c r="F27" s="60"/>
      <c r="G27" s="60"/>
      <c r="H27" s="60"/>
      <c r="I27" s="60"/>
      <c r="J27" s="60"/>
      <c r="K27" s="60"/>
      <c r="L27" s="36"/>
      <c r="S27" s="26"/>
      <c r="T27" s="26"/>
      <c r="U27" s="26"/>
      <c r="V27" s="255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>
      <c r="A28" s="26"/>
      <c r="B28" s="27"/>
      <c r="C28" s="26"/>
      <c r="D28" s="87" t="s">
        <v>30</v>
      </c>
      <c r="E28" s="26"/>
      <c r="F28" s="26"/>
      <c r="G28" s="26"/>
      <c r="H28" s="26"/>
      <c r="I28" s="26"/>
      <c r="J28" s="65">
        <f>ROUND(J116,2)</f>
        <v>61044.36</v>
      </c>
      <c r="K28" s="26"/>
      <c r="L28" s="36"/>
      <c r="S28" s="26"/>
      <c r="T28" s="26"/>
      <c r="U28" s="26"/>
      <c r="V28" s="255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55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26"/>
      <c r="D30" s="26"/>
      <c r="E30" s="26"/>
      <c r="F30" s="30" t="s">
        <v>32</v>
      </c>
      <c r="G30" s="26"/>
      <c r="H30" s="26"/>
      <c r="I30" s="30" t="s">
        <v>31</v>
      </c>
      <c r="J30" s="30" t="s">
        <v>33</v>
      </c>
      <c r="K30" s="26"/>
      <c r="L30" s="36"/>
      <c r="S30" s="26"/>
      <c r="T30" s="26"/>
      <c r="U30" s="26"/>
      <c r="V30" s="255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26"/>
      <c r="D31" s="88" t="s">
        <v>34</v>
      </c>
      <c r="E31" s="23"/>
      <c r="F31" s="89"/>
      <c r="G31" s="26"/>
      <c r="H31" s="26"/>
      <c r="I31" s="90"/>
      <c r="J31" s="89"/>
      <c r="K31" s="26"/>
      <c r="L31" s="36"/>
      <c r="S31" s="26"/>
      <c r="T31" s="26"/>
      <c r="U31" s="26"/>
      <c r="V31" s="255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3"/>
      <c r="F32" s="89"/>
      <c r="G32" s="26"/>
      <c r="H32" s="26"/>
      <c r="I32" s="90"/>
      <c r="J32" s="89"/>
      <c r="K32" s="26"/>
      <c r="L32" s="36"/>
      <c r="S32" s="26"/>
      <c r="T32" s="26"/>
      <c r="U32" s="26"/>
      <c r="V32" s="255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 hidden="1">
      <c r="A33" s="26"/>
      <c r="B33" s="27"/>
      <c r="C33" s="26"/>
      <c r="D33" s="26"/>
      <c r="E33" s="23" t="s">
        <v>37</v>
      </c>
      <c r="F33" s="89">
        <f>ROUND((SUM(BG116:BG130)),2)</f>
        <v>0</v>
      </c>
      <c r="G33" s="26"/>
      <c r="H33" s="26"/>
      <c r="I33" s="90">
        <v>0.21</v>
      </c>
      <c r="J33" s="89">
        <f>0</f>
        <v>0</v>
      </c>
      <c r="K33" s="26"/>
      <c r="L33" s="36"/>
      <c r="S33" s="26"/>
      <c r="T33" s="26"/>
      <c r="U33" s="26"/>
      <c r="V33" s="255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 hidden="1">
      <c r="A34" s="26"/>
      <c r="B34" s="27"/>
      <c r="C34" s="26"/>
      <c r="D34" s="26"/>
      <c r="E34" s="23" t="s">
        <v>38</v>
      </c>
      <c r="F34" s="89">
        <f>ROUND((SUM(BH116:BH130)),2)</f>
        <v>0</v>
      </c>
      <c r="G34" s="26"/>
      <c r="H34" s="26"/>
      <c r="I34" s="90">
        <v>0.15</v>
      </c>
      <c r="J34" s="89">
        <f>0</f>
        <v>0</v>
      </c>
      <c r="K34" s="26"/>
      <c r="L34" s="36"/>
      <c r="S34" s="26"/>
      <c r="T34" s="26"/>
      <c r="U34" s="26"/>
      <c r="V34" s="255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3" t="s">
        <v>39</v>
      </c>
      <c r="F35" s="89">
        <f>ROUND((SUM(BI116:BI130)),2)</f>
        <v>0</v>
      </c>
      <c r="G35" s="26"/>
      <c r="H35" s="26"/>
      <c r="I35" s="90">
        <v>0</v>
      </c>
      <c r="J35" s="89">
        <f>0</f>
        <v>0</v>
      </c>
      <c r="K35" s="26"/>
      <c r="L35" s="36"/>
      <c r="S35" s="26"/>
      <c r="T35" s="26"/>
      <c r="U35" s="26"/>
      <c r="V35" s="255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6"/>
      <c r="S36" s="26"/>
      <c r="T36" s="26"/>
      <c r="U36" s="26"/>
      <c r="V36" s="255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>
      <c r="A37" s="26"/>
      <c r="B37" s="27"/>
      <c r="C37" s="91"/>
      <c r="D37" s="92" t="s">
        <v>40</v>
      </c>
      <c r="E37" s="54"/>
      <c r="F37" s="54"/>
      <c r="G37" s="93" t="s">
        <v>41</v>
      </c>
      <c r="H37" s="94" t="s">
        <v>42</v>
      </c>
      <c r="I37" s="54"/>
      <c r="J37" s="95">
        <f>SUM(J28:J35)</f>
        <v>61044.36</v>
      </c>
      <c r="K37" s="96"/>
      <c r="L37" s="36"/>
      <c r="S37" s="26"/>
      <c r="T37" s="26"/>
      <c r="U37" s="26"/>
      <c r="V37" s="255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55"/>
      <c r="W38" s="26"/>
      <c r="X38" s="26"/>
      <c r="Y38" s="26"/>
      <c r="Z38" s="26"/>
      <c r="AA38" s="26"/>
      <c r="AB38" s="26"/>
      <c r="AC38" s="26"/>
      <c r="AD38" s="26"/>
      <c r="AE38" s="26"/>
    </row>
    <row r="39" spans="2:22" s="1" customFormat="1" ht="14.45" customHeight="1">
      <c r="B39" s="17"/>
      <c r="L39" s="17"/>
      <c r="V39" s="254"/>
    </row>
    <row r="40" spans="2:22" s="1" customFormat="1" ht="14.45" customHeight="1">
      <c r="B40" s="17"/>
      <c r="L40" s="17"/>
      <c r="V40" s="254"/>
    </row>
    <row r="41" spans="2:22" s="1" customFormat="1" ht="14.45" customHeight="1">
      <c r="B41" s="17"/>
      <c r="L41" s="17"/>
      <c r="V41" s="254"/>
    </row>
    <row r="42" spans="2:22" s="1" customFormat="1" ht="14.45" customHeight="1">
      <c r="B42" s="17"/>
      <c r="L42" s="17"/>
      <c r="V42" s="254"/>
    </row>
    <row r="43" spans="2:22" s="1" customFormat="1" ht="14.45" customHeight="1">
      <c r="B43" s="17"/>
      <c r="L43" s="17"/>
      <c r="V43" s="254"/>
    </row>
    <row r="44" spans="2:22" s="1" customFormat="1" ht="14.45" customHeight="1">
      <c r="B44" s="17"/>
      <c r="L44" s="17"/>
      <c r="V44" s="254"/>
    </row>
    <row r="45" spans="2:22" s="1" customFormat="1" ht="14.45" customHeight="1">
      <c r="B45" s="17"/>
      <c r="L45" s="17"/>
      <c r="V45" s="254"/>
    </row>
    <row r="46" spans="2:22" s="1" customFormat="1" ht="14.45" customHeight="1">
      <c r="B46" s="17"/>
      <c r="L46" s="17"/>
      <c r="V46" s="254"/>
    </row>
    <row r="47" spans="2:22" s="1" customFormat="1" ht="14.45" customHeight="1">
      <c r="B47" s="17"/>
      <c r="L47" s="17"/>
      <c r="V47" s="254"/>
    </row>
    <row r="48" spans="2:22" s="1" customFormat="1" ht="14.45" customHeight="1">
      <c r="B48" s="17"/>
      <c r="L48" s="17"/>
      <c r="V48" s="254"/>
    </row>
    <row r="49" spans="2:22" s="1" customFormat="1" ht="14.45" customHeight="1">
      <c r="B49" s="17"/>
      <c r="L49" s="17"/>
      <c r="V49" s="254"/>
    </row>
    <row r="50" spans="2:22" s="2" customFormat="1" ht="14.45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  <c r="V50" s="255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26"/>
      <c r="B61" s="27"/>
      <c r="C61" s="26"/>
      <c r="D61" s="39" t="s">
        <v>45</v>
      </c>
      <c r="E61" s="29"/>
      <c r="F61" s="97" t="s">
        <v>46</v>
      </c>
      <c r="G61" s="39" t="s">
        <v>45</v>
      </c>
      <c r="H61" s="29"/>
      <c r="I61" s="29"/>
      <c r="J61" s="98" t="s">
        <v>46</v>
      </c>
      <c r="K61" s="29"/>
      <c r="L61" s="36"/>
      <c r="S61" s="26"/>
      <c r="T61" s="26"/>
      <c r="U61" s="26"/>
      <c r="V61" s="255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55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26"/>
      <c r="B76" s="27"/>
      <c r="C76" s="26"/>
      <c r="D76" s="39" t="s">
        <v>45</v>
      </c>
      <c r="E76" s="29"/>
      <c r="F76" s="97" t="s">
        <v>46</v>
      </c>
      <c r="G76" s="39" t="s">
        <v>45</v>
      </c>
      <c r="H76" s="29"/>
      <c r="I76" s="29"/>
      <c r="J76" s="98" t="s">
        <v>46</v>
      </c>
      <c r="K76" s="29"/>
      <c r="L76" s="36"/>
      <c r="S76" s="26"/>
      <c r="T76" s="26"/>
      <c r="U76" s="26"/>
      <c r="V76" s="255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55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55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79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55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55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55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86" t="str">
        <f>E7</f>
        <v>Vícepráce 2019</v>
      </c>
      <c r="F85" s="297"/>
      <c r="G85" s="297"/>
      <c r="H85" s="297"/>
      <c r="I85" s="26"/>
      <c r="J85" s="26"/>
      <c r="K85" s="26"/>
      <c r="L85" s="36"/>
      <c r="S85" s="26"/>
      <c r="T85" s="26"/>
      <c r="U85" s="26"/>
      <c r="V85" s="255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55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2" customHeight="1">
      <c r="A87" s="26"/>
      <c r="B87" s="27"/>
      <c r="C87" s="23" t="s">
        <v>17</v>
      </c>
      <c r="D87" s="26"/>
      <c r="E87" s="26"/>
      <c r="F87" s="21" t="str">
        <f>F10</f>
        <v>Nový Jičín</v>
      </c>
      <c r="G87" s="26"/>
      <c r="H87" s="26"/>
      <c r="I87" s="23" t="s">
        <v>19</v>
      </c>
      <c r="J87" s="49" t="str">
        <f>IF(J10="","",J10)</f>
        <v>10. 1. 2020</v>
      </c>
      <c r="K87" s="26"/>
      <c r="L87" s="36"/>
      <c r="S87" s="26"/>
      <c r="T87" s="26"/>
      <c r="U87" s="26"/>
      <c r="V87" s="255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55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5.2" customHeight="1">
      <c r="A89" s="26"/>
      <c r="B89" s="27"/>
      <c r="C89" s="23" t="s">
        <v>21</v>
      </c>
      <c r="D89" s="26"/>
      <c r="E89" s="26"/>
      <c r="F89" s="21" t="str">
        <f>E13</f>
        <v xml:space="preserve"> </v>
      </c>
      <c r="G89" s="26"/>
      <c r="H89" s="26"/>
      <c r="I89" s="23" t="s">
        <v>26</v>
      </c>
      <c r="J89" s="24" t="str">
        <f>E19</f>
        <v xml:space="preserve"> </v>
      </c>
      <c r="K89" s="26"/>
      <c r="L89" s="36"/>
      <c r="S89" s="26"/>
      <c r="T89" s="26"/>
      <c r="U89" s="26"/>
      <c r="V89" s="255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5.2" customHeight="1">
      <c r="A90" s="26"/>
      <c r="B90" s="27"/>
      <c r="C90" s="23" t="s">
        <v>25</v>
      </c>
      <c r="D90" s="26"/>
      <c r="E90" s="26"/>
      <c r="F90" s="21" t="str">
        <f>IF(E16="","",E16)</f>
        <v xml:space="preserve"> </v>
      </c>
      <c r="G90" s="26"/>
      <c r="H90" s="26"/>
      <c r="I90" s="23" t="s">
        <v>28</v>
      </c>
      <c r="J90" s="24" t="str">
        <f>E22</f>
        <v xml:space="preserve"> </v>
      </c>
      <c r="K90" s="26"/>
      <c r="L90" s="36"/>
      <c r="S90" s="26"/>
      <c r="T90" s="26"/>
      <c r="U90" s="26"/>
      <c r="V90" s="255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0.3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6"/>
      <c r="S91" s="26"/>
      <c r="T91" s="26"/>
      <c r="U91" s="26"/>
      <c r="V91" s="255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29.25" customHeight="1">
      <c r="A92" s="26"/>
      <c r="B92" s="27"/>
      <c r="C92" s="99" t="s">
        <v>80</v>
      </c>
      <c r="D92" s="91"/>
      <c r="E92" s="91"/>
      <c r="F92" s="91"/>
      <c r="G92" s="91"/>
      <c r="H92" s="91"/>
      <c r="I92" s="91"/>
      <c r="J92" s="100" t="s">
        <v>81</v>
      </c>
      <c r="K92" s="91"/>
      <c r="L92" s="36"/>
      <c r="S92" s="26"/>
      <c r="T92" s="26"/>
      <c r="U92" s="26"/>
      <c r="V92" s="255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55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7" customHeight="1">
      <c r="A94" s="26"/>
      <c r="B94" s="27"/>
      <c r="C94" s="101" t="s">
        <v>82</v>
      </c>
      <c r="D94" s="26"/>
      <c r="E94" s="26"/>
      <c r="F94" s="26"/>
      <c r="G94" s="26"/>
      <c r="H94" s="26"/>
      <c r="I94" s="26"/>
      <c r="J94" s="65">
        <f>J116</f>
        <v>61044.36</v>
      </c>
      <c r="K94" s="26"/>
      <c r="L94" s="36"/>
      <c r="S94" s="26"/>
      <c r="T94" s="26"/>
      <c r="U94" s="26"/>
      <c r="V94" s="255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83</v>
      </c>
    </row>
    <row r="95" spans="2:22" s="9" customFormat="1" ht="24.95" customHeight="1">
      <c r="B95" s="102"/>
      <c r="D95" s="103" t="s">
        <v>84</v>
      </c>
      <c r="E95" s="104"/>
      <c r="F95" s="104"/>
      <c r="G95" s="104"/>
      <c r="H95" s="104"/>
      <c r="I95" s="104"/>
      <c r="J95" s="105">
        <f>J117</f>
        <v>61044.36</v>
      </c>
      <c r="L95" s="102"/>
      <c r="V95" s="255"/>
    </row>
    <row r="96" spans="2:22" s="10" customFormat="1" ht="20.1" customHeight="1">
      <c r="B96" s="106"/>
      <c r="D96" s="107"/>
      <c r="E96" s="108"/>
      <c r="F96" s="108"/>
      <c r="G96" s="108"/>
      <c r="H96" s="108"/>
      <c r="I96" s="108"/>
      <c r="J96" s="109"/>
      <c r="L96" s="106"/>
      <c r="V96" s="255"/>
    </row>
    <row r="97" spans="2:22" s="10" customFormat="1" ht="20.1" customHeight="1">
      <c r="B97" s="106"/>
      <c r="D97" s="107"/>
      <c r="E97" s="108"/>
      <c r="F97" s="108"/>
      <c r="G97" s="108"/>
      <c r="H97" s="108"/>
      <c r="I97" s="108"/>
      <c r="J97" s="109"/>
      <c r="L97" s="106"/>
      <c r="V97" s="255"/>
    </row>
    <row r="98" spans="2:22" s="10" customFormat="1" ht="20.1" customHeight="1">
      <c r="B98" s="106"/>
      <c r="D98" s="107"/>
      <c r="E98" s="108"/>
      <c r="F98" s="108"/>
      <c r="G98" s="108"/>
      <c r="H98" s="108"/>
      <c r="I98" s="108"/>
      <c r="J98" s="109"/>
      <c r="L98" s="106"/>
      <c r="V98" s="255"/>
    </row>
    <row r="99" spans="1:31" s="2" customFormat="1" ht="21.7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55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" customFormat="1" ht="6.95" customHeight="1">
      <c r="A100" s="26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36"/>
      <c r="S100" s="26"/>
      <c r="T100" s="26"/>
      <c r="U100" s="26"/>
      <c r="V100" s="255"/>
      <c r="W100" s="26"/>
      <c r="X100" s="26"/>
      <c r="Y100" s="26"/>
      <c r="Z100" s="26"/>
      <c r="AA100" s="26"/>
      <c r="AB100" s="26"/>
      <c r="AC100" s="26"/>
      <c r="AD100" s="26"/>
      <c r="AE100" s="26"/>
    </row>
    <row r="104" spans="1:31" s="2" customFormat="1" ht="6.95" customHeight="1">
      <c r="A104" s="26"/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6"/>
      <c r="S104" s="26"/>
      <c r="T104" s="26"/>
      <c r="U104" s="26"/>
      <c r="V104" s="255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4.95" customHeight="1">
      <c r="A105" s="26"/>
      <c r="B105" s="27"/>
      <c r="C105" s="18" t="s">
        <v>85</v>
      </c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55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55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2" customHeight="1">
      <c r="A107" s="26"/>
      <c r="B107" s="27"/>
      <c r="C107" s="23" t="s">
        <v>14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55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6.5" customHeight="1">
      <c r="A108" s="26"/>
      <c r="B108" s="27"/>
      <c r="C108" s="26"/>
      <c r="D108" s="26"/>
      <c r="E108" s="286" t="str">
        <f>E7</f>
        <v>Vícepráce 2019</v>
      </c>
      <c r="F108" s="297"/>
      <c r="G108" s="297"/>
      <c r="H108" s="297"/>
      <c r="I108" s="26"/>
      <c r="J108" s="26"/>
      <c r="K108" s="26"/>
      <c r="L108" s="36"/>
      <c r="S108" s="26"/>
      <c r="T108" s="26"/>
      <c r="U108" s="26"/>
      <c r="V108" s="255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5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55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17</v>
      </c>
      <c r="D110" s="26"/>
      <c r="E110" s="26"/>
      <c r="F110" s="21" t="str">
        <f>F10</f>
        <v>Nový Jičín</v>
      </c>
      <c r="G110" s="26"/>
      <c r="H110" s="26"/>
      <c r="I110" s="23" t="s">
        <v>19</v>
      </c>
      <c r="J110" s="49" t="str">
        <f>IF(J10="","",J10)</f>
        <v>10. 1. 2020</v>
      </c>
      <c r="K110" s="26"/>
      <c r="L110" s="36"/>
      <c r="S110" s="26"/>
      <c r="T110" s="26"/>
      <c r="U110" s="26"/>
      <c r="V110" s="255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55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5.2" customHeight="1">
      <c r="A112" s="26"/>
      <c r="B112" s="27"/>
      <c r="C112" s="23" t="s">
        <v>21</v>
      </c>
      <c r="D112" s="26"/>
      <c r="E112" s="26"/>
      <c r="F112" s="21" t="str">
        <f>E13</f>
        <v xml:space="preserve"> </v>
      </c>
      <c r="G112" s="26"/>
      <c r="H112" s="26"/>
      <c r="I112" s="23" t="s">
        <v>26</v>
      </c>
      <c r="J112" s="24" t="str">
        <f>E19</f>
        <v xml:space="preserve"> </v>
      </c>
      <c r="K112" s="26"/>
      <c r="L112" s="36"/>
      <c r="S112" s="26"/>
      <c r="T112" s="26"/>
      <c r="U112" s="26"/>
      <c r="V112" s="255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15.2" customHeight="1">
      <c r="A113" s="26"/>
      <c r="B113" s="27"/>
      <c r="C113" s="23" t="s">
        <v>25</v>
      </c>
      <c r="D113" s="26"/>
      <c r="E113" s="26"/>
      <c r="F113" s="21" t="str">
        <f>IF(E16="","",E16)</f>
        <v xml:space="preserve"> </v>
      </c>
      <c r="G113" s="26"/>
      <c r="H113" s="26"/>
      <c r="I113" s="23" t="s">
        <v>28</v>
      </c>
      <c r="J113" s="24" t="str">
        <f>E22</f>
        <v xml:space="preserve"> </v>
      </c>
      <c r="K113" s="26"/>
      <c r="L113" s="36"/>
      <c r="S113" s="26"/>
      <c r="T113" s="26"/>
      <c r="U113" s="26"/>
      <c r="V113" s="255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10.3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55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11" customFormat="1" ht="29.25" customHeight="1">
      <c r="A115" s="110"/>
      <c r="B115" s="111"/>
      <c r="C115" s="112" t="s">
        <v>86</v>
      </c>
      <c r="D115" s="113" t="s">
        <v>55</v>
      </c>
      <c r="E115" s="113" t="s">
        <v>51</v>
      </c>
      <c r="F115" s="113" t="s">
        <v>52</v>
      </c>
      <c r="G115" s="113" t="s">
        <v>87</v>
      </c>
      <c r="H115" s="113" t="s">
        <v>88</v>
      </c>
      <c r="I115" s="113" t="s">
        <v>89</v>
      </c>
      <c r="J115" s="113" t="s">
        <v>81</v>
      </c>
      <c r="K115" s="114" t="s">
        <v>90</v>
      </c>
      <c r="L115" s="115"/>
      <c r="M115" s="56" t="s">
        <v>1</v>
      </c>
      <c r="N115" s="57" t="s">
        <v>34</v>
      </c>
      <c r="O115" s="57" t="s">
        <v>91</v>
      </c>
      <c r="P115" s="57" t="s">
        <v>92</v>
      </c>
      <c r="Q115" s="57" t="s">
        <v>93</v>
      </c>
      <c r="R115" s="57" t="s">
        <v>94</v>
      </c>
      <c r="S115" s="57" t="s">
        <v>95</v>
      </c>
      <c r="T115" s="57" t="s">
        <v>96</v>
      </c>
      <c r="U115" s="58" t="s">
        <v>97</v>
      </c>
      <c r="V115" s="257"/>
      <c r="W115" s="110"/>
      <c r="X115" s="110"/>
      <c r="Y115" s="110"/>
      <c r="Z115" s="110"/>
      <c r="AA115" s="110"/>
      <c r="AB115" s="110"/>
      <c r="AC115" s="110"/>
      <c r="AD115" s="110"/>
      <c r="AE115" s="110"/>
    </row>
    <row r="116" spans="1:63" s="2" customFormat="1" ht="22.7" customHeight="1">
      <c r="A116" s="26"/>
      <c r="B116" s="27"/>
      <c r="C116" s="63" t="s">
        <v>98</v>
      </c>
      <c r="D116" s="26"/>
      <c r="E116" s="26"/>
      <c r="F116" s="26"/>
      <c r="G116" s="26"/>
      <c r="H116" s="26"/>
      <c r="I116" s="26"/>
      <c r="J116" s="116">
        <f>SUM(J117)</f>
        <v>61044.36</v>
      </c>
      <c r="K116" s="26"/>
      <c r="L116" s="27"/>
      <c r="M116" s="59"/>
      <c r="N116" s="50"/>
      <c r="O116" s="60"/>
      <c r="P116" s="117">
        <f>P117</f>
        <v>99.835038</v>
      </c>
      <c r="Q116" s="60"/>
      <c r="R116" s="117">
        <f>R117</f>
        <v>48.23062089</v>
      </c>
      <c r="S116" s="60"/>
      <c r="T116" s="117">
        <f>T117</f>
        <v>0</v>
      </c>
      <c r="U116" s="61"/>
      <c r="V116" s="255"/>
      <c r="W116" s="26"/>
      <c r="X116" s="26"/>
      <c r="Y116" s="26"/>
      <c r="Z116" s="26"/>
      <c r="AA116" s="26"/>
      <c r="AB116" s="26"/>
      <c r="AC116" s="26"/>
      <c r="AD116" s="26"/>
      <c r="AE116" s="26"/>
      <c r="AT116" s="14" t="s">
        <v>69</v>
      </c>
      <c r="AU116" s="14" t="s">
        <v>83</v>
      </c>
      <c r="BK116" s="118">
        <f>BK117</f>
        <v>103651.19</v>
      </c>
    </row>
    <row r="117" spans="2:63" s="12" customFormat="1" ht="26.1" customHeight="1">
      <c r="B117" s="119"/>
      <c r="D117" s="120" t="s">
        <v>69</v>
      </c>
      <c r="E117" s="121" t="s">
        <v>99</v>
      </c>
      <c r="F117" s="121" t="s">
        <v>100</v>
      </c>
      <c r="J117" s="122">
        <f>SUM(J118,J124,J128,J132,J139)</f>
        <v>61044.36</v>
      </c>
      <c r="L117" s="119"/>
      <c r="M117" s="123"/>
      <c r="N117" s="124"/>
      <c r="O117" s="124"/>
      <c r="P117" s="125">
        <f>P118+P124+P128</f>
        <v>99.835038</v>
      </c>
      <c r="Q117" s="124"/>
      <c r="R117" s="125">
        <f>R118+R124+R128</f>
        <v>48.23062089</v>
      </c>
      <c r="S117" s="124"/>
      <c r="T117" s="125">
        <f>T118+T124+T128</f>
        <v>0</v>
      </c>
      <c r="U117" s="126"/>
      <c r="V117" s="258"/>
      <c r="AR117" s="120" t="s">
        <v>75</v>
      </c>
      <c r="AT117" s="127" t="s">
        <v>69</v>
      </c>
      <c r="AU117" s="127" t="s">
        <v>70</v>
      </c>
      <c r="AY117" s="120" t="s">
        <v>101</v>
      </c>
      <c r="BK117" s="128">
        <f>BK118+BK124+BK128</f>
        <v>103651.19</v>
      </c>
    </row>
    <row r="118" spans="2:63" s="12" customFormat="1" ht="22.7" customHeight="1">
      <c r="B118" s="119"/>
      <c r="D118" s="120" t="s">
        <v>69</v>
      </c>
      <c r="E118" s="129" t="s">
        <v>77</v>
      </c>
      <c r="F118" s="129" t="s">
        <v>102</v>
      </c>
      <c r="J118" s="130">
        <f>SUM(J119:J123)</f>
        <v>89486.8</v>
      </c>
      <c r="L118" s="119"/>
      <c r="M118" s="123"/>
      <c r="N118" s="124"/>
      <c r="O118" s="124"/>
      <c r="P118" s="125">
        <f>SUM(P122:P123)</f>
        <v>73.29428999999999</v>
      </c>
      <c r="Q118" s="124"/>
      <c r="R118" s="125">
        <f>SUM(R122:R123)</f>
        <v>48.23062089</v>
      </c>
      <c r="S118" s="124"/>
      <c r="T118" s="125">
        <f>SUM(T122:T123)</f>
        <v>0</v>
      </c>
      <c r="U118" s="126"/>
      <c r="V118" s="258"/>
      <c r="AR118" s="120" t="s">
        <v>75</v>
      </c>
      <c r="AT118" s="127" t="s">
        <v>69</v>
      </c>
      <c r="AU118" s="127" t="s">
        <v>75</v>
      </c>
      <c r="AY118" s="120" t="s">
        <v>101</v>
      </c>
      <c r="BK118" s="128">
        <f>SUM(BK122:BK123)</f>
        <v>81865.2</v>
      </c>
    </row>
    <row r="119" spans="2:63" s="12" customFormat="1" ht="22.7" customHeight="1">
      <c r="B119" s="119"/>
      <c r="C119" s="145">
        <v>1</v>
      </c>
      <c r="D119" s="145" t="s">
        <v>103</v>
      </c>
      <c r="E119" s="146" t="s">
        <v>134</v>
      </c>
      <c r="F119" s="147" t="s">
        <v>135</v>
      </c>
      <c r="G119" s="148" t="s">
        <v>136</v>
      </c>
      <c r="H119" s="149">
        <v>2.722</v>
      </c>
      <c r="I119" s="222">
        <v>2800</v>
      </c>
      <c r="J119" s="150">
        <f>ROUND(I119*H119,2)</f>
        <v>7621.6</v>
      </c>
      <c r="K119" s="178"/>
      <c r="L119" s="119"/>
      <c r="M119" s="123"/>
      <c r="N119" s="124"/>
      <c r="O119" s="124"/>
      <c r="P119" s="125"/>
      <c r="Q119" s="124"/>
      <c r="R119" s="125"/>
      <c r="S119" s="124"/>
      <c r="T119" s="125"/>
      <c r="U119" s="126"/>
      <c r="V119" s="258" t="s">
        <v>155</v>
      </c>
      <c r="AR119" s="120"/>
      <c r="AT119" s="127"/>
      <c r="AU119" s="127"/>
      <c r="AY119" s="120"/>
      <c r="BK119" s="128"/>
    </row>
    <row r="120" spans="1:51" s="164" customFormat="1" ht="12">
      <c r="A120" s="174"/>
      <c r="B120" s="168"/>
      <c r="D120" s="152" t="s">
        <v>125</v>
      </c>
      <c r="E120" s="162"/>
      <c r="F120" s="163" t="s">
        <v>137</v>
      </c>
      <c r="H120" s="162"/>
      <c r="I120" s="226"/>
      <c r="K120" s="179"/>
      <c r="L120" s="174"/>
      <c r="M120" s="169"/>
      <c r="T120" s="170"/>
      <c r="V120" s="255"/>
      <c r="AT120" s="162" t="s">
        <v>125</v>
      </c>
      <c r="AU120" s="162" t="s">
        <v>77</v>
      </c>
      <c r="AV120" s="164" t="s">
        <v>75</v>
      </c>
      <c r="AW120" s="164" t="s">
        <v>27</v>
      </c>
      <c r="AX120" s="164" t="s">
        <v>70</v>
      </c>
      <c r="AY120" s="162" t="s">
        <v>101</v>
      </c>
    </row>
    <row r="121" spans="1:51" s="151" customFormat="1" ht="12">
      <c r="A121" s="175"/>
      <c r="B121" s="171"/>
      <c r="C121" s="175"/>
      <c r="D121" s="215" t="s">
        <v>125</v>
      </c>
      <c r="E121" s="216"/>
      <c r="F121" s="217" t="s">
        <v>138</v>
      </c>
      <c r="G121" s="175"/>
      <c r="H121" s="218">
        <v>2.722</v>
      </c>
      <c r="I121" s="227"/>
      <c r="J121" s="175"/>
      <c r="K121" s="180"/>
      <c r="L121" s="175"/>
      <c r="M121" s="172"/>
      <c r="T121" s="173"/>
      <c r="V121" s="255"/>
      <c r="AT121" s="153" t="s">
        <v>125</v>
      </c>
      <c r="AU121" s="153" t="s">
        <v>77</v>
      </c>
      <c r="AV121" s="151" t="s">
        <v>77</v>
      </c>
      <c r="AW121" s="151" t="s">
        <v>27</v>
      </c>
      <c r="AX121" s="151" t="s">
        <v>70</v>
      </c>
      <c r="AY121" s="153" t="s">
        <v>101</v>
      </c>
    </row>
    <row r="122" spans="1:65" s="2" customFormat="1" ht="24" customHeight="1">
      <c r="A122" s="26"/>
      <c r="B122" s="131"/>
      <c r="C122" s="231">
        <v>2</v>
      </c>
      <c r="D122" s="231" t="s">
        <v>103</v>
      </c>
      <c r="E122" s="232" t="s">
        <v>104</v>
      </c>
      <c r="F122" s="233" t="s">
        <v>105</v>
      </c>
      <c r="G122" s="234" t="s">
        <v>106</v>
      </c>
      <c r="H122" s="235">
        <v>66.94</v>
      </c>
      <c r="I122" s="236">
        <v>1080</v>
      </c>
      <c r="J122" s="236">
        <f>ROUND(I122*H122,2)</f>
        <v>72295.2</v>
      </c>
      <c r="K122" s="132"/>
      <c r="L122" s="27"/>
      <c r="M122" s="133" t="s">
        <v>1</v>
      </c>
      <c r="N122" s="134" t="s">
        <v>35</v>
      </c>
      <c r="O122" s="135">
        <v>0.94</v>
      </c>
      <c r="P122" s="135">
        <f>O122*H122</f>
        <v>62.92359999999999</v>
      </c>
      <c r="Q122" s="135">
        <v>0.71546</v>
      </c>
      <c r="R122" s="135">
        <f>Q122*H122</f>
        <v>47.892892399999994</v>
      </c>
      <c r="S122" s="135">
        <v>0</v>
      </c>
      <c r="T122" s="135">
        <f>S122*H122</f>
        <v>0</v>
      </c>
      <c r="U122" s="136" t="s">
        <v>1</v>
      </c>
      <c r="V122" s="255" t="s">
        <v>156</v>
      </c>
      <c r="W122" s="26"/>
      <c r="X122" s="26"/>
      <c r="Y122" s="26"/>
      <c r="Z122" s="26"/>
      <c r="AA122" s="26"/>
      <c r="AB122" s="26"/>
      <c r="AC122" s="26"/>
      <c r="AD122" s="26"/>
      <c r="AE122" s="26"/>
      <c r="AR122" s="137" t="s">
        <v>107</v>
      </c>
      <c r="AT122" s="137" t="s">
        <v>103</v>
      </c>
      <c r="AU122" s="137" t="s">
        <v>77</v>
      </c>
      <c r="AY122" s="14" t="s">
        <v>101</v>
      </c>
      <c r="BE122" s="138">
        <f>IF(N122="základní",J122,0)</f>
        <v>72295.2</v>
      </c>
      <c r="BF122" s="138">
        <f>IF(N122="snížená",J122,0)</f>
        <v>0</v>
      </c>
      <c r="BG122" s="138">
        <f>IF(N122="zákl. přenesená",J122,0)</f>
        <v>0</v>
      </c>
      <c r="BH122" s="138">
        <f>IF(N122="sníž. přenesená",J122,0)</f>
        <v>0</v>
      </c>
      <c r="BI122" s="138">
        <f>IF(N122="nulová",J122,0)</f>
        <v>0</v>
      </c>
      <c r="BJ122" s="14" t="s">
        <v>75</v>
      </c>
      <c r="BK122" s="138">
        <f>ROUND(I122*H122,2)</f>
        <v>72295.2</v>
      </c>
      <c r="BL122" s="14" t="s">
        <v>107</v>
      </c>
      <c r="BM122" s="137" t="s">
        <v>108</v>
      </c>
    </row>
    <row r="123" spans="1:65" s="2" customFormat="1" ht="24" customHeight="1">
      <c r="A123" s="26"/>
      <c r="B123" s="131"/>
      <c r="C123" s="231">
        <v>3</v>
      </c>
      <c r="D123" s="231" t="s">
        <v>103</v>
      </c>
      <c r="E123" s="232" t="s">
        <v>109</v>
      </c>
      <c r="F123" s="233" t="s">
        <v>110</v>
      </c>
      <c r="G123" s="234" t="s">
        <v>111</v>
      </c>
      <c r="H123" s="235">
        <v>0.319</v>
      </c>
      <c r="I123" s="236">
        <v>30000</v>
      </c>
      <c r="J123" s="236">
        <f>ROUND(I123*H123,2)</f>
        <v>9570</v>
      </c>
      <c r="K123" s="132"/>
      <c r="L123" s="27"/>
      <c r="M123" s="133" t="s">
        <v>1</v>
      </c>
      <c r="N123" s="134" t="s">
        <v>35</v>
      </c>
      <c r="O123" s="135">
        <v>32.51</v>
      </c>
      <c r="P123" s="135">
        <f>O123*H123</f>
        <v>10.37069</v>
      </c>
      <c r="Q123" s="135">
        <v>1.05871</v>
      </c>
      <c r="R123" s="135">
        <f>Q123*H123</f>
        <v>0.33772849</v>
      </c>
      <c r="S123" s="135">
        <v>0</v>
      </c>
      <c r="T123" s="135">
        <f>S123*H123</f>
        <v>0</v>
      </c>
      <c r="U123" s="136" t="s">
        <v>1</v>
      </c>
      <c r="V123" s="255" t="s">
        <v>167</v>
      </c>
      <c r="W123" s="26"/>
      <c r="X123" s="26"/>
      <c r="Y123" s="26"/>
      <c r="Z123" s="26"/>
      <c r="AA123" s="26"/>
      <c r="AB123" s="26"/>
      <c r="AC123" s="26"/>
      <c r="AD123" s="26"/>
      <c r="AE123" s="26"/>
      <c r="AR123" s="137" t="s">
        <v>107</v>
      </c>
      <c r="AT123" s="137" t="s">
        <v>103</v>
      </c>
      <c r="AU123" s="137" t="s">
        <v>77</v>
      </c>
      <c r="AY123" s="14" t="s">
        <v>101</v>
      </c>
      <c r="BE123" s="138">
        <f>IF(N123="základní",J123,0)</f>
        <v>9570</v>
      </c>
      <c r="BF123" s="138">
        <f>IF(N123="snížená",J123,0)</f>
        <v>0</v>
      </c>
      <c r="BG123" s="138">
        <f>IF(N123="zákl. přenesená",J123,0)</f>
        <v>0</v>
      </c>
      <c r="BH123" s="138">
        <f>IF(N123="sníž. přenesená",J123,0)</f>
        <v>0</v>
      </c>
      <c r="BI123" s="138">
        <f>IF(N123="nulová",J123,0)</f>
        <v>0</v>
      </c>
      <c r="BJ123" s="14" t="s">
        <v>75</v>
      </c>
      <c r="BK123" s="138">
        <f>ROUND(I123*H123,2)</f>
        <v>9570</v>
      </c>
      <c r="BL123" s="14" t="s">
        <v>107</v>
      </c>
      <c r="BM123" s="137" t="s">
        <v>112</v>
      </c>
    </row>
    <row r="124" spans="2:63" s="12" customFormat="1" ht="22.7" customHeight="1">
      <c r="B124" s="119"/>
      <c r="C124" s="240"/>
      <c r="D124" s="185" t="s">
        <v>69</v>
      </c>
      <c r="E124" s="186" t="s">
        <v>113</v>
      </c>
      <c r="F124" s="186" t="s">
        <v>114</v>
      </c>
      <c r="G124" s="240"/>
      <c r="H124" s="240"/>
      <c r="I124" s="240"/>
      <c r="J124" s="249">
        <f>SUM(J125:J127)</f>
        <v>-46579.45</v>
      </c>
      <c r="L124" s="119"/>
      <c r="M124" s="123"/>
      <c r="N124" s="124"/>
      <c r="O124" s="124"/>
      <c r="P124" s="125">
        <f>SUM(P127:P127)</f>
        <v>5.843862</v>
      </c>
      <c r="Q124" s="124"/>
      <c r="R124" s="125">
        <f>SUM(R127:R127)</f>
        <v>0</v>
      </c>
      <c r="S124" s="124"/>
      <c r="T124" s="125">
        <f>SUM(T127:T127)</f>
        <v>0</v>
      </c>
      <c r="U124" s="126"/>
      <c r="V124" s="258"/>
      <c r="AR124" s="120" t="s">
        <v>75</v>
      </c>
      <c r="AT124" s="127" t="s">
        <v>69</v>
      </c>
      <c r="AU124" s="127" t="s">
        <v>75</v>
      </c>
      <c r="AY124" s="120" t="s">
        <v>101</v>
      </c>
      <c r="BK124" s="128">
        <f>SUM(BK127:BK127)</f>
        <v>15808.55</v>
      </c>
    </row>
    <row r="125" spans="2:63" s="12" customFormat="1" ht="22.7" customHeight="1">
      <c r="B125" s="119"/>
      <c r="C125" s="242">
        <v>4</v>
      </c>
      <c r="D125" s="242" t="s">
        <v>103</v>
      </c>
      <c r="E125" s="259" t="s">
        <v>165</v>
      </c>
      <c r="F125" s="244" t="s">
        <v>166</v>
      </c>
      <c r="G125" s="245" t="s">
        <v>111</v>
      </c>
      <c r="H125" s="235">
        <v>0.598</v>
      </c>
      <c r="I125" s="248">
        <v>30000</v>
      </c>
      <c r="J125" s="247">
        <f>ROUND(I125*H125,2)</f>
        <v>17940</v>
      </c>
      <c r="K125" s="132"/>
      <c r="L125" s="119"/>
      <c r="M125" s="123"/>
      <c r="N125" s="124"/>
      <c r="O125" s="124"/>
      <c r="P125" s="125"/>
      <c r="Q125" s="124"/>
      <c r="R125" s="125"/>
      <c r="S125" s="124"/>
      <c r="T125" s="125"/>
      <c r="U125" s="126"/>
      <c r="V125" s="255" t="s">
        <v>159</v>
      </c>
      <c r="AR125" s="120"/>
      <c r="AT125" s="127"/>
      <c r="AU125" s="127"/>
      <c r="AY125" s="120"/>
      <c r="BK125" s="128"/>
    </row>
    <row r="126" spans="2:63" s="12" customFormat="1" ht="22.7" customHeight="1">
      <c r="B126" s="119"/>
      <c r="C126" s="242">
        <v>5</v>
      </c>
      <c r="D126" s="242" t="s">
        <v>103</v>
      </c>
      <c r="E126" s="243" t="s">
        <v>153</v>
      </c>
      <c r="F126" s="244" t="s">
        <v>154</v>
      </c>
      <c r="G126" s="245" t="s">
        <v>106</v>
      </c>
      <c r="H126" s="246">
        <v>-66.94</v>
      </c>
      <c r="I126" s="248">
        <v>1200</v>
      </c>
      <c r="J126" s="247">
        <f>ROUND(I126*H126,2)</f>
        <v>-80328</v>
      </c>
      <c r="K126" s="132"/>
      <c r="L126" s="119"/>
      <c r="M126" s="123"/>
      <c r="N126" s="124"/>
      <c r="O126" s="124"/>
      <c r="P126" s="125"/>
      <c r="Q126" s="124"/>
      <c r="R126" s="125"/>
      <c r="S126" s="124"/>
      <c r="T126" s="125"/>
      <c r="U126" s="126"/>
      <c r="V126" s="258" t="s">
        <v>157</v>
      </c>
      <c r="AR126" s="120"/>
      <c r="AT126" s="127"/>
      <c r="AU126" s="127"/>
      <c r="AY126" s="120"/>
      <c r="BK126" s="128"/>
    </row>
    <row r="127" spans="1:65" s="2" customFormat="1" ht="24" customHeight="1">
      <c r="A127" s="26"/>
      <c r="B127" s="131"/>
      <c r="C127" s="231">
        <v>6</v>
      </c>
      <c r="D127" s="231" t="s">
        <v>103</v>
      </c>
      <c r="E127" s="232" t="s">
        <v>164</v>
      </c>
      <c r="F127" s="233" t="s">
        <v>163</v>
      </c>
      <c r="G127" s="234" t="s">
        <v>136</v>
      </c>
      <c r="H127" s="235">
        <v>20.082</v>
      </c>
      <c r="I127" s="236">
        <v>787.2</v>
      </c>
      <c r="J127" s="236">
        <f>ROUND(I127*H127,2)</f>
        <v>15808.55</v>
      </c>
      <c r="K127" s="132"/>
      <c r="L127" s="27"/>
      <c r="M127" s="133" t="s">
        <v>1</v>
      </c>
      <c r="N127" s="134" t="s">
        <v>35</v>
      </c>
      <c r="O127" s="135">
        <v>0.291</v>
      </c>
      <c r="P127" s="135">
        <f>O127*H127</f>
        <v>5.843862</v>
      </c>
      <c r="Q127" s="135">
        <v>0</v>
      </c>
      <c r="R127" s="135">
        <f>Q127*H127</f>
        <v>0</v>
      </c>
      <c r="S127" s="135">
        <v>0</v>
      </c>
      <c r="T127" s="135">
        <f>S127*H127</f>
        <v>0</v>
      </c>
      <c r="U127" s="136" t="s">
        <v>1</v>
      </c>
      <c r="V127" s="255" t="s">
        <v>158</v>
      </c>
      <c r="W127" s="26"/>
      <c r="X127" s="26"/>
      <c r="Y127" s="26"/>
      <c r="Z127" s="26"/>
      <c r="AA127" s="26"/>
      <c r="AB127" s="26"/>
      <c r="AC127" s="26"/>
      <c r="AD127" s="26"/>
      <c r="AE127" s="26"/>
      <c r="AR127" s="137" t="s">
        <v>107</v>
      </c>
      <c r="AT127" s="137" t="s">
        <v>103</v>
      </c>
      <c r="AU127" s="137" t="s">
        <v>77</v>
      </c>
      <c r="AY127" s="14" t="s">
        <v>101</v>
      </c>
      <c r="BE127" s="138">
        <f>IF(N127="základní",J127,0)</f>
        <v>15808.55</v>
      </c>
      <c r="BF127" s="138">
        <f>IF(N127="snížená",J127,0)</f>
        <v>0</v>
      </c>
      <c r="BG127" s="138">
        <f>IF(N127="zákl. přenesená",J127,0)</f>
        <v>0</v>
      </c>
      <c r="BH127" s="138">
        <f>IF(N127="sníž. přenesená",J127,0)</f>
        <v>0</v>
      </c>
      <c r="BI127" s="138">
        <f>IF(N127="nulová",J127,0)</f>
        <v>0</v>
      </c>
      <c r="BJ127" s="14" t="s">
        <v>75</v>
      </c>
      <c r="BK127" s="138">
        <f>ROUND(I127*H127,2)</f>
        <v>15808.55</v>
      </c>
      <c r="BL127" s="14" t="s">
        <v>107</v>
      </c>
      <c r="BM127" s="137" t="s">
        <v>115</v>
      </c>
    </row>
    <row r="128" spans="2:63" s="12" customFormat="1" ht="22.7" customHeight="1">
      <c r="B128" s="119"/>
      <c r="C128" s="240"/>
      <c r="D128" s="185" t="s">
        <v>69</v>
      </c>
      <c r="E128" s="186" t="s">
        <v>116</v>
      </c>
      <c r="F128" s="186" t="s">
        <v>117</v>
      </c>
      <c r="G128" s="240"/>
      <c r="H128" s="240"/>
      <c r="I128" s="240"/>
      <c r="J128" s="249">
        <f>SUM(J129)</f>
        <v>5977.44</v>
      </c>
      <c r="L128" s="119"/>
      <c r="M128" s="123"/>
      <c r="N128" s="124"/>
      <c r="O128" s="124"/>
      <c r="P128" s="125">
        <f>SUM(P129:P130)</f>
        <v>20.696886</v>
      </c>
      <c r="Q128" s="124"/>
      <c r="R128" s="125">
        <f>SUM(R129:R130)</f>
        <v>0</v>
      </c>
      <c r="S128" s="124"/>
      <c r="T128" s="125">
        <f>SUM(T129:T130)</f>
        <v>0</v>
      </c>
      <c r="U128" s="126"/>
      <c r="V128" s="258"/>
      <c r="AR128" s="120" t="s">
        <v>75</v>
      </c>
      <c r="AT128" s="127" t="s">
        <v>69</v>
      </c>
      <c r="AU128" s="127" t="s">
        <v>75</v>
      </c>
      <c r="AY128" s="120" t="s">
        <v>101</v>
      </c>
      <c r="BK128" s="128">
        <f>SUM(BK129:BK130)</f>
        <v>5977.44</v>
      </c>
    </row>
    <row r="129" spans="1:65" s="2" customFormat="1" ht="16.5" customHeight="1">
      <c r="A129" s="26"/>
      <c r="B129" s="131"/>
      <c r="C129" s="231">
        <v>7</v>
      </c>
      <c r="D129" s="231" t="s">
        <v>103</v>
      </c>
      <c r="E129" s="232" t="s">
        <v>118</v>
      </c>
      <c r="F129" s="233" t="s">
        <v>119</v>
      </c>
      <c r="G129" s="234" t="s">
        <v>111</v>
      </c>
      <c r="H129" s="235">
        <v>24.906</v>
      </c>
      <c r="I129" s="236">
        <v>240</v>
      </c>
      <c r="J129" s="236">
        <f>ROUND(I129*H129,2)</f>
        <v>5977.44</v>
      </c>
      <c r="K129" s="132"/>
      <c r="L129" s="27"/>
      <c r="M129" s="133" t="s">
        <v>1</v>
      </c>
      <c r="N129" s="134" t="s">
        <v>35</v>
      </c>
      <c r="O129" s="135">
        <v>0.831</v>
      </c>
      <c r="P129" s="135">
        <f>O129*H129</f>
        <v>20.696886</v>
      </c>
      <c r="Q129" s="135">
        <v>0</v>
      </c>
      <c r="R129" s="135">
        <f>Q129*H129</f>
        <v>0</v>
      </c>
      <c r="S129" s="135">
        <v>0</v>
      </c>
      <c r="T129" s="135">
        <f>S129*H129</f>
        <v>0</v>
      </c>
      <c r="U129" s="136" t="s">
        <v>1</v>
      </c>
      <c r="V129" s="255" t="s">
        <v>160</v>
      </c>
      <c r="W129" s="26"/>
      <c r="X129" s="26"/>
      <c r="Y129" s="26"/>
      <c r="Z129" s="26"/>
      <c r="AA129" s="26"/>
      <c r="AB129" s="26"/>
      <c r="AC129" s="26"/>
      <c r="AD129" s="26"/>
      <c r="AE129" s="26"/>
      <c r="AR129" s="137" t="s">
        <v>107</v>
      </c>
      <c r="AT129" s="137" t="s">
        <v>103</v>
      </c>
      <c r="AU129" s="137" t="s">
        <v>77</v>
      </c>
      <c r="AY129" s="14" t="s">
        <v>101</v>
      </c>
      <c r="BE129" s="138">
        <f>IF(N129="základní",J129,0)</f>
        <v>5977.44</v>
      </c>
      <c r="BF129" s="138">
        <f>IF(N129="snížená",J129,0)</f>
        <v>0</v>
      </c>
      <c r="BG129" s="138">
        <f>IF(N129="zákl. přenesená",J129,0)</f>
        <v>0</v>
      </c>
      <c r="BH129" s="138">
        <f>IF(N129="sníž. přenesená",J129,0)</f>
        <v>0</v>
      </c>
      <c r="BI129" s="138">
        <f>IF(N129="nulová",J129,0)</f>
        <v>0</v>
      </c>
      <c r="BJ129" s="14" t="s">
        <v>75</v>
      </c>
      <c r="BK129" s="138">
        <f>ROUND(I129*H129,2)</f>
        <v>5977.44</v>
      </c>
      <c r="BL129" s="14" t="s">
        <v>107</v>
      </c>
      <c r="BM129" s="137" t="s">
        <v>120</v>
      </c>
    </row>
    <row r="130" spans="1:47" s="2" customFormat="1" ht="12">
      <c r="A130" s="26"/>
      <c r="B130" s="27"/>
      <c r="C130" s="237"/>
      <c r="D130" s="238"/>
      <c r="E130" s="237"/>
      <c r="F130" s="239"/>
      <c r="G130" s="237"/>
      <c r="H130" s="237"/>
      <c r="I130" s="237"/>
      <c r="J130" s="237"/>
      <c r="K130" s="26"/>
      <c r="L130" s="27"/>
      <c r="M130" s="141"/>
      <c r="N130" s="142"/>
      <c r="O130" s="143"/>
      <c r="P130" s="143"/>
      <c r="Q130" s="143"/>
      <c r="R130" s="143"/>
      <c r="S130" s="143"/>
      <c r="T130" s="143"/>
      <c r="U130" s="144"/>
      <c r="V130" s="255"/>
      <c r="W130" s="26"/>
      <c r="X130" s="26"/>
      <c r="Y130" s="26"/>
      <c r="Z130" s="26"/>
      <c r="AA130" s="26"/>
      <c r="AB130" s="26"/>
      <c r="AC130" s="26"/>
      <c r="AD130" s="26"/>
      <c r="AE130" s="26"/>
      <c r="AT130" s="14"/>
      <c r="AU130" s="14"/>
    </row>
    <row r="131" spans="1:31" s="2" customFormat="1" ht="6.95" customHeight="1">
      <c r="A131" s="26"/>
      <c r="B131" s="181"/>
      <c r="C131" s="241"/>
      <c r="D131" s="241"/>
      <c r="E131" s="241"/>
      <c r="F131" s="241"/>
      <c r="G131" s="241"/>
      <c r="H131" s="241"/>
      <c r="I131" s="241"/>
      <c r="J131" s="241"/>
      <c r="K131" s="176"/>
      <c r="L131" s="52"/>
      <c r="M131" s="26"/>
      <c r="O131" s="26"/>
      <c r="P131" s="26"/>
      <c r="Q131" s="26"/>
      <c r="R131" s="26"/>
      <c r="S131" s="26"/>
      <c r="T131" s="26"/>
      <c r="U131" s="26"/>
      <c r="V131" s="255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2:11" ht="12">
      <c r="B132" s="182"/>
      <c r="C132" s="183"/>
      <c r="D132" s="185" t="s">
        <v>69</v>
      </c>
      <c r="E132" s="186" t="s">
        <v>121</v>
      </c>
      <c r="F132" s="186" t="s">
        <v>122</v>
      </c>
      <c r="G132" s="183"/>
      <c r="H132" s="183"/>
      <c r="I132" s="187"/>
      <c r="J132" s="250">
        <f>SUM(J133:J137)</f>
        <v>1753.02</v>
      </c>
      <c r="K132" s="251"/>
    </row>
    <row r="133" spans="2:22" ht="22.5">
      <c r="B133" s="182"/>
      <c r="C133" s="145">
        <v>8</v>
      </c>
      <c r="D133" s="145" t="s">
        <v>103</v>
      </c>
      <c r="E133" s="146" t="s">
        <v>123</v>
      </c>
      <c r="F133" s="147" t="s">
        <v>124</v>
      </c>
      <c r="G133" s="148" t="s">
        <v>106</v>
      </c>
      <c r="H133" s="149">
        <v>9.606</v>
      </c>
      <c r="I133" s="222">
        <v>15</v>
      </c>
      <c r="J133" s="150">
        <f>ROUND(I133*H133,2)</f>
        <v>144.09</v>
      </c>
      <c r="K133" s="252"/>
      <c r="V133" s="254" t="s">
        <v>161</v>
      </c>
    </row>
    <row r="134" spans="2:22" ht="12">
      <c r="B134" s="182"/>
      <c r="C134" s="156">
        <v>9</v>
      </c>
      <c r="D134" s="156" t="s">
        <v>126</v>
      </c>
      <c r="E134" s="157" t="s">
        <v>127</v>
      </c>
      <c r="F134" s="158" t="s">
        <v>128</v>
      </c>
      <c r="G134" s="159" t="s">
        <v>111</v>
      </c>
      <c r="H134" s="160">
        <v>0.003</v>
      </c>
      <c r="I134" s="223">
        <v>40000</v>
      </c>
      <c r="J134" s="161">
        <f>ROUND(I134*H134,2)</f>
        <v>120</v>
      </c>
      <c r="K134" s="252"/>
      <c r="V134" s="254" t="s">
        <v>161</v>
      </c>
    </row>
    <row r="135" spans="2:11" ht="12">
      <c r="B135" s="182"/>
      <c r="C135" s="151"/>
      <c r="D135" s="152" t="s">
        <v>125</v>
      </c>
      <c r="E135" s="151"/>
      <c r="F135" s="154" t="s">
        <v>133</v>
      </c>
      <c r="G135" s="151"/>
      <c r="H135" s="155"/>
      <c r="I135" s="224"/>
      <c r="J135" s="151"/>
      <c r="K135" s="253"/>
    </row>
    <row r="136" spans="2:22" ht="22.5">
      <c r="B136" s="182"/>
      <c r="C136" s="145">
        <v>10</v>
      </c>
      <c r="D136" s="145" t="s">
        <v>103</v>
      </c>
      <c r="E136" s="146" t="s">
        <v>129</v>
      </c>
      <c r="F136" s="147" t="s">
        <v>130</v>
      </c>
      <c r="G136" s="148" t="s">
        <v>106</v>
      </c>
      <c r="H136" s="149">
        <v>9.606</v>
      </c>
      <c r="I136" s="222">
        <v>90</v>
      </c>
      <c r="J136" s="150">
        <f>ROUND(I136*H136,2)</f>
        <v>864.54</v>
      </c>
      <c r="K136" s="252"/>
      <c r="V136" s="254" t="s">
        <v>161</v>
      </c>
    </row>
    <row r="137" spans="2:22" ht="12">
      <c r="B137" s="182"/>
      <c r="C137" s="156">
        <v>11</v>
      </c>
      <c r="D137" s="156" t="s">
        <v>126</v>
      </c>
      <c r="E137" s="157" t="s">
        <v>131</v>
      </c>
      <c r="F137" s="158" t="s">
        <v>132</v>
      </c>
      <c r="G137" s="159" t="s">
        <v>106</v>
      </c>
      <c r="H137" s="160">
        <v>9.606</v>
      </c>
      <c r="I137" s="223">
        <v>65</v>
      </c>
      <c r="J137" s="161">
        <f>ROUND(I137*H137,2)</f>
        <v>624.39</v>
      </c>
      <c r="K137" s="252"/>
      <c r="V137" s="254" t="s">
        <v>161</v>
      </c>
    </row>
    <row r="138" spans="2:11" ht="12">
      <c r="B138" s="182"/>
      <c r="C138" s="26"/>
      <c r="D138" s="139"/>
      <c r="E138" s="26"/>
      <c r="F138" s="140"/>
      <c r="G138" s="26"/>
      <c r="H138" s="26"/>
      <c r="I138" s="225"/>
      <c r="J138" s="26"/>
      <c r="K138" s="177"/>
    </row>
    <row r="139" spans="2:63" s="183" customFormat="1" ht="22.7" customHeight="1">
      <c r="B139" s="184"/>
      <c r="D139" s="185" t="s">
        <v>69</v>
      </c>
      <c r="E139" s="186" t="s">
        <v>140</v>
      </c>
      <c r="F139" s="186" t="s">
        <v>141</v>
      </c>
      <c r="I139" s="228"/>
      <c r="J139" s="188">
        <f>SUM(J140:J142)</f>
        <v>10406.55</v>
      </c>
      <c r="L139" s="184"/>
      <c r="M139" s="189"/>
      <c r="P139" s="190">
        <f>SUM(P140:P199)</f>
        <v>0</v>
      </c>
      <c r="R139" s="190">
        <f>SUM(R140:R199)</f>
        <v>0.3773000000000001</v>
      </c>
      <c r="T139" s="191">
        <f>SUM(T140:T199)</f>
        <v>0</v>
      </c>
      <c r="V139" s="254"/>
      <c r="AR139" s="185" t="s">
        <v>77</v>
      </c>
      <c r="AT139" s="192" t="s">
        <v>69</v>
      </c>
      <c r="AU139" s="192" t="s">
        <v>75</v>
      </c>
      <c r="AY139" s="185" t="s">
        <v>101</v>
      </c>
      <c r="BK139" s="193">
        <f>SUM(BK140:BK199)</f>
        <v>10406.55</v>
      </c>
    </row>
    <row r="140" spans="2:65" s="2" customFormat="1" ht="21.6" customHeight="1">
      <c r="B140" s="165"/>
      <c r="C140" s="145">
        <v>12</v>
      </c>
      <c r="D140" s="145" t="s">
        <v>103</v>
      </c>
      <c r="E140" s="146" t="s">
        <v>142</v>
      </c>
      <c r="F140" s="147" t="s">
        <v>143</v>
      </c>
      <c r="G140" s="148" t="s">
        <v>144</v>
      </c>
      <c r="H140" s="149">
        <v>30.55</v>
      </c>
      <c r="I140" s="222">
        <v>161</v>
      </c>
      <c r="J140" s="150">
        <f>ROUND(I140*H140,2)</f>
        <v>4918.55</v>
      </c>
      <c r="K140" s="147"/>
      <c r="L140" s="165"/>
      <c r="M140" s="194"/>
      <c r="N140" s="195" t="s">
        <v>35</v>
      </c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V140" s="295" t="s">
        <v>162</v>
      </c>
      <c r="W140" s="296"/>
      <c r="X140" s="296"/>
      <c r="Y140" s="296"/>
      <c r="Z140" s="296"/>
      <c r="AR140" s="166" t="s">
        <v>145</v>
      </c>
      <c r="AT140" s="166" t="s">
        <v>103</v>
      </c>
      <c r="AU140" s="166" t="s">
        <v>77</v>
      </c>
      <c r="AY140" s="166" t="s">
        <v>101</v>
      </c>
      <c r="BE140" s="167">
        <f>IF(N140="základní",J140,0)</f>
        <v>4918.55</v>
      </c>
      <c r="BF140" s="167">
        <f>IF(N140="snížená",J140,0)</f>
        <v>0</v>
      </c>
      <c r="BG140" s="167">
        <f>IF(N140="zákl. přenesená",J140,0)</f>
        <v>0</v>
      </c>
      <c r="BH140" s="167">
        <f>IF(N140="sníž. přenesená",J140,0)</f>
        <v>0</v>
      </c>
      <c r="BI140" s="167">
        <f>IF(N140="nulová",J140,0)</f>
        <v>0</v>
      </c>
      <c r="BJ140" s="166" t="s">
        <v>75</v>
      </c>
      <c r="BK140" s="167">
        <f>ROUND(I140*H140,2)</f>
        <v>4918.55</v>
      </c>
      <c r="BL140" s="166" t="s">
        <v>145</v>
      </c>
      <c r="BM140" s="166" t="s">
        <v>146</v>
      </c>
    </row>
    <row r="141" spans="2:51" s="198" customFormat="1" ht="11.25">
      <c r="B141" s="199"/>
      <c r="D141" s="200" t="s">
        <v>125</v>
      </c>
      <c r="E141" s="201"/>
      <c r="F141" s="202" t="s">
        <v>152</v>
      </c>
      <c r="H141" s="203">
        <v>30.55</v>
      </c>
      <c r="I141" s="229"/>
      <c r="L141" s="199"/>
      <c r="M141" s="204"/>
      <c r="T141" s="205"/>
      <c r="V141" s="296"/>
      <c r="W141" s="296"/>
      <c r="X141" s="296"/>
      <c r="Y141" s="296"/>
      <c r="Z141" s="296"/>
      <c r="AT141" s="201" t="s">
        <v>125</v>
      </c>
      <c r="AU141" s="201" t="s">
        <v>77</v>
      </c>
      <c r="AV141" s="198" t="s">
        <v>77</v>
      </c>
      <c r="AW141" s="198" t="s">
        <v>27</v>
      </c>
      <c r="AX141" s="198" t="s">
        <v>70</v>
      </c>
      <c r="AY141" s="201" t="s">
        <v>101</v>
      </c>
    </row>
    <row r="142" spans="2:65" s="2" customFormat="1" ht="16.5" customHeight="1">
      <c r="B142" s="165"/>
      <c r="C142" s="206">
        <v>13</v>
      </c>
      <c r="D142" s="206" t="s">
        <v>126</v>
      </c>
      <c r="E142" s="207" t="s">
        <v>147</v>
      </c>
      <c r="F142" s="208" t="s">
        <v>148</v>
      </c>
      <c r="G142" s="209" t="s">
        <v>136</v>
      </c>
      <c r="H142" s="210">
        <v>0.686</v>
      </c>
      <c r="I142" s="230">
        <v>8000</v>
      </c>
      <c r="J142" s="211">
        <f>ROUND(I142*H142,2)</f>
        <v>5488</v>
      </c>
      <c r="K142" s="208"/>
      <c r="L142" s="212"/>
      <c r="M142" s="213"/>
      <c r="N142" s="214" t="s">
        <v>35</v>
      </c>
      <c r="P142" s="196">
        <f>O142*H142</f>
        <v>0</v>
      </c>
      <c r="Q142" s="196">
        <v>0.55</v>
      </c>
      <c r="R142" s="196">
        <f>Q142*H142</f>
        <v>0.3773000000000001</v>
      </c>
      <c r="S142" s="196">
        <v>0</v>
      </c>
      <c r="T142" s="197">
        <f>S142*H142</f>
        <v>0</v>
      </c>
      <c r="V142" s="296"/>
      <c r="W142" s="296"/>
      <c r="X142" s="296"/>
      <c r="Y142" s="296"/>
      <c r="Z142" s="296"/>
      <c r="AR142" s="166" t="s">
        <v>149</v>
      </c>
      <c r="AT142" s="166" t="s">
        <v>126</v>
      </c>
      <c r="AU142" s="166" t="s">
        <v>77</v>
      </c>
      <c r="AY142" s="166" t="s">
        <v>101</v>
      </c>
      <c r="BE142" s="167">
        <f>IF(N142="základní",J142,0)</f>
        <v>5488</v>
      </c>
      <c r="BF142" s="167">
        <f>IF(N142="snížená",J142,0)</f>
        <v>0</v>
      </c>
      <c r="BG142" s="167">
        <f>IF(N142="zákl. přenesená",J142,0)</f>
        <v>0</v>
      </c>
      <c r="BH142" s="167">
        <f>IF(N142="sníž. přenesená",J142,0)</f>
        <v>0</v>
      </c>
      <c r="BI142" s="167">
        <f>IF(N142="nulová",J142,0)</f>
        <v>0</v>
      </c>
      <c r="BJ142" s="166" t="s">
        <v>75</v>
      </c>
      <c r="BK142" s="167">
        <f>ROUND(I142*H142,2)</f>
        <v>5488</v>
      </c>
      <c r="BL142" s="166" t="s">
        <v>145</v>
      </c>
      <c r="BM142" s="166" t="s">
        <v>150</v>
      </c>
    </row>
    <row r="143" spans="2:26" ht="11.25">
      <c r="B143" s="220"/>
      <c r="C143" s="219"/>
      <c r="D143" s="219"/>
      <c r="E143" s="219"/>
      <c r="F143" s="219" t="s">
        <v>151</v>
      </c>
      <c r="G143" s="219"/>
      <c r="H143" s="219"/>
      <c r="I143" s="219"/>
      <c r="J143" s="219"/>
      <c r="K143" s="221"/>
      <c r="V143" s="296"/>
      <c r="W143" s="296"/>
      <c r="X143" s="296"/>
      <c r="Y143" s="296"/>
      <c r="Z143" s="296"/>
    </row>
    <row r="144" spans="22:26" ht="11.25">
      <c r="V144" s="296"/>
      <c r="W144" s="296"/>
      <c r="X144" s="296"/>
      <c r="Y144" s="296"/>
      <c r="Z144" s="296"/>
    </row>
    <row r="145" spans="22:26" ht="11.25">
      <c r="V145" s="296"/>
      <c r="W145" s="296"/>
      <c r="X145" s="296"/>
      <c r="Y145" s="296"/>
      <c r="Z145" s="296"/>
    </row>
    <row r="146" spans="22:26" ht="11.25">
      <c r="V146" s="296"/>
      <c r="W146" s="296"/>
      <c r="X146" s="296"/>
      <c r="Y146" s="296"/>
      <c r="Z146" s="296"/>
    </row>
    <row r="147" spans="22:26" ht="11.25">
      <c r="V147" s="296"/>
      <c r="W147" s="296"/>
      <c r="X147" s="296"/>
      <c r="Y147" s="296"/>
      <c r="Z147" s="296"/>
    </row>
    <row r="148" spans="22:26" ht="11.25">
      <c r="V148" s="296"/>
      <c r="W148" s="296"/>
      <c r="X148" s="296"/>
      <c r="Y148" s="296"/>
      <c r="Z148" s="296"/>
    </row>
    <row r="149" spans="22:26" ht="11.25">
      <c r="V149" s="296"/>
      <c r="W149" s="296"/>
      <c r="X149" s="296"/>
      <c r="Y149" s="296"/>
      <c r="Z149" s="296"/>
    </row>
    <row r="150" spans="22:26" ht="8.45" customHeight="1">
      <c r="V150" s="296"/>
      <c r="W150" s="296"/>
      <c r="X150" s="296"/>
      <c r="Y150" s="296"/>
      <c r="Z150" s="296"/>
    </row>
    <row r="151" spans="22:26" ht="11.25">
      <c r="V151" s="296"/>
      <c r="W151" s="296"/>
      <c r="X151" s="296"/>
      <c r="Y151" s="296"/>
      <c r="Z151" s="296"/>
    </row>
    <row r="152" spans="22:26" ht="11.25">
      <c r="V152" s="296"/>
      <c r="W152" s="296"/>
      <c r="X152" s="296"/>
      <c r="Y152" s="296"/>
      <c r="Z152" s="296"/>
    </row>
    <row r="153" spans="22:26" ht="11.25">
      <c r="V153" s="296"/>
      <c r="W153" s="296"/>
      <c r="X153" s="296"/>
      <c r="Y153" s="296"/>
      <c r="Z153" s="296"/>
    </row>
  </sheetData>
  <autoFilter ref="C115:K130"/>
  <mergeCells count="7">
    <mergeCell ref="V140:Z153"/>
    <mergeCell ref="E108:H108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PC-HP-Biersky\Bronislav Bierský</dc:creator>
  <cp:keywords/>
  <dc:description/>
  <cp:lastModifiedBy>Michal Hub</cp:lastModifiedBy>
  <dcterms:created xsi:type="dcterms:W3CDTF">2020-01-10T08:55:02Z</dcterms:created>
  <dcterms:modified xsi:type="dcterms:W3CDTF">2020-01-29T12:41:28Z</dcterms:modified>
  <cp:category/>
  <cp:version/>
  <cp:contentType/>
  <cp:contentStatus/>
</cp:coreProperties>
</file>