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215" windowHeight="11370" activeTab="1"/>
  </bookViews>
  <sheets>
    <sheet name="Rekapitulace stavby" sheetId="1" r:id="rId1"/>
    <sheet name="19-017 - Oprava bytu č.2 ..." sheetId="2" r:id="rId2"/>
  </sheets>
  <definedNames>
    <definedName name="_xlnm._FilterDatabase" localSheetId="1" hidden="1">'19-017 - Oprava bytu č.2 ...'!$C$141:$K$1003</definedName>
    <definedName name="_xlnm.Print_Area" localSheetId="1">'19-017 - Oprava bytu č.2 ...'!$C$4:$J$76,'19-017 - Oprava bytu č.2 ...'!$C$82:$J$125,'19-017 - Oprava bytu č.2 ...'!$C$131:$K$1003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'19-017 - Oprava bytu č.2 ...'!$141:$141</definedName>
  </definedNames>
  <calcPr calcId="152511"/>
</workbook>
</file>

<file path=xl/sharedStrings.xml><?xml version="1.0" encoding="utf-8"?>
<sst xmlns="http://schemas.openxmlformats.org/spreadsheetml/2006/main" count="10002" uniqueCount="1749">
  <si>
    <t>Export Komplet</t>
  </si>
  <si>
    <t/>
  </si>
  <si>
    <t>2.0</t>
  </si>
  <si>
    <t>False</t>
  </si>
  <si>
    <t>{85b966ec-66f6-40ed-ac6f-bdda7d33c38a}</t>
  </si>
  <si>
    <t>&gt;&gt;  skryté sloupce  &lt;&lt;</t>
  </si>
  <si>
    <t>1</t>
  </si>
  <si>
    <t>21</t>
  </si>
  <si>
    <t>0,1</t>
  </si>
  <si>
    <t>15</t>
  </si>
  <si>
    <t>REKAPITULACE STAVBY</t>
  </si>
  <si>
    <t>v ---  níže se nacházejí doplnkové a pomocné údaje k sestavám  --- v</t>
  </si>
  <si>
    <t>0,001</t>
  </si>
  <si>
    <t>Kód:</t>
  </si>
  <si>
    <t>19-017</t>
  </si>
  <si>
    <t>Stavba:</t>
  </si>
  <si>
    <t>Oprava bytu č.2 - Masarykovo náměstí 42/26, 741 01 Nový Jičín</t>
  </si>
  <si>
    <t>KSO:</t>
  </si>
  <si>
    <t>CC-CZ:</t>
  </si>
  <si>
    <t>Místo:</t>
  </si>
  <si>
    <t>Nový Jičín</t>
  </si>
  <si>
    <t>Datum:</t>
  </si>
  <si>
    <t>Zadavatel:</t>
  </si>
  <si>
    <t>IČ:</t>
  </si>
  <si>
    <t>00298216</t>
  </si>
  <si>
    <t>Město Nový Jičín, Masarykovo nám.1</t>
  </si>
  <si>
    <t>DIČ:</t>
  </si>
  <si>
    <t>CZ00298216</t>
  </si>
  <si>
    <t>Zhotovitel:</t>
  </si>
  <si>
    <t>Projektant:</t>
  </si>
  <si>
    <t xml:space="preserve"> </t>
  </si>
  <si>
    <t>True</t>
  </si>
  <si>
    <t>Zpracovatel:</t>
  </si>
  <si>
    <t>0,01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</si>
  <si>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</si>
  <si>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</si>
  <si>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</si>
  <si>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</si>
  <si>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</si>
  <si>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</si>
  <si>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</si>
  <si>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</si>
  <si>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</si>
  <si>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</si>
  <si>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</si>
  <si>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</si>
  <si>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</si>
  <si>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</si>
  <si>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</si>
  <si>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</si>
  <si>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</si>
  <si>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</si>
  <si>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</si>
  <si>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</si>
  <si>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</si>
  <si>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</si>
  <si>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</si>
  <si>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</si>
  <si>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</si>
  <si>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</si>
  <si>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</si>
  <si>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</si>
  <si>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</si>
  <si>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</si>
  <si>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</si>
  <si>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</si>
  <si>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</si>
  <si>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</si>
  <si>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</si>
  <si>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</si>
  <si>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</si>
  <si>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</si>
  <si>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</si>
  <si>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</si>
  <si>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</si>
  <si>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</si>
  <si>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</si>
  <si>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</si>
  <si>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</si>
  <si>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</si>
  <si>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</si>
  <si>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x1</t>
  </si>
  <si>
    <t>98,4</t>
  </si>
  <si>
    <t>2</t>
  </si>
  <si>
    <t>pUTb</t>
  </si>
  <si>
    <t>106,272</t>
  </si>
  <si>
    <t>KRYCÍ LIST SOUPISU PRACÍ</t>
  </si>
  <si>
    <t>tCu18</t>
  </si>
  <si>
    <t>115,072</t>
  </si>
  <si>
    <t>radL</t>
  </si>
  <si>
    <t>18,46</t>
  </si>
  <si>
    <t>pr90</t>
  </si>
  <si>
    <t>3</t>
  </si>
  <si>
    <t>pr80</t>
  </si>
  <si>
    <t>pr60</t>
  </si>
  <si>
    <t>pr70</t>
  </si>
  <si>
    <t>m201</t>
  </si>
  <si>
    <t>12,476</t>
  </si>
  <si>
    <t>cu15</t>
  </si>
  <si>
    <t>5,874</t>
  </si>
  <si>
    <t>cu25</t>
  </si>
  <si>
    <t>7,458</t>
  </si>
  <si>
    <t>cu20</t>
  </si>
  <si>
    <t>2,53</t>
  </si>
  <si>
    <t>omVyr</t>
  </si>
  <si>
    <t>4,631</t>
  </si>
  <si>
    <t>soKD</t>
  </si>
  <si>
    <t>5,58</t>
  </si>
  <si>
    <t>kd</t>
  </si>
  <si>
    <t>9,025</t>
  </si>
  <si>
    <t>ko</t>
  </si>
  <si>
    <t>32,192</t>
  </si>
  <si>
    <t>koPřípl</t>
  </si>
  <si>
    <t>4,065</t>
  </si>
  <si>
    <t>mal</t>
  </si>
  <si>
    <t>439,046</t>
  </si>
  <si>
    <t>koLB</t>
  </si>
  <si>
    <t>20,911</t>
  </si>
  <si>
    <t>om2</t>
  </si>
  <si>
    <t>304,226</t>
  </si>
  <si>
    <t>om2b</t>
  </si>
  <si>
    <t>355,436</t>
  </si>
  <si>
    <t>soklVlysB</t>
  </si>
  <si>
    <t>54,84</t>
  </si>
  <si>
    <t>soklVlys</t>
  </si>
  <si>
    <t>53,34</t>
  </si>
  <si>
    <t>lo</t>
  </si>
  <si>
    <t>19,757</t>
  </si>
  <si>
    <t>vlys</t>
  </si>
  <si>
    <t>89,697</t>
  </si>
  <si>
    <t>op</t>
  </si>
  <si>
    <t>23,004</t>
  </si>
  <si>
    <t>wc</t>
  </si>
  <si>
    <t>1,25</t>
  </si>
  <si>
    <t>kom</t>
  </si>
  <si>
    <t>1,206</t>
  </si>
  <si>
    <t>koup</t>
  </si>
  <si>
    <t>3,798</t>
  </si>
  <si>
    <t>pvcB</t>
  </si>
  <si>
    <t>14,527</t>
  </si>
  <si>
    <t>šatna</t>
  </si>
  <si>
    <t>7,053</t>
  </si>
  <si>
    <t>pvc</t>
  </si>
  <si>
    <t>pvcSo</t>
  </si>
  <si>
    <t>16,34</t>
  </si>
  <si>
    <t>om1</t>
  </si>
  <si>
    <t>117,736</t>
  </si>
  <si>
    <t>soPlov</t>
  </si>
  <si>
    <t>16,02</t>
  </si>
  <si>
    <t>vlysO</t>
  </si>
  <si>
    <t>1,782</t>
  </si>
  <si>
    <t>sondaB</t>
  </si>
  <si>
    <t>3,8</t>
  </si>
  <si>
    <t>sondaA</t>
  </si>
  <si>
    <t>1,62</t>
  </si>
  <si>
    <t>prah</t>
  </si>
  <si>
    <t>1,417</t>
  </si>
  <si>
    <t>hoblP</t>
  </si>
  <si>
    <t>1,627</t>
  </si>
  <si>
    <t>k50</t>
  </si>
  <si>
    <t>4,62</t>
  </si>
  <si>
    <t>k100</t>
  </si>
  <si>
    <t>0,5</t>
  </si>
  <si>
    <t>v16</t>
  </si>
  <si>
    <t>3,08</t>
  </si>
  <si>
    <t>v16s</t>
  </si>
  <si>
    <t>2,42</t>
  </si>
  <si>
    <t>v16t</t>
  </si>
  <si>
    <t>0,66</t>
  </si>
  <si>
    <t>v20s</t>
  </si>
  <si>
    <t>5,995</t>
  </si>
  <si>
    <t>v20t</t>
  </si>
  <si>
    <t>v20</t>
  </si>
  <si>
    <t>11,99</t>
  </si>
  <si>
    <t>v25</t>
  </si>
  <si>
    <t>voda</t>
  </si>
  <si>
    <t>15,57</t>
  </si>
  <si>
    <t>pasM</t>
  </si>
  <si>
    <t>62,8</t>
  </si>
  <si>
    <t>naTr</t>
  </si>
  <si>
    <t>37,847</t>
  </si>
  <si>
    <t>na1</t>
  </si>
  <si>
    <t>1,016</t>
  </si>
  <si>
    <t>k40</t>
  </si>
  <si>
    <t>1,485</t>
  </si>
  <si>
    <t>k70</t>
  </si>
  <si>
    <t>1,65</t>
  </si>
  <si>
    <t>tiPar</t>
  </si>
  <si>
    <t>4,74</t>
  </si>
  <si>
    <t>fab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</si>
  <si>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</si>
  <si>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</si>
  <si>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</si>
  <si>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</si>
  <si>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</si>
  <si>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</si>
  <si>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</si>
  <si>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</si>
  <si>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</si>
  <si>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</si>
  <si>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</si>
  <si>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</si>
  <si>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</si>
  <si>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</si>
  <si>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</si>
  <si>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</si>
  <si>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</si>
  <si>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723-R - Rezerva rozvodu plynu 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</si>
  <si>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</si>
  <si>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</si>
  <si>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</si>
  <si>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</si>
  <si>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</si>
  <si>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</si>
  <si>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</si>
  <si>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</si>
  <si>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</si>
  <si>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</si>
  <si>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</si>
  <si>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</si>
  <si>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</si>
  <si>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</si>
  <si>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</si>
  <si>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</si>
  <si>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</si>
  <si>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</si>
  <si>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</si>
  <si>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</si>
  <si>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</si>
  <si>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</si>
  <si>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</si>
  <si>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</si>
  <si>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</si>
  <si>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</si>
  <si>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</si>
  <si>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</si>
  <si>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</si>
  <si>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</si>
  <si>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</si>
  <si>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</si>
  <si>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</si>
  <si>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</si>
  <si>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</si>
  <si>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340271021</t>
  </si>
  <si>
    <t>Zazdívka otvorů v příčkách nebo stěnách plochy do 1 m2 tvárnicemi pórobetonovými tl 100 mm</t>
  </si>
  <si>
    <t>m2</t>
  </si>
  <si>
    <t>CS ÚRS 2019 01</t>
  </si>
  <si>
    <t>4</t>
  </si>
  <si>
    <t>-2140438785</t>
  </si>
  <si>
    <t>VV</t>
  </si>
  <si>
    <t>"203, 204 dozdění parapetů 1,2*0,79 = 0,948 m2=" tiPar</t>
  </si>
  <si>
    <t>342291111</t>
  </si>
  <si>
    <t>Ukotvení příček montážní polyuretanovou pěnou tl příčky do 100 mm</t>
  </si>
  <si>
    <t>m</t>
  </si>
  <si>
    <t>1757002816</t>
  </si>
  <si>
    <t>"203,204 - zateplení parapetů=" 0,79*10</t>
  </si>
  <si>
    <t>346244352</t>
  </si>
  <si>
    <t>Obezdívka koupelnových van ploch rovných tl 50 mm z pórobetonových přesných tvárnic</t>
  </si>
  <si>
    <t>-1088050119</t>
  </si>
  <si>
    <t>"205=" (1,6+0,75)*0,55</t>
  </si>
  <si>
    <t>6</t>
  </si>
  <si>
    <t>Úpravy povrchů, podlahy a osazování výplní</t>
  </si>
  <si>
    <t>611131121</t>
  </si>
  <si>
    <t>Penetrační disperzní nátěr vnitřních stropů nanášený ručně</t>
  </si>
  <si>
    <t>-1585824785</t>
  </si>
  <si>
    <t>5</t>
  </si>
  <si>
    <t>611135101</t>
  </si>
  <si>
    <t>Hrubá výplň rýh ve stropech maltou jakékoli šířky rýhy</t>
  </si>
  <si>
    <t>2093362326</t>
  </si>
  <si>
    <t>"oprava po rozvodu elektro</t>
  </si>
  <si>
    <t>"201=" 0,9*0,07</t>
  </si>
  <si>
    <t>"202=" (4,43/2+0,5)*0,07</t>
  </si>
  <si>
    <t>"204=" 3,2*0,07</t>
  </si>
  <si>
    <t>Součet</t>
  </si>
  <si>
    <t>611311131</t>
  </si>
  <si>
    <t>Potažení vnitřních rovných stropů vápenným štukem tloušťky do 3 mm</t>
  </si>
  <si>
    <t>766290403</t>
  </si>
  <si>
    <t>"201=" (1,81+1,62)/2*(1,95+4,49)</t>
  </si>
  <si>
    <t>"202=" (4,43+4,55)/2*3,7</t>
  </si>
  <si>
    <t>"203=" (4,75+4,82)/2*6,31</t>
  </si>
  <si>
    <t xml:space="preserve">"204=" (6,45+6,48)/2*(6,28+6,23)/2 </t>
  </si>
  <si>
    <t>"205=" (4,38+0,1)*(0,12+2,28)</t>
  </si>
  <si>
    <t>"206=" (2,2+2,18)/2*3,97</t>
  </si>
  <si>
    <t>7</t>
  </si>
  <si>
    <t>611315411</t>
  </si>
  <si>
    <t>Oprava vnitřní vápenné hladké omítky stropů v rozsahu plochy do 10%</t>
  </si>
  <si>
    <t>90964039</t>
  </si>
  <si>
    <t>8</t>
  </si>
  <si>
    <t>612131121</t>
  </si>
  <si>
    <t>Penetrační disperzní nátěr vnitřních stěn nanášený ručně</t>
  </si>
  <si>
    <t>-386226328</t>
  </si>
  <si>
    <t>9</t>
  </si>
  <si>
    <t>612135001</t>
  </si>
  <si>
    <t>Vyrovnání podkladu vnitřních stěn maltou vápenocementovou tl do 10 mm</t>
  </si>
  <si>
    <t>-1812219454</t>
  </si>
  <si>
    <t>"cen. položka za tl. do 10 mm</t>
  </si>
  <si>
    <t>"oprava zdiva po vysekání elektro (mimo hrubé výplně rýh)</t>
  </si>
  <si>
    <t>"201=" 8,5*0,2+1,5*0,4+0,4*0,2</t>
  </si>
  <si>
    <t>"206- 30 % plochy - stěna u rozvaděče=" (2,2*3,41)*0,30</t>
  </si>
  <si>
    <t>10</t>
  </si>
  <si>
    <t>612135011</t>
  </si>
  <si>
    <t>Vyrovnání podkladu vnitřních stěn tmelem tl do 2 mm</t>
  </si>
  <si>
    <t>551390320</t>
  </si>
  <si>
    <t>"vyrovnání podkladu pod ker. obklady=" ko</t>
  </si>
  <si>
    <t>11</t>
  </si>
  <si>
    <t>612135090</t>
  </si>
  <si>
    <t>Příplatek k vyrovnání vnitřních stěn maltou vápennou za každých dalších 5 mm tl</t>
  </si>
  <si>
    <t>-1675146386</t>
  </si>
  <si>
    <t>"dalších 10 mm=" omVyr*2</t>
  </si>
  <si>
    <t>12</t>
  </si>
  <si>
    <t>612135101</t>
  </si>
  <si>
    <t>Hrubá výplň rýh ve stěnách maltou jakékoli šířky rýhy</t>
  </si>
  <si>
    <t>1444928123</t>
  </si>
  <si>
    <t>"201=" 10,0*0,1+1,8*0,7+2,2*0,1*2+1,0*0,07</t>
  </si>
  <si>
    <t>"202=" (3,3+0,5+0,4+4,0+1,3+0,85+0,6+1,2+3,0+2,3+0,2)*0,07</t>
  </si>
  <si>
    <t>"203=" (6,3+3,0+4,8+0,15*4+1,0)*0,07+0,42*3,36</t>
  </si>
  <si>
    <t>"204=" (6,48+3,0+6,0+6,0+2,0+1,0+3,1)*0,07</t>
  </si>
  <si>
    <t>"205=" 1,5*0,1+0,9*0,07+3,3*0,07</t>
  </si>
  <si>
    <t>13</t>
  </si>
  <si>
    <t>612142001</t>
  </si>
  <si>
    <t>Potažení vnitřních stěn sklovláknitým pletivem vtlačeným do tenkovrstvé hmoty</t>
  </si>
  <si>
    <t>221475532</t>
  </si>
  <si>
    <t>"pod ker.obklady=" ko</t>
  </si>
  <si>
    <t>"203 - oprava omítky příčky =" 0,42*3,36</t>
  </si>
  <si>
    <t>"203, 204 - zateplení parapetů oken=" tiPar</t>
  </si>
  <si>
    <t>14</t>
  </si>
  <si>
    <t>612311131</t>
  </si>
  <si>
    <t>Potažení vnitřních stěn vápenným štukem tloušťky do 3 mm</t>
  </si>
  <si>
    <t>-794285357</t>
  </si>
  <si>
    <t>"201-chodba</t>
  </si>
  <si>
    <t>((1,81+1,62)/2+1,95)*2*3,36</t>
  </si>
  <si>
    <t>((1,81+1,62)/2+4,49)*2*3,36</t>
  </si>
  <si>
    <t>(1,24+2,79*2)*0,45-0,9*2,05</t>
  </si>
  <si>
    <t>-1,4*1,79*2+(1,4+2,79*2)*0,5</t>
  </si>
  <si>
    <t>(0,93+2,1*2)*0,23</t>
  </si>
  <si>
    <t>-(1,0*2,1)*3</t>
  </si>
  <si>
    <t>Mezisoučet</t>
  </si>
  <si>
    <t>"202=" ((4,43+4,55)/2+3,7)*2*3,37</t>
  </si>
  <si>
    <t>-1,0*2,1+(1,+2,1*2)*0,20</t>
  </si>
  <si>
    <t>-3,15*(2,47+2,95)/2+(3,15+2,47+2,92)*0,48</t>
  </si>
  <si>
    <t>"203=" ((4,75+4,82)/2+6,31)*2*3,36</t>
  </si>
  <si>
    <t>-3,15*(2,47+2,92)/2</t>
  </si>
  <si>
    <t>-1,1*2,10</t>
  </si>
  <si>
    <t>2*(-(1,2*2,18)+(1,2+2,18*2)*0,29)</t>
  </si>
  <si>
    <t>"204=" ((6,45+6,48)/2+(6,28+6,23)/2)*2*3,37</t>
  </si>
  <si>
    <t>-2*(1,1*2,1)</t>
  </si>
  <si>
    <t>3*(-(1,2*2,18)+(1,2+2,18*2)*0,29)</t>
  </si>
  <si>
    <t>"205=" (4,38+0,1+0,12+2,28)*2*3,33+0,99*1,42*2</t>
  </si>
  <si>
    <t>-1,1*2,10-0,66*1,28+(0,66+1,28*2)*0,12</t>
  </si>
  <si>
    <t>"206=" ((2,2+2,18)/2+3,97)*2*3,41</t>
  </si>
  <si>
    <t>(1,48+2,06*2)*0,15</t>
  </si>
  <si>
    <t>-(1,1*2,1+0,66*1,27)+(0,66+1,27*2)*0,12</t>
  </si>
  <si>
    <t>"odpočet=" -ko</t>
  </si>
  <si>
    <t>612315411</t>
  </si>
  <si>
    <t>Oprava vnitřní vápenné hladké omítky stěn v rozsahu plochy do 10%</t>
  </si>
  <si>
    <t>1577562228</t>
  </si>
  <si>
    <t>om2+ko</t>
  </si>
  <si>
    <t>16</t>
  </si>
  <si>
    <t>612325223</t>
  </si>
  <si>
    <t>Vápenocementová štuková omítka malých ploch do 1,0 m2 na stěnách</t>
  </si>
  <si>
    <t>kus</t>
  </si>
  <si>
    <t>-1938315853</t>
  </si>
  <si>
    <t xml:space="preserve">"oprava omítky na schodišti po vybourání  </t>
  </si>
  <si>
    <t>"ocel. zárubně vstupních dveří=" 1</t>
  </si>
  <si>
    <t>17</t>
  </si>
  <si>
    <t>619991001</t>
  </si>
  <si>
    <t>Zakrytí podlah fólií přilepenou lepící páskou</t>
  </si>
  <si>
    <t>-1915925426</t>
  </si>
  <si>
    <t>"srovnatelná položka pro:</t>
  </si>
  <si>
    <t>"rozvody potrubí ÚT = " (tCu18/2)*0,40</t>
  </si>
  <si>
    <t>18</t>
  </si>
  <si>
    <t>619991001.2</t>
  </si>
  <si>
    <t>Zakrytí podlah fólií přilepenou lepící páskou - folie ve specifikaci</t>
  </si>
  <si>
    <t>-397344662</t>
  </si>
  <si>
    <t>"ochrana stávajících vlysových podlah</t>
  </si>
  <si>
    <t>"proti poškození, zakrytí s připelením páskou</t>
  </si>
  <si>
    <t>"geotextilií + dřevovláknitá deska tl. 3,3 mm</t>
  </si>
  <si>
    <t>vlys*2</t>
  </si>
  <si>
    <t>19</t>
  </si>
  <si>
    <t>M</t>
  </si>
  <si>
    <t>627-01</t>
  </si>
  <si>
    <t>2-vrstvá hnědá lepenka vlna "B",  d x š= 1,0 x 1,08 m</t>
  </si>
  <si>
    <t>32</t>
  </si>
  <si>
    <t>-25821773</t>
  </si>
  <si>
    <t>20</t>
  </si>
  <si>
    <t>60711125</t>
  </si>
  <si>
    <t>sololit I tl 3,2mm rozměr 2060x2750mm</t>
  </si>
  <si>
    <t>-2066288600</t>
  </si>
  <si>
    <t>vlys*1,05</t>
  </si>
  <si>
    <t>619991011</t>
  </si>
  <si>
    <t>Obalení konstrukcí a prvků fólií přilepenou lepící páskou</t>
  </si>
  <si>
    <t>-1251749224</t>
  </si>
  <si>
    <t>"203,2004,205,206</t>
  </si>
  <si>
    <t>1,2*2,17*(2+3)+0,66*1,27*(1+1)</t>
  </si>
  <si>
    <t>22</t>
  </si>
  <si>
    <t>631312141</t>
  </si>
  <si>
    <t>Doplnění rýh v dosavadních mazaninách betonem prostým</t>
  </si>
  <si>
    <t>m3</t>
  </si>
  <si>
    <t>787797531</t>
  </si>
  <si>
    <t>"205 - koupelna po vyb. odpadech</t>
  </si>
  <si>
    <t>(0,25*0,6+0,2*0,38)*0,15</t>
  </si>
  <si>
    <t>23</t>
  </si>
  <si>
    <t>632450121</t>
  </si>
  <si>
    <t>Vyrovnávací cementový potěr tl do 20 mm ze suchých směsí provedený v pásu</t>
  </si>
  <si>
    <t>-1279999966</t>
  </si>
  <si>
    <t>"vyrovnání podkladu pod dřevěné prahy mezi</t>
  </si>
  <si>
    <t>"obložkovými zárubněmi=" prah</t>
  </si>
  <si>
    <t>"205, 206 - parapety oken=" 2*(0,66*0,4)</t>
  </si>
  <si>
    <t>24</t>
  </si>
  <si>
    <t>632451435</t>
  </si>
  <si>
    <t>Potěr pískocementový tl do 30 mm tř. C 20 běžný</t>
  </si>
  <si>
    <t>752316606</t>
  </si>
  <si>
    <t>"205 - koupelna</t>
  </si>
  <si>
    <t>2,3*(0,12+2,28)+(4,38-2,3+0,12)*2,28-0,27*0,21-0,15*0,99</t>
  </si>
  <si>
    <t>25</t>
  </si>
  <si>
    <t>642944121</t>
  </si>
  <si>
    <t>Osazování ocelových zárubní dodatečné pl do 2,5 m2</t>
  </si>
  <si>
    <t>1399560242</t>
  </si>
  <si>
    <t>"Poznámka: nově otevírání dveří do  bytu</t>
  </si>
  <si>
    <t>"201 - vstupní dveře=" 1</t>
  </si>
  <si>
    <t>26</t>
  </si>
  <si>
    <t>553311-06</t>
  </si>
  <si>
    <t xml:space="preserve">Zárubně pro cihelné zdivo - typ YHtm  800/1970/100 L,P  s těsněním </t>
  </si>
  <si>
    <t>1422912829</t>
  </si>
  <si>
    <t>"poznámka: nově osazené zárubně s otevíráním do m.č. 201</t>
  </si>
  <si>
    <t>"levé=" 1</t>
  </si>
  <si>
    <t>Ostatní konstrukce a práce, bourání</t>
  </si>
  <si>
    <t>27</t>
  </si>
  <si>
    <t>949101111</t>
  </si>
  <si>
    <t>Lešení pomocné pro objekty pozemních staveb s lešeňovou podlahou v do 1,9 m zatížení do 150 kg/m2</t>
  </si>
  <si>
    <t>55542058</t>
  </si>
  <si>
    <t>"schodiště=" 2,5*0,8</t>
  </si>
  <si>
    <t>28</t>
  </si>
  <si>
    <t>952901111</t>
  </si>
  <si>
    <t>Vyčištění budov bytové a občanské výstavby při výšce podlaží do 4 m</t>
  </si>
  <si>
    <t>259962340</t>
  </si>
  <si>
    <t>"1,62+0,34+(4,38+4,82)/2=6,56 m</t>
  </si>
  <si>
    <t>"2,2+0,55+1,95+0,5+4,47+0,45+(6,31+6,23)/2+0,55= 16,94 m</t>
  </si>
  <si>
    <t>6,56*16,94</t>
  </si>
  <si>
    <t>(6,45-1,62)*(6,23+0,55)</t>
  </si>
  <si>
    <t>29</t>
  </si>
  <si>
    <t>952901411</t>
  </si>
  <si>
    <t>Vyčištění ostatních objektů (kanálů, zásobníků, kůlen) při jakékoliv výšce podlaží</t>
  </si>
  <si>
    <t>-112740521</t>
  </si>
  <si>
    <t>"průběžný úklid chodby v 1.np+ schodiště</t>
  </si>
  <si>
    <t>"zametení, vytření  podlah - po celou dobu stavby</t>
  </si>
  <si>
    <t>"plocha pro výpočet částky za úklid =" 150,0</t>
  </si>
  <si>
    <t>30</t>
  </si>
  <si>
    <t>953845212</t>
  </si>
  <si>
    <t>Vyvložkování stávajícího komínového tělesa nerezovými vložkami ohebnými D do 130 mm v 3 m</t>
  </si>
  <si>
    <t>soubor</t>
  </si>
  <si>
    <t>-1440393166</t>
  </si>
  <si>
    <t>"205 - komínový průduch v koupelně - plyn. kotel=" 1</t>
  </si>
  <si>
    <t>31</t>
  </si>
  <si>
    <t>953845222</t>
  </si>
  <si>
    <t>Příplatek k vyvložkování komínového průduchu nerezovými vložkami ohebnými D do 130 mm ZKD 1m výšky</t>
  </si>
  <si>
    <t>892874030</t>
  </si>
  <si>
    <t>"délka bude účtována dle skutečnosti=" 7,5</t>
  </si>
  <si>
    <t>965045113</t>
  </si>
  <si>
    <t>Bourání potěrů cementových nebo pískocementových tl do 50 mm pl přes 4 m2</t>
  </si>
  <si>
    <t>183755608</t>
  </si>
  <si>
    <t>"205=" kd</t>
  </si>
  <si>
    <t>33</t>
  </si>
  <si>
    <t>965082922</t>
  </si>
  <si>
    <t>Odstranění násypů pod podlahami tl do 100 mm pl do 2 m2</t>
  </si>
  <si>
    <t>870753531</t>
  </si>
  <si>
    <t>"70% výměry=" (sondaA*0,10)*0,7</t>
  </si>
  <si>
    <t>34</t>
  </si>
  <si>
    <t>968062244</t>
  </si>
  <si>
    <t>Vybourání dřevěných rámů oken jednoduchých včetně křídel pl do 1 m2</t>
  </si>
  <si>
    <t>-289360407</t>
  </si>
  <si>
    <t>"okno 205, 206=" 2*(0,66*1,27)</t>
  </si>
  <si>
    <t>35</t>
  </si>
  <si>
    <t>968072455</t>
  </si>
  <si>
    <t>Vybourání kovových dveřních zárubní pl do 2 m2</t>
  </si>
  <si>
    <t>108298955</t>
  </si>
  <si>
    <t>"201- chodba-vstupní dveře =" 0,8*1,97</t>
  </si>
  <si>
    <t>36</t>
  </si>
  <si>
    <t>971033621</t>
  </si>
  <si>
    <t>Vybourání otvorů ve zdivu cihelném pl do 4 m2 na MVC nebo MV tl do 100 mm</t>
  </si>
  <si>
    <t>-249877269</t>
  </si>
  <si>
    <t>"obezdívka vany=" (1,6+0,75)*0,55</t>
  </si>
  <si>
    <t>37</t>
  </si>
  <si>
    <t>977331111</t>
  </si>
  <si>
    <t>Frézování hloubky do 10 mm komínového průduchu z cihel plných pálených</t>
  </si>
  <si>
    <t>569095287</t>
  </si>
  <si>
    <t>"bude účtováno dle skutečné délky</t>
  </si>
  <si>
    <t>"výška komínového průduchu nad střechu=" 3,0+7,5</t>
  </si>
  <si>
    <t>38</t>
  </si>
  <si>
    <t>978011111</t>
  </si>
  <si>
    <t>Otlučení (osekání) vnitřní vápenné nebo vápenocementové omítky stropů v rozsahu do 5 %</t>
  </si>
  <si>
    <t>730405256</t>
  </si>
  <si>
    <t>"stropy - oprava poškozených míst=" om1</t>
  </si>
  <si>
    <t>39</t>
  </si>
  <si>
    <t>978013111</t>
  </si>
  <si>
    <t>Otlučení (osekání) vnitřní vápenné nebo vápenocementové omítky stěn v rozsahu do 5 %</t>
  </si>
  <si>
    <t>-89069265</t>
  </si>
  <si>
    <t>"stěny - oprava poškozených míst</t>
  </si>
  <si>
    <t>-3,15*(2,47+2,95)/2</t>
  </si>
  <si>
    <t>997</t>
  </si>
  <si>
    <t>Přesun sutě</t>
  </si>
  <si>
    <t>40</t>
  </si>
  <si>
    <t>997013212</t>
  </si>
  <si>
    <t>Vnitrostaveništní doprava suti a vybouraných hmot pro budovy v do 9 m ručně, vodorovně do 50 m</t>
  </si>
  <si>
    <t>t</t>
  </si>
  <si>
    <t>1996318761</t>
  </si>
  <si>
    <t>41</t>
  </si>
  <si>
    <t>997013501</t>
  </si>
  <si>
    <t>Odvoz suti a vybouraných hmot na skládku nebo meziskládku do 1 km se složením</t>
  </si>
  <si>
    <t>2111645999</t>
  </si>
  <si>
    <t>42</t>
  </si>
  <si>
    <t>997013509</t>
  </si>
  <si>
    <t>Příplatek k odvozu suti a vybouraných hmot na skládku ZKD 1 km přes 1 km</t>
  </si>
  <si>
    <t>1252088703</t>
  </si>
  <si>
    <t>5,685*4 'Přepočtené koeficientem množství</t>
  </si>
  <si>
    <t>43</t>
  </si>
  <si>
    <t>997013831.2</t>
  </si>
  <si>
    <t>Poplatek za uložení stavebního směsného odpadu na skládce (skládkovné)</t>
  </si>
  <si>
    <t>1076413868</t>
  </si>
  <si>
    <t>44</t>
  </si>
  <si>
    <t>997221611</t>
  </si>
  <si>
    <t>Nakládání suti na dopravní prostředky pro vodorovnou dopravu</t>
  </si>
  <si>
    <t>1048625991</t>
  </si>
  <si>
    <t>998</t>
  </si>
  <si>
    <t>Přesun hmot</t>
  </si>
  <si>
    <t>45</t>
  </si>
  <si>
    <t>998018002</t>
  </si>
  <si>
    <t>Přesun hmot ruční pro budovy v do 12 m</t>
  </si>
  <si>
    <t>1344036451</t>
  </si>
  <si>
    <t>PSV</t>
  </si>
  <si>
    <t>Práce a dodávky PSV</t>
  </si>
  <si>
    <t>711</t>
  </si>
  <si>
    <t>Izolace proti vodě, vlhkosti a plynům</t>
  </si>
  <si>
    <t>46</t>
  </si>
  <si>
    <t>711113111</t>
  </si>
  <si>
    <t>Izolace proti vlhkosti na vodorovné ploše za studena těsnicím nátěrem na bázi pryže (latexu) a bitumenů</t>
  </si>
  <si>
    <t>-1809590794</t>
  </si>
  <si>
    <t>"205-koupelna=" 2,28*1,85+(2,28+0,12)*2,3</t>
  </si>
  <si>
    <t>-0,21*0,27-0,99*0,15</t>
  </si>
  <si>
    <t>47</t>
  </si>
  <si>
    <t>711113121</t>
  </si>
  <si>
    <t>Izolace proti vlhkosti na svislé ploše za studena těsnicím nátěrem na bázi pryže (latexu) a bitumenů</t>
  </si>
  <si>
    <t>1108606794</t>
  </si>
  <si>
    <t>"205-koupelna</t>
  </si>
  <si>
    <t>"u vany " 0,99*1,42+1,6*2,0</t>
  </si>
  <si>
    <t>"nad podlahou výška 150 mm</t>
  </si>
  <si>
    <t xml:space="preserve">   ((2,28+0,12+4,38)*2+0,99-(1,6+1,0))*0,15</t>
  </si>
  <si>
    <t>48</t>
  </si>
  <si>
    <t>998711102</t>
  </si>
  <si>
    <t>Přesun hmot tonážní pro izolace proti vodě, vlhkosti a plynům v objektech výšky do 12 m</t>
  </si>
  <si>
    <t>1268334119</t>
  </si>
  <si>
    <t>49</t>
  </si>
  <si>
    <t>998711181</t>
  </si>
  <si>
    <t>Příplatek k přesunu hmot tonážní 711 prováděný bez použití mechanizace</t>
  </si>
  <si>
    <t>-770475329</t>
  </si>
  <si>
    <t>713</t>
  </si>
  <si>
    <t>Izolace tepelné</t>
  </si>
  <si>
    <t>50</t>
  </si>
  <si>
    <t>713100921</t>
  </si>
  <si>
    <t>Příplatek k opravě izolací tepelných vyspravení podlah za správkový kus</t>
  </si>
  <si>
    <t>-1948952297</t>
  </si>
  <si>
    <t>"203, 204 - oprava podlah (sondy)=" 1+1</t>
  </si>
  <si>
    <t>51</t>
  </si>
  <si>
    <t>63152184</t>
  </si>
  <si>
    <t>pás tepelně izolační suchá výstavba λ=0,042 tl 100mm</t>
  </si>
  <si>
    <t>-2068548164</t>
  </si>
  <si>
    <t>sondaA*1,05</t>
  </si>
  <si>
    <t>52</t>
  </si>
  <si>
    <t>713131151</t>
  </si>
  <si>
    <t>Montáž izolace tepelné stěn a základů volně vloženými rohožemi, pásy, dílci, deskami 1 vrstva</t>
  </si>
  <si>
    <t>-1120801246</t>
  </si>
  <si>
    <t>"203, 204 - zateplení parapety oken</t>
  </si>
  <si>
    <t>5*(1,2*0,79)</t>
  </si>
  <si>
    <t>53</t>
  </si>
  <si>
    <t>28375933</t>
  </si>
  <si>
    <t>deska EPS 70 fasádní λ=0,039 tl 50mm</t>
  </si>
  <si>
    <t>434542130</t>
  </si>
  <si>
    <t>tiPar*1,05</t>
  </si>
  <si>
    <t>54</t>
  </si>
  <si>
    <t>998713102</t>
  </si>
  <si>
    <t>Přesun hmot tonážní pro izolace tepelné v objektech v do 12 m</t>
  </si>
  <si>
    <t>-1723996095</t>
  </si>
  <si>
    <t>55</t>
  </si>
  <si>
    <t>998713181</t>
  </si>
  <si>
    <t>Příplatek k přesunu hmot tonážní 713 prováděný bez použití mechanizace</t>
  </si>
  <si>
    <t>1862893745</t>
  </si>
  <si>
    <t>721</t>
  </si>
  <si>
    <t>Zdravotechnika - vnitřní kanalizace</t>
  </si>
  <si>
    <t>56</t>
  </si>
  <si>
    <t>721000001</t>
  </si>
  <si>
    <t>Zednické výpomoci - kanalizace</t>
  </si>
  <si>
    <t>%</t>
  </si>
  <si>
    <t>1504115250</t>
  </si>
  <si>
    <t>57</t>
  </si>
  <si>
    <t>721100911.1</t>
  </si>
  <si>
    <t>Zazátkování hrdla potrubí kanalizačního  - zabetonování</t>
  </si>
  <si>
    <t>-597129349</t>
  </si>
  <si>
    <t>"205 - odlady u dveří, prověřit vedení stávající odpadů</t>
  </si>
  <si>
    <t>"- napojení=" 2</t>
  </si>
  <si>
    <t>58</t>
  </si>
  <si>
    <t>721171803</t>
  </si>
  <si>
    <t>Demontáž potrubí z PVC do D 75</t>
  </si>
  <si>
    <t>914103227</t>
  </si>
  <si>
    <t>k50+k70</t>
  </si>
  <si>
    <t>59</t>
  </si>
  <si>
    <t>721171808</t>
  </si>
  <si>
    <t>Demontáž potrubí z PVC do D 114</t>
  </si>
  <si>
    <t>-858311082</t>
  </si>
  <si>
    <t>"205- zrušení odpadu=" 0,6+0,38</t>
  </si>
  <si>
    <t>60</t>
  </si>
  <si>
    <t>721171905</t>
  </si>
  <si>
    <t>Potrubí z PP vsazení odbočky do hrdla DN 110</t>
  </si>
  <si>
    <t>2119841545</t>
  </si>
  <si>
    <t>"kondentát od kotle=" 1</t>
  </si>
  <si>
    <t>61</t>
  </si>
  <si>
    <t>721171915</t>
  </si>
  <si>
    <t>Potrubí z PP propojení potrubí DN 110</t>
  </si>
  <si>
    <t>-1271489966</t>
  </si>
  <si>
    <t>"na stáv. odpad - WC. konzenzát od kotle=" 1+1</t>
  </si>
  <si>
    <t>62</t>
  </si>
  <si>
    <t>721173722</t>
  </si>
  <si>
    <t>Potrubí kanalizační z PE připojovací DN 40</t>
  </si>
  <si>
    <t>781291999</t>
  </si>
  <si>
    <t>"kondenzát od kotle=" (1,2+0,15)*1,10</t>
  </si>
  <si>
    <t>63</t>
  </si>
  <si>
    <t>721173723</t>
  </si>
  <si>
    <t>Potrubí kanalizační z PE připojovací DN 50</t>
  </si>
  <si>
    <t>1709693285</t>
  </si>
  <si>
    <t>"od pračky, myčky, umývadla, dřezu</t>
  </si>
  <si>
    <t>(4,1-1,5+0,4*4)*1,10</t>
  </si>
  <si>
    <t>64</t>
  </si>
  <si>
    <t>721173724</t>
  </si>
  <si>
    <t>Potrubí kanalizační z PE připojovací DN 70</t>
  </si>
  <si>
    <t>-1393992974</t>
  </si>
  <si>
    <t>"od vany=" 1,5*1,10</t>
  </si>
  <si>
    <t>65</t>
  </si>
  <si>
    <t>721173726</t>
  </si>
  <si>
    <t>Potrubí kanalizační z PE připojovací DN 100</t>
  </si>
  <si>
    <t>-1368151684</t>
  </si>
  <si>
    <t>"od WC =" 0,5</t>
  </si>
  <si>
    <t>66</t>
  </si>
  <si>
    <t>721194104</t>
  </si>
  <si>
    <t>Vyvedení a upevnění odpadních výpustek DN 40</t>
  </si>
  <si>
    <t>2047148047</t>
  </si>
  <si>
    <t>"pračka, myčka, umývadlo,kondenzát od kotle, dřez=" 4</t>
  </si>
  <si>
    <t>67</t>
  </si>
  <si>
    <t>721194105</t>
  </si>
  <si>
    <t>Vyvedení a upevnění odpadních výpustek DN 50</t>
  </si>
  <si>
    <t>-546566773</t>
  </si>
  <si>
    <t>"vana=" 1</t>
  </si>
  <si>
    <t>68</t>
  </si>
  <si>
    <t>721194109</t>
  </si>
  <si>
    <t>Vyvedení a upevnění odpadních výpustek DN 100</t>
  </si>
  <si>
    <t>-623948029</t>
  </si>
  <si>
    <t>"WC=" 1</t>
  </si>
  <si>
    <t>69</t>
  </si>
  <si>
    <t>721226521</t>
  </si>
  <si>
    <t>Zápachová uzávěrka nástěnná pro pračku a myčku DN 40</t>
  </si>
  <si>
    <t>70588343</t>
  </si>
  <si>
    <t>"205- odvod kondenzátu od kotle=" 1</t>
  </si>
  <si>
    <t>"205- automatická pračka=" 1</t>
  </si>
  <si>
    <t>"203- příprava pro napojení myčky=" 1</t>
  </si>
  <si>
    <t>70</t>
  </si>
  <si>
    <t>721290111</t>
  </si>
  <si>
    <t>Zkouška těsnosti potrubí kanalizace vodou do DN 125</t>
  </si>
  <si>
    <t>-1831902858</t>
  </si>
  <si>
    <t>k40+k50+k70+k100</t>
  </si>
  <si>
    <t>71</t>
  </si>
  <si>
    <t>998721102</t>
  </si>
  <si>
    <t>Přesun hmot tonážní pro vnitřní kanalizace v objektech v do 12 m</t>
  </si>
  <si>
    <t>1181279938</t>
  </si>
  <si>
    <t>72</t>
  </si>
  <si>
    <t>998721181</t>
  </si>
  <si>
    <t>Příplatek k přesunu hmot tonážní 721 prováděný bez použití mechanizace</t>
  </si>
  <si>
    <t>-250488226</t>
  </si>
  <si>
    <t>722</t>
  </si>
  <si>
    <t>Zdravotechnika - vnitřní vodovod</t>
  </si>
  <si>
    <t>73</t>
  </si>
  <si>
    <t>722110000</t>
  </si>
  <si>
    <t>Zednické výpomoci -ZTI vodovod</t>
  </si>
  <si>
    <t>-1437356133</t>
  </si>
  <si>
    <t>74</t>
  </si>
  <si>
    <t>722130801</t>
  </si>
  <si>
    <t>Demontáž potrubí ocelové pozinkované závitové do DN 25</t>
  </si>
  <si>
    <t>2056814508</t>
  </si>
  <si>
    <t>voda*0,7</t>
  </si>
  <si>
    <t>75</t>
  </si>
  <si>
    <t>722131933</t>
  </si>
  <si>
    <t>Potrubí pozinkované závitové propojení potrubí DN 25</t>
  </si>
  <si>
    <t>-151440914</t>
  </si>
  <si>
    <t>"napojení na stáv. rozvody vody=" 1</t>
  </si>
  <si>
    <t>76</t>
  </si>
  <si>
    <t>722131944</t>
  </si>
  <si>
    <t>Potrubí pozinkované závitové propojení potrubí svěrná spojka PN 16 DN 32 / G 1</t>
  </si>
  <si>
    <t>-1220964474</t>
  </si>
  <si>
    <t>77</t>
  </si>
  <si>
    <t>722174021</t>
  </si>
  <si>
    <t>Potrubí vodovodní plastové PPR svar polyfuze PN 20 D 16 x 2,7 mm</t>
  </si>
  <si>
    <t>644490414</t>
  </si>
  <si>
    <t>"studená voda=" (0,3+0,3+0,7+0,3*3)*1,10</t>
  </si>
  <si>
    <t>"TUV=" (0,3*2)*1,10</t>
  </si>
  <si>
    <t>78</t>
  </si>
  <si>
    <t>722174022</t>
  </si>
  <si>
    <t>Potrubí vodovodní plastové PPR svar polyfuze PN 20 D 20 x 3,4 mm</t>
  </si>
  <si>
    <t>-1421680986</t>
  </si>
  <si>
    <t>"studená voda=" (1,2+0,1+0,5+0,4+1,85+1,4)*1,10</t>
  </si>
  <si>
    <t>"TUV=" (0,4+0,5+0,1+1,2+1,85+1,4)*1,10</t>
  </si>
  <si>
    <t>79</t>
  </si>
  <si>
    <t>722174023</t>
  </si>
  <si>
    <t>Potrubí vodovodní plastové PPR svar polyfuze PN 20 D 25 x 4,2 mm</t>
  </si>
  <si>
    <t>1217849210</t>
  </si>
  <si>
    <t>"studení voda- napojení na stáv. rozvod=" 0,5</t>
  </si>
  <si>
    <t>80</t>
  </si>
  <si>
    <t>722181211</t>
  </si>
  <si>
    <t>Ochrana vodovodního potrubí přilepenými termoizolačními trubicemi z PE tl do 6 mm DN do 22 mm</t>
  </si>
  <si>
    <t>-204042717</t>
  </si>
  <si>
    <t>v16s+v20s</t>
  </si>
  <si>
    <t>81</t>
  </si>
  <si>
    <t>722181212</t>
  </si>
  <si>
    <t>Ochrana vodovodního potrubí přilepenými termoizolačními trubicemi z PE tl do 6 mm DN do 32 mm</t>
  </si>
  <si>
    <t>1491917719</t>
  </si>
  <si>
    <t>82</t>
  </si>
  <si>
    <t>722181241</t>
  </si>
  <si>
    <t>Ochrana vodovodního potrubí přilepenými termoizolačními trubicemi z PE tl do 20 mm DN do 22 mm</t>
  </si>
  <si>
    <t>-1147973105</t>
  </si>
  <si>
    <t>v16t+v20t</t>
  </si>
  <si>
    <t>83</t>
  </si>
  <si>
    <t>722190401</t>
  </si>
  <si>
    <t>Vyvedení a upevnění výpustku do DN 25</t>
  </si>
  <si>
    <t>-1801355108</t>
  </si>
  <si>
    <t>"kotel=" 2</t>
  </si>
  <si>
    <t>"pračkové ventily=" 3</t>
  </si>
  <si>
    <t>"rohové ventily=" 1+2+2</t>
  </si>
  <si>
    <t>"baterie vanová=" 2</t>
  </si>
  <si>
    <t>84</t>
  </si>
  <si>
    <t>722190901</t>
  </si>
  <si>
    <t>Uzavření nebo otevření vodovodního potrubí při opravách</t>
  </si>
  <si>
    <t>-1865730693</t>
  </si>
  <si>
    <t>"uzavření+otevření=" 2+2</t>
  </si>
  <si>
    <t>85</t>
  </si>
  <si>
    <t>722220111</t>
  </si>
  <si>
    <t>Nástěnka pro výtokový ventil G 1/2 s jedním závitem</t>
  </si>
  <si>
    <t>-1823711315</t>
  </si>
  <si>
    <t>86</t>
  </si>
  <si>
    <t>722220112</t>
  </si>
  <si>
    <t>Nástěnka pro výtokový ventil G 3/4 s jedním závitem</t>
  </si>
  <si>
    <t>1817499160</t>
  </si>
  <si>
    <t>"kotel - napojení na SV a TUV=" 2</t>
  </si>
  <si>
    <t>87</t>
  </si>
  <si>
    <t>722220121</t>
  </si>
  <si>
    <t>Nástěnka pro baterii G 1/2 s jedním závitem</t>
  </si>
  <si>
    <t>pár</t>
  </si>
  <si>
    <t>-1503029095</t>
  </si>
  <si>
    <t>"baterie vanová=" 1</t>
  </si>
  <si>
    <t>88</t>
  </si>
  <si>
    <t>722231074</t>
  </si>
  <si>
    <t>Ventil zpětný mosazný G 1 PN 10 do 110°C se dvěma závity</t>
  </si>
  <si>
    <t>-738361065</t>
  </si>
  <si>
    <t>"u napojení na stáv. rozvod=" 1</t>
  </si>
  <si>
    <t>89</t>
  </si>
  <si>
    <t>722232045</t>
  </si>
  <si>
    <t>Kohout kulový přímý G 1 PN 42 do 185°C vnitřní závit</t>
  </si>
  <si>
    <t>-369919335</t>
  </si>
  <si>
    <t>"před vodoměrem=" 1</t>
  </si>
  <si>
    <t>90</t>
  </si>
  <si>
    <t>722232062</t>
  </si>
  <si>
    <t>Kohout kulový přímý G 3/4 PN 42 do 185°C vnitřní závit s vypouštěním</t>
  </si>
  <si>
    <t>1750463952</t>
  </si>
  <si>
    <t>91</t>
  </si>
  <si>
    <t>722232063</t>
  </si>
  <si>
    <t>Kohout kulový přímý G 1 PN 42 do 185°C vnitřní závit s vypouštěním</t>
  </si>
  <si>
    <t>-1110764059</t>
  </si>
  <si>
    <t>"za vodoměrem=" 1</t>
  </si>
  <si>
    <t>92</t>
  </si>
  <si>
    <t>722263207</t>
  </si>
  <si>
    <t>Vodoměr závitový jednovtokový suchoběžný do 100°C G 3/4 x 130 mm Qn 1,5 m3/h horizontální</t>
  </si>
  <si>
    <t>1255619612</t>
  </si>
  <si>
    <t>93</t>
  </si>
  <si>
    <t>722290226</t>
  </si>
  <si>
    <t>Zkouška těsnosti vodovodního potrubí závitového do DN 50</t>
  </si>
  <si>
    <t>-359428888</t>
  </si>
  <si>
    <t>v16+v20+v25</t>
  </si>
  <si>
    <t>94</t>
  </si>
  <si>
    <t>722290234</t>
  </si>
  <si>
    <t>Proplach a dezinfekce vodovodního potrubí do DN 80</t>
  </si>
  <si>
    <t>-314617131</t>
  </si>
  <si>
    <t>95</t>
  </si>
  <si>
    <t>998722102</t>
  </si>
  <si>
    <t>Přesun hmot tonážní pro vnitřní vodovod v objektech v do 12 m</t>
  </si>
  <si>
    <t>-816801364</t>
  </si>
  <si>
    <t>96</t>
  </si>
  <si>
    <t>998722181</t>
  </si>
  <si>
    <t>Příplatek k přesunu hmot tonážní 722 prováděný bez použití mechanizace</t>
  </si>
  <si>
    <t>2001224450</t>
  </si>
  <si>
    <t>723</t>
  </si>
  <si>
    <t>Zdravotechnika - vnitřní plynovod</t>
  </si>
  <si>
    <t>97</t>
  </si>
  <si>
    <t>723110000</t>
  </si>
  <si>
    <t>Zednické výpomoci  - ZTI plynovod</t>
  </si>
  <si>
    <t>-20604109</t>
  </si>
  <si>
    <t>98</t>
  </si>
  <si>
    <t>723120804</t>
  </si>
  <si>
    <t>Demontáž potrubí ocelové závitové svařované do DN 25</t>
  </si>
  <si>
    <t>1627912012</t>
  </si>
  <si>
    <t>"202=" 1,0</t>
  </si>
  <si>
    <t>"205=" 0,75+1,8+0,12+0,25</t>
  </si>
  <si>
    <t>"206=" 1,0</t>
  </si>
  <si>
    <t>99</t>
  </si>
  <si>
    <t>723120805</t>
  </si>
  <si>
    <t>Demontáž potrubí ocelové závitové svařované do DN 50</t>
  </si>
  <si>
    <t>1969547313</t>
  </si>
  <si>
    <t>"poznámka:</t>
  </si>
  <si>
    <t>"prověřit přívod plyn. potrubí od plynoměru</t>
  </si>
  <si>
    <t>"201=" 0,34+0,99+0,5</t>
  </si>
  <si>
    <t>"205=" 4,38+1,3+0,5</t>
  </si>
  <si>
    <t>100</t>
  </si>
  <si>
    <t>723150365</t>
  </si>
  <si>
    <t>Chránička D 38x2,6 mm</t>
  </si>
  <si>
    <t>-332490688</t>
  </si>
  <si>
    <t>"205/202=" 0,5</t>
  </si>
  <si>
    <t>101</t>
  </si>
  <si>
    <t>723150366</t>
  </si>
  <si>
    <t>Chránička D 44,5x2,6 mm</t>
  </si>
  <si>
    <t>-351673439</t>
  </si>
  <si>
    <t>"201/2015=" 0,5</t>
  </si>
  <si>
    <t>102</t>
  </si>
  <si>
    <t>723181012</t>
  </si>
  <si>
    <t>Potrubí měděné polotvrdé spojované lisováním DN 15 ZTI</t>
  </si>
  <si>
    <t>1783279102</t>
  </si>
  <si>
    <t>"cena poptrubí  je vč. příslušných objímek</t>
  </si>
  <si>
    <t>"201=" (0,27+2,0+0,1)*1,10</t>
  </si>
  <si>
    <t>"205=" (2,28+0,12+0,27+0,3)*1,10</t>
  </si>
  <si>
    <t>103</t>
  </si>
  <si>
    <t>723181013</t>
  </si>
  <si>
    <t>Potrubí měděné polotvrdé spojované lisováním DN 20 ZTI</t>
  </si>
  <si>
    <t>-434971092</t>
  </si>
  <si>
    <t>"205=" (1,7+0,5+0,1)*1,10</t>
  </si>
  <si>
    <t>104</t>
  </si>
  <si>
    <t>723181014</t>
  </si>
  <si>
    <t>Potrubí měděné polotvrdé spojované lisováním DN 25 ZTI</t>
  </si>
  <si>
    <t>-1830148328</t>
  </si>
  <si>
    <t>"napojení na přechodku ocel/plyn</t>
  </si>
  <si>
    <t>"201=" (0,45+0,5+0,99+0,34)*1,10</t>
  </si>
  <si>
    <t>"205=" (4,38+0,12)*1,10</t>
  </si>
  <si>
    <t>105</t>
  </si>
  <si>
    <t>723190251</t>
  </si>
  <si>
    <t>Výpustky plynovodní vedení a upevnění DN 15</t>
  </si>
  <si>
    <t>1831288013</t>
  </si>
  <si>
    <t>"202=" 1</t>
  </si>
  <si>
    <t>106</t>
  </si>
  <si>
    <t>723190252</t>
  </si>
  <si>
    <t>Výpustky plynovodní vedení a upevnění DN 20</t>
  </si>
  <si>
    <t>978146757</t>
  </si>
  <si>
    <t>"205- kotel=" 1</t>
  </si>
  <si>
    <t>107</t>
  </si>
  <si>
    <t>723190901</t>
  </si>
  <si>
    <t>Uzavření,otevření plynovodního potrubí při opravě</t>
  </si>
  <si>
    <t>146651168</t>
  </si>
  <si>
    <t>"uzavření, otevření=" 1+1</t>
  </si>
  <si>
    <t>108</t>
  </si>
  <si>
    <t>723190907</t>
  </si>
  <si>
    <t>Odvzdušnění nebo napuštění plynovodního potrubí</t>
  </si>
  <si>
    <t>1369168598</t>
  </si>
  <si>
    <t>cu15+cu20+cu25</t>
  </si>
  <si>
    <t>109</t>
  </si>
  <si>
    <t>723190909</t>
  </si>
  <si>
    <t>Zkouška těsnosti potrubí plynovodního</t>
  </si>
  <si>
    <t>-693097290</t>
  </si>
  <si>
    <t>110</t>
  </si>
  <si>
    <t>723220101</t>
  </si>
  <si>
    <t>Nástěnka G 1/2  se závitovým spojem</t>
  </si>
  <si>
    <t>1738833868</t>
  </si>
  <si>
    <t>111</t>
  </si>
  <si>
    <t>723220102.YPS</t>
  </si>
  <si>
    <t>Nástěnka  G 3/4 se závitovým spojem</t>
  </si>
  <si>
    <t>1478672409</t>
  </si>
  <si>
    <t>"205=" 1</t>
  </si>
  <si>
    <t>112</t>
  </si>
  <si>
    <t>723231163</t>
  </si>
  <si>
    <t>Kohout kulový přímý G 3/4 PN 42 do 185°C plnoprůtokový vnitřní závit těžká řada</t>
  </si>
  <si>
    <t>1712573670</t>
  </si>
  <si>
    <t>113</t>
  </si>
  <si>
    <t>723239101</t>
  </si>
  <si>
    <t>Montáž armatur plynovodních se dvěma závity G 1/2 ostatní typ</t>
  </si>
  <si>
    <t>-1110351173</t>
  </si>
  <si>
    <t>"201-plynová hadice=" 1</t>
  </si>
  <si>
    <t>114</t>
  </si>
  <si>
    <t>551380-01</t>
  </si>
  <si>
    <t>-1987963213</t>
  </si>
  <si>
    <t>"Specifikace</t>
  </si>
  <si>
    <t>"Provedení:nerezový vlnovec, nerezový oplet, svařované koncovky</t>
  </si>
  <si>
    <t>"Délka: 100 cm</t>
  </si>
  <si>
    <t>"Medium: plyn (paliva 1., 2., a 3. třídy dle EN 437)</t>
  </si>
  <si>
    <t>"Provozní tlak plynu: 0,5 bar</t>
  </si>
  <si>
    <t>"Provozní teplota: 0°C - 60°C</t>
  </si>
  <si>
    <t>"Zakončení: R1/2"-G1/2"</t>
  </si>
  <si>
    <t>"záruka: 25 roků od data prodeje</t>
  </si>
  <si>
    <t>"Materiál: Nerezová ocel AISI 316L</t>
  </si>
  <si>
    <t>"Světlost: DN12</t>
  </si>
  <si>
    <t>"Přípustný tlak plynu: 1 bar</t>
  </si>
  <si>
    <t>"Normy:</t>
  </si>
  <si>
    <t>"ČSN EN 10380, ČSN EN 1775, TPG 704 01</t>
  </si>
  <si>
    <t>"Protipožární odolnost: 650° po dobu 30 minut</t>
  </si>
  <si>
    <t>115</t>
  </si>
  <si>
    <t>723239104</t>
  </si>
  <si>
    <t>Montáž armatur plynovodních se dvěma závity G 1 1/4 ostatní typ</t>
  </si>
  <si>
    <t>239456634</t>
  </si>
  <si>
    <t>"201=" 1</t>
  </si>
  <si>
    <t>116</t>
  </si>
  <si>
    <t>319425-01</t>
  </si>
  <si>
    <t>-1296193069</t>
  </si>
  <si>
    <t>"poznámka: ověřit průměr stáv. plyn. potrubí</t>
  </si>
  <si>
    <t>"u napojení na stávající</t>
  </si>
  <si>
    <t>117</t>
  </si>
  <si>
    <t>998723102</t>
  </si>
  <si>
    <t>Přesun hmot tonážní pro vnitřní plynovod v objektech v do 12 m</t>
  </si>
  <si>
    <t>2017931376</t>
  </si>
  <si>
    <t>118</t>
  </si>
  <si>
    <t>998723181</t>
  </si>
  <si>
    <t>Příplatek k přesunu hmot tonážní 723 prováděný bez použití mechanizace</t>
  </si>
  <si>
    <t>-79249214</t>
  </si>
  <si>
    <t>723-R</t>
  </si>
  <si>
    <t xml:space="preserve">Rezerva rozvodu plynu </t>
  </si>
  <si>
    <t>119</t>
  </si>
  <si>
    <t>sbr.</t>
  </si>
  <si>
    <t>-307960240</t>
  </si>
  <si>
    <t>"bude účtováno v případě, že stávající přívod plynu</t>
  </si>
  <si>
    <t>"od plynoměru k bytu bude nevyhovující</t>
  </si>
  <si>
    <t>"v ceně: bourání potrubí, chráničky u prostupů,</t>
  </si>
  <si>
    <t>"napojení u plynoměru vč. KK, potrubí Cu DN 25 mm,</t>
  </si>
  <si>
    <t>"stavební úpray - průrazy, opravy omítek</t>
  </si>
  <si>
    <t>"soubor=" 1</t>
  </si>
  <si>
    <t>725</t>
  </si>
  <si>
    <t>Zdravotechnika - zařizovací předměty</t>
  </si>
  <si>
    <t>120</t>
  </si>
  <si>
    <t>725110000</t>
  </si>
  <si>
    <t>Zednické výpomoci - ZTI zařizovací předměty</t>
  </si>
  <si>
    <t>842145795</t>
  </si>
  <si>
    <t>121</t>
  </si>
  <si>
    <t>725110814</t>
  </si>
  <si>
    <t>Demontáž klozetu Kombi, odsávací</t>
  </si>
  <si>
    <t>2073877602</t>
  </si>
  <si>
    <t>122</t>
  </si>
  <si>
    <t>725112171</t>
  </si>
  <si>
    <t>Kombi klozet s hlubokým splachováním odpad vodorovný</t>
  </si>
  <si>
    <t>1626412689</t>
  </si>
  <si>
    <t>"součást ceníkové položky:</t>
  </si>
  <si>
    <t>123</t>
  </si>
  <si>
    <t>725210821</t>
  </si>
  <si>
    <t>Demontáž umyvadel bez výtokových armatur</t>
  </si>
  <si>
    <t>-642741396</t>
  </si>
  <si>
    <t>124</t>
  </si>
  <si>
    <t>725219102.01</t>
  </si>
  <si>
    <t>Montáž umyvadla připevněného na šrouby do zdiva se záp. uzávěrkou HL 132/40</t>
  </si>
  <si>
    <t>238864086</t>
  </si>
  <si>
    <t>"umývadlo (se stoj.baterií)=" 1</t>
  </si>
  <si>
    <t>125</t>
  </si>
  <si>
    <t>64200-01</t>
  </si>
  <si>
    <t xml:space="preserve"> Umyvadlo, 600mm x 490mm, bílé </t>
  </si>
  <si>
    <t>2020259646</t>
  </si>
  <si>
    <t>126</t>
  </si>
  <si>
    <t>725220841</t>
  </si>
  <si>
    <t>Demontáž van ocelová rohová</t>
  </si>
  <si>
    <t>-2058256781</t>
  </si>
  <si>
    <t>127</t>
  </si>
  <si>
    <t>725224137</t>
  </si>
  <si>
    <t>Vana bez armatur výtokových ocelová smaltovaná se zápachovou uzávěrkou délka 1600 mm</t>
  </si>
  <si>
    <t>516842414</t>
  </si>
  <si>
    <t>128</t>
  </si>
  <si>
    <t>725310823</t>
  </si>
  <si>
    <t>Demontáž dřez jednoduchý vestavěný v kuchyňských sestavách bez výtokových armatur</t>
  </si>
  <si>
    <t>571130011</t>
  </si>
  <si>
    <t>725610810</t>
  </si>
  <si>
    <t>Demontáž sporáků plynových</t>
  </si>
  <si>
    <t>-425156733</t>
  </si>
  <si>
    <t>725810811</t>
  </si>
  <si>
    <t>Demontáž ventilů výtokových nástěnných</t>
  </si>
  <si>
    <t>-841741351</t>
  </si>
  <si>
    <t>"205 (WC, pračka)=" 2</t>
  </si>
  <si>
    <t>725813112</t>
  </si>
  <si>
    <t>Ventil rohový pračkový G 3/4</t>
  </si>
  <si>
    <t>1706146904</t>
  </si>
  <si>
    <t>"dopouštění vody do kotle=" 1</t>
  </si>
  <si>
    <t>"automatická pračka=" 1</t>
  </si>
  <si>
    <t>"příprava pro napojení myčky=" 1</t>
  </si>
  <si>
    <t>725820801</t>
  </si>
  <si>
    <t>Demontáž baterie nástěnné do G 3 / 4</t>
  </si>
  <si>
    <t>-938079674</t>
  </si>
  <si>
    <t>"dřez, umývadlo, vana =" 1+1+1</t>
  </si>
  <si>
    <t>725829131</t>
  </si>
  <si>
    <t>Montáž baterie umyvadlové stojánkové G 1/2 ostatní typ</t>
  </si>
  <si>
    <t>-173875125</t>
  </si>
  <si>
    <t>551440-01</t>
  </si>
  <si>
    <t>-2058625066</t>
  </si>
  <si>
    <t>725831312</t>
  </si>
  <si>
    <t>Baterie vanová nástěnná páková s příslušenstvím a pevným držákem</t>
  </si>
  <si>
    <t>1319291203</t>
  </si>
  <si>
    <t>725860811</t>
  </si>
  <si>
    <t>Demontáž uzávěrů zápachu jednoduchých</t>
  </si>
  <si>
    <t>-1416761952</t>
  </si>
  <si>
    <t>"201 (dřez), 205 (vana, umývdlo)=" 1+2</t>
  </si>
  <si>
    <t>998725102</t>
  </si>
  <si>
    <t>Přesun hmot tonážní pro zařizovací předměty v objektech v do 12 m</t>
  </si>
  <si>
    <t>1205507435</t>
  </si>
  <si>
    <t>998725181</t>
  </si>
  <si>
    <t>Příplatek k přesunu hmot tonážní 725 prováděný bez použití mechanizace</t>
  </si>
  <si>
    <t>-1574730547</t>
  </si>
  <si>
    <t>731</t>
  </si>
  <si>
    <t>Ústřední vytápění - kotelny</t>
  </si>
  <si>
    <t>731110000</t>
  </si>
  <si>
    <t>Zednické výpomoci ÚT - kotelny</t>
  </si>
  <si>
    <t>-1588363991</t>
  </si>
  <si>
    <t>73111-01</t>
  </si>
  <si>
    <t>Topná zkouška, vyregulování systému, zaškolení obsluhy</t>
  </si>
  <si>
    <t>hod.</t>
  </si>
  <si>
    <t>-739569206</t>
  </si>
  <si>
    <t>731200823</t>
  </si>
  <si>
    <t>Demontáž kotle ocelového na plynná nebo kapalná paliva výkon do 25 kW</t>
  </si>
  <si>
    <t>300481255</t>
  </si>
  <si>
    <t>731244493</t>
  </si>
  <si>
    <t>Montáž kotle ocelového závěsného na plyn kondenzačního o výkonu do 28 kW</t>
  </si>
  <si>
    <t>-1721891197</t>
  </si>
  <si>
    <t>"v ceně montáže započteny 3 KK 3/4" a filtr 3/4"</t>
  </si>
  <si>
    <t>"ks=" 1</t>
  </si>
  <si>
    <t>484176-1</t>
  </si>
  <si>
    <t>Kondenzační kotel 28 W pro vytápění topného systému a k ohřevu vody v 55 l integrovaném nepřímotopném zásobníku</t>
  </si>
  <si>
    <t>226201988</t>
  </si>
  <si>
    <t>484176-2</t>
  </si>
  <si>
    <t>Horizontální odtah spalin do komína, systém odtahu ø 80/125 mm pro kondenzační kotle</t>
  </si>
  <si>
    <t>2102947147</t>
  </si>
  <si>
    <t>998731101</t>
  </si>
  <si>
    <t>Přesun hmot tonážní pro kotelny v objektech v do 6 m</t>
  </si>
  <si>
    <t>1963430431</t>
  </si>
  <si>
    <t>998731181</t>
  </si>
  <si>
    <t>Příplatek k přesunu hmot tonážní 731 prováděný bez použití mechanizace</t>
  </si>
  <si>
    <t>-1004327197</t>
  </si>
  <si>
    <t>733</t>
  </si>
  <si>
    <t>Ústřední vytápění - rozvodné potrubí</t>
  </si>
  <si>
    <t>733110000</t>
  </si>
  <si>
    <t>Zednické výpomoci ÚT rozvodné potrubí</t>
  </si>
  <si>
    <t>-98987714</t>
  </si>
  <si>
    <t>733120815</t>
  </si>
  <si>
    <t>Demontáž potrubí ocelového hladkého do D 38</t>
  </si>
  <si>
    <t>7363699</t>
  </si>
  <si>
    <t>"stávající ocel. rozvody vč. vratky</t>
  </si>
  <si>
    <t>"205=" 2*(0,8+0,6+0,8+0,2+0,3+1,2+2,0+2,35+1,1+0,15+0,20+1,0)</t>
  </si>
  <si>
    <t xml:space="preserve">   2*(0,55+4,38+0,12+0,4)+0,6</t>
  </si>
  <si>
    <t>"201=" 2*(0,93+0,45)</t>
  </si>
  <si>
    <t>"202=" 2*(0,20+3,7+0,89+0,48)+0,1+0,9</t>
  </si>
  <si>
    <t>"203=" 2*(0,89+6,31+4,85)+2*(0,15+0,6)</t>
  </si>
  <si>
    <t>"204=" 2*(0,3+6,45-0,27-1,2)+3*(0,16+0,6)</t>
  </si>
  <si>
    <t>"schodiště (do 206)=" 2*(1,0+0,15+0,3)</t>
  </si>
  <si>
    <t>"206=" 2*(2,33+2,4+0,2)</t>
  </si>
  <si>
    <t>"8 % na prostupy, oblouky apod.=" x1*0,08</t>
  </si>
  <si>
    <t>733140811</t>
  </si>
  <si>
    <t>Odřezání nádoby odvzdušňovací</t>
  </si>
  <si>
    <t>1128754000</t>
  </si>
  <si>
    <t>"205=" 2</t>
  </si>
  <si>
    <t>733190801</t>
  </si>
  <si>
    <t>Odřezání objímky dvojité do DN 50</t>
  </si>
  <si>
    <t>-1547043555</t>
  </si>
  <si>
    <t>(pUTb/2)/2,5</t>
  </si>
  <si>
    <t>733221103</t>
  </si>
  <si>
    <t>Potrubí měděné měkké spojované měkkým pájením D 18x1</t>
  </si>
  <si>
    <t>-781711477</t>
  </si>
  <si>
    <t>"z D=15, 18 a 22 mm počítán průměr nových rozvodů 18 mm</t>
  </si>
  <si>
    <t>"výměna demontovaného potrubí=" pUTb</t>
  </si>
  <si>
    <t>"napojení nových topidel nebo změna umístění</t>
  </si>
  <si>
    <t>"205-změna rozvodů k topidlům =" 2*(3,35+0,6+0,6-0,55)</t>
  </si>
  <si>
    <t>"206 - topidlo umístěné pod oknem=" 2*(0,3+3,97-0,68-0,66+2,4)-9,86</t>
  </si>
  <si>
    <t>733231112</t>
  </si>
  <si>
    <t>Kompenzátor pro měděné potrubíí D 18 tvaru U s hladkými ohyby s konci na vnitřní pájen</t>
  </si>
  <si>
    <t>502314055</t>
  </si>
  <si>
    <t>733231113</t>
  </si>
  <si>
    <t>Kompenzátor pro měděné potrubí D 22 tvaru U s hladkými ohyby s konci na vnitřní pájení</t>
  </si>
  <si>
    <t>-499240012</t>
  </si>
  <si>
    <t>733291101</t>
  </si>
  <si>
    <t>Zkouška těsnosti potrubí měděné do D 35x1,5</t>
  </si>
  <si>
    <t>1927204720</t>
  </si>
  <si>
    <t xml:space="preserve"> tCu18</t>
  </si>
  <si>
    <t>733811241</t>
  </si>
  <si>
    <t>Ochrana potrubí ústředního vytápění  termoizolačními trubicemi z PE tl do 20 mm DN do 22 mm</t>
  </si>
  <si>
    <t>1773474365</t>
  </si>
  <si>
    <t>"potrubí ÚV schodiště (do 206)=" 2*(1,0+0,15+0,3)</t>
  </si>
  <si>
    <t>998733102</t>
  </si>
  <si>
    <t>Přesun hmot tonážní pro rozvody potrubí v objektech v do 12 m</t>
  </si>
  <si>
    <t>244701307</t>
  </si>
  <si>
    <t>998733181</t>
  </si>
  <si>
    <t>Příplatek k přesunu hmot tonážní 733 prováděný bez použití mechanizace</t>
  </si>
  <si>
    <t>1489039126</t>
  </si>
  <si>
    <t>734</t>
  </si>
  <si>
    <t>Ústřední vytápění - armatury</t>
  </si>
  <si>
    <t>734200821</t>
  </si>
  <si>
    <t>Demontáž armatury závitové se dvěma závity do G 1/2</t>
  </si>
  <si>
    <t>1190244388</t>
  </si>
  <si>
    <t>"ventily radiátorů=" 9</t>
  </si>
  <si>
    <t>734211119</t>
  </si>
  <si>
    <t>Ventil závitový odvzdušňovací G 3/8 PN 14 do 120°C automatický</t>
  </si>
  <si>
    <t>-1922432698</t>
  </si>
  <si>
    <t>734221532</t>
  </si>
  <si>
    <t>Ventil závitový termostatický rohový jednoregulační G 1/2 PN 16 do 110°C bez hlavice ovládání</t>
  </si>
  <si>
    <t>-1376491115</t>
  </si>
  <si>
    <t>"m.č. 201-206=" 1+1+2+3+2+1</t>
  </si>
  <si>
    <t>734221686</t>
  </si>
  <si>
    <t>Termostatická hlavice vosková PN 10 do 110°C otopných těles VK</t>
  </si>
  <si>
    <t>-662474492</t>
  </si>
  <si>
    <t>734261233</t>
  </si>
  <si>
    <t>Šroubení topenářské přímé G 1/2 PN 16 do 120°C</t>
  </si>
  <si>
    <t>1803870866</t>
  </si>
  <si>
    <t>"201-209=" 10*2</t>
  </si>
  <si>
    <t>734261406.1</t>
  </si>
  <si>
    <t>Montáž - armatura připojovací přímá PN 10 do 110°C radiátorů typu VK - materiál ve specifikaci</t>
  </si>
  <si>
    <t>487829404</t>
  </si>
  <si>
    <t>"205 - otopný žebřík : přívod+vratka=" 1+1</t>
  </si>
  <si>
    <t>484545-02</t>
  </si>
  <si>
    <t>-941865236</t>
  </si>
  <si>
    <t>484545-03</t>
  </si>
  <si>
    <t>Integrovaná armatura -  univerzální krytka armatury v barvě bílá</t>
  </si>
  <si>
    <t>1715304379</t>
  </si>
  <si>
    <t>734291122</t>
  </si>
  <si>
    <t>Kohout plnící a vypouštěcí G 3/8 PN 10 do 90°C závitový</t>
  </si>
  <si>
    <t>-660572745</t>
  </si>
  <si>
    <t>998734102</t>
  </si>
  <si>
    <t>Přesun hmot tonážní pro armatury v objektech v do 12 m</t>
  </si>
  <si>
    <t>390889092</t>
  </si>
  <si>
    <t>998734181</t>
  </si>
  <si>
    <t>Příplatek k přesunu hmot tonážní 734 prováděný bez použití mechanizace</t>
  </si>
  <si>
    <t>-2064035125</t>
  </si>
  <si>
    <t>735</t>
  </si>
  <si>
    <t>Ústřední vytápění - otopná tělesa</t>
  </si>
  <si>
    <t>735000001</t>
  </si>
  <si>
    <t>Zednické výpomoci -ÚT  - otopná tělesa</t>
  </si>
  <si>
    <t>-1748107626</t>
  </si>
  <si>
    <t>735121810</t>
  </si>
  <si>
    <t>Demontáž otopného tělesa ocelového článkového</t>
  </si>
  <si>
    <t>-98108944</t>
  </si>
  <si>
    <t xml:space="preserve">"do suti - nedemontované </t>
  </si>
  <si>
    <t xml:space="preserve">"m.č. 201, 202, 205, </t>
  </si>
  <si>
    <t>7*0,47+21*0,47+20*0,265</t>
  </si>
  <si>
    <t>2026688204</t>
  </si>
  <si>
    <t>"poznámka: nulová cena, články jsou demontované,</t>
  </si>
  <si>
    <t>"položené v jednotlivých místnostech</t>
  </si>
  <si>
    <t>"203,204,206=" 0,265*(20*2+20*3+14)</t>
  </si>
  <si>
    <t>735152555</t>
  </si>
  <si>
    <t>Otopné těleso panelové VK dvoudeskové 2 přídavné přestupní plochy výška/délka 500/800mm výkon 1162 W</t>
  </si>
  <si>
    <t>1410077249</t>
  </si>
  <si>
    <t>"206=" 1</t>
  </si>
  <si>
    <t>735152559</t>
  </si>
  <si>
    <t>Otopné těleso panelové VK dvoudeskové 2 přídavné přestupní plochy výška/délka 500/1200mm výkon 1742W</t>
  </si>
  <si>
    <t>-1382417548</t>
  </si>
  <si>
    <t>735152594</t>
  </si>
  <si>
    <t>Otopné těleso panelové VK dvoudeskové 2 přídavné přestupní plochy výška/délka 900/700mm výkon 1619 W</t>
  </si>
  <si>
    <t>-1179756524</t>
  </si>
  <si>
    <t>"m.č. 201=" 1</t>
  </si>
  <si>
    <t>735152658</t>
  </si>
  <si>
    <t>Otopné těleso panelové VK třídeskové 3 přídavné přestupní plochy výška/délka 500/1100mm výkon 2287 W</t>
  </si>
  <si>
    <t>-910933535</t>
  </si>
  <si>
    <t>"203=" 1</t>
  </si>
  <si>
    <t>735152659</t>
  </si>
  <si>
    <t>Otopné těleso panelové VK třídeskové 3 přídavné přestupní plochy výška/délka 500/1200mm výkon 2495 W</t>
  </si>
  <si>
    <t>698956586</t>
  </si>
  <si>
    <t>"204=" 3</t>
  </si>
  <si>
    <t>735152660</t>
  </si>
  <si>
    <t>Otopné těleso panelové VK třídeskové 3 přídavné přestupní plochy výška/délka 500/1400mm výkon 2911 W</t>
  </si>
  <si>
    <t>788778115</t>
  </si>
  <si>
    <t>735152700</t>
  </si>
  <si>
    <t>Otopné těleso panelové VK třídeskové 3 přídavné přestupní plochy výška/délka 900/1400mm výkon 4659 W</t>
  </si>
  <si>
    <t>1741556719</t>
  </si>
  <si>
    <t>735164522</t>
  </si>
  <si>
    <t>Montáž otopného tělesa trubkového na stěny výšky tělesa přes 1340 mm</t>
  </si>
  <si>
    <t>1888913289</t>
  </si>
  <si>
    <t>484517-01</t>
  </si>
  <si>
    <t>Trubkové otopné těleso šířka 600mm, výška 1500 mm pro spodní středové připojení s s připojovací roztečí 50 mm</t>
  </si>
  <si>
    <t>-1891602696</t>
  </si>
  <si>
    <t>"Technické údaje</t>
  </si>
  <si>
    <t>"Výška H  = 1500 mm</t>
  </si>
  <si>
    <t>"Délka L  = 600 mm</t>
  </si>
  <si>
    <t>"Hloubka B = 30 mm</t>
  </si>
  <si>
    <t>"Připojovací rozteč   50 mm</t>
  </si>
  <si>
    <t>"Připojovací závit 6 x G 1/2 vnitřní</t>
  </si>
  <si>
    <t>"Nejvyšší přípustný provozní přetlak 1,0 MPa</t>
  </si>
  <si>
    <t>"Zkušební přetlak 1,3 MPa</t>
  </si>
  <si>
    <t>"Nejvyšší přípustná provozní teplota 110 °C</t>
  </si>
  <si>
    <t>"Průtokový součinitel (KLC) AT = 2,1 x 10-4 m2</t>
  </si>
  <si>
    <t>"Průtokový součinitel (KLCM) AT = 7,1 x 10-5 m2</t>
  </si>
  <si>
    <t>"Součinitel odporu (KLC) ξT = 1,8</t>
  </si>
  <si>
    <t>"Součinitel odporu (KLCM) ξT = 16,</t>
  </si>
  <si>
    <t>484517-02</t>
  </si>
  <si>
    <t>elektrické topné těleso bez integr. regulátor. teploty výkon 700 W</t>
  </si>
  <si>
    <t>1247330359</t>
  </si>
  <si>
    <t>484517-03</t>
  </si>
  <si>
    <t>Kombinované vytápění – příslušenství: Vidlice se spínačem VS1</t>
  </si>
  <si>
    <t>-55843315</t>
  </si>
  <si>
    <t>735511142.RHU</t>
  </si>
  <si>
    <t xml:space="preserve">Vytápění - prostorový termostat programovatelný </t>
  </si>
  <si>
    <t>-1750449221</t>
  </si>
  <si>
    <t>998735102</t>
  </si>
  <si>
    <t>Přesun hmot tonážní pro otopná tělesa v objektech v do 12 m</t>
  </si>
  <si>
    <t>-479817170</t>
  </si>
  <si>
    <t>998735181</t>
  </si>
  <si>
    <t>Příplatek k přesunu hmot tonážní 735 prováděný bez použití mechanizace</t>
  </si>
  <si>
    <t>1563207100</t>
  </si>
  <si>
    <t>762</t>
  </si>
  <si>
    <t>Konstrukce tesařské</t>
  </si>
  <si>
    <t>762081510</t>
  </si>
  <si>
    <t>Plošné hoblování hraněného řeziva na staveništi</t>
  </si>
  <si>
    <t>803225757</t>
  </si>
  <si>
    <t>"prahy dveří</t>
  </si>
  <si>
    <t>"201/205=" 0,9*0,42+0,9*0,03*2</t>
  </si>
  <si>
    <t>"201/203=" 0,8*0,20+0,8*0,03*2</t>
  </si>
  <si>
    <t>"201/204=" 0,91*0,55+0,91*0,03*2</t>
  </si>
  <si>
    <t>"schodiště/206=" 0,9*0,42+0,9*0,03*2</t>
  </si>
  <si>
    <t>762521811</t>
  </si>
  <si>
    <t>Demontáž podlah bez polštářů z prken tloušťky do 32 mm</t>
  </si>
  <si>
    <t>2023150983</t>
  </si>
  <si>
    <t xml:space="preserve">"srovnatelná položka pro demontáž prahů </t>
  </si>
  <si>
    <t>"mezi obložkovými zárubněmi</t>
  </si>
  <si>
    <t>"201/205=" 0,9*0,42</t>
  </si>
  <si>
    <t>"201/203=" 0,8*0,20</t>
  </si>
  <si>
    <t>"201/204=" 0,91*0,55</t>
  </si>
  <si>
    <t>"schodiště/206=" 0,9*0,42</t>
  </si>
  <si>
    <t>762521922</t>
  </si>
  <si>
    <t>Vyřezání části podlahy z prken tl do 32 mm bez polštářů plochy jednotlivě do 1 m2</t>
  </si>
  <si>
    <t>-1938855204</t>
  </si>
  <si>
    <t>"203, 204 - oprava podlah - sondy=" 0,9*1,0+0,8*0,9</t>
  </si>
  <si>
    <t>762522911</t>
  </si>
  <si>
    <t>Vyřezání polštářů tloušťky do 100 mm</t>
  </si>
  <si>
    <t>-786181027</t>
  </si>
  <si>
    <t>"oprava podlah - sond</t>
  </si>
  <si>
    <t>"203=" 1,0*2</t>
  </si>
  <si>
    <t>"204=" 0,9*2</t>
  </si>
  <si>
    <t>762523912</t>
  </si>
  <si>
    <t>Doplnění části podlah hrubými prkny tl do 32 mm plochy jednotlivě do 1 m2</t>
  </si>
  <si>
    <t>2060212777</t>
  </si>
  <si>
    <t>762524911</t>
  </si>
  <si>
    <t>Položení a nastavení polštářů tloušťky do 100 mm</t>
  </si>
  <si>
    <t>1119947313</t>
  </si>
  <si>
    <t>998762102</t>
  </si>
  <si>
    <t>Přesun hmot tonážní pro kce tesařské v objektech v do 12 m</t>
  </si>
  <si>
    <t>1864077228</t>
  </si>
  <si>
    <t>998762181</t>
  </si>
  <si>
    <t>Příplatek k přesunu hmot tonážní 762 prováděný bez použití mechanizace</t>
  </si>
  <si>
    <t>-210014147</t>
  </si>
  <si>
    <t>766</t>
  </si>
  <si>
    <t>Konstrukce truhlářské</t>
  </si>
  <si>
    <t>766441811</t>
  </si>
  <si>
    <t>Demontáž parapetních desek dřevěných nebo plastových šířky do 30 cm délky do 1,0 m</t>
  </si>
  <si>
    <t>-633505959</t>
  </si>
  <si>
    <t>"205,206=" 1+1</t>
  </si>
  <si>
    <t>766441821</t>
  </si>
  <si>
    <t>Demontáž parapetních desek dřevěných nebo plastových šířky do 30 cm délky přes 1,0 m</t>
  </si>
  <si>
    <t>1497089667</t>
  </si>
  <si>
    <t>"203,204=" 2+3</t>
  </si>
  <si>
    <t>766622216</t>
  </si>
  <si>
    <t>Montáž plastových oken plochy do 1 m2 otevíravých s rámem do zdiva</t>
  </si>
  <si>
    <t>-981498553</t>
  </si>
  <si>
    <t>"205, 206=" 1+1</t>
  </si>
  <si>
    <t>61140049</t>
  </si>
  <si>
    <t>okno plastové otevíravé/sklopné dvojsklo do plochy 1m2</t>
  </si>
  <si>
    <t>-914486453</t>
  </si>
  <si>
    <t>0,66*1,27*2</t>
  </si>
  <si>
    <t>766623911.1okna 203,</t>
  </si>
  <si>
    <t xml:space="preserve">Oprava oken  </t>
  </si>
  <si>
    <t>813626251</t>
  </si>
  <si>
    <t>"seřízení, oprava kování a nátěru</t>
  </si>
  <si>
    <t>"203,204 - okna=" 1,2*2,17*(2+3)</t>
  </si>
  <si>
    <t>766660021</t>
  </si>
  <si>
    <t>Montáž dveřních křídel otvíravých jednokřídlových š do 0,8 m požárních do ocelové zárubně</t>
  </si>
  <si>
    <t>-1672018055</t>
  </si>
  <si>
    <t>"vstupní dveře do bytu=" 1</t>
  </si>
  <si>
    <t>61165610</t>
  </si>
  <si>
    <t>dveře vnitřní požárně odolné CPL fólie EI (EW) 30 D3 1křídlové 800x1970mm</t>
  </si>
  <si>
    <t>59686480</t>
  </si>
  <si>
    <t>54914110</t>
  </si>
  <si>
    <t>kování bezpečnostní R1, knoflík-klika R1 Cr</t>
  </si>
  <si>
    <t>471610343</t>
  </si>
  <si>
    <t>54964110</t>
  </si>
  <si>
    <t>vložka zámková cylindrická oboustranná</t>
  </si>
  <si>
    <t>-1964525128</t>
  </si>
  <si>
    <t>766660728</t>
  </si>
  <si>
    <t>Montáž dveřního interiérového kování - zámku</t>
  </si>
  <si>
    <t>2006955166</t>
  </si>
  <si>
    <t>"srovnatelná položka pro zajištění stahovacích</t>
  </si>
  <si>
    <t>"schodů z půdního prostoru=" 1</t>
  </si>
  <si>
    <t>Spec.1</t>
  </si>
  <si>
    <t xml:space="preserve">Zámek pro zajištění poklopu stah. schodů </t>
  </si>
  <si>
    <t>kpl.</t>
  </si>
  <si>
    <t>628820862</t>
  </si>
  <si>
    <t>766661911</t>
  </si>
  <si>
    <t>Oprava dveřních křídel tmelením</t>
  </si>
  <si>
    <t>-1102322309</t>
  </si>
  <si>
    <t>"vyspravení stávajích dveřních křídel před provedením</t>
  </si>
  <si>
    <t>"nátěru=" 0,9*1,96*4+0,8*1,96</t>
  </si>
  <si>
    <t>766662811</t>
  </si>
  <si>
    <t>Demontáž dveřních prahů u dveří jednokřídlových</t>
  </si>
  <si>
    <t>-2023210469</t>
  </si>
  <si>
    <t>766663991</t>
  </si>
  <si>
    <t>Oprava vyspravením dřevěné zárubně pro dveře jednokřídlové</t>
  </si>
  <si>
    <t>2061998202</t>
  </si>
  <si>
    <t>"kontrola a případné vyspravení stávajících</t>
  </si>
  <si>
    <t>"dřevěných zárubní=" 5</t>
  </si>
  <si>
    <t>766664954</t>
  </si>
  <si>
    <t>Oprava dveřních křídel výměna kukátka</t>
  </si>
  <si>
    <t>CS ÚRS 2017 01</t>
  </si>
  <si>
    <t>189260030</t>
  </si>
  <si>
    <t>"vstupní dveře=" 1</t>
  </si>
  <si>
    <t>549155500</t>
  </si>
  <si>
    <t>kukátko-průhledítko panoramatické chrom</t>
  </si>
  <si>
    <t>1890418410</t>
  </si>
  <si>
    <t>766694111</t>
  </si>
  <si>
    <t>Montáž parapetních desek dřevěných nebo plastových šířky do 30 cm délky do 1,0 m</t>
  </si>
  <si>
    <t>-42611411</t>
  </si>
  <si>
    <t>61144400</t>
  </si>
  <si>
    <t>parapet plastový vnitřní komůrkový 180x20x1000mm</t>
  </si>
  <si>
    <t>983633128</t>
  </si>
  <si>
    <t>0,66*2*1,10</t>
  </si>
  <si>
    <t>61144401</t>
  </si>
  <si>
    <t>parapet plastový vnitřní komůrkový 250x20x1000mm</t>
  </si>
  <si>
    <t>464962385</t>
  </si>
  <si>
    <t>1,2*5*1,02</t>
  </si>
  <si>
    <t>61144019</t>
  </si>
  <si>
    <t>koncovka k parapetu plastovému vnitřnímu 1 pár</t>
  </si>
  <si>
    <t>sada</t>
  </si>
  <si>
    <t>-305723628</t>
  </si>
  <si>
    <t>-1630446225</t>
  </si>
  <si>
    <t>766694112</t>
  </si>
  <si>
    <t>Montáž parapetních desek dřevěných nebo plastových šířky do 30 cm délky do 1,6 m</t>
  </si>
  <si>
    <t>1946843708</t>
  </si>
  <si>
    <t>"203, 204, délky 1200 mm=" 5</t>
  </si>
  <si>
    <t>766695212</t>
  </si>
  <si>
    <t>Montáž truhlářských prahů dveří jednokřídlových šířky do 10 cm</t>
  </si>
  <si>
    <t>-1124112205</t>
  </si>
  <si>
    <t>"201- vstupní dveře=" 1</t>
  </si>
  <si>
    <t>6118715-1</t>
  </si>
  <si>
    <t>prah dveřní dřevěný dubový tl 2 cm dl.82 cm š 10 cm s povrchvou úpravou</t>
  </si>
  <si>
    <t>948958543</t>
  </si>
  <si>
    <t>766695233</t>
  </si>
  <si>
    <t>Montáž truhlářských prahů dveří dvoukřídlových šířky přes 10 cm</t>
  </si>
  <si>
    <t>1617938655</t>
  </si>
  <si>
    <t>"srovnatelná položka pro montáž prahů</t>
  </si>
  <si>
    <t>"dveří jednokřídlových mezi  obložkovými</t>
  </si>
  <si>
    <t xml:space="preserve">"zárubněmi </t>
  </si>
  <si>
    <t>"205,203,204,206=" 4</t>
  </si>
  <si>
    <t>60556100</t>
  </si>
  <si>
    <t>řezivo dubové sušené tl 30mm</t>
  </si>
  <si>
    <t>1231880501</t>
  </si>
  <si>
    <t>prah*0,03*1,10</t>
  </si>
  <si>
    <t>766812830</t>
  </si>
  <si>
    <t>Demontáž kuchyňských linek dřevěných nebo kovových délky do 1,8 m</t>
  </si>
  <si>
    <t>441718699</t>
  </si>
  <si>
    <t>998766102</t>
  </si>
  <si>
    <t>Přesun hmot tonážní pro konstrukce truhlářské v objektech v do 12 m</t>
  </si>
  <si>
    <t>1234000399</t>
  </si>
  <si>
    <t>998766181</t>
  </si>
  <si>
    <t>Příplatek k přesunu hmot tonážní 766 prováděný bez použití mechanizace</t>
  </si>
  <si>
    <t>1998034854</t>
  </si>
  <si>
    <t>767</t>
  </si>
  <si>
    <t>Konstrukce zámečnické</t>
  </si>
  <si>
    <t>767647912</t>
  </si>
  <si>
    <t>Oprava a údržba dveří - výměna klik se štítky</t>
  </si>
  <si>
    <t>-829622659</t>
  </si>
  <si>
    <t>"206,205,202,203,204=" 5</t>
  </si>
  <si>
    <t>54914622</t>
  </si>
  <si>
    <t>kování dveřní vrchní klika včetně štítu a montážního materiálu BB 72 matný nikl</t>
  </si>
  <si>
    <t>776091536</t>
  </si>
  <si>
    <t>"výběr bude upřesněn investorem=" 5</t>
  </si>
  <si>
    <t>767647913.1</t>
  </si>
  <si>
    <t>Montáž vložky FAB</t>
  </si>
  <si>
    <t>1315913430</t>
  </si>
  <si>
    <t>-951420652</t>
  </si>
  <si>
    <t>998767102</t>
  </si>
  <si>
    <t>Přesun hmot tonážní pro zámečnické konstrukce v objektech v do 12 m</t>
  </si>
  <si>
    <t>723484580</t>
  </si>
  <si>
    <t>998767181</t>
  </si>
  <si>
    <t>Příplatek k přesunu hmot tonážní 767 prováděný bez použití mechanizace</t>
  </si>
  <si>
    <t>1027220963</t>
  </si>
  <si>
    <t>771</t>
  </si>
  <si>
    <t>Podlahy z dlaždic</t>
  </si>
  <si>
    <t>771111011</t>
  </si>
  <si>
    <t>Vysátí podkladu před pokládkou dlažby</t>
  </si>
  <si>
    <t>702037552</t>
  </si>
  <si>
    <t>771121011</t>
  </si>
  <si>
    <t>Nátěr penetrační na podlahu</t>
  </si>
  <si>
    <t>755094854</t>
  </si>
  <si>
    <t>kd +soKD*0,10</t>
  </si>
  <si>
    <t>771151012</t>
  </si>
  <si>
    <t>Samonivelační stěrka podlah pevnosti 20 MPa tl 5 mm</t>
  </si>
  <si>
    <t>197268243</t>
  </si>
  <si>
    <t>771471810</t>
  </si>
  <si>
    <t>Demontáž soklíků z dlaždic keramických kladených do malty rovných</t>
  </si>
  <si>
    <t>1936820980</t>
  </si>
  <si>
    <t>"205-koupelna=" 4,38+0,12+1,08</t>
  </si>
  <si>
    <t>771571810</t>
  </si>
  <si>
    <t>Demontáž podlah z dlaždic keramických kladených do malty</t>
  </si>
  <si>
    <t>-502641589</t>
  </si>
  <si>
    <t>771574112</t>
  </si>
  <si>
    <t>Montáž podlah keramických hladkých lepených flexibilním lepidlem do 12 ks/ m2</t>
  </si>
  <si>
    <t>-732308095</t>
  </si>
  <si>
    <t>"205- koupelna</t>
  </si>
  <si>
    <t>4,38*2,28+1,2*0,1+0,12*2,3-0,21*0,27</t>
  </si>
  <si>
    <t>"odpočet vany, příčky=" -(1,6*0,72+0,99*0,15)</t>
  </si>
  <si>
    <t>597610</t>
  </si>
  <si>
    <t xml:space="preserve">dlažba keramická protiskluzová 300x300 mm </t>
  </si>
  <si>
    <t>-341316330</t>
  </si>
  <si>
    <t xml:space="preserve">kd*1,10 </t>
  </si>
  <si>
    <t>771591185</t>
  </si>
  <si>
    <t>Podlahy  řezání keramických dlaždic rovné</t>
  </si>
  <si>
    <t>2010437010</t>
  </si>
  <si>
    <t>kd/0,15</t>
  </si>
  <si>
    <t>998771102</t>
  </si>
  <si>
    <t>Přesun hmot tonážní pro podlahy z dlaždic v objektech v do 12 m</t>
  </si>
  <si>
    <t>701974060</t>
  </si>
  <si>
    <t>998771181</t>
  </si>
  <si>
    <t>Příplatek k přesunu hmot tonážní 771 prováděný bez použití mechanizace</t>
  </si>
  <si>
    <t>-1780713246</t>
  </si>
  <si>
    <t>775</t>
  </si>
  <si>
    <t>Podlahy skládané</t>
  </si>
  <si>
    <t>775411810</t>
  </si>
  <si>
    <t>Demontáž soklíků nebo lišt dřevěných přibíjených</t>
  </si>
  <si>
    <t>-718839397</t>
  </si>
  <si>
    <t>"202=" 4,43+3,7*2+4,55+0,2*2+0,48*2</t>
  </si>
  <si>
    <t xml:space="preserve">   -(0,63+0,8+3,15+1,0)</t>
  </si>
  <si>
    <t>"203=" 4,75+6,31*2+4,82+0,15*4-(3,15+1,1)</t>
  </si>
  <si>
    <t>"204=" 6,45+6,28+6,48+6,23+0,15*6-(1,1*2)</t>
  </si>
  <si>
    <t>775413115</t>
  </si>
  <si>
    <t>Montáž podlahové lišty ze dřeva tvrdého nebo měkkého lepené</t>
  </si>
  <si>
    <t>1089462268</t>
  </si>
  <si>
    <t>"201=" 1,81-0,9+0,16+0,17+0,14+0,17+0,22*2</t>
  </si>
  <si>
    <t>1,62-1,1+(0,45+1,95+0,5+4,49)*2</t>
  </si>
  <si>
    <t>-(1,1*1,0+1,1)+0,93</t>
  </si>
  <si>
    <t>611-bal-02</t>
  </si>
  <si>
    <t>Podlahové lišty k plovoucím podlahám 14x50 mm, dl. 2400 mm</t>
  </si>
  <si>
    <t>2080394412</t>
  </si>
  <si>
    <t>soPlov*1,05</t>
  </si>
  <si>
    <t>775413310</t>
  </si>
  <si>
    <t>Montáž soklíku ze dřeva tvrdého nebo měkkého přibíjeného s přetmelením</t>
  </si>
  <si>
    <t>-906284246</t>
  </si>
  <si>
    <t>"203, 204  odpočet šířky ostění =" -(0,15*2)*5</t>
  </si>
  <si>
    <t>6141815</t>
  </si>
  <si>
    <t xml:space="preserve">lišta podlahová dřevěná buk  </t>
  </si>
  <si>
    <t>-324598653</t>
  </si>
  <si>
    <t>"poznámka: lišty budou tvaru stávajících</t>
  </si>
  <si>
    <t>soklVlys*1,05</t>
  </si>
  <si>
    <t>256</t>
  </si>
  <si>
    <t>775510952</t>
  </si>
  <si>
    <t>Doplnění podlah vlysových, tl do 22 mm, plochy do 1 m2</t>
  </si>
  <si>
    <t>21307776</t>
  </si>
  <si>
    <t>"203, 204 oprava sond podlah=" 1+1</t>
  </si>
  <si>
    <t>61192574</t>
  </si>
  <si>
    <t>vlysy parketové dub 21x70x350mm barevnost přirozená</t>
  </si>
  <si>
    <t>1753808172</t>
  </si>
  <si>
    <t>"přeměřit rozměry stávajících vlysů</t>
  </si>
  <si>
    <t>"203, 204 =" sondaA*1,10</t>
  </si>
  <si>
    <t>775541151</t>
  </si>
  <si>
    <t>Montáž podlah plovoucích z lamel laminátových</t>
  </si>
  <si>
    <t>1411338976</t>
  </si>
  <si>
    <t>61152124</t>
  </si>
  <si>
    <t>podlaha laminátová zámkový spoj 192x1285x7mm</t>
  </si>
  <si>
    <t>-1801032257</t>
  </si>
  <si>
    <t>m201*1,05</t>
  </si>
  <si>
    <t>775591191</t>
  </si>
  <si>
    <t>Montáž podložky vyrovnávací a tlumící pro plovoucí podlahy</t>
  </si>
  <si>
    <t>-209633616</t>
  </si>
  <si>
    <t>61155351</t>
  </si>
  <si>
    <t>podložka izolační z pěnového PE 3mm</t>
  </si>
  <si>
    <t>-1965003469</t>
  </si>
  <si>
    <t>775591905</t>
  </si>
  <si>
    <t>Oprava podlah dřevěných - tmelení celoplošné vlysové, parketové podlahy</t>
  </si>
  <si>
    <t>1938973971</t>
  </si>
  <si>
    <t>"z výměry podlah oprava tmelení 25%</t>
  </si>
  <si>
    <t>vlys*0,25</t>
  </si>
  <si>
    <t>775591919</t>
  </si>
  <si>
    <t>Oprava podlah dřevěných - broušení celkové včetně tmelení</t>
  </si>
  <si>
    <t>-1275108930</t>
  </si>
  <si>
    <t>"místnosti s vlysovými podlahami</t>
  </si>
  <si>
    <t>"202 - kuchyň=" (4,43+4,45)/2*3,7+3,15*0,48</t>
  </si>
  <si>
    <t>"203- pokoj=" (4,75+4,82)/2*6,31+1,2*0,15*2+0,9*0,25</t>
  </si>
  <si>
    <t>"204- ložnice=" (6,45+6,48)/2*(6,28+6,23)/2+1,2*0,15*3</t>
  </si>
  <si>
    <t>775591920</t>
  </si>
  <si>
    <t>Oprava podlah dřevěných - vysátí povrchu</t>
  </si>
  <si>
    <t>2096798861</t>
  </si>
  <si>
    <t>"před a po broušení=" vlys*2</t>
  </si>
  <si>
    <t>775591929</t>
  </si>
  <si>
    <t>Oprava podlah dřevěných - celkové lakování</t>
  </si>
  <si>
    <t>1655650672</t>
  </si>
  <si>
    <t>"podlahy vlysové=" vlys</t>
  </si>
  <si>
    <t>"prahy dřevěné mezi oblož. zárubněmi=" hoblP</t>
  </si>
  <si>
    <t>998775102</t>
  </si>
  <si>
    <t>Přesun hmot tonážní pro podlahy dřevěné v objektech v do 12 m</t>
  </si>
  <si>
    <t>-695274504</t>
  </si>
  <si>
    <t>998775181</t>
  </si>
  <si>
    <t>Příplatek k přesunu hmot tonážní 775 prováděný bez použití mechanizace</t>
  </si>
  <si>
    <t>-2084552851</t>
  </si>
  <si>
    <t>776</t>
  </si>
  <si>
    <t>Podlahy povlakové</t>
  </si>
  <si>
    <t>776111115</t>
  </si>
  <si>
    <t>Broušení podkladu povlakových podlah před litím stěrky</t>
  </si>
  <si>
    <t>1378350690</t>
  </si>
  <si>
    <t>776111311.1</t>
  </si>
  <si>
    <t>Vysátí podkladu povlakových podlah</t>
  </si>
  <si>
    <t>691019955</t>
  </si>
  <si>
    <t>"201=" m201</t>
  </si>
  <si>
    <t>"206=" pvc</t>
  </si>
  <si>
    <t>776121111</t>
  </si>
  <si>
    <t>Vodou ředitelná penetrace savého podkladu povlakových podlah ředěná v poměru 1:3</t>
  </si>
  <si>
    <t>-545383266</t>
  </si>
  <si>
    <t>m201+pvc</t>
  </si>
  <si>
    <t>776141112</t>
  </si>
  <si>
    <t>Vyrovnání podkladu povlakových podlah stěrkou pevnosti 20 MPa tl 5 mm</t>
  </si>
  <si>
    <t>-188293501</t>
  </si>
  <si>
    <t>776201811</t>
  </si>
  <si>
    <t>Demontáž lepených povlakových podlah bez podložky ručně</t>
  </si>
  <si>
    <t>-238056415</t>
  </si>
  <si>
    <t>"206 - komora na schodišti=" (2,2+2,18)/2*3,97+1,48*0,15</t>
  </si>
  <si>
    <t>"podesta chodiště u bytu.č. 2=" 1,81*(0,9+2,2)</t>
  </si>
  <si>
    <t>776201814</t>
  </si>
  <si>
    <t>Demontáž povlakových podlahovin volně položených podlepených páskou</t>
  </si>
  <si>
    <t>1491648919</t>
  </si>
  <si>
    <t>"201 - koberec</t>
  </si>
  <si>
    <t>(1,81+1,62)/2*(1,95+0,5+4,47)</t>
  </si>
  <si>
    <t>1,24*0,45+0,93*0,22</t>
  </si>
  <si>
    <t>-0,5*(0,14+0,17)</t>
  </si>
  <si>
    <t>"201 - PVC=" m201</t>
  </si>
  <si>
    <t>776221111</t>
  </si>
  <si>
    <t>Lepení pásů z PVC standardním lepidlem</t>
  </si>
  <si>
    <t>-1596457033</t>
  </si>
  <si>
    <t>"206, podesta před 206=" pvcB</t>
  </si>
  <si>
    <t>284122851</t>
  </si>
  <si>
    <t>1940268773</t>
  </si>
  <si>
    <t>pvc*1,10</t>
  </si>
  <si>
    <t>776410811</t>
  </si>
  <si>
    <t>Odstranění soklíků a lišt pryžových nebo plastových</t>
  </si>
  <si>
    <t>-1894237866</t>
  </si>
  <si>
    <t>"50% výměry=" pvcSo*0,5</t>
  </si>
  <si>
    <t>776421111</t>
  </si>
  <si>
    <t>Montáž obvodových lišt lepením</t>
  </si>
  <si>
    <t>-4606520</t>
  </si>
  <si>
    <t>"206=" 2,2+2,18+3,97*2-1,1+0,15*2</t>
  </si>
  <si>
    <t>"podesta schodiště u 206=" 1,81*2-0,9+0,8+2,2-0,9</t>
  </si>
  <si>
    <t>28411006</t>
  </si>
  <si>
    <t>lišta soklová PVC samolepící 15x50mm</t>
  </si>
  <si>
    <t>245556796</t>
  </si>
  <si>
    <t>pvcSo*1,05</t>
  </si>
  <si>
    <t>998776102</t>
  </si>
  <si>
    <t>Přesun hmot tonážní pro podlahy povlakové v objektech v do 12 m</t>
  </si>
  <si>
    <t>-721071811</t>
  </si>
  <si>
    <t>998776181</t>
  </si>
  <si>
    <t>Příplatek k přesunu hmot tonážní 776 prováděný bez použití mechanizace</t>
  </si>
  <si>
    <t>1591344225</t>
  </si>
  <si>
    <t>781</t>
  </si>
  <si>
    <t>Dokončovací práce - obklady</t>
  </si>
  <si>
    <t>781121011</t>
  </si>
  <si>
    <t>Nátěr penetrační na stěnu</t>
  </si>
  <si>
    <t>-1530942881</t>
  </si>
  <si>
    <t>781473810</t>
  </si>
  <si>
    <t>Demontáž obkladů z obkladaček keramických lepených</t>
  </si>
  <si>
    <t>1512829232</t>
  </si>
  <si>
    <t>"202-kuchyně=" 2,4*1,20+1,2*1,35</t>
  </si>
  <si>
    <t>(1,2+4,38+1,28)*1,93+2*(0,99*1,42)</t>
  </si>
  <si>
    <t>"206 - komora=" 0,6*0,6</t>
  </si>
  <si>
    <t>781474112</t>
  </si>
  <si>
    <t>Montáž obkladů vnitřních keramických hladkých do 12 ks/m2 lepených flexibilním lepidlem</t>
  </si>
  <si>
    <t>-112184995</t>
  </si>
  <si>
    <t>"ker. obklad 250x360 mm: 1,0/(0,25*0,36) = 11,11 ks/m2</t>
  </si>
  <si>
    <t>"202-kuchyně</t>
  </si>
  <si>
    <t>(0,63+0,8)*1,5+3,2*0,6</t>
  </si>
  <si>
    <t>(4,38+0,1+0,12+2,28)*2*2,0+0,99*1,42*2+0,99*0,15</t>
  </si>
  <si>
    <t>-(1,0*2,0+0,66*(2,0-1,02))+(2,0-1,02)*0,15*2</t>
  </si>
  <si>
    <t>59761026</t>
  </si>
  <si>
    <t>obklad keramický hladký do 12ks/m2</t>
  </si>
  <si>
    <t>-419976492</t>
  </si>
  <si>
    <t>ko*1,10</t>
  </si>
  <si>
    <t>781491822</t>
  </si>
  <si>
    <t>Demontáž vanových dvířek plastových lepených s rámem</t>
  </si>
  <si>
    <t>-2099132413</t>
  </si>
  <si>
    <t>781493610</t>
  </si>
  <si>
    <t>Montáž vanových plastových dvířek lepených s uchycením na magnet</t>
  </si>
  <si>
    <t>-347755182</t>
  </si>
  <si>
    <t>"vanová dvířka + krycí dvířka vodoměru=" 1+1</t>
  </si>
  <si>
    <t>56245730</t>
  </si>
  <si>
    <t>dvířka vanová pod obklad zelená 300x300mm</t>
  </si>
  <si>
    <t>-953444670</t>
  </si>
  <si>
    <t>781493611</t>
  </si>
  <si>
    <t>Montáž vanových plastových dvířek s rámem lepených</t>
  </si>
  <si>
    <t>1665209074</t>
  </si>
  <si>
    <t>"u klozetu - viz stávající=" 1</t>
  </si>
  <si>
    <t>56245720</t>
  </si>
  <si>
    <t>dvířka krycí bílá 250x400mm</t>
  </si>
  <si>
    <t>-397471654</t>
  </si>
  <si>
    <t>781494111</t>
  </si>
  <si>
    <t>Plastové profily rohové lepené flexibilním lepidlem</t>
  </si>
  <si>
    <t>788123643</t>
  </si>
  <si>
    <t>"205 - rohy (okno, vana, u kotle, příčka</t>
  </si>
  <si>
    <t>(2,0-1,02)*2+0,55+2,0+(0,99+1,42)*2+0,15</t>
  </si>
  <si>
    <t>781494211</t>
  </si>
  <si>
    <t>Plastové profily vanové lepené flexibilním lepidlem</t>
  </si>
  <si>
    <t>-122412707</t>
  </si>
  <si>
    <t>0,75*2+1,6</t>
  </si>
  <si>
    <t>781495115</t>
  </si>
  <si>
    <t>Spárování vnitřních obkladů silikonem</t>
  </si>
  <si>
    <t>-1034608092</t>
  </si>
  <si>
    <t>"nad obklady + boční strany</t>
  </si>
  <si>
    <t>"202=" 3,2+0,63+0,8+1,5*2</t>
  </si>
  <si>
    <t>"205=" (4,38+0,1+0,12+2,28)*2-1,0+(2,0*2+2,0-1,02)*2</t>
  </si>
  <si>
    <t>781495141</t>
  </si>
  <si>
    <t>Průnik obkladem kruhový do DN 30</t>
  </si>
  <si>
    <t>1909707106</t>
  </si>
  <si>
    <t>"205- baterie, ventily=" 5+1+2+2+1</t>
  </si>
  <si>
    <t>781495142</t>
  </si>
  <si>
    <t>Průnik obkladem kruhový do DN 90</t>
  </si>
  <si>
    <t>-459882477</t>
  </si>
  <si>
    <t>"205- záp.uzávěrka+pračk. sifon=" 1+1</t>
  </si>
  <si>
    <t>998781102</t>
  </si>
  <si>
    <t>Přesun hmot tonážní pro obklady keramické v objektech v do 12 m</t>
  </si>
  <si>
    <t>1737704031</t>
  </si>
  <si>
    <t>998781181</t>
  </si>
  <si>
    <t>Příplatek k přesunu hmot tonážní 781 prováděný bez použití mechanizace</t>
  </si>
  <si>
    <t>1576195616</t>
  </si>
  <si>
    <t>783</t>
  </si>
  <si>
    <t>Dokončovací práce - nátěry</t>
  </si>
  <si>
    <t>783000121</t>
  </si>
  <si>
    <t>Ochrana konstrukcí nebo prvků při provádění nátěrů olepením páskou</t>
  </si>
  <si>
    <t>302489591</t>
  </si>
  <si>
    <t>"kolem zárubní na omítku (nátěr zárubní)</t>
  </si>
  <si>
    <t>2*(0,9+2,05*2+1,1+2,1*2+1,0+2,1*2)</t>
  </si>
  <si>
    <t>2*(1,1+2,1*2+1,1+2,1*2+1,1+2,1*2)</t>
  </si>
  <si>
    <t>581248381</t>
  </si>
  <si>
    <t>páska pro malířské potřeby  50mm x 50 m</t>
  </si>
  <si>
    <t>-1107020474</t>
  </si>
  <si>
    <t>pasM*1,05</t>
  </si>
  <si>
    <t>783000201</t>
  </si>
  <si>
    <t>Přemístění okenních nebo dveřních křídel pro zhotovení nátěrů vodorovné do 50 m</t>
  </si>
  <si>
    <t>-1488924720</t>
  </si>
  <si>
    <t>"dveře=" 2*5</t>
  </si>
  <si>
    <t>783000225</t>
  </si>
  <si>
    <t>Příplatek k přemístění ZKD vyvěšení a zavěšení dveřních nebo okenních jednoduchých křídel</t>
  </si>
  <si>
    <t>1779878341</t>
  </si>
  <si>
    <t>"vyvěšení/zavěšení=" 6+5</t>
  </si>
  <si>
    <t>783101201</t>
  </si>
  <si>
    <t>Hrubé obroušení podkladu truhlářských konstrukcí před provedením nátěru</t>
  </si>
  <si>
    <t>-683039040</t>
  </si>
  <si>
    <t>783101203</t>
  </si>
  <si>
    <t>Jemné obroušení podkladu truhlářských konstrukcí před provedením nátěru</t>
  </si>
  <si>
    <t>370556755</t>
  </si>
  <si>
    <t>783101403</t>
  </si>
  <si>
    <t>Oprášení podkladu truhlářských konstrukcí před provedením nátěru</t>
  </si>
  <si>
    <t>1032600198</t>
  </si>
  <si>
    <t>783106805</t>
  </si>
  <si>
    <t>Odstranění nátěrů z truhlářských konstrukcí opálením s obroušením</t>
  </si>
  <si>
    <t>320810048</t>
  </si>
  <si>
    <t xml:space="preserve">"1kř dveře (2x plocha dveří: š+50 mm, v+25 mm) </t>
  </si>
  <si>
    <t>"koef. s více výplněni 1,05 do 16-ti rohů</t>
  </si>
  <si>
    <t>"205, 202, 204, 206=" 4*((0,9+0,05)*(1,98+0,025)*2)*1,05</t>
  </si>
  <si>
    <t>"203=" ((0,8+0,05)*(1,98+0,025)*2)*1,05</t>
  </si>
  <si>
    <t>"obložení ostění dveří (2x v  š)*rš, koef. 1,05 na rohy</t>
  </si>
  <si>
    <t>"205=" (0,025+0,15+0,4+0,15+0,025)*(0,9+0,12*2+1,96*2)*1,05</t>
  </si>
  <si>
    <t>"204=" (0,025+0,15+0,4+0,15+0,025)*(0,9+0,12*2+1,96*2)*1,05</t>
  </si>
  <si>
    <t>"206=" (0,025+0,15+0,4+0,15+0,025)*(0,9+0,12*2+1,96*2)*1,05</t>
  </si>
  <si>
    <t>"202=" (0,025+0,15+0,25+0,15+0,025)*(0,8+0,12*2+1,96*2)*1,05</t>
  </si>
  <si>
    <t>"203=" (0,025+0,15+0,25+0,15+0,025)*(0,9+0,12*2+1,96*2)*1,05</t>
  </si>
  <si>
    <t>783113101</t>
  </si>
  <si>
    <t>Jednonásobný napouštěcí syntetický nátěr truhlářských konstrukcí</t>
  </si>
  <si>
    <t>-981980817</t>
  </si>
  <si>
    <t>783114101</t>
  </si>
  <si>
    <t>Základní jednonásobný syntetický nátěr truhlářských konstrukcí</t>
  </si>
  <si>
    <t>184595580</t>
  </si>
  <si>
    <t>783117101</t>
  </si>
  <si>
    <t>Krycí jednonásobný syntetický nátěr truhlářských konstrukcí</t>
  </si>
  <si>
    <t>-2073879434</t>
  </si>
  <si>
    <t>783122101</t>
  </si>
  <si>
    <t>Lokální tmelení truhlářských konstrukcí včetně přebroušení disperzním tmelem plochy do 10%</t>
  </si>
  <si>
    <t>1695007092</t>
  </si>
  <si>
    <t>783301311</t>
  </si>
  <si>
    <t>Odmaštění zámečnických konstrukcí vodou ředitelným odmašťovačem</t>
  </si>
  <si>
    <t>1876158957</t>
  </si>
  <si>
    <t>783314101</t>
  </si>
  <si>
    <t>Základní jednonásobný syntetický nátěr zámečnických konstrukcí</t>
  </si>
  <si>
    <t>913475229</t>
  </si>
  <si>
    <t>783317101</t>
  </si>
  <si>
    <t>Krycí jednonásobný syntetický standardní nátěr zámečnických konstrukcí</t>
  </si>
  <si>
    <t>1593925437</t>
  </si>
  <si>
    <t>"201 - zárubně vst.dveří=" (0,9+1,97*2)*(0,05*2+0,11)</t>
  </si>
  <si>
    <t>784</t>
  </si>
  <si>
    <t>Dokončovací práce - malby a tapety</t>
  </si>
  <si>
    <t>784111011</t>
  </si>
  <si>
    <t>Obroušení podkladu omítnutého v místnostech výšky do 3,80 m</t>
  </si>
  <si>
    <t>-217648022</t>
  </si>
  <si>
    <t>"50% výměry=" mal*0,50</t>
  </si>
  <si>
    <t>784111021</t>
  </si>
  <si>
    <t>Obroušení podkladu ze stěrky v místnostech výšky do 3,80 m</t>
  </si>
  <si>
    <t>-1056185607</t>
  </si>
  <si>
    <t>"srovnatelná položka pro odstranění lepidla pod oklady</t>
  </si>
  <si>
    <t>784121001</t>
  </si>
  <si>
    <t>Oškrabání malby v mísnostech výšky do 3,80 m</t>
  </si>
  <si>
    <t>-935446038</t>
  </si>
  <si>
    <t>784121011</t>
  </si>
  <si>
    <t>Rozmývání podkladu po oškrabání malby v místnostech výšky do 3,80 m</t>
  </si>
  <si>
    <t>2058741498</t>
  </si>
  <si>
    <t>784181121</t>
  </si>
  <si>
    <t>Hloubková jednonásobná penetrace podkladu v místnostech výšky do 3,80 m</t>
  </si>
  <si>
    <t>-883660197</t>
  </si>
  <si>
    <t>"stropy=" om1</t>
  </si>
  <si>
    <t>"stěny=" om2</t>
  </si>
  <si>
    <t>"chodba schodiště=" (1,81+1,0+2,2)*3,41</t>
  </si>
  <si>
    <t>784211121</t>
  </si>
  <si>
    <t>Dvojnásobné bílé malby ze směsí za mokra středně otěruvzdorných v místnostech výšky do 3,80 m</t>
  </si>
  <si>
    <t>-529432454</t>
  </si>
  <si>
    <t>Práce a dodávky M</t>
  </si>
  <si>
    <t>21-M</t>
  </si>
  <si>
    <t>Elektromontáže</t>
  </si>
  <si>
    <t>210290581</t>
  </si>
  <si>
    <t>Výměna žárovek u svítidel stropních nástěnných pevných, závěsných</t>
  </si>
  <si>
    <t>1806556713</t>
  </si>
  <si>
    <t>"srovnatelná položka pro osazení</t>
  </si>
  <si>
    <t>"požárního hlásiče podhled stropu chodba (m.č. 201) =" 1</t>
  </si>
  <si>
    <t>358-01</t>
  </si>
  <si>
    <t>Detektor kouře CS (opticko-teplotní princip) - bateriový,  schválený podle normy EN14604</t>
  </si>
  <si>
    <t>41801515</t>
  </si>
  <si>
    <t>"opticko-teplotní detektor kouře schválený podle</t>
  </si>
  <si>
    <t xml:space="preserve">"normy EN14604:2005, který využívá duální detekční </t>
  </si>
  <si>
    <t xml:space="preserve">"techniky pro rychlejší dobu odezvy, širší škálu typů </t>
  </si>
  <si>
    <t>"požáru a méně falešných poplachů.</t>
  </si>
  <si>
    <t>"Disponují zapouzdřenou baterií s 10letou životností</t>
  </si>
  <si>
    <t>"a zárukou. Je opatřen zřetelnou indikací stavu napájení</t>
  </si>
  <si>
    <t xml:space="preserve">"(zelená), poruchy (žlutá) a třemi extra velkými indikátory </t>
  </si>
  <si>
    <t>"poplachu (červená).</t>
  </si>
  <si>
    <t>"Krytí : IP X2D</t>
  </si>
  <si>
    <t>"Princip detekce: Opticko-tepelný</t>
  </si>
  <si>
    <t>"Teplota: -10...55 °C</t>
  </si>
  <si>
    <t>"Hmotnost: 0,16 kg</t>
  </si>
  <si>
    <t>"počet=" 1</t>
  </si>
  <si>
    <t>HZS</t>
  </si>
  <si>
    <t>Hodinové zúčtovací sazby</t>
  </si>
  <si>
    <t>044002000</t>
  </si>
  <si>
    <t>Revize</t>
  </si>
  <si>
    <t>512</t>
  </si>
  <si>
    <t>753923361</t>
  </si>
  <si>
    <t>"revize stávajícího přívodu plynu, revize</t>
  </si>
  <si>
    <t>"nového rozvodu plynu</t>
  </si>
  <si>
    <t>"- revize komínu - vyvložkovaného</t>
  </si>
  <si>
    <t>"- revize plynu</t>
  </si>
  <si>
    <t>"- revite elektro</t>
  </si>
  <si>
    <t>"klozetové sedátko, rohový ventil s připojovací hadicí, manžeta připojovací</t>
  </si>
  <si>
    <t>Hadice  R1/2"-G1/2" 100cm- plynová připojovací hadice</t>
  </si>
  <si>
    <t>Přechodka pro ocelová potrubí DN 28-přechodka z ocelového potrubí na potrubí z mědi, uhlíkové oceli a nerezu.</t>
  </si>
  <si>
    <t>Umyvadlová stojánková baterie, 
otáčivé ústí 165 m</t>
  </si>
  <si>
    <t>Integrovaná armatura v přímém provedení, termostatická hlavice bílá, 2ks redukce G 1/2 na G 3/4 s těsnícím „O“ kroužkem, 2 ks ploché těsnění z pryže</t>
  </si>
  <si>
    <t>podlahovina PVC tl. 2 mm</t>
  </si>
  <si>
    <t>Oprava volného bytu č.2 - Masarykovo nám. 42/26,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</si>
</sst>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8"/>
      <color rgb="FF003366"/>
      <name val="Arial CE"/>
      <family val="2"/>
    </font>
    <font>
      <b/>
      <sz val="10"/>
      <color rgb="FF003366"/>
      <name val="Arial CE"/>
      <family val="2"/>
    </font>
    <font>
      <b/>
      <sz val="7"/>
      <color rgb="FF969696"/>
      <name val="Arial CE"/>
      <family val="2"/>
    </font>
    <font>
      <b/>
      <sz val="8"/>
      <color rgb="FFFF0000"/>
      <name val="Arial CE"/>
      <family val="2"/>
    </font>
    <font>
      <b/>
      <sz val="12"/>
      <color rgb="FF003366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22" fillId="0" borderId="21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35" fillId="0" borderId="21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4" fontId="22" fillId="0" borderId="21" xfId="0" applyNumberFormat="1" applyFont="1" applyFill="1" applyBorder="1" applyAlignment="1" applyProtection="1">
      <alignment vertical="center"/>
      <protection locked="0"/>
    </xf>
    <xf numFmtId="4" fontId="35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left"/>
      <protection/>
    </xf>
    <xf numFmtId="4" fontId="39" fillId="0" borderId="0" xfId="0" applyNumberFormat="1" applyFont="1" applyAlignment="1" applyProtection="1">
      <alignment/>
      <protection/>
    </xf>
    <xf numFmtId="0" fontId="22" fillId="0" borderId="21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167" fontId="22" fillId="0" borderId="21" xfId="0" applyNumberFormat="1" applyFont="1" applyBorder="1" applyAlignment="1" applyProtection="1">
      <alignment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167" fontId="35" fillId="0" borderId="21" xfId="0" applyNumberFormat="1" applyFont="1" applyBorder="1" applyAlignment="1" applyProtection="1">
      <alignment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vertical="center"/>
      <protection/>
    </xf>
    <xf numFmtId="167" fontId="41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horizontal="left"/>
      <protection/>
    </xf>
    <xf numFmtId="4" fontId="42" fillId="0" borderId="0" xfId="0" applyNumberFormat="1" applyFont="1" applyAlignment="1" applyProtection="1">
      <alignment/>
      <protection/>
    </xf>
    <xf numFmtId="0" fontId="43" fillId="0" borderId="21" xfId="0" applyFont="1" applyBorder="1" applyAlignment="1" applyProtection="1">
      <alignment horizontal="center" vertical="center"/>
      <protection/>
    </xf>
    <xf numFmtId="2" fontId="43" fillId="0" borderId="21" xfId="0" applyNumberFormat="1" applyFont="1" applyBorder="1" applyAlignment="1" applyProtection="1">
      <alignment horizontal="center" vertical="center"/>
      <protection/>
    </xf>
    <xf numFmtId="0" fontId="43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2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5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55">
      <selection activeCell="AG95" sqref="AG95:AM95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55" t="s">
        <v>5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S4" s="17" t="s">
        <v>12</v>
      </c>
    </row>
    <row r="5" spans="2:71" ht="12" customHeight="1">
      <c r="B5" s="20"/>
      <c r="D5" s="23" t="s">
        <v>13</v>
      </c>
      <c r="K5" s="252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R5" s="20"/>
      <c r="BS5" s="17" t="s">
        <v>6</v>
      </c>
    </row>
    <row r="6" spans="2:71" ht="36.95" customHeight="1">
      <c r="B6" s="20"/>
      <c r="D6" s="25" t="s">
        <v>15</v>
      </c>
      <c r="K6" s="254" t="s">
        <v>1748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R6" s="20"/>
      <c r="BS6" s="17" t="s">
        <v>6</v>
      </c>
    </row>
    <row r="7" spans="2:7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6</v>
      </c>
    </row>
    <row r="8" spans="2:71" ht="12" customHeight="1">
      <c r="B8" s="20"/>
      <c r="D8" s="26" t="s">
        <v>19</v>
      </c>
      <c r="K8" s="24" t="s">
        <v>20</v>
      </c>
      <c r="AK8" s="26" t="s">
        <v>21</v>
      </c>
      <c r="AN8" s="127">
        <v>44082</v>
      </c>
      <c r="AR8" s="20"/>
      <c r="BS8" s="17" t="s">
        <v>6</v>
      </c>
    </row>
    <row r="9" spans="2:71" ht="14.45" customHeight="1">
      <c r="B9" s="20"/>
      <c r="AR9" s="20"/>
      <c r="BS9" s="17" t="s">
        <v>6</v>
      </c>
    </row>
    <row r="10" spans="2:71" ht="12" customHeight="1">
      <c r="B10" s="20"/>
      <c r="D10" s="26" t="s">
        <v>22</v>
      </c>
      <c r="AK10" s="26" t="s">
        <v>23</v>
      </c>
      <c r="AN10" s="24" t="s">
        <v>24</v>
      </c>
      <c r="AR10" s="20"/>
      <c r="BS10" s="17" t="s">
        <v>6</v>
      </c>
    </row>
    <row r="11" spans="2:71" ht="18.4" customHeight="1">
      <c r="B11" s="20"/>
      <c r="E11" s="24" t="s">
        <v>25</v>
      </c>
      <c r="AK11" s="26" t="s">
        <v>26</v>
      </c>
      <c r="AN11" s="24" t="s">
        <v>27</v>
      </c>
      <c r="AR11" s="20"/>
      <c r="BS11" s="17" t="s">
        <v>6</v>
      </c>
    </row>
    <row r="12" spans="2:71" ht="6.95" customHeight="1">
      <c r="B12" s="20"/>
      <c r="AR12" s="20"/>
      <c r="BS12" s="17" t="s">
        <v>6</v>
      </c>
    </row>
    <row r="13" spans="2:71" ht="12" customHeight="1">
      <c r="B13" s="20"/>
      <c r="D13" s="26" t="s">
        <v>28</v>
      </c>
      <c r="AK13" s="26" t="s">
        <v>23</v>
      </c>
      <c r="AN13" s="130" t="s">
        <v>1</v>
      </c>
      <c r="AR13" s="20"/>
      <c r="BS13" s="17" t="s">
        <v>6</v>
      </c>
    </row>
    <row r="14" spans="2:71" ht="12.75">
      <c r="B14" s="20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K14" s="26" t="s">
        <v>26</v>
      </c>
      <c r="AN14" s="130" t="s">
        <v>1</v>
      </c>
      <c r="AR14" s="20"/>
      <c r="BS14" s="17" t="s">
        <v>6</v>
      </c>
    </row>
    <row r="15" spans="2:71" ht="6.95" customHeight="1">
      <c r="B15" s="20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R15" s="20"/>
      <c r="BS15" s="17" t="s">
        <v>3</v>
      </c>
    </row>
    <row r="16" spans="2:71" ht="12" customHeight="1">
      <c r="B16" s="20"/>
      <c r="D16" s="26" t="s">
        <v>29</v>
      </c>
      <c r="AK16" s="26" t="s">
        <v>23</v>
      </c>
      <c r="AN16" s="24" t="s">
        <v>1</v>
      </c>
      <c r="AR16" s="20"/>
      <c r="BS16" s="17" t="s">
        <v>3</v>
      </c>
    </row>
    <row r="17" spans="2:71" ht="18.4" customHeight="1">
      <c r="B17" s="20"/>
      <c r="E17" s="24" t="s">
        <v>30</v>
      </c>
      <c r="AK17" s="26" t="s">
        <v>26</v>
      </c>
      <c r="AN17" s="24" t="s">
        <v>1</v>
      </c>
      <c r="AR17" s="20"/>
      <c r="BS17" s="17" t="s">
        <v>31</v>
      </c>
    </row>
    <row r="18" spans="2:71" ht="6.95" customHeight="1">
      <c r="B18" s="20"/>
      <c r="AR18" s="20"/>
      <c r="BS18" s="17" t="s">
        <v>8</v>
      </c>
    </row>
    <row r="19" spans="2:71" ht="12" customHeight="1">
      <c r="B19" s="20"/>
      <c r="D19" s="26" t="s">
        <v>32</v>
      </c>
      <c r="AK19" s="26" t="s">
        <v>23</v>
      </c>
      <c r="AN19" s="24"/>
      <c r="AR19" s="20"/>
      <c r="BS19" s="17" t="s">
        <v>33</v>
      </c>
    </row>
    <row r="20" spans="2:71" ht="18.4" customHeight="1">
      <c r="B20" s="20"/>
      <c r="E20" s="24"/>
      <c r="AK20" s="26" t="s">
        <v>26</v>
      </c>
      <c r="AN20" s="24" t="s">
        <v>1</v>
      </c>
      <c r="AR20" s="20"/>
      <c r="BS20" s="17" t="s">
        <v>31</v>
      </c>
    </row>
    <row r="21" spans="2:44" ht="6.95" customHeight="1">
      <c r="B21" s="20"/>
      <c r="AR21" s="20"/>
    </row>
    <row r="22" spans="2:44" ht="12" customHeight="1">
      <c r="B22" s="20"/>
      <c r="D22" s="26" t="s">
        <v>34</v>
      </c>
      <c r="AR22" s="20"/>
    </row>
    <row r="23" spans="2:44" ht="14.45" customHeight="1">
      <c r="B23" s="20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20"/>
    </row>
    <row r="24" spans="2:44" ht="6.95" customHeight="1">
      <c r="B24" s="20"/>
      <c r="AR24" s="20"/>
    </row>
    <row r="25" spans="2:44" ht="6.95" customHeight="1">
      <c r="B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20"/>
    </row>
    <row r="26" spans="2:44" s="1" customFormat="1" ht="25.9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57">
        <f>ROUND(AG94,1)</f>
        <v>0</v>
      </c>
      <c r="AL26" s="258"/>
      <c r="AM26" s="258"/>
      <c r="AN26" s="258"/>
      <c r="AO26" s="258"/>
      <c r="AR26" s="28"/>
    </row>
    <row r="27" spans="2:44" s="1" customFormat="1" ht="6.95" customHeight="1">
      <c r="B27" s="28"/>
      <c r="AR27" s="28"/>
    </row>
    <row r="28" spans="2:44" s="1" customFormat="1" ht="12.75">
      <c r="B28" s="28"/>
      <c r="L28" s="260" t="s">
        <v>36</v>
      </c>
      <c r="M28" s="260"/>
      <c r="N28" s="260"/>
      <c r="O28" s="260"/>
      <c r="P28" s="260"/>
      <c r="W28" s="260" t="s">
        <v>37</v>
      </c>
      <c r="X28" s="260"/>
      <c r="Y28" s="260"/>
      <c r="Z28" s="260"/>
      <c r="AA28" s="260"/>
      <c r="AB28" s="260"/>
      <c r="AC28" s="260"/>
      <c r="AD28" s="260"/>
      <c r="AE28" s="260"/>
      <c r="AK28" s="260" t="s">
        <v>38</v>
      </c>
      <c r="AL28" s="260"/>
      <c r="AM28" s="260"/>
      <c r="AN28" s="260"/>
      <c r="AO28" s="260"/>
      <c r="AR28" s="28"/>
    </row>
    <row r="29" spans="2:44" s="2" customFormat="1" ht="14.45" customHeight="1">
      <c r="B29" s="31"/>
      <c r="D29" s="26" t="s">
        <v>39</v>
      </c>
      <c r="F29" s="26" t="s">
        <v>40</v>
      </c>
      <c r="L29" s="263">
        <v>0.21</v>
      </c>
      <c r="M29" s="262"/>
      <c r="N29" s="262"/>
      <c r="O29" s="262"/>
      <c r="P29" s="262"/>
      <c r="W29" s="261">
        <f>ROUND(AZ94,1)</f>
        <v>0</v>
      </c>
      <c r="X29" s="262"/>
      <c r="Y29" s="262"/>
      <c r="Z29" s="262"/>
      <c r="AA29" s="262"/>
      <c r="AB29" s="262"/>
      <c r="AC29" s="262"/>
      <c r="AD29" s="262"/>
      <c r="AE29" s="262"/>
      <c r="AK29" s="261">
        <f>ROUND(AV94,1)</f>
        <v>0</v>
      </c>
      <c r="AL29" s="262"/>
      <c r="AM29" s="262"/>
      <c r="AN29" s="262"/>
      <c r="AO29" s="262"/>
      <c r="AR29" s="31"/>
    </row>
    <row r="30" spans="2:44" s="2" customFormat="1" ht="14.45" customHeight="1">
      <c r="B30" s="31"/>
      <c r="F30" s="26" t="s">
        <v>41</v>
      </c>
      <c r="L30" s="263">
        <v>0.15</v>
      </c>
      <c r="M30" s="262"/>
      <c r="N30" s="262"/>
      <c r="O30" s="262"/>
      <c r="P30" s="262"/>
      <c r="W30" s="261">
        <f>ROUND(BA94,1)</f>
        <v>0</v>
      </c>
      <c r="X30" s="262"/>
      <c r="Y30" s="262"/>
      <c r="Z30" s="262"/>
      <c r="AA30" s="262"/>
      <c r="AB30" s="262"/>
      <c r="AC30" s="262"/>
      <c r="AD30" s="262"/>
      <c r="AE30" s="262"/>
      <c r="AK30" s="261">
        <f>SUM('19-017 - Oprava bytu č.2 ...'!J32)</f>
        <v>0</v>
      </c>
      <c r="AL30" s="262"/>
      <c r="AM30" s="262"/>
      <c r="AN30" s="262"/>
      <c r="AO30" s="262"/>
      <c r="AR30" s="31"/>
    </row>
    <row r="31" spans="2:44" s="2" customFormat="1" ht="14.45" customHeight="1" hidden="1">
      <c r="B31" s="31"/>
      <c r="F31" s="26" t="s">
        <v>42</v>
      </c>
      <c r="L31" s="263">
        <v>0.21</v>
      </c>
      <c r="M31" s="262"/>
      <c r="N31" s="262"/>
      <c r="O31" s="262"/>
      <c r="P31" s="262"/>
      <c r="W31" s="261">
        <f>ROUND(BB94,1)</f>
        <v>0</v>
      </c>
      <c r="X31" s="262"/>
      <c r="Y31" s="262"/>
      <c r="Z31" s="262"/>
      <c r="AA31" s="262"/>
      <c r="AB31" s="262"/>
      <c r="AC31" s="262"/>
      <c r="AD31" s="262"/>
      <c r="AE31" s="262"/>
      <c r="AK31" s="261">
        <v>0</v>
      </c>
      <c r="AL31" s="262"/>
      <c r="AM31" s="262"/>
      <c r="AN31" s="262"/>
      <c r="AO31" s="262"/>
      <c r="AR31" s="31"/>
    </row>
    <row r="32" spans="2:44" s="2" customFormat="1" ht="14.45" customHeight="1" hidden="1">
      <c r="B32" s="31"/>
      <c r="F32" s="26" t="s">
        <v>43</v>
      </c>
      <c r="L32" s="263">
        <v>0.15</v>
      </c>
      <c r="M32" s="262"/>
      <c r="N32" s="262"/>
      <c r="O32" s="262"/>
      <c r="P32" s="262"/>
      <c r="W32" s="261">
        <f>ROUND(BC94,1)</f>
        <v>0</v>
      </c>
      <c r="X32" s="262"/>
      <c r="Y32" s="262"/>
      <c r="Z32" s="262"/>
      <c r="AA32" s="262"/>
      <c r="AB32" s="262"/>
      <c r="AC32" s="262"/>
      <c r="AD32" s="262"/>
      <c r="AE32" s="262"/>
      <c r="AK32" s="261">
        <v>0</v>
      </c>
      <c r="AL32" s="262"/>
      <c r="AM32" s="262"/>
      <c r="AN32" s="262"/>
      <c r="AO32" s="262"/>
      <c r="AR32" s="31"/>
    </row>
    <row r="33" spans="2:44" s="2" customFormat="1" ht="14.45" customHeight="1" hidden="1">
      <c r="B33" s="31"/>
      <c r="F33" s="26" t="s">
        <v>44</v>
      </c>
      <c r="L33" s="263">
        <v>0</v>
      </c>
      <c r="M33" s="262"/>
      <c r="N33" s="262"/>
      <c r="O33" s="262"/>
      <c r="P33" s="262"/>
      <c r="W33" s="261">
        <f>ROUND(BD94,1)</f>
        <v>0</v>
      </c>
      <c r="X33" s="262"/>
      <c r="Y33" s="262"/>
      <c r="Z33" s="262"/>
      <c r="AA33" s="262"/>
      <c r="AB33" s="262"/>
      <c r="AC33" s="262"/>
      <c r="AD33" s="262"/>
      <c r="AE33" s="262"/>
      <c r="AK33" s="261">
        <v>0</v>
      </c>
      <c r="AL33" s="262"/>
      <c r="AM33" s="262"/>
      <c r="AN33" s="262"/>
      <c r="AO33" s="262"/>
      <c r="AR33" s="31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2"/>
      <c r="D35" s="33" t="s">
        <v>45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46</v>
      </c>
      <c r="U35" s="34"/>
      <c r="V35" s="34"/>
      <c r="W35" s="34"/>
      <c r="X35" s="264" t="s">
        <v>47</v>
      </c>
      <c r="Y35" s="265"/>
      <c r="Z35" s="265"/>
      <c r="AA35" s="265"/>
      <c r="AB35" s="265"/>
      <c r="AC35" s="34"/>
      <c r="AD35" s="34"/>
      <c r="AE35" s="34"/>
      <c r="AF35" s="34"/>
      <c r="AG35" s="34"/>
      <c r="AH35" s="34"/>
      <c r="AI35" s="34"/>
      <c r="AJ35" s="34"/>
      <c r="AK35" s="266">
        <f>SUM(AK26:AK33)</f>
        <v>0</v>
      </c>
      <c r="AL35" s="265"/>
      <c r="AM35" s="265"/>
      <c r="AN35" s="265"/>
      <c r="AO35" s="267"/>
      <c r="AP35" s="32"/>
      <c r="AQ35" s="32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28"/>
      <c r="D49" s="36" t="s">
        <v>48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49</v>
      </c>
      <c r="AI49" s="37"/>
      <c r="AJ49" s="37"/>
      <c r="AK49" s="37"/>
      <c r="AL49" s="37"/>
      <c r="AM49" s="37"/>
      <c r="AN49" s="37"/>
      <c r="AO49" s="37"/>
      <c r="AR49" s="28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28"/>
      <c r="D60" s="38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8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8" t="s">
        <v>50</v>
      </c>
      <c r="AI60" s="30"/>
      <c r="AJ60" s="30"/>
      <c r="AK60" s="30"/>
      <c r="AL60" s="30"/>
      <c r="AM60" s="38" t="s">
        <v>51</v>
      </c>
      <c r="AN60" s="30"/>
      <c r="AO60" s="30"/>
      <c r="AR60" s="28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28"/>
      <c r="D64" s="36" t="s">
        <v>52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53</v>
      </c>
      <c r="AI64" s="37"/>
      <c r="AJ64" s="37"/>
      <c r="AK64" s="37"/>
      <c r="AL64" s="37"/>
      <c r="AM64" s="37"/>
      <c r="AN64" s="37"/>
      <c r="AO64" s="37"/>
      <c r="AR64" s="28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28"/>
      <c r="D75" s="38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8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8" t="s">
        <v>50</v>
      </c>
      <c r="AI75" s="30"/>
      <c r="AJ75" s="30"/>
      <c r="AK75" s="30"/>
      <c r="AL75" s="30"/>
      <c r="AM75" s="38" t="s">
        <v>51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8"/>
    </row>
    <row r="81" spans="2:44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8"/>
    </row>
    <row r="82" spans="2:44" s="1" customFormat="1" ht="24.95" customHeight="1">
      <c r="B82" s="28"/>
      <c r="C82" s="21" t="s">
        <v>54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3"/>
      <c r="C84" s="26" t="s">
        <v>13</v>
      </c>
      <c r="L84" s="3">
        <f>K5</f>
        <v>0</v>
      </c>
      <c r="AR84" s="43"/>
    </row>
    <row r="85" spans="2:44" s="4" customFormat="1" ht="36.95" customHeight="1">
      <c r="B85" s="44"/>
      <c r="C85" s="45" t="s">
        <v>15</v>
      </c>
      <c r="L85" s="233" t="str">
        <f>K6</f>
        <v>Oprava volného bytu č.2 - Masarykovo nám. 42/26, Nový Jičín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44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6" t="s">
        <v>19</v>
      </c>
      <c r="L87" s="46" t="str">
        <f>IF(K8="","",K8)</f>
        <v>Nový Jičín</v>
      </c>
      <c r="AI87" s="26" t="s">
        <v>21</v>
      </c>
      <c r="AM87" s="235">
        <f>IF(AN8="","",AN8)</f>
        <v>44082</v>
      </c>
      <c r="AN87" s="235"/>
      <c r="AR87" s="28"/>
    </row>
    <row r="88" spans="2:44" s="1" customFormat="1" ht="6.95" customHeight="1">
      <c r="B88" s="28"/>
      <c r="AR88" s="28"/>
    </row>
    <row r="89" spans="2:56" s="1" customFormat="1" ht="15.6" customHeight="1">
      <c r="B89" s="28"/>
      <c r="C89" s="26" t="s">
        <v>22</v>
      </c>
      <c r="L89" s="3" t="str">
        <f>IF(E11="","",E11)</f>
        <v>Město Nový Jičín, Masarykovo nám.1</v>
      </c>
      <c r="AI89" s="26" t="s">
        <v>29</v>
      </c>
      <c r="AM89" s="236" t="str">
        <f>IF(E17="","",E17)</f>
        <v xml:space="preserve"> </v>
      </c>
      <c r="AN89" s="237"/>
      <c r="AO89" s="237"/>
      <c r="AP89" s="237"/>
      <c r="AR89" s="28"/>
      <c r="AS89" s="238" t="s">
        <v>55</v>
      </c>
      <c r="AT89" s="239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2:56" s="1" customFormat="1" ht="15.6" customHeight="1">
      <c r="B90" s="28"/>
      <c r="C90" s="26" t="s">
        <v>28</v>
      </c>
      <c r="L90" s="237" t="str">
        <f>IF(E14="","",E14)</f>
        <v/>
      </c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I90" s="26" t="s">
        <v>32</v>
      </c>
      <c r="AM90" s="236" t="str">
        <f>IF(E20="","",E20)</f>
        <v/>
      </c>
      <c r="AN90" s="237"/>
      <c r="AO90" s="237"/>
      <c r="AP90" s="237"/>
      <c r="AR90" s="28"/>
      <c r="AS90" s="240"/>
      <c r="AT90" s="241"/>
      <c r="AU90" s="49"/>
      <c r="AV90" s="49"/>
      <c r="AW90" s="49"/>
      <c r="AX90" s="49"/>
      <c r="AY90" s="49"/>
      <c r="AZ90" s="49"/>
      <c r="BA90" s="49"/>
      <c r="BB90" s="49"/>
      <c r="BC90" s="49"/>
      <c r="BD90" s="50"/>
    </row>
    <row r="91" spans="2:56" s="1" customFormat="1" ht="10.9" customHeight="1">
      <c r="B91" s="28"/>
      <c r="AR91" s="28"/>
      <c r="AS91" s="240"/>
      <c r="AT91" s="241"/>
      <c r="AU91" s="49"/>
      <c r="AV91" s="49"/>
      <c r="AW91" s="49"/>
      <c r="AX91" s="49"/>
      <c r="AY91" s="49"/>
      <c r="AZ91" s="49"/>
      <c r="BA91" s="49"/>
      <c r="BB91" s="49"/>
      <c r="BC91" s="49"/>
      <c r="BD91" s="50"/>
    </row>
    <row r="92" spans="2:56" s="1" customFormat="1" ht="29.25" customHeight="1">
      <c r="B92" s="28"/>
      <c r="C92" s="242" t="s">
        <v>56</v>
      </c>
      <c r="D92" s="243"/>
      <c r="E92" s="243"/>
      <c r="F92" s="243"/>
      <c r="G92" s="243"/>
      <c r="H92" s="51"/>
      <c r="I92" s="244" t="s">
        <v>57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5" t="s">
        <v>58</v>
      </c>
      <c r="AH92" s="243"/>
      <c r="AI92" s="243"/>
      <c r="AJ92" s="243"/>
      <c r="AK92" s="243"/>
      <c r="AL92" s="243"/>
      <c r="AM92" s="243"/>
      <c r="AN92" s="244" t="s">
        <v>59</v>
      </c>
      <c r="AO92" s="243"/>
      <c r="AP92" s="246"/>
      <c r="AQ92" s="52" t="s">
        <v>60</v>
      </c>
      <c r="AR92" s="28"/>
      <c r="AS92" s="53" t="s">
        <v>61</v>
      </c>
      <c r="AT92" s="54" t="s">
        <v>62</v>
      </c>
      <c r="AU92" s="54" t="s">
        <v>63</v>
      </c>
      <c r="AV92" s="54" t="s">
        <v>64</v>
      </c>
      <c r="AW92" s="54" t="s">
        <v>65</v>
      </c>
      <c r="AX92" s="54" t="s">
        <v>66</v>
      </c>
      <c r="AY92" s="54" t="s">
        <v>67</v>
      </c>
      <c r="AZ92" s="54" t="s">
        <v>68</v>
      </c>
      <c r="BA92" s="54" t="s">
        <v>69</v>
      </c>
      <c r="BB92" s="54" t="s">
        <v>70</v>
      </c>
      <c r="BC92" s="54" t="s">
        <v>71</v>
      </c>
      <c r="BD92" s="55" t="s">
        <v>72</v>
      </c>
    </row>
    <row r="93" spans="2:56" s="1" customFormat="1" ht="10.9" customHeight="1">
      <c r="B93" s="28"/>
      <c r="AR93" s="28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90" s="5" customFormat="1" ht="32.45" customHeight="1">
      <c r="B94" s="57"/>
      <c r="C94" s="58" t="s">
        <v>73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50">
        <f>ROUND(AG95,1)</f>
        <v>0</v>
      </c>
      <c r="AH94" s="250"/>
      <c r="AI94" s="250"/>
      <c r="AJ94" s="250"/>
      <c r="AK94" s="250"/>
      <c r="AL94" s="250"/>
      <c r="AM94" s="250"/>
      <c r="AN94" s="251">
        <f>SUM(AG94,AT94)</f>
        <v>0</v>
      </c>
      <c r="AO94" s="251"/>
      <c r="AP94" s="251"/>
      <c r="AQ94" s="60" t="s">
        <v>1</v>
      </c>
      <c r="AR94" s="57"/>
      <c r="AS94" s="61">
        <f>ROUND(AS95,1)</f>
        <v>0</v>
      </c>
      <c r="AT94" s="62">
        <f>ROUND(SUM(AV94:AW94),2)</f>
        <v>0</v>
      </c>
      <c r="AU94" s="63" t="e">
        <f>ROUND(AU95,5)</f>
        <v>#REF!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ROUND(AZ95,1)</f>
        <v>0</v>
      </c>
      <c r="BA94" s="62">
        <f>ROUND(BA95,1)</f>
        <v>0</v>
      </c>
      <c r="BB94" s="62">
        <f>ROUND(BB95,1)</f>
        <v>0</v>
      </c>
      <c r="BC94" s="62">
        <f>ROUND(BC95,1)</f>
        <v>0</v>
      </c>
      <c r="BD94" s="64">
        <f>ROUND(BD95,1)</f>
        <v>0</v>
      </c>
      <c r="BS94" s="65" t="s">
        <v>74</v>
      </c>
      <c r="BT94" s="65" t="s">
        <v>75</v>
      </c>
      <c r="BV94" s="65" t="s">
        <v>76</v>
      </c>
      <c r="BW94" s="65" t="s">
        <v>4</v>
      </c>
      <c r="BX94" s="65" t="s">
        <v>77</v>
      </c>
      <c r="CL94" s="65" t="s">
        <v>1</v>
      </c>
    </row>
    <row r="95" spans="1:90" s="6" customFormat="1" ht="39.6" customHeight="1">
      <c r="A95" s="66" t="s">
        <v>78</v>
      </c>
      <c r="B95" s="67"/>
      <c r="C95" s="68"/>
      <c r="D95" s="249" t="s">
        <v>14</v>
      </c>
      <c r="E95" s="249"/>
      <c r="F95" s="249"/>
      <c r="G95" s="249"/>
      <c r="H95" s="249"/>
      <c r="I95" s="69"/>
      <c r="J95" s="249" t="s">
        <v>16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7">
        <f>'19-017 - Oprava bytu č.2 ...'!J28</f>
        <v>0</v>
      </c>
      <c r="AH95" s="248"/>
      <c r="AI95" s="248"/>
      <c r="AJ95" s="248"/>
      <c r="AK95" s="248"/>
      <c r="AL95" s="248"/>
      <c r="AM95" s="248"/>
      <c r="AN95" s="247">
        <f>SUM(AG95,AT95)</f>
        <v>0</v>
      </c>
      <c r="AO95" s="248"/>
      <c r="AP95" s="248"/>
      <c r="AQ95" s="70" t="s">
        <v>79</v>
      </c>
      <c r="AR95" s="67"/>
      <c r="AS95" s="71">
        <v>0</v>
      </c>
      <c r="AT95" s="72">
        <f>ROUND(SUM(AV95:AW95),2)</f>
        <v>0</v>
      </c>
      <c r="AU95" s="73" t="e">
        <f>'19-017 - Oprava bytu č.2 ...'!P142</f>
        <v>#REF!</v>
      </c>
      <c r="AV95" s="72">
        <f>'19-017 - Oprava bytu č.2 ...'!J31</f>
        <v>0</v>
      </c>
      <c r="AW95" s="72">
        <f>'19-017 - Oprava bytu č.2 ...'!J32</f>
        <v>0</v>
      </c>
      <c r="AX95" s="72">
        <f>'19-017 - Oprava bytu č.2 ...'!J33</f>
        <v>0</v>
      </c>
      <c r="AY95" s="72">
        <f>'19-017 - Oprava bytu č.2 ...'!J34</f>
        <v>0</v>
      </c>
      <c r="AZ95" s="72">
        <f>'19-017 - Oprava bytu č.2 ...'!F31</f>
        <v>0</v>
      </c>
      <c r="BA95" s="72">
        <f>'19-017 - Oprava bytu č.2 ...'!F32</f>
        <v>0</v>
      </c>
      <c r="BB95" s="72">
        <f>'19-017 - Oprava bytu č.2 ...'!F33</f>
        <v>0</v>
      </c>
      <c r="BC95" s="72">
        <f>'19-017 - Oprava bytu č.2 ...'!F34</f>
        <v>0</v>
      </c>
      <c r="BD95" s="74">
        <f>'19-017 - Oprava bytu č.2 ...'!F35</f>
        <v>0</v>
      </c>
      <c r="BT95" s="75" t="s">
        <v>6</v>
      </c>
      <c r="BU95" s="75" t="s">
        <v>80</v>
      </c>
      <c r="BV95" s="75" t="s">
        <v>76</v>
      </c>
      <c r="BW95" s="75" t="s">
        <v>4</v>
      </c>
      <c r="BX95" s="75" t="s">
        <v>77</v>
      </c>
      <c r="CL95" s="75" t="s">
        <v>1</v>
      </c>
    </row>
    <row r="96" spans="2:44" s="1" customFormat="1" ht="30" customHeight="1">
      <c r="B96" s="28"/>
      <c r="AR96" s="28"/>
    </row>
    <row r="97" spans="2:44" s="1" customFormat="1" ht="6.9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28"/>
    </row>
  </sheetData>
  <sheetProtection algorithmName="SHA-512" hashValue="cNALClnPLxzYKc2MAczbQTrmcdkVHc33PNtJCgabnLwykPirkvIbhnUbCYw08EzLSuLDptXrwMrbk1RaKGZN8w==" saltValue="IZiB0HDaen7m0pm0nYmjog==" spinCount="100000" sheet="1" objects="1" scenarios="1"/>
  <mergeCells count="42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E14:AH15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L90:AA90"/>
  </mergeCells>
  <hyperlinks>
    <hyperlink ref="A95" location="'19-017 - Oprava bytu č.2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04"/>
  <sheetViews>
    <sheetView showGridLines="0" tabSelected="1" workbookViewId="0" topLeftCell="A348">
      <selection activeCell="J321" sqref="J321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4.8515625" style="0" customWidth="1"/>
    <col min="4" max="4" width="3.7109375" style="0" customWidth="1"/>
    <col min="5" max="5" width="14.7109375" style="0" customWidth="1"/>
    <col min="6" max="6" width="43.421875" style="0" customWidth="1"/>
    <col min="7" max="7" width="6.00390625" style="0" customWidth="1"/>
    <col min="8" max="8" width="10.140625" style="0" customWidth="1"/>
    <col min="9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76"/>
    </row>
    <row r="2" spans="12:56" ht="36.95" customHeight="1">
      <c r="L2" s="255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7" t="s">
        <v>4</v>
      </c>
      <c r="AZ2" s="77" t="s">
        <v>81</v>
      </c>
      <c r="BA2" s="77" t="s">
        <v>1</v>
      </c>
      <c r="BB2" s="77" t="s">
        <v>1</v>
      </c>
      <c r="BC2" s="77" t="s">
        <v>82</v>
      </c>
      <c r="BD2" s="77" t="s">
        <v>83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</v>
      </c>
      <c r="AZ3" s="77" t="s">
        <v>84</v>
      </c>
      <c r="BA3" s="77" t="s">
        <v>1</v>
      </c>
      <c r="BB3" s="77" t="s">
        <v>1</v>
      </c>
      <c r="BC3" s="77" t="s">
        <v>85</v>
      </c>
      <c r="BD3" s="77" t="s">
        <v>83</v>
      </c>
    </row>
    <row r="4" spans="2:56" ht="24.95" customHeight="1">
      <c r="B4" s="20"/>
      <c r="C4" s="76"/>
      <c r="D4" s="143" t="s">
        <v>86</v>
      </c>
      <c r="E4" s="76"/>
      <c r="F4" s="76"/>
      <c r="G4" s="76"/>
      <c r="H4" s="76"/>
      <c r="I4" s="76"/>
      <c r="J4" s="76"/>
      <c r="K4" s="76"/>
      <c r="L4" s="20"/>
      <c r="M4" s="78" t="s">
        <v>11</v>
      </c>
      <c r="AT4" s="17" t="s">
        <v>3</v>
      </c>
      <c r="AZ4" s="77" t="s">
        <v>87</v>
      </c>
      <c r="BA4" s="77" t="s">
        <v>1</v>
      </c>
      <c r="BB4" s="77" t="s">
        <v>1</v>
      </c>
      <c r="BC4" s="77" t="s">
        <v>88</v>
      </c>
      <c r="BD4" s="77" t="s">
        <v>83</v>
      </c>
    </row>
    <row r="5" spans="2:56" ht="6.95" customHeight="1">
      <c r="B5" s="20"/>
      <c r="C5" s="76"/>
      <c r="D5" s="76"/>
      <c r="E5" s="76"/>
      <c r="F5" s="76"/>
      <c r="G5" s="76"/>
      <c r="H5" s="76"/>
      <c r="I5" s="76"/>
      <c r="J5" s="76"/>
      <c r="K5" s="76"/>
      <c r="L5" s="20"/>
      <c r="AZ5" s="77" t="s">
        <v>89</v>
      </c>
      <c r="BA5" s="77" t="s">
        <v>1</v>
      </c>
      <c r="BB5" s="77" t="s">
        <v>1</v>
      </c>
      <c r="BC5" s="77" t="s">
        <v>90</v>
      </c>
      <c r="BD5" s="77" t="s">
        <v>83</v>
      </c>
    </row>
    <row r="6" spans="2:56" s="1" customFormat="1" ht="12" customHeight="1">
      <c r="B6" s="28"/>
      <c r="C6" s="144"/>
      <c r="D6" s="145" t="s">
        <v>15</v>
      </c>
      <c r="E6" s="144"/>
      <c r="F6" s="144"/>
      <c r="G6" s="144"/>
      <c r="H6" s="144"/>
      <c r="I6" s="144"/>
      <c r="J6" s="144"/>
      <c r="K6" s="144"/>
      <c r="L6" s="28"/>
      <c r="AZ6" s="77" t="s">
        <v>91</v>
      </c>
      <c r="BA6" s="77" t="s">
        <v>1</v>
      </c>
      <c r="BB6" s="77" t="s">
        <v>1</v>
      </c>
      <c r="BC6" s="77" t="s">
        <v>92</v>
      </c>
      <c r="BD6" s="77" t="s">
        <v>83</v>
      </c>
    </row>
    <row r="7" spans="2:56" s="1" customFormat="1" ht="36.95" customHeight="1">
      <c r="B7" s="28"/>
      <c r="C7" s="144"/>
      <c r="D7" s="144"/>
      <c r="E7" s="268" t="s">
        <v>1748</v>
      </c>
      <c r="F7" s="269"/>
      <c r="G7" s="269"/>
      <c r="H7" s="269"/>
      <c r="I7" s="144"/>
      <c r="J7" s="144"/>
      <c r="K7" s="144"/>
      <c r="L7" s="28"/>
      <c r="AZ7" s="77" t="s">
        <v>93</v>
      </c>
      <c r="BA7" s="77" t="s">
        <v>1</v>
      </c>
      <c r="BB7" s="77" t="s">
        <v>1</v>
      </c>
      <c r="BC7" s="77" t="s">
        <v>6</v>
      </c>
      <c r="BD7" s="77" t="s">
        <v>83</v>
      </c>
    </row>
    <row r="8" spans="2:56" s="1" customFormat="1" ht="12">
      <c r="B8" s="28"/>
      <c r="C8" s="144"/>
      <c r="D8" s="144"/>
      <c r="E8" s="144"/>
      <c r="F8" s="144"/>
      <c r="G8" s="144"/>
      <c r="H8" s="144"/>
      <c r="I8" s="144"/>
      <c r="J8" s="144"/>
      <c r="K8" s="144"/>
      <c r="L8" s="28"/>
      <c r="AZ8" s="77" t="s">
        <v>94</v>
      </c>
      <c r="BA8" s="77" t="s">
        <v>1</v>
      </c>
      <c r="BB8" s="77" t="s">
        <v>1</v>
      </c>
      <c r="BC8" s="77" t="s">
        <v>6</v>
      </c>
      <c r="BD8" s="77" t="s">
        <v>83</v>
      </c>
    </row>
    <row r="9" spans="2:56" s="1" customFormat="1" ht="12" customHeight="1">
      <c r="B9" s="28"/>
      <c r="C9" s="144"/>
      <c r="D9" s="145" t="s">
        <v>17</v>
      </c>
      <c r="E9" s="144"/>
      <c r="F9" s="146" t="s">
        <v>1</v>
      </c>
      <c r="G9" s="144"/>
      <c r="H9" s="144"/>
      <c r="I9" s="145" t="s">
        <v>18</v>
      </c>
      <c r="J9" s="146" t="s">
        <v>1</v>
      </c>
      <c r="K9" s="144"/>
      <c r="L9" s="28"/>
      <c r="AZ9" s="77" t="s">
        <v>95</v>
      </c>
      <c r="BA9" s="77" t="s">
        <v>1</v>
      </c>
      <c r="BB9" s="77" t="s">
        <v>1</v>
      </c>
      <c r="BC9" s="77" t="s">
        <v>83</v>
      </c>
      <c r="BD9" s="77" t="s">
        <v>83</v>
      </c>
    </row>
    <row r="10" spans="2:56" s="1" customFormat="1" ht="12" customHeight="1">
      <c r="B10" s="28"/>
      <c r="C10" s="144"/>
      <c r="D10" s="145" t="s">
        <v>19</v>
      </c>
      <c r="E10" s="144"/>
      <c r="F10" s="146" t="s">
        <v>20</v>
      </c>
      <c r="G10" s="144"/>
      <c r="H10" s="144"/>
      <c r="I10" s="145" t="s">
        <v>21</v>
      </c>
      <c r="J10" s="147">
        <f>'Rekapitulace stavby'!AN8</f>
        <v>44082</v>
      </c>
      <c r="K10" s="144"/>
      <c r="L10" s="28"/>
      <c r="AZ10" s="77" t="s">
        <v>96</v>
      </c>
      <c r="BA10" s="77" t="s">
        <v>1</v>
      </c>
      <c r="BB10" s="77" t="s">
        <v>1</v>
      </c>
      <c r="BC10" s="77" t="s">
        <v>97</v>
      </c>
      <c r="BD10" s="77" t="s">
        <v>83</v>
      </c>
    </row>
    <row r="11" spans="2:56" s="1" customFormat="1" ht="10.9" customHeight="1">
      <c r="B11" s="28"/>
      <c r="C11" s="144"/>
      <c r="D11" s="144"/>
      <c r="E11" s="144"/>
      <c r="F11" s="144"/>
      <c r="G11" s="144"/>
      <c r="H11" s="144"/>
      <c r="I11" s="144"/>
      <c r="J11" s="144"/>
      <c r="K11" s="144"/>
      <c r="L11" s="28"/>
      <c r="AZ11" s="77" t="s">
        <v>98</v>
      </c>
      <c r="BA11" s="77" t="s">
        <v>1</v>
      </c>
      <c r="BB11" s="77" t="s">
        <v>1</v>
      </c>
      <c r="BC11" s="77" t="s">
        <v>99</v>
      </c>
      <c r="BD11" s="77" t="s">
        <v>83</v>
      </c>
    </row>
    <row r="12" spans="2:56" s="1" customFormat="1" ht="12" customHeight="1">
      <c r="B12" s="28"/>
      <c r="C12" s="144"/>
      <c r="D12" s="145" t="s">
        <v>22</v>
      </c>
      <c r="E12" s="144"/>
      <c r="F12" s="144"/>
      <c r="G12" s="144"/>
      <c r="H12" s="144"/>
      <c r="I12" s="145" t="s">
        <v>23</v>
      </c>
      <c r="J12" s="146" t="s">
        <v>24</v>
      </c>
      <c r="K12" s="144"/>
      <c r="L12" s="28"/>
      <c r="AZ12" s="77" t="s">
        <v>100</v>
      </c>
      <c r="BA12" s="77" t="s">
        <v>1</v>
      </c>
      <c r="BB12" s="77" t="s">
        <v>1</v>
      </c>
      <c r="BC12" s="77" t="s">
        <v>101</v>
      </c>
      <c r="BD12" s="77" t="s">
        <v>83</v>
      </c>
    </row>
    <row r="13" spans="2:56" s="1" customFormat="1" ht="18" customHeight="1">
      <c r="B13" s="28"/>
      <c r="C13" s="144"/>
      <c r="D13" s="144"/>
      <c r="E13" s="146" t="s">
        <v>25</v>
      </c>
      <c r="F13" s="144"/>
      <c r="G13" s="144"/>
      <c r="H13" s="144"/>
      <c r="I13" s="145" t="s">
        <v>26</v>
      </c>
      <c r="J13" s="146" t="s">
        <v>27</v>
      </c>
      <c r="K13" s="144"/>
      <c r="L13" s="28"/>
      <c r="AZ13" s="77" t="s">
        <v>102</v>
      </c>
      <c r="BA13" s="77" t="s">
        <v>1</v>
      </c>
      <c r="BB13" s="77" t="s">
        <v>1</v>
      </c>
      <c r="BC13" s="77" t="s">
        <v>103</v>
      </c>
      <c r="BD13" s="77" t="s">
        <v>83</v>
      </c>
    </row>
    <row r="14" spans="2:56" s="1" customFormat="1" ht="6.95" customHeight="1">
      <c r="B14" s="28"/>
      <c r="C14" s="144"/>
      <c r="D14" s="144"/>
      <c r="E14" s="144"/>
      <c r="F14" s="144"/>
      <c r="G14" s="144"/>
      <c r="H14" s="144"/>
      <c r="I14" s="144"/>
      <c r="J14" s="144"/>
      <c r="K14" s="144"/>
      <c r="L14" s="28"/>
      <c r="AZ14" s="77" t="s">
        <v>104</v>
      </c>
      <c r="BA14" s="77" t="s">
        <v>1</v>
      </c>
      <c r="BB14" s="77" t="s">
        <v>1</v>
      </c>
      <c r="BC14" s="77" t="s">
        <v>105</v>
      </c>
      <c r="BD14" s="77" t="s">
        <v>83</v>
      </c>
    </row>
    <row r="15" spans="2:56" s="1" customFormat="1" ht="12" customHeight="1">
      <c r="B15" s="28"/>
      <c r="C15" s="144"/>
      <c r="D15" s="145" t="s">
        <v>28</v>
      </c>
      <c r="E15" s="144"/>
      <c r="F15" s="144"/>
      <c r="G15" s="144"/>
      <c r="H15" s="144"/>
      <c r="I15" s="145" t="s">
        <v>23</v>
      </c>
      <c r="J15" s="130" t="s">
        <v>1</v>
      </c>
      <c r="K15" s="144"/>
      <c r="L15" s="28"/>
      <c r="AZ15" s="77" t="s">
        <v>106</v>
      </c>
      <c r="BA15" s="77" t="s">
        <v>1</v>
      </c>
      <c r="BB15" s="77" t="s">
        <v>1</v>
      </c>
      <c r="BC15" s="77" t="s">
        <v>107</v>
      </c>
      <c r="BD15" s="77" t="s">
        <v>83</v>
      </c>
    </row>
    <row r="16" spans="2:56" s="1" customFormat="1" ht="18" customHeight="1">
      <c r="B16" s="28"/>
      <c r="C16" s="144"/>
      <c r="D16" s="144"/>
      <c r="E16" s="271"/>
      <c r="F16" s="271"/>
      <c r="G16" s="144"/>
      <c r="H16" s="144"/>
      <c r="I16" s="145" t="s">
        <v>26</v>
      </c>
      <c r="J16" s="130" t="s">
        <v>1</v>
      </c>
      <c r="K16" s="144"/>
      <c r="L16" s="28"/>
      <c r="AZ16" s="77" t="s">
        <v>108</v>
      </c>
      <c r="BA16" s="77" t="s">
        <v>1</v>
      </c>
      <c r="BB16" s="77" t="s">
        <v>1</v>
      </c>
      <c r="BC16" s="77" t="s">
        <v>109</v>
      </c>
      <c r="BD16" s="77" t="s">
        <v>83</v>
      </c>
    </row>
    <row r="17" spans="2:56" s="1" customFormat="1" ht="6.95" customHeight="1">
      <c r="B17" s="28"/>
      <c r="C17" s="144"/>
      <c r="D17" s="144"/>
      <c r="E17" s="131"/>
      <c r="F17" s="131"/>
      <c r="G17" s="144"/>
      <c r="H17" s="144"/>
      <c r="I17" s="144"/>
      <c r="J17" s="144"/>
      <c r="K17" s="144"/>
      <c r="L17" s="28"/>
      <c r="AZ17" s="77" t="s">
        <v>110</v>
      </c>
      <c r="BA17" s="77" t="s">
        <v>1</v>
      </c>
      <c r="BB17" s="77" t="s">
        <v>1</v>
      </c>
      <c r="BC17" s="77" t="s">
        <v>111</v>
      </c>
      <c r="BD17" s="77" t="s">
        <v>83</v>
      </c>
    </row>
    <row r="18" spans="2:56" s="1" customFormat="1" ht="12" customHeight="1">
      <c r="B18" s="28"/>
      <c r="C18" s="144"/>
      <c r="D18" s="145" t="s">
        <v>29</v>
      </c>
      <c r="E18" s="144"/>
      <c r="F18" s="144"/>
      <c r="G18" s="144"/>
      <c r="H18" s="144"/>
      <c r="I18" s="145" t="s">
        <v>23</v>
      </c>
      <c r="J18" s="146" t="str">
        <f>IF('Rekapitulace stavby'!AN16="","",'Rekapitulace stavby'!AN16)</f>
        <v/>
      </c>
      <c r="K18" s="144"/>
      <c r="L18" s="28"/>
      <c r="AZ18" s="77" t="s">
        <v>112</v>
      </c>
      <c r="BA18" s="77" t="s">
        <v>1</v>
      </c>
      <c r="BB18" s="77" t="s">
        <v>1</v>
      </c>
      <c r="BC18" s="77" t="s">
        <v>113</v>
      </c>
      <c r="BD18" s="77" t="s">
        <v>83</v>
      </c>
    </row>
    <row r="19" spans="2:56" s="1" customFormat="1" ht="18" customHeight="1">
      <c r="B19" s="28"/>
      <c r="C19" s="144"/>
      <c r="D19" s="144"/>
      <c r="E19" s="146" t="str">
        <f>IF('Rekapitulace stavby'!E17="","",'Rekapitulace stavby'!E17)</f>
        <v xml:space="preserve"> </v>
      </c>
      <c r="F19" s="144"/>
      <c r="G19" s="144"/>
      <c r="H19" s="144"/>
      <c r="I19" s="145" t="s">
        <v>26</v>
      </c>
      <c r="J19" s="146" t="str">
        <f>IF('Rekapitulace stavby'!AN17="","",'Rekapitulace stavby'!AN17)</f>
        <v/>
      </c>
      <c r="K19" s="144"/>
      <c r="L19" s="28"/>
      <c r="AZ19" s="77" t="s">
        <v>114</v>
      </c>
      <c r="BA19" s="77" t="s">
        <v>1</v>
      </c>
      <c r="BB19" s="77" t="s">
        <v>1</v>
      </c>
      <c r="BC19" s="77" t="s">
        <v>115</v>
      </c>
      <c r="BD19" s="77" t="s">
        <v>83</v>
      </c>
    </row>
    <row r="20" spans="2:56" s="1" customFormat="1" ht="6.95" customHeight="1">
      <c r="B20" s="28"/>
      <c r="C20" s="144"/>
      <c r="D20" s="144"/>
      <c r="E20" s="144"/>
      <c r="F20" s="144"/>
      <c r="G20" s="144"/>
      <c r="H20" s="144"/>
      <c r="I20" s="144"/>
      <c r="J20" s="144"/>
      <c r="K20" s="144"/>
      <c r="L20" s="28"/>
      <c r="AZ20" s="77" t="s">
        <v>116</v>
      </c>
      <c r="BA20" s="77" t="s">
        <v>1</v>
      </c>
      <c r="BB20" s="77" t="s">
        <v>1</v>
      </c>
      <c r="BC20" s="77" t="s">
        <v>117</v>
      </c>
      <c r="BD20" s="77" t="s">
        <v>83</v>
      </c>
    </row>
    <row r="21" spans="2:56" s="1" customFormat="1" ht="12" customHeight="1">
      <c r="B21" s="28"/>
      <c r="C21" s="144"/>
      <c r="D21" s="145" t="s">
        <v>32</v>
      </c>
      <c r="E21" s="144"/>
      <c r="F21" s="144"/>
      <c r="G21" s="144"/>
      <c r="H21" s="144"/>
      <c r="I21" s="145" t="s">
        <v>23</v>
      </c>
      <c r="J21" s="146"/>
      <c r="K21" s="144"/>
      <c r="L21" s="28"/>
      <c r="AZ21" s="77" t="s">
        <v>118</v>
      </c>
      <c r="BA21" s="77" t="s">
        <v>1</v>
      </c>
      <c r="BB21" s="77" t="s">
        <v>1</v>
      </c>
      <c r="BC21" s="77" t="s">
        <v>119</v>
      </c>
      <c r="BD21" s="77" t="s">
        <v>83</v>
      </c>
    </row>
    <row r="22" spans="2:56" s="1" customFormat="1" ht="18" customHeight="1">
      <c r="B22" s="28"/>
      <c r="C22" s="144"/>
      <c r="D22" s="144"/>
      <c r="E22" s="146"/>
      <c r="F22" s="144"/>
      <c r="G22" s="144"/>
      <c r="H22" s="144"/>
      <c r="I22" s="145" t="s">
        <v>26</v>
      </c>
      <c r="J22" s="146" t="s">
        <v>1</v>
      </c>
      <c r="K22" s="144"/>
      <c r="L22" s="28"/>
      <c r="AZ22" s="77" t="s">
        <v>120</v>
      </c>
      <c r="BA22" s="77" t="s">
        <v>1</v>
      </c>
      <c r="BB22" s="77" t="s">
        <v>1</v>
      </c>
      <c r="BC22" s="77" t="s">
        <v>121</v>
      </c>
      <c r="BD22" s="77" t="s">
        <v>83</v>
      </c>
    </row>
    <row r="23" spans="2:56" s="1" customFormat="1" ht="6.95" customHeight="1">
      <c r="B23" s="28"/>
      <c r="C23" s="144"/>
      <c r="D23" s="144"/>
      <c r="E23" s="144"/>
      <c r="F23" s="144"/>
      <c r="G23" s="144"/>
      <c r="H23" s="144"/>
      <c r="I23" s="144"/>
      <c r="J23" s="144"/>
      <c r="K23" s="144"/>
      <c r="L23" s="28"/>
      <c r="AZ23" s="77" t="s">
        <v>122</v>
      </c>
      <c r="BA23" s="77" t="s">
        <v>1</v>
      </c>
      <c r="BB23" s="77" t="s">
        <v>1</v>
      </c>
      <c r="BC23" s="77" t="s">
        <v>123</v>
      </c>
      <c r="BD23" s="77" t="s">
        <v>83</v>
      </c>
    </row>
    <row r="24" spans="2:56" s="1" customFormat="1" ht="12" customHeight="1">
      <c r="B24" s="28"/>
      <c r="C24" s="144"/>
      <c r="D24" s="145" t="s">
        <v>34</v>
      </c>
      <c r="E24" s="144"/>
      <c r="F24" s="144"/>
      <c r="G24" s="144"/>
      <c r="H24" s="144"/>
      <c r="I24" s="144"/>
      <c r="J24" s="144"/>
      <c r="K24" s="144"/>
      <c r="L24" s="28"/>
      <c r="AZ24" s="77" t="s">
        <v>124</v>
      </c>
      <c r="BA24" s="77" t="s">
        <v>1</v>
      </c>
      <c r="BB24" s="77" t="s">
        <v>1</v>
      </c>
      <c r="BC24" s="77" t="s">
        <v>125</v>
      </c>
      <c r="BD24" s="77" t="s">
        <v>83</v>
      </c>
    </row>
    <row r="25" spans="2:56" s="7" customFormat="1" ht="14.45" customHeight="1">
      <c r="B25" s="79"/>
      <c r="C25" s="148"/>
      <c r="D25" s="148"/>
      <c r="E25" s="270" t="s">
        <v>1</v>
      </c>
      <c r="F25" s="270"/>
      <c r="G25" s="270"/>
      <c r="H25" s="270"/>
      <c r="I25" s="148"/>
      <c r="J25" s="148"/>
      <c r="K25" s="148"/>
      <c r="L25" s="79"/>
      <c r="AZ25" s="80" t="s">
        <v>126</v>
      </c>
      <c r="BA25" s="80" t="s">
        <v>1</v>
      </c>
      <c r="BB25" s="80" t="s">
        <v>1</v>
      </c>
      <c r="BC25" s="80" t="s">
        <v>127</v>
      </c>
      <c r="BD25" s="80" t="s">
        <v>83</v>
      </c>
    </row>
    <row r="26" spans="2:56" s="1" customFormat="1" ht="6.95" customHeight="1">
      <c r="B26" s="28"/>
      <c r="C26" s="144"/>
      <c r="D26" s="144"/>
      <c r="E26" s="144"/>
      <c r="F26" s="144"/>
      <c r="G26" s="144"/>
      <c r="H26" s="144"/>
      <c r="I26" s="144"/>
      <c r="J26" s="144"/>
      <c r="K26" s="144"/>
      <c r="L26" s="28"/>
      <c r="AZ26" s="77" t="s">
        <v>128</v>
      </c>
      <c r="BA26" s="77" t="s">
        <v>1</v>
      </c>
      <c r="BB26" s="77" t="s">
        <v>1</v>
      </c>
      <c r="BC26" s="77" t="s">
        <v>129</v>
      </c>
      <c r="BD26" s="77" t="s">
        <v>83</v>
      </c>
    </row>
    <row r="27" spans="2:56" s="1" customFormat="1" ht="6.95" customHeight="1">
      <c r="B27" s="28"/>
      <c r="C27" s="144"/>
      <c r="D27" s="149"/>
      <c r="E27" s="149"/>
      <c r="F27" s="149"/>
      <c r="G27" s="149"/>
      <c r="H27" s="149"/>
      <c r="I27" s="149"/>
      <c r="J27" s="149"/>
      <c r="K27" s="149"/>
      <c r="L27" s="28"/>
      <c r="AZ27" s="77" t="s">
        <v>130</v>
      </c>
      <c r="BA27" s="77" t="s">
        <v>1</v>
      </c>
      <c r="BB27" s="77" t="s">
        <v>1</v>
      </c>
      <c r="BC27" s="77" t="s">
        <v>131</v>
      </c>
      <c r="BD27" s="77" t="s">
        <v>83</v>
      </c>
    </row>
    <row r="28" spans="2:56" s="1" customFormat="1" ht="25.35" customHeight="1">
      <c r="B28" s="28"/>
      <c r="C28" s="144"/>
      <c r="D28" s="150" t="s">
        <v>35</v>
      </c>
      <c r="E28" s="144"/>
      <c r="F28" s="144"/>
      <c r="G28" s="144"/>
      <c r="H28" s="144"/>
      <c r="I28" s="144"/>
      <c r="J28" s="151">
        <f>ROUND(J142,1)</f>
        <v>0</v>
      </c>
      <c r="K28" s="144"/>
      <c r="L28" s="28"/>
      <c r="AZ28" s="77" t="s">
        <v>132</v>
      </c>
      <c r="BA28" s="77" t="s">
        <v>1</v>
      </c>
      <c r="BB28" s="77" t="s">
        <v>1</v>
      </c>
      <c r="BC28" s="77" t="s">
        <v>133</v>
      </c>
      <c r="BD28" s="77" t="s">
        <v>83</v>
      </c>
    </row>
    <row r="29" spans="2:56" s="1" customFormat="1" ht="6.95" customHeight="1">
      <c r="B29" s="28"/>
      <c r="C29" s="144"/>
      <c r="D29" s="149"/>
      <c r="E29" s="149"/>
      <c r="F29" s="149"/>
      <c r="G29" s="149"/>
      <c r="H29" s="149"/>
      <c r="I29" s="149"/>
      <c r="J29" s="149"/>
      <c r="K29" s="149"/>
      <c r="L29" s="28"/>
      <c r="AZ29" s="77" t="s">
        <v>134</v>
      </c>
      <c r="BA29" s="77" t="s">
        <v>1</v>
      </c>
      <c r="BB29" s="77" t="s">
        <v>1</v>
      </c>
      <c r="BC29" s="77" t="s">
        <v>135</v>
      </c>
      <c r="BD29" s="77" t="s">
        <v>83</v>
      </c>
    </row>
    <row r="30" spans="2:56" s="1" customFormat="1" ht="14.45" customHeight="1">
      <c r="B30" s="28"/>
      <c r="C30" s="144"/>
      <c r="D30" s="144"/>
      <c r="E30" s="144"/>
      <c r="F30" s="152" t="s">
        <v>37</v>
      </c>
      <c r="G30" s="144"/>
      <c r="H30" s="144"/>
      <c r="I30" s="152" t="s">
        <v>36</v>
      </c>
      <c r="J30" s="152" t="s">
        <v>38</v>
      </c>
      <c r="K30" s="144"/>
      <c r="L30" s="28"/>
      <c r="AZ30" s="77" t="s">
        <v>136</v>
      </c>
      <c r="BA30" s="77" t="s">
        <v>1</v>
      </c>
      <c r="BB30" s="77" t="s">
        <v>1</v>
      </c>
      <c r="BC30" s="77" t="s">
        <v>137</v>
      </c>
      <c r="BD30" s="77" t="s">
        <v>83</v>
      </c>
    </row>
    <row r="31" spans="2:56" s="1" customFormat="1" ht="14.45" customHeight="1">
      <c r="B31" s="28"/>
      <c r="C31" s="144"/>
      <c r="D31" s="153" t="s">
        <v>39</v>
      </c>
      <c r="E31" s="145" t="s">
        <v>40</v>
      </c>
      <c r="F31" s="154">
        <f>ROUND((SUM(BE142:BE1003)),1)</f>
        <v>0</v>
      </c>
      <c r="G31" s="144"/>
      <c r="H31" s="144"/>
      <c r="I31" s="155">
        <v>0.21</v>
      </c>
      <c r="J31" s="154">
        <f>ROUND(((SUM(BE142:BE1003))*I31),1)</f>
        <v>0</v>
      </c>
      <c r="K31" s="144"/>
      <c r="L31" s="28"/>
      <c r="AZ31" s="77" t="s">
        <v>138</v>
      </c>
      <c r="BA31" s="77" t="s">
        <v>1</v>
      </c>
      <c r="BB31" s="77" t="s">
        <v>1</v>
      </c>
      <c r="BC31" s="77" t="s">
        <v>139</v>
      </c>
      <c r="BD31" s="77" t="s">
        <v>83</v>
      </c>
    </row>
    <row r="32" spans="2:56" s="1" customFormat="1" ht="14.45" customHeight="1">
      <c r="B32" s="28"/>
      <c r="C32" s="144"/>
      <c r="D32" s="144"/>
      <c r="E32" s="145" t="s">
        <v>41</v>
      </c>
      <c r="F32" s="154">
        <f>SUM(J28)</f>
        <v>0</v>
      </c>
      <c r="G32" s="144"/>
      <c r="H32" s="144"/>
      <c r="I32" s="155">
        <v>0.15</v>
      </c>
      <c r="J32" s="154">
        <f>SUM(F32*I32)</f>
        <v>0</v>
      </c>
      <c r="K32" s="144"/>
      <c r="L32" s="28"/>
      <c r="AZ32" s="77" t="s">
        <v>140</v>
      </c>
      <c r="BA32" s="77" t="s">
        <v>1</v>
      </c>
      <c r="BB32" s="77" t="s">
        <v>1</v>
      </c>
      <c r="BC32" s="77" t="s">
        <v>141</v>
      </c>
      <c r="BD32" s="77" t="s">
        <v>83</v>
      </c>
    </row>
    <row r="33" spans="2:56" s="1" customFormat="1" ht="14.45" customHeight="1" hidden="1">
      <c r="B33" s="28"/>
      <c r="C33" s="144"/>
      <c r="D33" s="144"/>
      <c r="E33" s="145" t="s">
        <v>42</v>
      </c>
      <c r="F33" s="154">
        <f>ROUND((SUM(BG142:BG1003)),1)</f>
        <v>0</v>
      </c>
      <c r="G33" s="144"/>
      <c r="H33" s="144"/>
      <c r="I33" s="155">
        <v>0.21</v>
      </c>
      <c r="J33" s="154">
        <f>0</f>
        <v>0</v>
      </c>
      <c r="K33" s="144"/>
      <c r="L33" s="28"/>
      <c r="AZ33" s="77" t="s">
        <v>142</v>
      </c>
      <c r="BA33" s="77" t="s">
        <v>1</v>
      </c>
      <c r="BB33" s="77" t="s">
        <v>1</v>
      </c>
      <c r="BC33" s="77" t="s">
        <v>139</v>
      </c>
      <c r="BD33" s="77" t="s">
        <v>83</v>
      </c>
    </row>
    <row r="34" spans="2:56" s="1" customFormat="1" ht="14.45" customHeight="1" hidden="1">
      <c r="B34" s="28"/>
      <c r="C34" s="144"/>
      <c r="D34" s="144"/>
      <c r="E34" s="145" t="s">
        <v>43</v>
      </c>
      <c r="F34" s="154">
        <f>ROUND((SUM(BH142:BH1003)),1)</f>
        <v>0</v>
      </c>
      <c r="G34" s="144"/>
      <c r="H34" s="144"/>
      <c r="I34" s="155">
        <v>0.15</v>
      </c>
      <c r="J34" s="154">
        <f>0</f>
        <v>0</v>
      </c>
      <c r="K34" s="144"/>
      <c r="L34" s="28"/>
      <c r="AZ34" s="77" t="s">
        <v>143</v>
      </c>
      <c r="BA34" s="77" t="s">
        <v>1</v>
      </c>
      <c r="BB34" s="77" t="s">
        <v>1</v>
      </c>
      <c r="BC34" s="77" t="s">
        <v>144</v>
      </c>
      <c r="BD34" s="77" t="s">
        <v>83</v>
      </c>
    </row>
    <row r="35" spans="2:56" s="1" customFormat="1" ht="14.45" customHeight="1" hidden="1">
      <c r="B35" s="28"/>
      <c r="C35" s="144"/>
      <c r="D35" s="144"/>
      <c r="E35" s="145" t="s">
        <v>44</v>
      </c>
      <c r="F35" s="154">
        <f>ROUND((SUM(BI142:BI1003)),1)</f>
        <v>0</v>
      </c>
      <c r="G35" s="144"/>
      <c r="H35" s="144"/>
      <c r="I35" s="155">
        <v>0</v>
      </c>
      <c r="J35" s="154">
        <f>0</f>
        <v>0</v>
      </c>
      <c r="K35" s="144"/>
      <c r="L35" s="28"/>
      <c r="AZ35" s="77" t="s">
        <v>145</v>
      </c>
      <c r="BA35" s="77" t="s">
        <v>1</v>
      </c>
      <c r="BB35" s="77" t="s">
        <v>1</v>
      </c>
      <c r="BC35" s="77" t="s">
        <v>146</v>
      </c>
      <c r="BD35" s="77" t="s">
        <v>83</v>
      </c>
    </row>
    <row r="36" spans="2:56" s="1" customFormat="1" ht="6.95" customHeight="1">
      <c r="B36" s="28"/>
      <c r="C36" s="144"/>
      <c r="D36" s="144"/>
      <c r="E36" s="144"/>
      <c r="F36" s="144"/>
      <c r="G36" s="144"/>
      <c r="H36" s="144"/>
      <c r="I36" s="144"/>
      <c r="J36" s="144"/>
      <c r="K36" s="144"/>
      <c r="L36" s="28"/>
      <c r="AZ36" s="77" t="s">
        <v>147</v>
      </c>
      <c r="BA36" s="77" t="s">
        <v>1</v>
      </c>
      <c r="BB36" s="77" t="s">
        <v>1</v>
      </c>
      <c r="BC36" s="77" t="s">
        <v>148</v>
      </c>
      <c r="BD36" s="77" t="s">
        <v>83</v>
      </c>
    </row>
    <row r="37" spans="2:56" s="1" customFormat="1" ht="25.35" customHeight="1">
      <c r="B37" s="28"/>
      <c r="C37" s="156"/>
      <c r="D37" s="157" t="s">
        <v>45</v>
      </c>
      <c r="E37" s="158"/>
      <c r="F37" s="158"/>
      <c r="G37" s="159" t="s">
        <v>46</v>
      </c>
      <c r="H37" s="160" t="s">
        <v>47</v>
      </c>
      <c r="I37" s="158"/>
      <c r="J37" s="161">
        <f>SUM(J28:J35)</f>
        <v>0</v>
      </c>
      <c r="K37" s="162"/>
      <c r="L37" s="28"/>
      <c r="AZ37" s="77" t="s">
        <v>149</v>
      </c>
      <c r="BA37" s="77" t="s">
        <v>1</v>
      </c>
      <c r="BB37" s="77" t="s">
        <v>1</v>
      </c>
      <c r="BC37" s="77" t="s">
        <v>150</v>
      </c>
      <c r="BD37" s="77" t="s">
        <v>83</v>
      </c>
    </row>
    <row r="38" spans="2:56" s="1" customFormat="1" ht="14.45" customHeight="1">
      <c r="B38" s="28"/>
      <c r="C38" s="144"/>
      <c r="D38" s="144"/>
      <c r="E38" s="144"/>
      <c r="F38" s="144"/>
      <c r="G38" s="144"/>
      <c r="H38" s="144"/>
      <c r="I38" s="144"/>
      <c r="J38" s="144"/>
      <c r="K38" s="144"/>
      <c r="L38" s="28"/>
      <c r="AZ38" s="77" t="s">
        <v>151</v>
      </c>
      <c r="BA38" s="77" t="s">
        <v>1</v>
      </c>
      <c r="BB38" s="77" t="s">
        <v>1</v>
      </c>
      <c r="BC38" s="77" t="s">
        <v>152</v>
      </c>
      <c r="BD38" s="77" t="s">
        <v>83</v>
      </c>
    </row>
    <row r="39" spans="2:56" ht="14.45" customHeight="1">
      <c r="B39" s="20"/>
      <c r="C39" s="76"/>
      <c r="D39" s="76"/>
      <c r="E39" s="76"/>
      <c r="F39" s="76"/>
      <c r="G39" s="76"/>
      <c r="H39" s="76"/>
      <c r="I39" s="76"/>
      <c r="J39" s="76"/>
      <c r="K39" s="76"/>
      <c r="L39" s="20"/>
      <c r="AZ39" s="77" t="s">
        <v>153</v>
      </c>
      <c r="BA39" s="77" t="s">
        <v>1</v>
      </c>
      <c r="BB39" s="77" t="s">
        <v>1</v>
      </c>
      <c r="BC39" s="77" t="s">
        <v>154</v>
      </c>
      <c r="BD39" s="77" t="s">
        <v>83</v>
      </c>
    </row>
    <row r="40" spans="2:56" ht="14.45" customHeight="1">
      <c r="B40" s="20"/>
      <c r="C40" s="76"/>
      <c r="D40" s="76"/>
      <c r="E40" s="76"/>
      <c r="F40" s="76"/>
      <c r="G40" s="76"/>
      <c r="H40" s="76"/>
      <c r="I40" s="76"/>
      <c r="J40" s="76"/>
      <c r="K40" s="76"/>
      <c r="L40" s="20"/>
      <c r="AZ40" s="77" t="s">
        <v>155</v>
      </c>
      <c r="BA40" s="77" t="s">
        <v>1</v>
      </c>
      <c r="BB40" s="77" t="s">
        <v>1</v>
      </c>
      <c r="BC40" s="77" t="s">
        <v>156</v>
      </c>
      <c r="BD40" s="77" t="s">
        <v>83</v>
      </c>
    </row>
    <row r="41" spans="2:56" ht="14.45" customHeight="1">
      <c r="B41" s="20"/>
      <c r="C41" s="76"/>
      <c r="D41" s="76"/>
      <c r="E41" s="76"/>
      <c r="F41" s="76"/>
      <c r="G41" s="76"/>
      <c r="H41" s="76"/>
      <c r="I41" s="76"/>
      <c r="J41" s="76"/>
      <c r="K41" s="76"/>
      <c r="L41" s="20"/>
      <c r="AZ41" s="77" t="s">
        <v>157</v>
      </c>
      <c r="BA41" s="77" t="s">
        <v>1</v>
      </c>
      <c r="BB41" s="77" t="s">
        <v>1</v>
      </c>
      <c r="BC41" s="77" t="s">
        <v>158</v>
      </c>
      <c r="BD41" s="77" t="s">
        <v>83</v>
      </c>
    </row>
    <row r="42" spans="2:56" ht="14.45" customHeight="1">
      <c r="B42" s="20"/>
      <c r="C42" s="76"/>
      <c r="D42" s="76"/>
      <c r="E42" s="76"/>
      <c r="F42" s="76"/>
      <c r="G42" s="76"/>
      <c r="H42" s="76"/>
      <c r="I42" s="76"/>
      <c r="J42" s="76"/>
      <c r="K42" s="76"/>
      <c r="L42" s="20"/>
      <c r="AZ42" s="77" t="s">
        <v>159</v>
      </c>
      <c r="BA42" s="77" t="s">
        <v>1</v>
      </c>
      <c r="BB42" s="77" t="s">
        <v>1</v>
      </c>
      <c r="BC42" s="77" t="s">
        <v>160</v>
      </c>
      <c r="BD42" s="77" t="s">
        <v>83</v>
      </c>
    </row>
    <row r="43" spans="2:56" ht="14.45" customHeight="1">
      <c r="B43" s="20"/>
      <c r="C43" s="76"/>
      <c r="D43" s="76"/>
      <c r="E43" s="76"/>
      <c r="F43" s="76"/>
      <c r="G43" s="76"/>
      <c r="H43" s="76"/>
      <c r="I43" s="76"/>
      <c r="J43" s="76"/>
      <c r="K43" s="76"/>
      <c r="L43" s="20"/>
      <c r="AZ43" s="77" t="s">
        <v>161</v>
      </c>
      <c r="BA43" s="77" t="s">
        <v>1</v>
      </c>
      <c r="BB43" s="77" t="s">
        <v>1</v>
      </c>
      <c r="BC43" s="77" t="s">
        <v>162</v>
      </c>
      <c r="BD43" s="77" t="s">
        <v>83</v>
      </c>
    </row>
    <row r="44" spans="2:56" ht="14.45" customHeight="1">
      <c r="B44" s="20"/>
      <c r="C44" s="76"/>
      <c r="D44" s="76"/>
      <c r="E44" s="76"/>
      <c r="F44" s="76"/>
      <c r="G44" s="76"/>
      <c r="H44" s="76"/>
      <c r="I44" s="76"/>
      <c r="J44" s="76"/>
      <c r="K44" s="76"/>
      <c r="L44" s="20"/>
      <c r="AZ44" s="77" t="s">
        <v>163</v>
      </c>
      <c r="BA44" s="77" t="s">
        <v>1</v>
      </c>
      <c r="BB44" s="77" t="s">
        <v>1</v>
      </c>
      <c r="BC44" s="77" t="s">
        <v>164</v>
      </c>
      <c r="BD44" s="77" t="s">
        <v>83</v>
      </c>
    </row>
    <row r="45" spans="2:56" ht="14.45" customHeight="1">
      <c r="B45" s="20"/>
      <c r="C45" s="76"/>
      <c r="D45" s="76"/>
      <c r="E45" s="76"/>
      <c r="F45" s="76"/>
      <c r="G45" s="76"/>
      <c r="H45" s="76"/>
      <c r="I45" s="76"/>
      <c r="J45" s="76"/>
      <c r="K45" s="76"/>
      <c r="L45" s="20"/>
      <c r="AZ45" s="77" t="s">
        <v>165</v>
      </c>
      <c r="BA45" s="77" t="s">
        <v>1</v>
      </c>
      <c r="BB45" s="77" t="s">
        <v>1</v>
      </c>
      <c r="BC45" s="77" t="s">
        <v>166</v>
      </c>
      <c r="BD45" s="77" t="s">
        <v>83</v>
      </c>
    </row>
    <row r="46" spans="2:56" ht="14.45" customHeight="1">
      <c r="B46" s="20"/>
      <c r="C46" s="76"/>
      <c r="D46" s="76"/>
      <c r="E46" s="76"/>
      <c r="F46" s="76"/>
      <c r="G46" s="76"/>
      <c r="H46" s="76"/>
      <c r="I46" s="76"/>
      <c r="J46" s="76"/>
      <c r="K46" s="76"/>
      <c r="L46" s="20"/>
      <c r="AZ46" s="77" t="s">
        <v>167</v>
      </c>
      <c r="BA46" s="77" t="s">
        <v>1</v>
      </c>
      <c r="BB46" s="77" t="s">
        <v>1</v>
      </c>
      <c r="BC46" s="77" t="s">
        <v>168</v>
      </c>
      <c r="BD46" s="77" t="s">
        <v>83</v>
      </c>
    </row>
    <row r="47" spans="2:56" ht="14.45" customHeight="1">
      <c r="B47" s="20"/>
      <c r="C47" s="76"/>
      <c r="D47" s="76"/>
      <c r="E47" s="76"/>
      <c r="F47" s="76"/>
      <c r="G47" s="76"/>
      <c r="H47" s="76"/>
      <c r="I47" s="76"/>
      <c r="J47" s="76"/>
      <c r="K47" s="76"/>
      <c r="L47" s="20"/>
      <c r="AZ47" s="77" t="s">
        <v>169</v>
      </c>
      <c r="BA47" s="77" t="s">
        <v>1</v>
      </c>
      <c r="BB47" s="77" t="s">
        <v>1</v>
      </c>
      <c r="BC47" s="77" t="s">
        <v>170</v>
      </c>
      <c r="BD47" s="77" t="s">
        <v>83</v>
      </c>
    </row>
    <row r="48" spans="2:56" ht="14.45" customHeight="1">
      <c r="B48" s="20"/>
      <c r="C48" s="76"/>
      <c r="D48" s="76"/>
      <c r="E48" s="76"/>
      <c r="F48" s="76"/>
      <c r="G48" s="76"/>
      <c r="H48" s="76"/>
      <c r="I48" s="76"/>
      <c r="J48" s="76"/>
      <c r="K48" s="76"/>
      <c r="L48" s="20"/>
      <c r="AZ48" s="77" t="s">
        <v>171</v>
      </c>
      <c r="BA48" s="77" t="s">
        <v>1</v>
      </c>
      <c r="BB48" s="77" t="s">
        <v>1</v>
      </c>
      <c r="BC48" s="77" t="s">
        <v>170</v>
      </c>
      <c r="BD48" s="77" t="s">
        <v>83</v>
      </c>
    </row>
    <row r="49" spans="2:56" ht="14.45" customHeight="1">
      <c r="B49" s="20"/>
      <c r="C49" s="76"/>
      <c r="D49" s="76"/>
      <c r="E49" s="76"/>
      <c r="F49" s="76"/>
      <c r="G49" s="76"/>
      <c r="H49" s="76"/>
      <c r="I49" s="76"/>
      <c r="J49" s="76"/>
      <c r="K49" s="76"/>
      <c r="L49" s="20"/>
      <c r="AZ49" s="77" t="s">
        <v>172</v>
      </c>
      <c r="BA49" s="77" t="s">
        <v>1</v>
      </c>
      <c r="BB49" s="77" t="s">
        <v>1</v>
      </c>
      <c r="BC49" s="77" t="s">
        <v>173</v>
      </c>
      <c r="BD49" s="77" t="s">
        <v>83</v>
      </c>
    </row>
    <row r="50" spans="2:56" s="1" customFormat="1" ht="14.45" customHeight="1">
      <c r="B50" s="28"/>
      <c r="C50" s="144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28"/>
      <c r="AZ50" s="77" t="s">
        <v>174</v>
      </c>
      <c r="BA50" s="77" t="s">
        <v>1</v>
      </c>
      <c r="BB50" s="77" t="s">
        <v>1</v>
      </c>
      <c r="BC50" s="77" t="s">
        <v>162</v>
      </c>
      <c r="BD50" s="77" t="s">
        <v>83</v>
      </c>
    </row>
    <row r="51" spans="2:56" ht="12">
      <c r="B51" s="20"/>
      <c r="C51" s="76"/>
      <c r="D51" s="76"/>
      <c r="E51" s="76"/>
      <c r="F51" s="76"/>
      <c r="G51" s="76"/>
      <c r="H51" s="76"/>
      <c r="I51" s="76"/>
      <c r="J51" s="76"/>
      <c r="K51" s="76"/>
      <c r="L51" s="20"/>
      <c r="AZ51" s="77" t="s">
        <v>175</v>
      </c>
      <c r="BA51" s="77" t="s">
        <v>1</v>
      </c>
      <c r="BB51" s="77" t="s">
        <v>1</v>
      </c>
      <c r="BC51" s="77" t="s">
        <v>176</v>
      </c>
      <c r="BD51" s="77" t="s">
        <v>83</v>
      </c>
    </row>
    <row r="52" spans="2:56" ht="12">
      <c r="B52" s="20"/>
      <c r="C52" s="76"/>
      <c r="D52" s="76"/>
      <c r="E52" s="76"/>
      <c r="F52" s="76"/>
      <c r="G52" s="76"/>
      <c r="H52" s="76"/>
      <c r="I52" s="76"/>
      <c r="J52" s="76"/>
      <c r="K52" s="76"/>
      <c r="L52" s="20"/>
      <c r="AZ52" s="77" t="s">
        <v>177</v>
      </c>
      <c r="BA52" s="77" t="s">
        <v>1</v>
      </c>
      <c r="BB52" s="77" t="s">
        <v>1</v>
      </c>
      <c r="BC52" s="77" t="s">
        <v>178</v>
      </c>
      <c r="BD52" s="77" t="s">
        <v>83</v>
      </c>
    </row>
    <row r="53" spans="2:56" ht="12">
      <c r="B53" s="20"/>
      <c r="C53" s="76"/>
      <c r="D53" s="76"/>
      <c r="E53" s="76"/>
      <c r="F53" s="76"/>
      <c r="G53" s="76"/>
      <c r="H53" s="76"/>
      <c r="I53" s="76"/>
      <c r="J53" s="76"/>
      <c r="K53" s="76"/>
      <c r="L53" s="20"/>
      <c r="AZ53" s="77" t="s">
        <v>179</v>
      </c>
      <c r="BA53" s="77" t="s">
        <v>1</v>
      </c>
      <c r="BB53" s="77" t="s">
        <v>1</v>
      </c>
      <c r="BC53" s="77" t="s">
        <v>180</v>
      </c>
      <c r="BD53" s="77" t="s">
        <v>83</v>
      </c>
    </row>
    <row r="54" spans="2:56" ht="12">
      <c r="B54" s="20"/>
      <c r="C54" s="76"/>
      <c r="D54" s="76"/>
      <c r="E54" s="76"/>
      <c r="F54" s="76"/>
      <c r="G54" s="76"/>
      <c r="H54" s="76"/>
      <c r="I54" s="76"/>
      <c r="J54" s="76"/>
      <c r="K54" s="76"/>
      <c r="L54" s="20"/>
      <c r="AZ54" s="77" t="s">
        <v>181</v>
      </c>
      <c r="BA54" s="77" t="s">
        <v>1</v>
      </c>
      <c r="BB54" s="77" t="s">
        <v>1</v>
      </c>
      <c r="BC54" s="77" t="s">
        <v>182</v>
      </c>
      <c r="BD54" s="77" t="s">
        <v>83</v>
      </c>
    </row>
    <row r="55" spans="2:56" ht="12">
      <c r="B55" s="20"/>
      <c r="C55" s="76"/>
      <c r="D55" s="76"/>
      <c r="E55" s="76"/>
      <c r="F55" s="76"/>
      <c r="G55" s="76"/>
      <c r="H55" s="76"/>
      <c r="I55" s="76"/>
      <c r="J55" s="76"/>
      <c r="K55" s="76"/>
      <c r="L55" s="20"/>
      <c r="AZ55" s="77" t="s">
        <v>183</v>
      </c>
      <c r="BA55" s="77" t="s">
        <v>1</v>
      </c>
      <c r="BB55" s="77" t="s">
        <v>1</v>
      </c>
      <c r="BC55" s="77" t="s">
        <v>184</v>
      </c>
      <c r="BD55" s="77" t="s">
        <v>83</v>
      </c>
    </row>
    <row r="56" spans="2:56" ht="12">
      <c r="B56" s="20"/>
      <c r="C56" s="76"/>
      <c r="D56" s="76"/>
      <c r="E56" s="76"/>
      <c r="F56" s="76"/>
      <c r="G56" s="76"/>
      <c r="H56" s="76"/>
      <c r="I56" s="76"/>
      <c r="J56" s="76"/>
      <c r="K56" s="76"/>
      <c r="L56" s="20"/>
      <c r="AZ56" s="77" t="s">
        <v>185</v>
      </c>
      <c r="BA56" s="77" t="s">
        <v>1</v>
      </c>
      <c r="BB56" s="77" t="s">
        <v>1</v>
      </c>
      <c r="BC56" s="77" t="s">
        <v>186</v>
      </c>
      <c r="BD56" s="77" t="s">
        <v>83</v>
      </c>
    </row>
    <row r="57" spans="2:56" ht="12">
      <c r="B57" s="20"/>
      <c r="C57" s="76"/>
      <c r="D57" s="76"/>
      <c r="E57" s="76"/>
      <c r="F57" s="76"/>
      <c r="G57" s="76"/>
      <c r="H57" s="76"/>
      <c r="I57" s="76"/>
      <c r="J57" s="76"/>
      <c r="K57" s="76"/>
      <c r="L57" s="20"/>
      <c r="AZ57" s="77" t="s">
        <v>187</v>
      </c>
      <c r="BA57" s="77" t="s">
        <v>1</v>
      </c>
      <c r="BB57" s="77" t="s">
        <v>1</v>
      </c>
      <c r="BC57" s="77" t="s">
        <v>188</v>
      </c>
      <c r="BD57" s="77" t="s">
        <v>83</v>
      </c>
    </row>
    <row r="58" spans="2:56" ht="12">
      <c r="B58" s="20"/>
      <c r="C58" s="76"/>
      <c r="D58" s="76"/>
      <c r="E58" s="76"/>
      <c r="F58" s="76"/>
      <c r="G58" s="76"/>
      <c r="H58" s="76"/>
      <c r="I58" s="76"/>
      <c r="J58" s="76"/>
      <c r="K58" s="76"/>
      <c r="L58" s="20"/>
      <c r="AZ58" s="77" t="s">
        <v>189</v>
      </c>
      <c r="BA58" s="77" t="s">
        <v>1</v>
      </c>
      <c r="BB58" s="77" t="s">
        <v>1</v>
      </c>
      <c r="BC58" s="77" t="s">
        <v>6</v>
      </c>
      <c r="BD58" s="77" t="s">
        <v>92</v>
      </c>
    </row>
    <row r="59" spans="2:12" ht="12">
      <c r="B59" s="20"/>
      <c r="C59" s="76"/>
      <c r="D59" s="76"/>
      <c r="E59" s="76"/>
      <c r="F59" s="76"/>
      <c r="G59" s="76"/>
      <c r="H59" s="76"/>
      <c r="I59" s="76"/>
      <c r="J59" s="76"/>
      <c r="K59" s="76"/>
      <c r="L59" s="20"/>
    </row>
    <row r="60" spans="2:12" ht="12">
      <c r="B60" s="20"/>
      <c r="C60" s="76"/>
      <c r="D60" s="76"/>
      <c r="E60" s="76"/>
      <c r="F60" s="76"/>
      <c r="G60" s="76"/>
      <c r="H60" s="76"/>
      <c r="I60" s="76"/>
      <c r="J60" s="76"/>
      <c r="K60" s="76"/>
      <c r="L60" s="20"/>
    </row>
    <row r="61" spans="2:12" s="1" customFormat="1" ht="12.75">
      <c r="B61" s="28"/>
      <c r="C61" s="144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28"/>
    </row>
    <row r="62" spans="2:12" ht="12">
      <c r="B62" s="20"/>
      <c r="C62" s="76"/>
      <c r="D62" s="76"/>
      <c r="E62" s="76"/>
      <c r="F62" s="76"/>
      <c r="G62" s="76"/>
      <c r="H62" s="76"/>
      <c r="I62" s="76"/>
      <c r="J62" s="76"/>
      <c r="K62" s="76"/>
      <c r="L62" s="20"/>
    </row>
    <row r="63" spans="2:12" ht="12">
      <c r="B63" s="20"/>
      <c r="C63" s="76"/>
      <c r="D63" s="76"/>
      <c r="E63" s="76"/>
      <c r="F63" s="76"/>
      <c r="G63" s="76"/>
      <c r="H63" s="76"/>
      <c r="I63" s="76"/>
      <c r="J63" s="76"/>
      <c r="K63" s="76"/>
      <c r="L63" s="20"/>
    </row>
    <row r="64" spans="2:12" ht="12">
      <c r="B64" s="20"/>
      <c r="C64" s="76"/>
      <c r="D64" s="76"/>
      <c r="E64" s="76"/>
      <c r="F64" s="76"/>
      <c r="G64" s="76"/>
      <c r="H64" s="76"/>
      <c r="I64" s="76"/>
      <c r="J64" s="76"/>
      <c r="K64" s="76"/>
      <c r="L64" s="20"/>
    </row>
    <row r="65" spans="2:12" s="1" customFormat="1" ht="12.75">
      <c r="B65" s="28"/>
      <c r="C65" s="144"/>
      <c r="D65" s="163" t="s">
        <v>52</v>
      </c>
      <c r="E65" s="164"/>
      <c r="F65" s="164"/>
      <c r="G65" s="163" t="s">
        <v>53</v>
      </c>
      <c r="H65" s="164"/>
      <c r="I65" s="164"/>
      <c r="J65" s="164"/>
      <c r="K65" s="164"/>
      <c r="L65" s="28"/>
    </row>
    <row r="66" spans="2:12" ht="12">
      <c r="B66" s="20"/>
      <c r="C66" s="76"/>
      <c r="D66" s="76"/>
      <c r="E66" s="76"/>
      <c r="F66" s="76"/>
      <c r="G66" s="76"/>
      <c r="H66" s="76"/>
      <c r="I66" s="76"/>
      <c r="J66" s="76"/>
      <c r="K66" s="76"/>
      <c r="L66" s="20"/>
    </row>
    <row r="67" spans="2:12" ht="12">
      <c r="B67" s="20"/>
      <c r="C67" s="76"/>
      <c r="D67" s="76"/>
      <c r="E67" s="76"/>
      <c r="F67" s="76"/>
      <c r="G67" s="76"/>
      <c r="H67" s="76"/>
      <c r="I67" s="76"/>
      <c r="J67" s="76"/>
      <c r="K67" s="76"/>
      <c r="L67" s="20"/>
    </row>
    <row r="68" spans="2:12" ht="12">
      <c r="B68" s="20"/>
      <c r="C68" s="76"/>
      <c r="D68" s="76"/>
      <c r="E68" s="76"/>
      <c r="F68" s="76"/>
      <c r="G68" s="76"/>
      <c r="H68" s="76"/>
      <c r="I68" s="76"/>
      <c r="J68" s="76"/>
      <c r="K68" s="76"/>
      <c r="L68" s="20"/>
    </row>
    <row r="69" spans="2:12" ht="12">
      <c r="B69" s="20"/>
      <c r="C69" s="76"/>
      <c r="D69" s="76"/>
      <c r="E69" s="76"/>
      <c r="F69" s="76"/>
      <c r="G69" s="76"/>
      <c r="H69" s="76"/>
      <c r="I69" s="76"/>
      <c r="J69" s="76"/>
      <c r="K69" s="76"/>
      <c r="L69" s="20"/>
    </row>
    <row r="70" spans="2:12" ht="12">
      <c r="B70" s="20"/>
      <c r="C70" s="76"/>
      <c r="D70" s="76"/>
      <c r="E70" s="76"/>
      <c r="F70" s="76"/>
      <c r="G70" s="76"/>
      <c r="H70" s="76"/>
      <c r="I70" s="76"/>
      <c r="J70" s="76"/>
      <c r="K70" s="76"/>
      <c r="L70" s="20"/>
    </row>
    <row r="71" spans="2:12" ht="12">
      <c r="B71" s="20"/>
      <c r="C71" s="76"/>
      <c r="D71" s="76"/>
      <c r="E71" s="76"/>
      <c r="F71" s="76"/>
      <c r="G71" s="76"/>
      <c r="H71" s="76"/>
      <c r="I71" s="76"/>
      <c r="J71" s="76"/>
      <c r="K71" s="76"/>
      <c r="L71" s="20"/>
    </row>
    <row r="72" spans="2:12" ht="12">
      <c r="B72" s="20"/>
      <c r="C72" s="76"/>
      <c r="D72" s="76"/>
      <c r="E72" s="76"/>
      <c r="F72" s="76"/>
      <c r="G72" s="76"/>
      <c r="H72" s="76"/>
      <c r="I72" s="76"/>
      <c r="J72" s="76"/>
      <c r="K72" s="76"/>
      <c r="L72" s="20"/>
    </row>
    <row r="73" spans="2:12" ht="12">
      <c r="B73" s="20"/>
      <c r="C73" s="76"/>
      <c r="D73" s="76"/>
      <c r="E73" s="76"/>
      <c r="F73" s="76"/>
      <c r="G73" s="76"/>
      <c r="H73" s="76"/>
      <c r="I73" s="76"/>
      <c r="J73" s="76"/>
      <c r="K73" s="76"/>
      <c r="L73" s="20"/>
    </row>
    <row r="74" spans="2:12" ht="12">
      <c r="B74" s="20"/>
      <c r="C74" s="76"/>
      <c r="D74" s="76"/>
      <c r="E74" s="76"/>
      <c r="F74" s="76"/>
      <c r="G74" s="76"/>
      <c r="H74" s="76"/>
      <c r="I74" s="76"/>
      <c r="J74" s="76"/>
      <c r="K74" s="76"/>
      <c r="L74" s="20"/>
    </row>
    <row r="75" spans="2:12" ht="12">
      <c r="B75" s="20"/>
      <c r="C75" s="76"/>
      <c r="D75" s="76"/>
      <c r="E75" s="76"/>
      <c r="F75" s="76"/>
      <c r="G75" s="76"/>
      <c r="H75" s="76"/>
      <c r="I75" s="76"/>
      <c r="J75" s="76"/>
      <c r="K75" s="76"/>
      <c r="L75" s="20"/>
    </row>
    <row r="76" spans="2:12" s="1" customFormat="1" ht="12.75">
      <c r="B76" s="28"/>
      <c r="C76" s="144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28"/>
    </row>
    <row r="77" spans="2:12" s="1" customFormat="1" ht="14.45" customHeight="1">
      <c r="B77" s="39"/>
      <c r="C77" s="169"/>
      <c r="D77" s="169"/>
      <c r="E77" s="169"/>
      <c r="F77" s="169"/>
      <c r="G77" s="169"/>
      <c r="H77" s="169"/>
      <c r="I77" s="169"/>
      <c r="J77" s="169"/>
      <c r="K77" s="169"/>
      <c r="L77" s="28"/>
    </row>
    <row r="78" spans="3:11" ht="12">
      <c r="C78" s="76"/>
      <c r="D78" s="76"/>
      <c r="E78" s="76"/>
      <c r="F78" s="76"/>
      <c r="G78" s="76"/>
      <c r="H78" s="76"/>
      <c r="I78" s="76"/>
      <c r="J78" s="76"/>
      <c r="K78" s="76"/>
    </row>
    <row r="79" spans="3:11" ht="12">
      <c r="C79" s="76"/>
      <c r="D79" s="76"/>
      <c r="E79" s="76"/>
      <c r="F79" s="76"/>
      <c r="G79" s="76"/>
      <c r="H79" s="76"/>
      <c r="I79" s="76"/>
      <c r="J79" s="76"/>
      <c r="K79" s="76"/>
    </row>
    <row r="80" spans="3:11" ht="12">
      <c r="C80" s="76"/>
      <c r="D80" s="76"/>
      <c r="E80" s="76"/>
      <c r="F80" s="76"/>
      <c r="G80" s="76"/>
      <c r="H80" s="76"/>
      <c r="I80" s="76"/>
      <c r="J80" s="76"/>
      <c r="K80" s="76"/>
    </row>
    <row r="81" spans="2:12" s="1" customFormat="1" ht="6.95" customHeight="1">
      <c r="B81" s="41"/>
      <c r="C81" s="170"/>
      <c r="D81" s="170"/>
      <c r="E81" s="170"/>
      <c r="F81" s="170"/>
      <c r="G81" s="170"/>
      <c r="H81" s="170"/>
      <c r="I81" s="170"/>
      <c r="J81" s="170"/>
      <c r="K81" s="170"/>
      <c r="L81" s="28"/>
    </row>
    <row r="82" spans="2:12" s="1" customFormat="1" ht="24.95" customHeight="1">
      <c r="B82" s="28"/>
      <c r="C82" s="143" t="s">
        <v>190</v>
      </c>
      <c r="D82" s="144"/>
      <c r="E82" s="144"/>
      <c r="F82" s="144"/>
      <c r="G82" s="144"/>
      <c r="H82" s="144"/>
      <c r="I82" s="144"/>
      <c r="J82" s="144"/>
      <c r="K82" s="144"/>
      <c r="L82" s="28"/>
    </row>
    <row r="83" spans="2:12" s="1" customFormat="1" ht="6.95" customHeight="1">
      <c r="B83" s="28"/>
      <c r="C83" s="144"/>
      <c r="D83" s="144"/>
      <c r="E83" s="144"/>
      <c r="F83" s="144"/>
      <c r="G83" s="144"/>
      <c r="H83" s="144"/>
      <c r="I83" s="144"/>
      <c r="J83" s="144"/>
      <c r="K83" s="144"/>
      <c r="L83" s="28"/>
    </row>
    <row r="84" spans="2:12" s="1" customFormat="1" ht="12" customHeight="1">
      <c r="B84" s="28"/>
      <c r="C84" s="145" t="s">
        <v>15</v>
      </c>
      <c r="D84" s="144"/>
      <c r="E84" s="144"/>
      <c r="F84" s="144"/>
      <c r="G84" s="144"/>
      <c r="H84" s="144"/>
      <c r="I84" s="144"/>
      <c r="J84" s="144"/>
      <c r="K84" s="144"/>
      <c r="L84" s="28"/>
    </row>
    <row r="85" spans="2:12" s="1" customFormat="1" ht="14.45" customHeight="1">
      <c r="B85" s="28"/>
      <c r="C85" s="144"/>
      <c r="D85" s="144"/>
      <c r="E85" s="268" t="str">
        <f>E7</f>
        <v>Oprava volného bytu č.2 - Masarykovo nám. 42/26, Nový Jičín</v>
      </c>
      <c r="F85" s="269"/>
      <c r="G85" s="269"/>
      <c r="H85" s="269"/>
      <c r="I85" s="144"/>
      <c r="J85" s="144"/>
      <c r="K85" s="144"/>
      <c r="L85" s="28"/>
    </row>
    <row r="86" spans="2:12" s="1" customFormat="1" ht="6.95" customHeight="1">
      <c r="B86" s="28"/>
      <c r="C86" s="144"/>
      <c r="D86" s="144"/>
      <c r="E86" s="144"/>
      <c r="F86" s="144"/>
      <c r="G86" s="144"/>
      <c r="H86" s="144"/>
      <c r="I86" s="144"/>
      <c r="J86" s="144"/>
      <c r="K86" s="144"/>
      <c r="L86" s="28"/>
    </row>
    <row r="87" spans="2:12" s="1" customFormat="1" ht="12" customHeight="1">
      <c r="B87" s="28"/>
      <c r="C87" s="145" t="s">
        <v>19</v>
      </c>
      <c r="D87" s="144"/>
      <c r="E87" s="144"/>
      <c r="F87" s="146" t="str">
        <f>F10</f>
        <v>Nový Jičín</v>
      </c>
      <c r="G87" s="144"/>
      <c r="H87" s="144"/>
      <c r="I87" s="145" t="s">
        <v>21</v>
      </c>
      <c r="J87" s="147">
        <f>IF(J10="","",J10)</f>
        <v>44082</v>
      </c>
      <c r="K87" s="144"/>
      <c r="L87" s="28"/>
    </row>
    <row r="88" spans="2:12" s="1" customFormat="1" ht="6.95" customHeight="1">
      <c r="B88" s="28"/>
      <c r="C88" s="144"/>
      <c r="D88" s="144"/>
      <c r="E88" s="144"/>
      <c r="F88" s="144"/>
      <c r="G88" s="144"/>
      <c r="H88" s="144"/>
      <c r="I88" s="144"/>
      <c r="J88" s="144"/>
      <c r="K88" s="144"/>
      <c r="L88" s="28"/>
    </row>
    <row r="89" spans="2:12" s="1" customFormat="1" ht="15.6" customHeight="1">
      <c r="B89" s="28"/>
      <c r="C89" s="145" t="s">
        <v>22</v>
      </c>
      <c r="D89" s="144"/>
      <c r="E89" s="144"/>
      <c r="F89" s="146" t="str">
        <f>E13</f>
        <v>Město Nový Jičín, Masarykovo nám.1</v>
      </c>
      <c r="G89" s="144"/>
      <c r="H89" s="144"/>
      <c r="I89" s="145" t="s">
        <v>29</v>
      </c>
      <c r="J89" s="171" t="str">
        <f>E19</f>
        <v xml:space="preserve"> </v>
      </c>
      <c r="K89" s="144"/>
      <c r="L89" s="28"/>
    </row>
    <row r="90" spans="2:12" s="1" customFormat="1" ht="15.6" customHeight="1">
      <c r="B90" s="28"/>
      <c r="C90" s="145" t="s">
        <v>28</v>
      </c>
      <c r="D90" s="144"/>
      <c r="E90" s="144"/>
      <c r="F90" s="130"/>
      <c r="G90" s="144"/>
      <c r="H90" s="144"/>
      <c r="I90" s="145" t="s">
        <v>32</v>
      </c>
      <c r="J90" s="171"/>
      <c r="K90" s="144"/>
      <c r="L90" s="28"/>
    </row>
    <row r="91" spans="2:12" s="1" customFormat="1" ht="10.35" customHeight="1">
      <c r="B91" s="28"/>
      <c r="C91" s="144"/>
      <c r="D91" s="144"/>
      <c r="E91" s="144"/>
      <c r="F91" s="144"/>
      <c r="G91" s="144"/>
      <c r="H91" s="144"/>
      <c r="I91" s="144"/>
      <c r="J91" s="144"/>
      <c r="K91" s="144"/>
      <c r="L91" s="28"/>
    </row>
    <row r="92" spans="2:12" s="1" customFormat="1" ht="29.25" customHeight="1">
      <c r="B92" s="28"/>
      <c r="C92" s="172" t="s">
        <v>191</v>
      </c>
      <c r="D92" s="156"/>
      <c r="E92" s="156"/>
      <c r="F92" s="156"/>
      <c r="G92" s="156"/>
      <c r="H92" s="156"/>
      <c r="I92" s="156"/>
      <c r="J92" s="173" t="s">
        <v>192</v>
      </c>
      <c r="K92" s="156"/>
      <c r="L92" s="28"/>
    </row>
    <row r="93" spans="2:12" s="1" customFormat="1" ht="10.35" customHeight="1">
      <c r="B93" s="28"/>
      <c r="C93" s="144"/>
      <c r="D93" s="144"/>
      <c r="E93" s="144"/>
      <c r="F93" s="144"/>
      <c r="G93" s="144"/>
      <c r="H93" s="144"/>
      <c r="I93" s="144"/>
      <c r="J93" s="144"/>
      <c r="K93" s="144"/>
      <c r="L93" s="28"/>
    </row>
    <row r="94" spans="2:47" s="1" customFormat="1" ht="22.9" customHeight="1">
      <c r="B94" s="28"/>
      <c r="C94" s="174" t="s">
        <v>193</v>
      </c>
      <c r="D94" s="144"/>
      <c r="E94" s="144"/>
      <c r="F94" s="144"/>
      <c r="G94" s="144"/>
      <c r="H94" s="144"/>
      <c r="I94" s="144"/>
      <c r="J94" s="151">
        <f>J142</f>
        <v>0</v>
      </c>
      <c r="K94" s="144"/>
      <c r="L94" s="28"/>
      <c r="AU94" s="17" t="s">
        <v>194</v>
      </c>
    </row>
    <row r="95" spans="2:12" s="8" customFormat="1" ht="24.95" customHeight="1">
      <c r="B95" s="81"/>
      <c r="C95" s="175"/>
      <c r="D95" s="176" t="s">
        <v>195</v>
      </c>
      <c r="E95" s="177"/>
      <c r="F95" s="177"/>
      <c r="G95" s="177"/>
      <c r="H95" s="177"/>
      <c r="I95" s="177"/>
      <c r="J95" s="178">
        <f>J143</f>
        <v>0</v>
      </c>
      <c r="K95" s="175"/>
      <c r="L95" s="81"/>
    </row>
    <row r="96" spans="2:12" s="9" customFormat="1" ht="19.9" customHeight="1">
      <c r="B96" s="82"/>
      <c r="C96" s="179"/>
      <c r="D96" s="180" t="s">
        <v>196</v>
      </c>
      <c r="E96" s="181"/>
      <c r="F96" s="181"/>
      <c r="G96" s="181"/>
      <c r="H96" s="181"/>
      <c r="I96" s="181"/>
      <c r="J96" s="182">
        <f>J144</f>
        <v>0</v>
      </c>
      <c r="K96" s="179"/>
      <c r="L96" s="82"/>
    </row>
    <row r="97" spans="2:12" s="9" customFormat="1" ht="19.9" customHeight="1">
      <c r="B97" s="82"/>
      <c r="C97" s="179"/>
      <c r="D97" s="180" t="s">
        <v>197</v>
      </c>
      <c r="E97" s="181"/>
      <c r="F97" s="181"/>
      <c r="G97" s="181"/>
      <c r="H97" s="181"/>
      <c r="I97" s="181"/>
      <c r="J97" s="182">
        <f>J151</f>
        <v>0</v>
      </c>
      <c r="K97" s="179"/>
      <c r="L97" s="82"/>
    </row>
    <row r="98" spans="2:12" s="9" customFormat="1" ht="19.9" customHeight="1">
      <c r="B98" s="82"/>
      <c r="C98" s="179"/>
      <c r="D98" s="180" t="s">
        <v>198</v>
      </c>
      <c r="E98" s="181"/>
      <c r="F98" s="181"/>
      <c r="G98" s="181"/>
      <c r="H98" s="181"/>
      <c r="I98" s="181"/>
      <c r="J98" s="182">
        <f>J263</f>
        <v>0</v>
      </c>
      <c r="K98" s="179"/>
      <c r="L98" s="82"/>
    </row>
    <row r="99" spans="2:12" s="9" customFormat="1" ht="19.9" customHeight="1">
      <c r="B99" s="82"/>
      <c r="C99" s="179"/>
      <c r="D99" s="180" t="s">
        <v>199</v>
      </c>
      <c r="E99" s="181"/>
      <c r="F99" s="181"/>
      <c r="G99" s="181"/>
      <c r="H99" s="181"/>
      <c r="I99" s="181"/>
      <c r="J99" s="182">
        <f>J313</f>
        <v>0</v>
      </c>
      <c r="K99" s="179"/>
      <c r="L99" s="82"/>
    </row>
    <row r="100" spans="2:12" s="9" customFormat="1" ht="19.9" customHeight="1">
      <c r="B100" s="82"/>
      <c r="C100" s="179"/>
      <c r="D100" s="180" t="s">
        <v>200</v>
      </c>
      <c r="E100" s="181"/>
      <c r="F100" s="181"/>
      <c r="G100" s="181"/>
      <c r="H100" s="181"/>
      <c r="I100" s="181"/>
      <c r="J100" s="182">
        <f>J320</f>
        <v>0</v>
      </c>
      <c r="K100" s="179"/>
      <c r="L100" s="82"/>
    </row>
    <row r="101" spans="2:12" s="8" customFormat="1" ht="24.95" customHeight="1">
      <c r="B101" s="81"/>
      <c r="C101" s="175"/>
      <c r="D101" s="176" t="s">
        <v>201</v>
      </c>
      <c r="E101" s="177"/>
      <c r="F101" s="177"/>
      <c r="G101" s="177"/>
      <c r="H101" s="177"/>
      <c r="I101" s="177"/>
      <c r="J101" s="178">
        <f>J322</f>
        <v>0</v>
      </c>
      <c r="K101" s="175"/>
      <c r="L101" s="81"/>
    </row>
    <row r="102" spans="2:12" s="9" customFormat="1" ht="19.9" customHeight="1">
      <c r="B102" s="82"/>
      <c r="C102" s="179"/>
      <c r="D102" s="180" t="s">
        <v>202</v>
      </c>
      <c r="E102" s="181"/>
      <c r="F102" s="181"/>
      <c r="G102" s="181"/>
      <c r="H102" s="181"/>
      <c r="I102" s="181"/>
      <c r="J102" s="182">
        <f>J323</f>
        <v>0</v>
      </c>
      <c r="K102" s="179"/>
      <c r="L102" s="82"/>
    </row>
    <row r="103" spans="2:12" s="9" customFormat="1" ht="19.9" customHeight="1">
      <c r="B103" s="82"/>
      <c r="C103" s="179"/>
      <c r="D103" s="180" t="s">
        <v>203</v>
      </c>
      <c r="E103" s="181"/>
      <c r="F103" s="181"/>
      <c r="G103" s="181"/>
      <c r="H103" s="181"/>
      <c r="I103" s="181"/>
      <c r="J103" s="182">
        <f>J336</f>
        <v>0</v>
      </c>
      <c r="K103" s="179"/>
      <c r="L103" s="82"/>
    </row>
    <row r="104" spans="2:12" s="9" customFormat="1" ht="19.9" customHeight="1">
      <c r="B104" s="82"/>
      <c r="C104" s="179"/>
      <c r="D104" s="180" t="s">
        <v>204</v>
      </c>
      <c r="E104" s="181"/>
      <c r="F104" s="181"/>
      <c r="G104" s="181"/>
      <c r="H104" s="181"/>
      <c r="I104" s="181"/>
      <c r="J104" s="182">
        <f>J348</f>
        <v>0</v>
      </c>
      <c r="K104" s="179"/>
      <c r="L104" s="82"/>
    </row>
    <row r="105" spans="2:12" s="9" customFormat="1" ht="19.9" customHeight="1">
      <c r="B105" s="82"/>
      <c r="C105" s="179"/>
      <c r="D105" s="180" t="s">
        <v>205</v>
      </c>
      <c r="E105" s="181"/>
      <c r="F105" s="181"/>
      <c r="G105" s="181"/>
      <c r="H105" s="181"/>
      <c r="I105" s="181"/>
      <c r="J105" s="182">
        <f>J387</f>
        <v>0</v>
      </c>
      <c r="K105" s="179"/>
      <c r="L105" s="82"/>
    </row>
    <row r="106" spans="2:12" s="9" customFormat="1" ht="19.9" customHeight="1">
      <c r="B106" s="82"/>
      <c r="C106" s="179"/>
      <c r="D106" s="180" t="s">
        <v>206</v>
      </c>
      <c r="E106" s="181"/>
      <c r="F106" s="181"/>
      <c r="G106" s="181"/>
      <c r="H106" s="181"/>
      <c r="I106" s="181"/>
      <c r="J106" s="182">
        <f>J441</f>
        <v>0</v>
      </c>
      <c r="K106" s="179"/>
      <c r="L106" s="82"/>
    </row>
    <row r="107" spans="2:12" s="9" customFormat="1" ht="19.9" customHeight="1">
      <c r="B107" s="82"/>
      <c r="C107" s="179"/>
      <c r="D107" s="180" t="s">
        <v>207</v>
      </c>
      <c r="E107" s="181"/>
      <c r="F107" s="181"/>
      <c r="G107" s="181"/>
      <c r="H107" s="181"/>
      <c r="I107" s="181"/>
      <c r="J107" s="182">
        <f>J513</f>
        <v>0</v>
      </c>
      <c r="K107" s="179"/>
      <c r="L107" s="82"/>
    </row>
    <row r="108" spans="2:12" s="9" customFormat="1" ht="19.9" customHeight="1">
      <c r="B108" s="82"/>
      <c r="C108" s="179"/>
      <c r="D108" s="180" t="s">
        <v>208</v>
      </c>
      <c r="E108" s="181"/>
      <c r="F108" s="181"/>
      <c r="G108" s="181"/>
      <c r="H108" s="181"/>
      <c r="I108" s="181"/>
      <c r="J108" s="182">
        <f>J521</f>
        <v>0</v>
      </c>
      <c r="K108" s="179"/>
      <c r="L108" s="82"/>
    </row>
    <row r="109" spans="2:12" s="9" customFormat="1" ht="19.9" customHeight="1">
      <c r="B109" s="82"/>
      <c r="C109" s="179"/>
      <c r="D109" s="180" t="s">
        <v>209</v>
      </c>
      <c r="E109" s="181"/>
      <c r="F109" s="181"/>
      <c r="G109" s="181"/>
      <c r="H109" s="181"/>
      <c r="I109" s="181"/>
      <c r="J109" s="182">
        <f>J552</f>
        <v>0</v>
      </c>
      <c r="K109" s="179"/>
      <c r="L109" s="82"/>
    </row>
    <row r="110" spans="2:12" s="9" customFormat="1" ht="19.9" customHeight="1">
      <c r="B110" s="82"/>
      <c r="C110" s="179"/>
      <c r="D110" s="180" t="s">
        <v>210</v>
      </c>
      <c r="E110" s="181"/>
      <c r="F110" s="181"/>
      <c r="G110" s="181"/>
      <c r="H110" s="181"/>
      <c r="I110" s="181"/>
      <c r="J110" s="182">
        <f>J563</f>
        <v>0</v>
      </c>
      <c r="K110" s="179"/>
      <c r="L110" s="82"/>
    </row>
    <row r="111" spans="2:12" s="9" customFormat="1" ht="19.9" customHeight="1">
      <c r="B111" s="82"/>
      <c r="C111" s="179"/>
      <c r="D111" s="180" t="s">
        <v>211</v>
      </c>
      <c r="E111" s="181"/>
      <c r="F111" s="181"/>
      <c r="G111" s="181"/>
      <c r="H111" s="181"/>
      <c r="I111" s="181"/>
      <c r="J111" s="182">
        <f>J597</f>
        <v>0</v>
      </c>
      <c r="K111" s="179"/>
      <c r="L111" s="82"/>
    </row>
    <row r="112" spans="2:12" s="9" customFormat="1" ht="19.9" customHeight="1">
      <c r="B112" s="82"/>
      <c r="C112" s="179"/>
      <c r="D112" s="180" t="s">
        <v>212</v>
      </c>
      <c r="E112" s="181"/>
      <c r="F112" s="181"/>
      <c r="G112" s="181"/>
      <c r="H112" s="181"/>
      <c r="I112" s="181"/>
      <c r="J112" s="182">
        <f>J615</f>
        <v>0</v>
      </c>
      <c r="K112" s="179"/>
      <c r="L112" s="82"/>
    </row>
    <row r="113" spans="2:12" s="9" customFormat="1" ht="19.9" customHeight="1">
      <c r="B113" s="82"/>
      <c r="C113" s="179"/>
      <c r="D113" s="180" t="s">
        <v>213</v>
      </c>
      <c r="E113" s="181"/>
      <c r="F113" s="181"/>
      <c r="G113" s="181"/>
      <c r="H113" s="181"/>
      <c r="I113" s="181"/>
      <c r="J113" s="182">
        <f>J661</f>
        <v>0</v>
      </c>
      <c r="K113" s="179"/>
      <c r="L113" s="82"/>
    </row>
    <row r="114" spans="2:12" s="9" customFormat="1" ht="19.9" customHeight="1">
      <c r="B114" s="82"/>
      <c r="C114" s="179"/>
      <c r="D114" s="180" t="s">
        <v>214</v>
      </c>
      <c r="E114" s="181"/>
      <c r="F114" s="181"/>
      <c r="G114" s="181"/>
      <c r="H114" s="181"/>
      <c r="I114" s="181"/>
      <c r="J114" s="182">
        <f>J690</f>
        <v>0</v>
      </c>
      <c r="K114" s="179"/>
      <c r="L114" s="82"/>
    </row>
    <row r="115" spans="2:12" s="9" customFormat="1" ht="19.9" customHeight="1">
      <c r="B115" s="82"/>
      <c r="C115" s="179"/>
      <c r="D115" s="180" t="s">
        <v>215</v>
      </c>
      <c r="E115" s="181"/>
      <c r="F115" s="181"/>
      <c r="G115" s="181"/>
      <c r="H115" s="181"/>
      <c r="I115" s="181"/>
      <c r="J115" s="182">
        <f>J748</f>
        <v>0</v>
      </c>
      <c r="K115" s="179"/>
      <c r="L115" s="82"/>
    </row>
    <row r="116" spans="2:12" s="9" customFormat="1" ht="19.9" customHeight="1">
      <c r="B116" s="82"/>
      <c r="C116" s="179"/>
      <c r="D116" s="180" t="s">
        <v>216</v>
      </c>
      <c r="E116" s="181"/>
      <c r="F116" s="181"/>
      <c r="G116" s="181"/>
      <c r="H116" s="181"/>
      <c r="I116" s="181"/>
      <c r="J116" s="182">
        <f>J758</f>
        <v>0</v>
      </c>
      <c r="K116" s="179"/>
      <c r="L116" s="82"/>
    </row>
    <row r="117" spans="2:12" s="9" customFormat="1" ht="19.9" customHeight="1">
      <c r="B117" s="82"/>
      <c r="C117" s="179"/>
      <c r="D117" s="180" t="s">
        <v>217</v>
      </c>
      <c r="E117" s="181"/>
      <c r="F117" s="181"/>
      <c r="G117" s="181"/>
      <c r="H117" s="181"/>
      <c r="I117" s="181"/>
      <c r="J117" s="182">
        <f>J780</f>
        <v>0</v>
      </c>
      <c r="K117" s="179"/>
      <c r="L117" s="82"/>
    </row>
    <row r="118" spans="2:12" s="9" customFormat="1" ht="19.9" customHeight="1">
      <c r="B118" s="82"/>
      <c r="C118" s="179"/>
      <c r="D118" s="180" t="s">
        <v>218</v>
      </c>
      <c r="E118" s="181"/>
      <c r="F118" s="181"/>
      <c r="G118" s="181"/>
      <c r="H118" s="181"/>
      <c r="I118" s="181"/>
      <c r="J118" s="182">
        <f>J831</f>
        <v>0</v>
      </c>
      <c r="K118" s="179"/>
      <c r="L118" s="82"/>
    </row>
    <row r="119" spans="2:12" s="9" customFormat="1" ht="19.9" customHeight="1">
      <c r="B119" s="82"/>
      <c r="C119" s="179"/>
      <c r="D119" s="180" t="s">
        <v>219</v>
      </c>
      <c r="E119" s="181"/>
      <c r="F119" s="181"/>
      <c r="G119" s="181"/>
      <c r="H119" s="181"/>
      <c r="I119" s="181"/>
      <c r="J119" s="182">
        <f>J869</f>
        <v>0</v>
      </c>
      <c r="K119" s="179"/>
      <c r="L119" s="82"/>
    </row>
    <row r="120" spans="2:12" s="9" customFormat="1" ht="19.9" customHeight="1">
      <c r="B120" s="82"/>
      <c r="C120" s="179"/>
      <c r="D120" s="180" t="s">
        <v>220</v>
      </c>
      <c r="E120" s="181"/>
      <c r="F120" s="181"/>
      <c r="G120" s="181"/>
      <c r="H120" s="181"/>
      <c r="I120" s="181"/>
      <c r="J120" s="182">
        <f>J914</f>
        <v>0</v>
      </c>
      <c r="K120" s="179"/>
      <c r="L120" s="82"/>
    </row>
    <row r="121" spans="2:12" s="9" customFormat="1" ht="19.9" customHeight="1">
      <c r="B121" s="82"/>
      <c r="C121" s="179"/>
      <c r="D121" s="180" t="s">
        <v>221</v>
      </c>
      <c r="E121" s="181"/>
      <c r="F121" s="181"/>
      <c r="G121" s="181"/>
      <c r="H121" s="181"/>
      <c r="I121" s="181"/>
      <c r="J121" s="182">
        <f>J960</f>
        <v>0</v>
      </c>
      <c r="K121" s="179"/>
      <c r="L121" s="82"/>
    </row>
    <row r="122" spans="2:12" s="8" customFormat="1" ht="24.95" customHeight="1">
      <c r="B122" s="81"/>
      <c r="C122" s="175"/>
      <c r="D122" s="176" t="s">
        <v>222</v>
      </c>
      <c r="E122" s="177"/>
      <c r="F122" s="177"/>
      <c r="G122" s="177"/>
      <c r="H122" s="177"/>
      <c r="I122" s="177"/>
      <c r="J122" s="178">
        <f>J977</f>
        <v>0</v>
      </c>
      <c r="K122" s="175"/>
      <c r="L122" s="81"/>
    </row>
    <row r="123" spans="2:12" s="9" customFormat="1" ht="19.9" customHeight="1">
      <c r="B123" s="82"/>
      <c r="C123" s="179"/>
      <c r="D123" s="180" t="s">
        <v>223</v>
      </c>
      <c r="E123" s="181"/>
      <c r="F123" s="181"/>
      <c r="G123" s="181"/>
      <c r="H123" s="181"/>
      <c r="I123" s="181"/>
      <c r="J123" s="182">
        <f>J978</f>
        <v>0</v>
      </c>
      <c r="K123" s="179"/>
      <c r="L123" s="82"/>
    </row>
    <row r="124" spans="2:12" s="8" customFormat="1" ht="24.95" customHeight="1">
      <c r="B124" s="81"/>
      <c r="C124" s="175"/>
      <c r="D124" s="176" t="s">
        <v>224</v>
      </c>
      <c r="E124" s="177"/>
      <c r="F124" s="177"/>
      <c r="G124" s="177"/>
      <c r="H124" s="177"/>
      <c r="I124" s="177"/>
      <c r="J124" s="178">
        <f>J996</f>
        <v>0</v>
      </c>
      <c r="K124" s="175"/>
      <c r="L124" s="81"/>
    </row>
    <row r="125" spans="2:12" s="1" customFormat="1" ht="21.75" customHeight="1">
      <c r="B125" s="28"/>
      <c r="C125" s="144"/>
      <c r="D125" s="144"/>
      <c r="E125" s="144"/>
      <c r="F125" s="144"/>
      <c r="G125" s="144"/>
      <c r="H125" s="144"/>
      <c r="I125" s="144"/>
      <c r="J125" s="144"/>
      <c r="K125" s="144"/>
      <c r="L125" s="28"/>
    </row>
    <row r="126" spans="2:12" s="1" customFormat="1" ht="6.95" customHeight="1">
      <c r="B126" s="39"/>
      <c r="C126" s="169"/>
      <c r="D126" s="169"/>
      <c r="E126" s="169"/>
      <c r="F126" s="169"/>
      <c r="G126" s="169"/>
      <c r="H126" s="169"/>
      <c r="I126" s="169"/>
      <c r="J126" s="169"/>
      <c r="K126" s="169"/>
      <c r="L126" s="28"/>
    </row>
    <row r="127" spans="3:11" ht="12">
      <c r="C127" s="76"/>
      <c r="D127" s="76"/>
      <c r="E127" s="76"/>
      <c r="F127" s="76"/>
      <c r="G127" s="76"/>
      <c r="H127" s="76"/>
      <c r="I127" s="76"/>
      <c r="J127" s="76"/>
      <c r="K127" s="76"/>
    </row>
    <row r="128" spans="3:11" ht="12">
      <c r="C128" s="76"/>
      <c r="D128" s="76"/>
      <c r="E128" s="76"/>
      <c r="F128" s="76"/>
      <c r="G128" s="76"/>
      <c r="H128" s="76"/>
      <c r="I128" s="76"/>
      <c r="J128" s="76"/>
      <c r="K128" s="76"/>
    </row>
    <row r="129" spans="3:11" ht="12"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2:12" s="1" customFormat="1" ht="6.95" customHeight="1">
      <c r="B130" s="41"/>
      <c r="C130" s="170"/>
      <c r="D130" s="170"/>
      <c r="E130" s="170"/>
      <c r="F130" s="170"/>
      <c r="G130" s="170"/>
      <c r="H130" s="170"/>
      <c r="I130" s="170"/>
      <c r="J130" s="170"/>
      <c r="K130" s="170"/>
      <c r="L130" s="28"/>
    </row>
    <row r="131" spans="2:12" s="1" customFormat="1" ht="24.95" customHeight="1">
      <c r="B131" s="28"/>
      <c r="C131" s="143" t="s">
        <v>225</v>
      </c>
      <c r="D131" s="144"/>
      <c r="E131" s="144"/>
      <c r="F131" s="144"/>
      <c r="G131" s="144"/>
      <c r="H131" s="144"/>
      <c r="I131" s="144"/>
      <c r="J131" s="144"/>
      <c r="K131" s="144"/>
      <c r="L131" s="28"/>
    </row>
    <row r="132" spans="2:12" s="1" customFormat="1" ht="6.95" customHeight="1">
      <c r="B132" s="28"/>
      <c r="C132" s="144"/>
      <c r="D132" s="144"/>
      <c r="E132" s="144"/>
      <c r="F132" s="144"/>
      <c r="G132" s="144"/>
      <c r="H132" s="144"/>
      <c r="I132" s="144"/>
      <c r="J132" s="144"/>
      <c r="K132" s="144"/>
      <c r="L132" s="28"/>
    </row>
    <row r="133" spans="2:12" s="1" customFormat="1" ht="12" customHeight="1">
      <c r="B133" s="28"/>
      <c r="C133" s="145" t="s">
        <v>15</v>
      </c>
      <c r="D133" s="144"/>
      <c r="E133" s="144"/>
      <c r="F133" s="144"/>
      <c r="G133" s="144"/>
      <c r="H133" s="144"/>
      <c r="I133" s="144"/>
      <c r="J133" s="144"/>
      <c r="K133" s="144"/>
      <c r="L133" s="28"/>
    </row>
    <row r="134" spans="2:12" s="1" customFormat="1" ht="14.45" customHeight="1">
      <c r="B134" s="28"/>
      <c r="C134" s="144"/>
      <c r="D134" s="144"/>
      <c r="E134" s="268" t="str">
        <f>E7</f>
        <v>Oprava volného bytu č.2 - Masarykovo nám. 42/26, Nový Jičín</v>
      </c>
      <c r="F134" s="269"/>
      <c r="G134" s="269"/>
      <c r="H134" s="269"/>
      <c r="I134" s="144"/>
      <c r="J134" s="144"/>
      <c r="K134" s="144"/>
      <c r="L134" s="28"/>
    </row>
    <row r="135" spans="2:12" s="1" customFormat="1" ht="6.95" customHeight="1">
      <c r="B135" s="28"/>
      <c r="C135" s="144"/>
      <c r="D135" s="144"/>
      <c r="E135" s="144"/>
      <c r="F135" s="144"/>
      <c r="G135" s="144"/>
      <c r="H135" s="144"/>
      <c r="I135" s="144"/>
      <c r="J135" s="144"/>
      <c r="K135" s="144"/>
      <c r="L135" s="28"/>
    </row>
    <row r="136" spans="2:12" s="1" customFormat="1" ht="12" customHeight="1">
      <c r="B136" s="28"/>
      <c r="C136" s="145" t="s">
        <v>19</v>
      </c>
      <c r="D136" s="144"/>
      <c r="E136" s="144"/>
      <c r="F136" s="146" t="str">
        <f>F10</f>
        <v>Nový Jičín</v>
      </c>
      <c r="G136" s="144"/>
      <c r="H136" s="144"/>
      <c r="I136" s="145" t="s">
        <v>21</v>
      </c>
      <c r="J136" s="147">
        <f>IF(J10="","",J10)</f>
        <v>44082</v>
      </c>
      <c r="K136" s="144"/>
      <c r="L136" s="28"/>
    </row>
    <row r="137" spans="2:12" s="1" customFormat="1" ht="6.95" customHeight="1">
      <c r="B137" s="28"/>
      <c r="C137" s="144"/>
      <c r="D137" s="144"/>
      <c r="E137" s="144"/>
      <c r="F137" s="144"/>
      <c r="G137" s="144"/>
      <c r="H137" s="144"/>
      <c r="I137" s="144"/>
      <c r="J137" s="144"/>
      <c r="K137" s="144"/>
      <c r="L137" s="28"/>
    </row>
    <row r="138" spans="2:12" s="1" customFormat="1" ht="15.6" customHeight="1">
      <c r="B138" s="28"/>
      <c r="C138" s="145" t="s">
        <v>22</v>
      </c>
      <c r="D138" s="144"/>
      <c r="E138" s="144"/>
      <c r="F138" s="146" t="str">
        <f>E13</f>
        <v>Město Nový Jičín, Masarykovo nám.1</v>
      </c>
      <c r="G138" s="144"/>
      <c r="H138" s="144"/>
      <c r="I138" s="145" t="s">
        <v>29</v>
      </c>
      <c r="J138" s="171" t="str">
        <f>E19</f>
        <v xml:space="preserve"> </v>
      </c>
      <c r="K138" s="144"/>
      <c r="L138" s="28"/>
    </row>
    <row r="139" spans="2:12" s="1" customFormat="1" ht="15.6" customHeight="1">
      <c r="B139" s="28"/>
      <c r="C139" s="145" t="s">
        <v>28</v>
      </c>
      <c r="D139" s="144"/>
      <c r="E139" s="144"/>
      <c r="F139" s="146"/>
      <c r="G139" s="144"/>
      <c r="H139" s="144"/>
      <c r="I139" s="145" t="s">
        <v>32</v>
      </c>
      <c r="J139" s="171"/>
      <c r="K139" s="144"/>
      <c r="L139" s="28"/>
    </row>
    <row r="140" spans="2:12" s="1" customFormat="1" ht="10.35" customHeight="1">
      <c r="B140" s="28"/>
      <c r="C140" s="144"/>
      <c r="D140" s="144"/>
      <c r="E140" s="144"/>
      <c r="F140" s="144"/>
      <c r="G140" s="144"/>
      <c r="H140" s="144"/>
      <c r="I140" s="144"/>
      <c r="J140" s="144"/>
      <c r="K140" s="144"/>
      <c r="L140" s="28"/>
    </row>
    <row r="141" spans="2:20" s="10" customFormat="1" ht="29.25" customHeight="1">
      <c r="B141" s="83"/>
      <c r="C141" s="183" t="s">
        <v>226</v>
      </c>
      <c r="D141" s="184" t="s">
        <v>60</v>
      </c>
      <c r="E141" s="184" t="s">
        <v>56</v>
      </c>
      <c r="F141" s="184" t="s">
        <v>57</v>
      </c>
      <c r="G141" s="184" t="s">
        <v>227</v>
      </c>
      <c r="H141" s="184" t="s">
        <v>228</v>
      </c>
      <c r="I141" s="184" t="s">
        <v>229</v>
      </c>
      <c r="J141" s="184" t="s">
        <v>192</v>
      </c>
      <c r="K141" s="185" t="s">
        <v>230</v>
      </c>
      <c r="L141" s="83"/>
      <c r="M141" s="53" t="s">
        <v>1</v>
      </c>
      <c r="N141" s="54" t="s">
        <v>39</v>
      </c>
      <c r="O141" s="54" t="s">
        <v>231</v>
      </c>
      <c r="P141" s="54" t="s">
        <v>232</v>
      </c>
      <c r="Q141" s="54" t="s">
        <v>233</v>
      </c>
      <c r="R141" s="54" t="s">
        <v>234</v>
      </c>
      <c r="S141" s="54" t="s">
        <v>235</v>
      </c>
      <c r="T141" s="55" t="s">
        <v>236</v>
      </c>
    </row>
    <row r="142" spans="2:63" s="1" customFormat="1" ht="22.9" customHeight="1">
      <c r="B142" s="28"/>
      <c r="C142" s="186" t="s">
        <v>237</v>
      </c>
      <c r="D142" s="144"/>
      <c r="E142" s="144"/>
      <c r="F142" s="144"/>
      <c r="G142" s="144"/>
      <c r="H142" s="144"/>
      <c r="I142" s="144"/>
      <c r="J142" s="187">
        <f>SUM(J143+J322+J977+J996)</f>
        <v>0</v>
      </c>
      <c r="K142" s="144"/>
      <c r="L142" s="28"/>
      <c r="M142" s="56"/>
      <c r="N142" s="47"/>
      <c r="O142" s="47"/>
      <c r="P142" s="84" t="e">
        <f>P143+P322+P977+P996+#REF!</f>
        <v>#REF!</v>
      </c>
      <c r="Q142" s="47"/>
      <c r="R142" s="84" t="e">
        <f>R143+R322+R977+R996+#REF!</f>
        <v>#REF!</v>
      </c>
      <c r="S142" s="47"/>
      <c r="T142" s="85" t="e">
        <f>T143+T322+T977+T996+#REF!</f>
        <v>#REF!</v>
      </c>
      <c r="AT142" s="17" t="s">
        <v>74</v>
      </c>
      <c r="AU142" s="17" t="s">
        <v>194</v>
      </c>
      <c r="BK142" s="86" t="e">
        <f>BK143+BK322+BK977+BK996+#REF!</f>
        <v>#REF!</v>
      </c>
    </row>
    <row r="143" spans="2:63" s="11" customFormat="1" ht="25.9" customHeight="1">
      <c r="B143" s="87"/>
      <c r="C143" s="188"/>
      <c r="D143" s="190" t="s">
        <v>74</v>
      </c>
      <c r="E143" s="228" t="s">
        <v>238</v>
      </c>
      <c r="F143" s="228" t="s">
        <v>239</v>
      </c>
      <c r="G143" s="189"/>
      <c r="H143" s="189"/>
      <c r="I143" s="189"/>
      <c r="J143" s="229">
        <f>J144+J151+J263+J313+J320</f>
        <v>0</v>
      </c>
      <c r="K143" s="188"/>
      <c r="L143" s="87"/>
      <c r="M143" s="89"/>
      <c r="N143" s="90"/>
      <c r="O143" s="90"/>
      <c r="P143" s="91">
        <f>P144+P151+P263+P313+P320</f>
        <v>482.0756800000001</v>
      </c>
      <c r="Q143" s="90"/>
      <c r="R143" s="91">
        <f>R144+R151+R263+R313+R320</f>
        <v>6.457976530000002</v>
      </c>
      <c r="S143" s="90"/>
      <c r="T143" s="92">
        <f>T144+T151+T263+T313+T320</f>
        <v>2.4605259999999998</v>
      </c>
      <c r="AR143" s="88" t="s">
        <v>6</v>
      </c>
      <c r="AT143" s="93" t="s">
        <v>74</v>
      </c>
      <c r="AU143" s="93" t="s">
        <v>75</v>
      </c>
      <c r="AY143" s="88" t="s">
        <v>240</v>
      </c>
      <c r="BK143" s="94">
        <f>BK144+BK151+BK263+BK313+BK320</f>
        <v>0</v>
      </c>
    </row>
    <row r="144" spans="2:63" s="11" customFormat="1" ht="22.9" customHeight="1">
      <c r="B144" s="87"/>
      <c r="C144" s="189"/>
      <c r="D144" s="190" t="s">
        <v>74</v>
      </c>
      <c r="E144" s="191" t="s">
        <v>92</v>
      </c>
      <c r="F144" s="191" t="s">
        <v>241</v>
      </c>
      <c r="G144" s="189"/>
      <c r="H144" s="189"/>
      <c r="I144" s="189"/>
      <c r="J144" s="192">
        <f>BK144</f>
        <v>0</v>
      </c>
      <c r="K144" s="189"/>
      <c r="L144" s="87"/>
      <c r="M144" s="89"/>
      <c r="N144" s="90"/>
      <c r="O144" s="90"/>
      <c r="P144" s="91">
        <f>SUM(P145:P150)</f>
        <v>5.212065000000001</v>
      </c>
      <c r="Q144" s="90"/>
      <c r="R144" s="91">
        <f>SUM(R145:R150)</f>
        <v>0.41684339000000004</v>
      </c>
      <c r="S144" s="90"/>
      <c r="T144" s="92">
        <f>SUM(T145:T150)</f>
        <v>0</v>
      </c>
      <c r="AR144" s="88" t="s">
        <v>6</v>
      </c>
      <c r="AT144" s="93" t="s">
        <v>74</v>
      </c>
      <c r="AU144" s="93" t="s">
        <v>6</v>
      </c>
      <c r="AY144" s="88" t="s">
        <v>240</v>
      </c>
      <c r="BK144" s="94">
        <f>SUM(BK145:BK150)</f>
        <v>0</v>
      </c>
    </row>
    <row r="145" spans="2:65" s="1" customFormat="1" ht="32.45" customHeight="1">
      <c r="B145" s="95"/>
      <c r="C145" s="193" t="s">
        <v>6</v>
      </c>
      <c r="D145" s="193" t="s">
        <v>242</v>
      </c>
      <c r="E145" s="194" t="s">
        <v>243</v>
      </c>
      <c r="F145" s="195" t="s">
        <v>244</v>
      </c>
      <c r="G145" s="196" t="s">
        <v>245</v>
      </c>
      <c r="H145" s="197">
        <v>4.74</v>
      </c>
      <c r="I145" s="96">
        <v>0</v>
      </c>
      <c r="J145" s="198">
        <f>ROUND(I145*H145,1)</f>
        <v>0</v>
      </c>
      <c r="K145" s="195" t="s">
        <v>246</v>
      </c>
      <c r="L145" s="28"/>
      <c r="M145" s="97" t="s">
        <v>1</v>
      </c>
      <c r="N145" s="98" t="s">
        <v>41</v>
      </c>
      <c r="O145" s="99">
        <v>0.68</v>
      </c>
      <c r="P145" s="99">
        <f>O145*H145</f>
        <v>3.2232000000000003</v>
      </c>
      <c r="Q145" s="99">
        <v>0.07427</v>
      </c>
      <c r="R145" s="99">
        <f>Q145*H145</f>
        <v>0.3520398</v>
      </c>
      <c r="S145" s="99">
        <v>0</v>
      </c>
      <c r="T145" s="100">
        <f>S145*H145</f>
        <v>0</v>
      </c>
      <c r="AR145" s="101" t="s">
        <v>247</v>
      </c>
      <c r="AT145" s="101" t="s">
        <v>242</v>
      </c>
      <c r="AU145" s="101" t="s">
        <v>83</v>
      </c>
      <c r="AY145" s="17" t="s">
        <v>240</v>
      </c>
      <c r="BE145" s="102">
        <f>IF(N145="základní",J145,0)</f>
        <v>0</v>
      </c>
      <c r="BF145" s="102">
        <f>IF(N145="snížená",J145,0)</f>
        <v>0</v>
      </c>
      <c r="BG145" s="102">
        <f>IF(N145="zákl. přenesená",J145,0)</f>
        <v>0</v>
      </c>
      <c r="BH145" s="102">
        <f>IF(N145="sníž. přenesená",J145,0)</f>
        <v>0</v>
      </c>
      <c r="BI145" s="102">
        <f>IF(N145="nulová",J145,0)</f>
        <v>0</v>
      </c>
      <c r="BJ145" s="17" t="s">
        <v>83</v>
      </c>
      <c r="BK145" s="102">
        <f>ROUND(I145*H145,1)</f>
        <v>0</v>
      </c>
      <c r="BL145" s="17" t="s">
        <v>247</v>
      </c>
      <c r="BM145" s="101" t="s">
        <v>248</v>
      </c>
    </row>
    <row r="146" spans="2:51" s="12" customFormat="1" ht="22.5">
      <c r="B146" s="103"/>
      <c r="C146" s="199"/>
      <c r="D146" s="200" t="s">
        <v>249</v>
      </c>
      <c r="E146" s="201" t="s">
        <v>1</v>
      </c>
      <c r="F146" s="202" t="s">
        <v>250</v>
      </c>
      <c r="G146" s="199"/>
      <c r="H146" s="203">
        <v>4.74</v>
      </c>
      <c r="I146" s="132"/>
      <c r="J146" s="199"/>
      <c r="K146" s="199"/>
      <c r="L146" s="103"/>
      <c r="M146" s="105"/>
      <c r="N146" s="106"/>
      <c r="O146" s="106"/>
      <c r="P146" s="106"/>
      <c r="Q146" s="106"/>
      <c r="R146" s="106"/>
      <c r="S146" s="106"/>
      <c r="T146" s="107"/>
      <c r="AT146" s="104" t="s">
        <v>249</v>
      </c>
      <c r="AU146" s="104" t="s">
        <v>83</v>
      </c>
      <c r="AV146" s="12" t="s">
        <v>83</v>
      </c>
      <c r="AW146" s="12" t="s">
        <v>31</v>
      </c>
      <c r="AX146" s="12" t="s">
        <v>6</v>
      </c>
      <c r="AY146" s="104" t="s">
        <v>240</v>
      </c>
    </row>
    <row r="147" spans="2:65" s="1" customFormat="1" ht="24">
      <c r="B147" s="95"/>
      <c r="C147" s="193" t="s">
        <v>83</v>
      </c>
      <c r="D147" s="193" t="s">
        <v>242</v>
      </c>
      <c r="E147" s="194" t="s">
        <v>251</v>
      </c>
      <c r="F147" s="195" t="s">
        <v>252</v>
      </c>
      <c r="G147" s="196" t="s">
        <v>253</v>
      </c>
      <c r="H147" s="197">
        <v>7.9</v>
      </c>
      <c r="I147" s="96">
        <v>0</v>
      </c>
      <c r="J147" s="198">
        <f>ROUND(I147*H147,1)</f>
        <v>0</v>
      </c>
      <c r="K147" s="195" t="s">
        <v>246</v>
      </c>
      <c r="L147" s="28"/>
      <c r="M147" s="97" t="s">
        <v>1</v>
      </c>
      <c r="N147" s="98" t="s">
        <v>41</v>
      </c>
      <c r="O147" s="99">
        <v>0.12</v>
      </c>
      <c r="P147" s="99">
        <f>O147*H147</f>
        <v>0.948</v>
      </c>
      <c r="Q147" s="99">
        <v>8E-05</v>
      </c>
      <c r="R147" s="99">
        <f>Q147*H147</f>
        <v>0.0006320000000000001</v>
      </c>
      <c r="S147" s="99">
        <v>0</v>
      </c>
      <c r="T147" s="100">
        <f>S147*H147</f>
        <v>0</v>
      </c>
      <c r="AR147" s="101" t="s">
        <v>247</v>
      </c>
      <c r="AT147" s="101" t="s">
        <v>242</v>
      </c>
      <c r="AU147" s="101" t="s">
        <v>83</v>
      </c>
      <c r="AY147" s="17" t="s">
        <v>240</v>
      </c>
      <c r="BE147" s="102">
        <f>IF(N147="základní",J147,0)</f>
        <v>0</v>
      </c>
      <c r="BF147" s="102">
        <f>IF(N147="snížená",J147,0)</f>
        <v>0</v>
      </c>
      <c r="BG147" s="102">
        <f>IF(N147="zákl. přenesená",J147,0)</f>
        <v>0</v>
      </c>
      <c r="BH147" s="102">
        <f>IF(N147="sníž. přenesená",J147,0)</f>
        <v>0</v>
      </c>
      <c r="BI147" s="102">
        <f>IF(N147="nulová",J147,0)</f>
        <v>0</v>
      </c>
      <c r="BJ147" s="17" t="s">
        <v>83</v>
      </c>
      <c r="BK147" s="102">
        <f>ROUND(I147*H147,1)</f>
        <v>0</v>
      </c>
      <c r="BL147" s="17" t="s">
        <v>247</v>
      </c>
      <c r="BM147" s="101" t="s">
        <v>254</v>
      </c>
    </row>
    <row r="148" spans="2:51" s="12" customFormat="1" ht="12">
      <c r="B148" s="103"/>
      <c r="C148" s="199"/>
      <c r="D148" s="200" t="s">
        <v>249</v>
      </c>
      <c r="E148" s="201" t="s">
        <v>1</v>
      </c>
      <c r="F148" s="202" t="s">
        <v>255</v>
      </c>
      <c r="G148" s="199"/>
      <c r="H148" s="203">
        <v>7.9</v>
      </c>
      <c r="I148" s="132"/>
      <c r="J148" s="199"/>
      <c r="K148" s="199"/>
      <c r="L148" s="103"/>
      <c r="M148" s="105"/>
      <c r="N148" s="106"/>
      <c r="O148" s="106"/>
      <c r="P148" s="106"/>
      <c r="Q148" s="106"/>
      <c r="R148" s="106"/>
      <c r="S148" s="106"/>
      <c r="T148" s="107"/>
      <c r="AT148" s="104" t="s">
        <v>249</v>
      </c>
      <c r="AU148" s="104" t="s">
        <v>83</v>
      </c>
      <c r="AV148" s="12" t="s">
        <v>83</v>
      </c>
      <c r="AW148" s="12" t="s">
        <v>31</v>
      </c>
      <c r="AX148" s="12" t="s">
        <v>6</v>
      </c>
      <c r="AY148" s="104" t="s">
        <v>240</v>
      </c>
    </row>
    <row r="149" spans="2:65" s="1" customFormat="1" ht="24">
      <c r="B149" s="95"/>
      <c r="C149" s="193" t="s">
        <v>92</v>
      </c>
      <c r="D149" s="193" t="s">
        <v>242</v>
      </c>
      <c r="E149" s="194" t="s">
        <v>256</v>
      </c>
      <c r="F149" s="195" t="s">
        <v>257</v>
      </c>
      <c r="G149" s="196" t="s">
        <v>245</v>
      </c>
      <c r="H149" s="197">
        <v>1.293</v>
      </c>
      <c r="I149" s="96">
        <v>0</v>
      </c>
      <c r="J149" s="198">
        <f>ROUND(I149*H149,1)</f>
        <v>0</v>
      </c>
      <c r="K149" s="195" t="s">
        <v>246</v>
      </c>
      <c r="L149" s="28"/>
      <c r="M149" s="97" t="s">
        <v>1</v>
      </c>
      <c r="N149" s="98" t="s">
        <v>41</v>
      </c>
      <c r="O149" s="99">
        <v>0.805</v>
      </c>
      <c r="P149" s="99">
        <f>O149*H149</f>
        <v>1.040865</v>
      </c>
      <c r="Q149" s="99">
        <v>0.04963</v>
      </c>
      <c r="R149" s="99">
        <f>Q149*H149</f>
        <v>0.06417159</v>
      </c>
      <c r="S149" s="99">
        <v>0</v>
      </c>
      <c r="T149" s="100">
        <f>S149*H149</f>
        <v>0</v>
      </c>
      <c r="AR149" s="101" t="s">
        <v>247</v>
      </c>
      <c r="AT149" s="101" t="s">
        <v>242</v>
      </c>
      <c r="AU149" s="101" t="s">
        <v>83</v>
      </c>
      <c r="AY149" s="17" t="s">
        <v>240</v>
      </c>
      <c r="BE149" s="102">
        <f>IF(N149="základní",J149,0)</f>
        <v>0</v>
      </c>
      <c r="BF149" s="102">
        <f>IF(N149="snížená",J149,0)</f>
        <v>0</v>
      </c>
      <c r="BG149" s="102">
        <f>IF(N149="zákl. přenesená",J149,0)</f>
        <v>0</v>
      </c>
      <c r="BH149" s="102">
        <f>IF(N149="sníž. přenesená",J149,0)</f>
        <v>0</v>
      </c>
      <c r="BI149" s="102">
        <f>IF(N149="nulová",J149,0)</f>
        <v>0</v>
      </c>
      <c r="BJ149" s="17" t="s">
        <v>83</v>
      </c>
      <c r="BK149" s="102">
        <f>ROUND(I149*H149,1)</f>
        <v>0</v>
      </c>
      <c r="BL149" s="17" t="s">
        <v>247</v>
      </c>
      <c r="BM149" s="101" t="s">
        <v>258</v>
      </c>
    </row>
    <row r="150" spans="2:51" s="12" customFormat="1" ht="12">
      <c r="B150" s="103"/>
      <c r="C150" s="199"/>
      <c r="D150" s="200" t="s">
        <v>249</v>
      </c>
      <c r="E150" s="201" t="s">
        <v>1</v>
      </c>
      <c r="F150" s="202" t="s">
        <v>259</v>
      </c>
      <c r="G150" s="199"/>
      <c r="H150" s="203">
        <v>1.293</v>
      </c>
      <c r="I150" s="132"/>
      <c r="J150" s="199"/>
      <c r="K150" s="199"/>
      <c r="L150" s="103"/>
      <c r="M150" s="105"/>
      <c r="N150" s="106"/>
      <c r="O150" s="106"/>
      <c r="P150" s="106"/>
      <c r="Q150" s="106"/>
      <c r="R150" s="106"/>
      <c r="S150" s="106"/>
      <c r="T150" s="107"/>
      <c r="AT150" s="104" t="s">
        <v>249</v>
      </c>
      <c r="AU150" s="104" t="s">
        <v>83</v>
      </c>
      <c r="AV150" s="12" t="s">
        <v>83</v>
      </c>
      <c r="AW150" s="12" t="s">
        <v>31</v>
      </c>
      <c r="AX150" s="12" t="s">
        <v>6</v>
      </c>
      <c r="AY150" s="104" t="s">
        <v>240</v>
      </c>
    </row>
    <row r="151" spans="2:63" s="11" customFormat="1" ht="22.9" customHeight="1">
      <c r="B151" s="87"/>
      <c r="C151" s="188"/>
      <c r="D151" s="190" t="s">
        <v>74</v>
      </c>
      <c r="E151" s="191" t="s">
        <v>260</v>
      </c>
      <c r="F151" s="191" t="s">
        <v>261</v>
      </c>
      <c r="G151" s="189"/>
      <c r="H151" s="189"/>
      <c r="I151" s="133"/>
      <c r="J151" s="192">
        <f>BK151</f>
        <v>0</v>
      </c>
      <c r="K151" s="189"/>
      <c r="L151" s="87"/>
      <c r="M151" s="89"/>
      <c r="N151" s="90"/>
      <c r="O151" s="90"/>
      <c r="P151" s="91">
        <f>SUM(P152:P262)</f>
        <v>302.84120200000007</v>
      </c>
      <c r="Q151" s="90"/>
      <c r="R151" s="91">
        <f>SUM(R152:R262)</f>
        <v>5.867437540000001</v>
      </c>
      <c r="S151" s="90"/>
      <c r="T151" s="92">
        <f>SUM(T152:T262)</f>
        <v>0</v>
      </c>
      <c r="AR151" s="88" t="s">
        <v>6</v>
      </c>
      <c r="AT151" s="93" t="s">
        <v>74</v>
      </c>
      <c r="AU151" s="93" t="s">
        <v>6</v>
      </c>
      <c r="AY151" s="88" t="s">
        <v>240</v>
      </c>
      <c r="BK151" s="94">
        <f>SUM(BK152:BK262)</f>
        <v>0</v>
      </c>
    </row>
    <row r="152" spans="2:65" s="1" customFormat="1" ht="24">
      <c r="B152" s="95"/>
      <c r="C152" s="193" t="s">
        <v>247</v>
      </c>
      <c r="D152" s="193" t="s">
        <v>242</v>
      </c>
      <c r="E152" s="194" t="s">
        <v>262</v>
      </c>
      <c r="F152" s="195" t="s">
        <v>263</v>
      </c>
      <c r="G152" s="196" t="s">
        <v>245</v>
      </c>
      <c r="H152" s="197">
        <v>117.736</v>
      </c>
      <c r="I152" s="96">
        <v>0</v>
      </c>
      <c r="J152" s="198">
        <f>ROUND(I152*H152,1)</f>
        <v>0</v>
      </c>
      <c r="K152" s="195" t="s">
        <v>246</v>
      </c>
      <c r="L152" s="28"/>
      <c r="M152" s="97" t="s">
        <v>1</v>
      </c>
      <c r="N152" s="98" t="s">
        <v>41</v>
      </c>
      <c r="O152" s="99">
        <v>0.148</v>
      </c>
      <c r="P152" s="99">
        <f>O152*H152</f>
        <v>17.424928</v>
      </c>
      <c r="Q152" s="99">
        <v>0.00026</v>
      </c>
      <c r="R152" s="99">
        <f>Q152*H152</f>
        <v>0.030611359999999997</v>
      </c>
      <c r="S152" s="99">
        <v>0</v>
      </c>
      <c r="T152" s="100">
        <f>S152*H152</f>
        <v>0</v>
      </c>
      <c r="AR152" s="101" t="s">
        <v>247</v>
      </c>
      <c r="AT152" s="101" t="s">
        <v>242</v>
      </c>
      <c r="AU152" s="101" t="s">
        <v>83</v>
      </c>
      <c r="AY152" s="17" t="s">
        <v>240</v>
      </c>
      <c r="BE152" s="102">
        <f>IF(N152="základní",J152,0)</f>
        <v>0</v>
      </c>
      <c r="BF152" s="102">
        <f>IF(N152="snížená",J152,0)</f>
        <v>0</v>
      </c>
      <c r="BG152" s="102">
        <f>IF(N152="zákl. přenesená",J152,0)</f>
        <v>0</v>
      </c>
      <c r="BH152" s="102">
        <f>IF(N152="sníž. přenesená",J152,0)</f>
        <v>0</v>
      </c>
      <c r="BI152" s="102">
        <f>IF(N152="nulová",J152,0)</f>
        <v>0</v>
      </c>
      <c r="BJ152" s="17" t="s">
        <v>83</v>
      </c>
      <c r="BK152" s="102">
        <f>ROUND(I152*H152,1)</f>
        <v>0</v>
      </c>
      <c r="BL152" s="17" t="s">
        <v>247</v>
      </c>
      <c r="BM152" s="101" t="s">
        <v>264</v>
      </c>
    </row>
    <row r="153" spans="2:51" s="12" customFormat="1" ht="12">
      <c r="B153" s="103"/>
      <c r="C153" s="199"/>
      <c r="D153" s="200" t="s">
        <v>249</v>
      </c>
      <c r="E153" s="201" t="s">
        <v>1</v>
      </c>
      <c r="F153" s="202" t="s">
        <v>145</v>
      </c>
      <c r="G153" s="199"/>
      <c r="H153" s="203">
        <v>117.736</v>
      </c>
      <c r="I153" s="132"/>
      <c r="J153" s="199"/>
      <c r="K153" s="199"/>
      <c r="L153" s="103"/>
      <c r="M153" s="105"/>
      <c r="N153" s="106"/>
      <c r="O153" s="106"/>
      <c r="P153" s="106"/>
      <c r="Q153" s="106"/>
      <c r="R153" s="106"/>
      <c r="S153" s="106"/>
      <c r="T153" s="107"/>
      <c r="AT153" s="104" t="s">
        <v>249</v>
      </c>
      <c r="AU153" s="104" t="s">
        <v>83</v>
      </c>
      <c r="AV153" s="12" t="s">
        <v>83</v>
      </c>
      <c r="AW153" s="12" t="s">
        <v>31</v>
      </c>
      <c r="AX153" s="12" t="s">
        <v>6</v>
      </c>
      <c r="AY153" s="104" t="s">
        <v>240</v>
      </c>
    </row>
    <row r="154" spans="2:65" s="1" customFormat="1" ht="24">
      <c r="B154" s="95"/>
      <c r="C154" s="193" t="s">
        <v>265</v>
      </c>
      <c r="D154" s="193" t="s">
        <v>242</v>
      </c>
      <c r="E154" s="194" t="s">
        <v>266</v>
      </c>
      <c r="F154" s="195" t="s">
        <v>267</v>
      </c>
      <c r="G154" s="196" t="s">
        <v>245</v>
      </c>
      <c r="H154" s="197">
        <v>0.477</v>
      </c>
      <c r="I154" s="96">
        <v>0</v>
      </c>
      <c r="J154" s="198">
        <f>ROUND(I154*H154,1)</f>
        <v>0</v>
      </c>
      <c r="K154" s="195" t="s">
        <v>246</v>
      </c>
      <c r="L154" s="28"/>
      <c r="M154" s="97" t="s">
        <v>1</v>
      </c>
      <c r="N154" s="98" t="s">
        <v>41</v>
      </c>
      <c r="O154" s="99">
        <v>0.76</v>
      </c>
      <c r="P154" s="99">
        <f>O154*H154</f>
        <v>0.36252</v>
      </c>
      <c r="Q154" s="99">
        <v>0.04</v>
      </c>
      <c r="R154" s="99">
        <f>Q154*H154</f>
        <v>0.01908</v>
      </c>
      <c r="S154" s="99">
        <v>0</v>
      </c>
      <c r="T154" s="100">
        <f>S154*H154</f>
        <v>0</v>
      </c>
      <c r="AR154" s="101" t="s">
        <v>247</v>
      </c>
      <c r="AT154" s="101" t="s">
        <v>242</v>
      </c>
      <c r="AU154" s="101" t="s">
        <v>83</v>
      </c>
      <c r="AY154" s="17" t="s">
        <v>240</v>
      </c>
      <c r="BE154" s="102">
        <f>IF(N154="základní",J154,0)</f>
        <v>0</v>
      </c>
      <c r="BF154" s="102">
        <f>IF(N154="snížená",J154,0)</f>
        <v>0</v>
      </c>
      <c r="BG154" s="102">
        <f>IF(N154="zákl. přenesená",J154,0)</f>
        <v>0</v>
      </c>
      <c r="BH154" s="102">
        <f>IF(N154="sníž. přenesená",J154,0)</f>
        <v>0</v>
      </c>
      <c r="BI154" s="102">
        <f>IF(N154="nulová",J154,0)</f>
        <v>0</v>
      </c>
      <c r="BJ154" s="17" t="s">
        <v>83</v>
      </c>
      <c r="BK154" s="102">
        <f>ROUND(I154*H154,1)</f>
        <v>0</v>
      </c>
      <c r="BL154" s="17" t="s">
        <v>247</v>
      </c>
      <c r="BM154" s="101" t="s">
        <v>268</v>
      </c>
    </row>
    <row r="155" spans="2:51" s="13" customFormat="1" ht="12">
      <c r="B155" s="108"/>
      <c r="C155" s="204"/>
      <c r="D155" s="200" t="s">
        <v>249</v>
      </c>
      <c r="E155" s="205" t="s">
        <v>1</v>
      </c>
      <c r="F155" s="206" t="s">
        <v>269</v>
      </c>
      <c r="G155" s="204"/>
      <c r="H155" s="205" t="s">
        <v>1</v>
      </c>
      <c r="I155" s="134"/>
      <c r="J155" s="204"/>
      <c r="K155" s="204"/>
      <c r="L155" s="108"/>
      <c r="M155" s="110"/>
      <c r="N155" s="111"/>
      <c r="O155" s="111"/>
      <c r="P155" s="111"/>
      <c r="Q155" s="111"/>
      <c r="R155" s="111"/>
      <c r="S155" s="111"/>
      <c r="T155" s="112"/>
      <c r="AT155" s="109" t="s">
        <v>249</v>
      </c>
      <c r="AU155" s="109" t="s">
        <v>83</v>
      </c>
      <c r="AV155" s="13" t="s">
        <v>6</v>
      </c>
      <c r="AW155" s="13" t="s">
        <v>31</v>
      </c>
      <c r="AX155" s="13" t="s">
        <v>75</v>
      </c>
      <c r="AY155" s="109" t="s">
        <v>240</v>
      </c>
    </row>
    <row r="156" spans="2:51" s="12" customFormat="1" ht="12">
      <c r="B156" s="103"/>
      <c r="C156" s="199"/>
      <c r="D156" s="200" t="s">
        <v>249</v>
      </c>
      <c r="E156" s="201" t="s">
        <v>1</v>
      </c>
      <c r="F156" s="202" t="s">
        <v>270</v>
      </c>
      <c r="G156" s="199"/>
      <c r="H156" s="203">
        <v>0.063</v>
      </c>
      <c r="I156" s="132"/>
      <c r="J156" s="199"/>
      <c r="K156" s="199"/>
      <c r="L156" s="103"/>
      <c r="M156" s="105"/>
      <c r="N156" s="106"/>
      <c r="O156" s="106"/>
      <c r="P156" s="106"/>
      <c r="Q156" s="106"/>
      <c r="R156" s="106"/>
      <c r="S156" s="106"/>
      <c r="T156" s="107"/>
      <c r="AT156" s="104" t="s">
        <v>249</v>
      </c>
      <c r="AU156" s="104" t="s">
        <v>83</v>
      </c>
      <c r="AV156" s="12" t="s">
        <v>83</v>
      </c>
      <c r="AW156" s="12" t="s">
        <v>31</v>
      </c>
      <c r="AX156" s="12" t="s">
        <v>75</v>
      </c>
      <c r="AY156" s="104" t="s">
        <v>240</v>
      </c>
    </row>
    <row r="157" spans="2:51" s="12" customFormat="1" ht="12">
      <c r="B157" s="103"/>
      <c r="C157" s="199"/>
      <c r="D157" s="200" t="s">
        <v>249</v>
      </c>
      <c r="E157" s="201" t="s">
        <v>1</v>
      </c>
      <c r="F157" s="202" t="s">
        <v>271</v>
      </c>
      <c r="G157" s="199"/>
      <c r="H157" s="203">
        <v>0.19</v>
      </c>
      <c r="I157" s="132"/>
      <c r="J157" s="199"/>
      <c r="K157" s="199"/>
      <c r="L157" s="103"/>
      <c r="M157" s="105"/>
      <c r="N157" s="106"/>
      <c r="O157" s="106"/>
      <c r="P157" s="106"/>
      <c r="Q157" s="106"/>
      <c r="R157" s="106"/>
      <c r="S157" s="106"/>
      <c r="T157" s="107"/>
      <c r="AT157" s="104" t="s">
        <v>249</v>
      </c>
      <c r="AU157" s="104" t="s">
        <v>83</v>
      </c>
      <c r="AV157" s="12" t="s">
        <v>83</v>
      </c>
      <c r="AW157" s="12" t="s">
        <v>31</v>
      </c>
      <c r="AX157" s="12" t="s">
        <v>75</v>
      </c>
      <c r="AY157" s="104" t="s">
        <v>240</v>
      </c>
    </row>
    <row r="158" spans="2:51" s="12" customFormat="1" ht="12">
      <c r="B158" s="103"/>
      <c r="C158" s="199"/>
      <c r="D158" s="200" t="s">
        <v>249</v>
      </c>
      <c r="E158" s="201" t="s">
        <v>1</v>
      </c>
      <c r="F158" s="202" t="s">
        <v>272</v>
      </c>
      <c r="G158" s="199"/>
      <c r="H158" s="203">
        <v>0.224</v>
      </c>
      <c r="I158" s="132"/>
      <c r="J158" s="199"/>
      <c r="K158" s="199"/>
      <c r="L158" s="103"/>
      <c r="M158" s="105"/>
      <c r="N158" s="106"/>
      <c r="O158" s="106"/>
      <c r="P158" s="106"/>
      <c r="Q158" s="106"/>
      <c r="R158" s="106"/>
      <c r="S158" s="106"/>
      <c r="T158" s="107"/>
      <c r="AT158" s="104" t="s">
        <v>249</v>
      </c>
      <c r="AU158" s="104" t="s">
        <v>83</v>
      </c>
      <c r="AV158" s="12" t="s">
        <v>83</v>
      </c>
      <c r="AW158" s="12" t="s">
        <v>31</v>
      </c>
      <c r="AX158" s="12" t="s">
        <v>75</v>
      </c>
      <c r="AY158" s="104" t="s">
        <v>240</v>
      </c>
    </row>
    <row r="159" spans="2:51" s="14" customFormat="1" ht="12">
      <c r="B159" s="113"/>
      <c r="C159" s="207"/>
      <c r="D159" s="200" t="s">
        <v>249</v>
      </c>
      <c r="E159" s="208" t="s">
        <v>1</v>
      </c>
      <c r="F159" s="209" t="s">
        <v>273</v>
      </c>
      <c r="G159" s="207"/>
      <c r="H159" s="210">
        <v>0.477</v>
      </c>
      <c r="I159" s="135"/>
      <c r="J159" s="207"/>
      <c r="K159" s="207"/>
      <c r="L159" s="113"/>
      <c r="M159" s="115"/>
      <c r="N159" s="116"/>
      <c r="O159" s="116"/>
      <c r="P159" s="116"/>
      <c r="Q159" s="116"/>
      <c r="R159" s="116"/>
      <c r="S159" s="116"/>
      <c r="T159" s="117"/>
      <c r="AT159" s="114" t="s">
        <v>249</v>
      </c>
      <c r="AU159" s="114" t="s">
        <v>83</v>
      </c>
      <c r="AV159" s="14" t="s">
        <v>247</v>
      </c>
      <c r="AW159" s="14" t="s">
        <v>31</v>
      </c>
      <c r="AX159" s="14" t="s">
        <v>6</v>
      </c>
      <c r="AY159" s="114" t="s">
        <v>240</v>
      </c>
    </row>
    <row r="160" spans="2:65" s="1" customFormat="1" ht="24">
      <c r="B160" s="95"/>
      <c r="C160" s="193" t="s">
        <v>260</v>
      </c>
      <c r="D160" s="193" t="s">
        <v>242</v>
      </c>
      <c r="E160" s="194" t="s">
        <v>274</v>
      </c>
      <c r="F160" s="195" t="s">
        <v>275</v>
      </c>
      <c r="G160" s="196" t="s">
        <v>245</v>
      </c>
      <c r="H160" s="197">
        <v>117.736</v>
      </c>
      <c r="I160" s="128">
        <v>0</v>
      </c>
      <c r="J160" s="198">
        <f>ROUND(I160*H160,1)</f>
        <v>0</v>
      </c>
      <c r="K160" s="195" t="s">
        <v>246</v>
      </c>
      <c r="L160" s="28"/>
      <c r="M160" s="97" t="s">
        <v>1</v>
      </c>
      <c r="N160" s="98" t="s">
        <v>41</v>
      </c>
      <c r="O160" s="99">
        <v>0.358</v>
      </c>
      <c r="P160" s="99">
        <f>O160*H160</f>
        <v>42.149488</v>
      </c>
      <c r="Q160" s="99">
        <v>0.003</v>
      </c>
      <c r="R160" s="99">
        <f>Q160*H160</f>
        <v>0.353208</v>
      </c>
      <c r="S160" s="99">
        <v>0</v>
      </c>
      <c r="T160" s="100">
        <f>S160*H160</f>
        <v>0</v>
      </c>
      <c r="AR160" s="101" t="s">
        <v>247</v>
      </c>
      <c r="AT160" s="101" t="s">
        <v>242</v>
      </c>
      <c r="AU160" s="101" t="s">
        <v>83</v>
      </c>
      <c r="AY160" s="17" t="s">
        <v>240</v>
      </c>
      <c r="BE160" s="102">
        <f>IF(N160="základní",J160,0)</f>
        <v>0</v>
      </c>
      <c r="BF160" s="102">
        <f>IF(N160="snížená",J160,0)</f>
        <v>0</v>
      </c>
      <c r="BG160" s="102">
        <f>IF(N160="zákl. přenesená",J160,0)</f>
        <v>0</v>
      </c>
      <c r="BH160" s="102">
        <f>IF(N160="sníž. přenesená",J160,0)</f>
        <v>0</v>
      </c>
      <c r="BI160" s="102">
        <f>IF(N160="nulová",J160,0)</f>
        <v>0</v>
      </c>
      <c r="BJ160" s="17" t="s">
        <v>83</v>
      </c>
      <c r="BK160" s="102">
        <f>ROUND(I160*H160,1)</f>
        <v>0</v>
      </c>
      <c r="BL160" s="17" t="s">
        <v>247</v>
      </c>
      <c r="BM160" s="101" t="s">
        <v>276</v>
      </c>
    </row>
    <row r="161" spans="2:51" s="12" customFormat="1" ht="12">
      <c r="B161" s="103"/>
      <c r="C161" s="199"/>
      <c r="D161" s="200" t="s">
        <v>249</v>
      </c>
      <c r="E161" s="201" t="s">
        <v>1</v>
      </c>
      <c r="F161" s="202" t="s">
        <v>277</v>
      </c>
      <c r="G161" s="199"/>
      <c r="H161" s="203">
        <v>11.045</v>
      </c>
      <c r="I161" s="132"/>
      <c r="J161" s="199"/>
      <c r="K161" s="199"/>
      <c r="L161" s="103"/>
      <c r="M161" s="105"/>
      <c r="N161" s="106"/>
      <c r="O161" s="106"/>
      <c r="P161" s="106"/>
      <c r="Q161" s="106"/>
      <c r="R161" s="106"/>
      <c r="S161" s="106"/>
      <c r="T161" s="107"/>
      <c r="AT161" s="104" t="s">
        <v>249</v>
      </c>
      <c r="AU161" s="104" t="s">
        <v>83</v>
      </c>
      <c r="AV161" s="12" t="s">
        <v>83</v>
      </c>
      <c r="AW161" s="12" t="s">
        <v>31</v>
      </c>
      <c r="AX161" s="12" t="s">
        <v>75</v>
      </c>
      <c r="AY161" s="104" t="s">
        <v>240</v>
      </c>
    </row>
    <row r="162" spans="2:51" s="12" customFormat="1" ht="12">
      <c r="B162" s="103"/>
      <c r="C162" s="199"/>
      <c r="D162" s="200" t="s">
        <v>249</v>
      </c>
      <c r="E162" s="201" t="s">
        <v>1</v>
      </c>
      <c r="F162" s="202" t="s">
        <v>278</v>
      </c>
      <c r="G162" s="199"/>
      <c r="H162" s="203">
        <v>16.613</v>
      </c>
      <c r="I162" s="132"/>
      <c r="J162" s="199"/>
      <c r="K162" s="199"/>
      <c r="L162" s="103"/>
      <c r="M162" s="105"/>
      <c r="N162" s="106"/>
      <c r="O162" s="106"/>
      <c r="P162" s="106"/>
      <c r="Q162" s="106"/>
      <c r="R162" s="106"/>
      <c r="S162" s="106"/>
      <c r="T162" s="107"/>
      <c r="AT162" s="104" t="s">
        <v>249</v>
      </c>
      <c r="AU162" s="104" t="s">
        <v>83</v>
      </c>
      <c r="AV162" s="12" t="s">
        <v>83</v>
      </c>
      <c r="AW162" s="12" t="s">
        <v>31</v>
      </c>
      <c r="AX162" s="12" t="s">
        <v>75</v>
      </c>
      <c r="AY162" s="104" t="s">
        <v>240</v>
      </c>
    </row>
    <row r="163" spans="2:51" s="12" customFormat="1" ht="12">
      <c r="B163" s="103"/>
      <c r="C163" s="199"/>
      <c r="D163" s="200" t="s">
        <v>249</v>
      </c>
      <c r="E163" s="201" t="s">
        <v>1</v>
      </c>
      <c r="F163" s="202" t="s">
        <v>279</v>
      </c>
      <c r="G163" s="199"/>
      <c r="H163" s="203">
        <v>30.193</v>
      </c>
      <c r="I163" s="132"/>
      <c r="J163" s="199"/>
      <c r="K163" s="199"/>
      <c r="L163" s="103"/>
      <c r="M163" s="105"/>
      <c r="N163" s="106"/>
      <c r="O163" s="106"/>
      <c r="P163" s="106"/>
      <c r="Q163" s="106"/>
      <c r="R163" s="106"/>
      <c r="S163" s="106"/>
      <c r="T163" s="107"/>
      <c r="AT163" s="104" t="s">
        <v>249</v>
      </c>
      <c r="AU163" s="104" t="s">
        <v>83</v>
      </c>
      <c r="AV163" s="12" t="s">
        <v>83</v>
      </c>
      <c r="AW163" s="12" t="s">
        <v>31</v>
      </c>
      <c r="AX163" s="12" t="s">
        <v>75</v>
      </c>
      <c r="AY163" s="104" t="s">
        <v>240</v>
      </c>
    </row>
    <row r="164" spans="2:51" s="12" customFormat="1" ht="12">
      <c r="B164" s="103"/>
      <c r="C164" s="199"/>
      <c r="D164" s="200" t="s">
        <v>249</v>
      </c>
      <c r="E164" s="201" t="s">
        <v>1</v>
      </c>
      <c r="F164" s="202" t="s">
        <v>280</v>
      </c>
      <c r="G164" s="199"/>
      <c r="H164" s="203">
        <v>40.439</v>
      </c>
      <c r="I164" s="132"/>
      <c r="J164" s="199"/>
      <c r="K164" s="199"/>
      <c r="L164" s="103"/>
      <c r="M164" s="105"/>
      <c r="N164" s="106"/>
      <c r="O164" s="106"/>
      <c r="P164" s="106"/>
      <c r="Q164" s="106"/>
      <c r="R164" s="106"/>
      <c r="S164" s="106"/>
      <c r="T164" s="107"/>
      <c r="AT164" s="104" t="s">
        <v>249</v>
      </c>
      <c r="AU164" s="104" t="s">
        <v>83</v>
      </c>
      <c r="AV164" s="12" t="s">
        <v>83</v>
      </c>
      <c r="AW164" s="12" t="s">
        <v>31</v>
      </c>
      <c r="AX164" s="12" t="s">
        <v>75</v>
      </c>
      <c r="AY164" s="104" t="s">
        <v>240</v>
      </c>
    </row>
    <row r="165" spans="2:51" s="12" customFormat="1" ht="12">
      <c r="B165" s="103"/>
      <c r="C165" s="199"/>
      <c r="D165" s="200" t="s">
        <v>249</v>
      </c>
      <c r="E165" s="201" t="s">
        <v>1</v>
      </c>
      <c r="F165" s="202" t="s">
        <v>281</v>
      </c>
      <c r="G165" s="199"/>
      <c r="H165" s="203">
        <v>10.752</v>
      </c>
      <c r="I165" s="132"/>
      <c r="J165" s="199"/>
      <c r="K165" s="199"/>
      <c r="L165" s="103"/>
      <c r="M165" s="105"/>
      <c r="N165" s="106"/>
      <c r="O165" s="106"/>
      <c r="P165" s="106"/>
      <c r="Q165" s="106"/>
      <c r="R165" s="106"/>
      <c r="S165" s="106"/>
      <c r="T165" s="107"/>
      <c r="AT165" s="104" t="s">
        <v>249</v>
      </c>
      <c r="AU165" s="104" t="s">
        <v>83</v>
      </c>
      <c r="AV165" s="12" t="s">
        <v>83</v>
      </c>
      <c r="AW165" s="12" t="s">
        <v>31</v>
      </c>
      <c r="AX165" s="12" t="s">
        <v>75</v>
      </c>
      <c r="AY165" s="104" t="s">
        <v>240</v>
      </c>
    </row>
    <row r="166" spans="2:51" s="12" customFormat="1" ht="12">
      <c r="B166" s="103"/>
      <c r="C166" s="199"/>
      <c r="D166" s="200" t="s">
        <v>249</v>
      </c>
      <c r="E166" s="201" t="s">
        <v>1</v>
      </c>
      <c r="F166" s="202" t="s">
        <v>282</v>
      </c>
      <c r="G166" s="199"/>
      <c r="H166" s="203">
        <v>8.694</v>
      </c>
      <c r="I166" s="132"/>
      <c r="J166" s="199"/>
      <c r="K166" s="199"/>
      <c r="L166" s="103"/>
      <c r="M166" s="105"/>
      <c r="N166" s="106"/>
      <c r="O166" s="106"/>
      <c r="P166" s="106"/>
      <c r="Q166" s="106"/>
      <c r="R166" s="106"/>
      <c r="S166" s="106"/>
      <c r="T166" s="107"/>
      <c r="AT166" s="104" t="s">
        <v>249</v>
      </c>
      <c r="AU166" s="104" t="s">
        <v>83</v>
      </c>
      <c r="AV166" s="12" t="s">
        <v>83</v>
      </c>
      <c r="AW166" s="12" t="s">
        <v>31</v>
      </c>
      <c r="AX166" s="12" t="s">
        <v>75</v>
      </c>
      <c r="AY166" s="104" t="s">
        <v>240</v>
      </c>
    </row>
    <row r="167" spans="2:51" s="14" customFormat="1" ht="12">
      <c r="B167" s="113"/>
      <c r="C167" s="207"/>
      <c r="D167" s="200" t="s">
        <v>249</v>
      </c>
      <c r="E167" s="208" t="s">
        <v>145</v>
      </c>
      <c r="F167" s="209" t="s">
        <v>273</v>
      </c>
      <c r="G167" s="207"/>
      <c r="H167" s="210">
        <v>117.736</v>
      </c>
      <c r="I167" s="135"/>
      <c r="J167" s="207"/>
      <c r="K167" s="207"/>
      <c r="L167" s="113"/>
      <c r="M167" s="115"/>
      <c r="N167" s="116"/>
      <c r="O167" s="116"/>
      <c r="P167" s="116"/>
      <c r="Q167" s="116"/>
      <c r="R167" s="116"/>
      <c r="S167" s="116"/>
      <c r="T167" s="117"/>
      <c r="AT167" s="114" t="s">
        <v>249</v>
      </c>
      <c r="AU167" s="114" t="s">
        <v>83</v>
      </c>
      <c r="AV167" s="14" t="s">
        <v>247</v>
      </c>
      <c r="AW167" s="14" t="s">
        <v>31</v>
      </c>
      <c r="AX167" s="14" t="s">
        <v>6</v>
      </c>
      <c r="AY167" s="114" t="s">
        <v>240</v>
      </c>
    </row>
    <row r="168" spans="2:65" s="1" customFormat="1" ht="24">
      <c r="B168" s="95"/>
      <c r="C168" s="193" t="s">
        <v>283</v>
      </c>
      <c r="D168" s="193" t="s">
        <v>242</v>
      </c>
      <c r="E168" s="194" t="s">
        <v>284</v>
      </c>
      <c r="F168" s="195" t="s">
        <v>285</v>
      </c>
      <c r="G168" s="196" t="s">
        <v>245</v>
      </c>
      <c r="H168" s="197">
        <v>117.736</v>
      </c>
      <c r="I168" s="96">
        <v>0</v>
      </c>
      <c r="J168" s="198">
        <f>ROUND(I168*H168,1)</f>
        <v>0</v>
      </c>
      <c r="K168" s="195" t="s">
        <v>246</v>
      </c>
      <c r="L168" s="28"/>
      <c r="M168" s="97" t="s">
        <v>1</v>
      </c>
      <c r="N168" s="98" t="s">
        <v>41</v>
      </c>
      <c r="O168" s="99">
        <v>0.219</v>
      </c>
      <c r="P168" s="99">
        <f>O168*H168</f>
        <v>25.784184</v>
      </c>
      <c r="Q168" s="99">
        <v>0.0051</v>
      </c>
      <c r="R168" s="99">
        <f>Q168*H168</f>
        <v>0.6004536</v>
      </c>
      <c r="S168" s="99">
        <v>0</v>
      </c>
      <c r="T168" s="100">
        <f>S168*H168</f>
        <v>0</v>
      </c>
      <c r="AR168" s="101" t="s">
        <v>247</v>
      </c>
      <c r="AT168" s="101" t="s">
        <v>242</v>
      </c>
      <c r="AU168" s="101" t="s">
        <v>83</v>
      </c>
      <c r="AY168" s="17" t="s">
        <v>240</v>
      </c>
      <c r="BE168" s="102">
        <f>IF(N168="základní",J168,0)</f>
        <v>0</v>
      </c>
      <c r="BF168" s="102">
        <f>IF(N168="snížená",J168,0)</f>
        <v>0</v>
      </c>
      <c r="BG168" s="102">
        <f>IF(N168="zákl. přenesená",J168,0)</f>
        <v>0</v>
      </c>
      <c r="BH168" s="102">
        <f>IF(N168="sníž. přenesená",J168,0)</f>
        <v>0</v>
      </c>
      <c r="BI168" s="102">
        <f>IF(N168="nulová",J168,0)</f>
        <v>0</v>
      </c>
      <c r="BJ168" s="17" t="s">
        <v>83</v>
      </c>
      <c r="BK168" s="102">
        <f>ROUND(I168*H168,1)</f>
        <v>0</v>
      </c>
      <c r="BL168" s="17" t="s">
        <v>247</v>
      </c>
      <c r="BM168" s="101" t="s">
        <v>286</v>
      </c>
    </row>
    <row r="169" spans="2:51" s="12" customFormat="1" ht="12">
      <c r="B169" s="103"/>
      <c r="C169" s="199"/>
      <c r="D169" s="200" t="s">
        <v>249</v>
      </c>
      <c r="E169" s="201" t="s">
        <v>1</v>
      </c>
      <c r="F169" s="202" t="s">
        <v>145</v>
      </c>
      <c r="G169" s="199"/>
      <c r="H169" s="203">
        <v>117.736</v>
      </c>
      <c r="I169" s="132"/>
      <c r="J169" s="199"/>
      <c r="K169" s="199"/>
      <c r="L169" s="103"/>
      <c r="M169" s="105"/>
      <c r="N169" s="106"/>
      <c r="O169" s="106"/>
      <c r="P169" s="106"/>
      <c r="Q169" s="106"/>
      <c r="R169" s="106"/>
      <c r="S169" s="106"/>
      <c r="T169" s="107"/>
      <c r="AT169" s="104" t="s">
        <v>249</v>
      </c>
      <c r="AU169" s="104" t="s">
        <v>83</v>
      </c>
      <c r="AV169" s="12" t="s">
        <v>83</v>
      </c>
      <c r="AW169" s="12" t="s">
        <v>31</v>
      </c>
      <c r="AX169" s="12" t="s">
        <v>6</v>
      </c>
      <c r="AY169" s="104" t="s">
        <v>240</v>
      </c>
    </row>
    <row r="170" spans="2:65" s="1" customFormat="1" ht="24">
      <c r="B170" s="95"/>
      <c r="C170" s="193" t="s">
        <v>287</v>
      </c>
      <c r="D170" s="193" t="s">
        <v>242</v>
      </c>
      <c r="E170" s="194" t="s">
        <v>288</v>
      </c>
      <c r="F170" s="195" t="s">
        <v>289</v>
      </c>
      <c r="G170" s="196" t="s">
        <v>245</v>
      </c>
      <c r="H170" s="197">
        <v>304.226</v>
      </c>
      <c r="I170" s="96">
        <v>0</v>
      </c>
      <c r="J170" s="198">
        <f>ROUND(I170*H170,1)</f>
        <v>0</v>
      </c>
      <c r="K170" s="195" t="s">
        <v>246</v>
      </c>
      <c r="L170" s="28"/>
      <c r="M170" s="97" t="s">
        <v>1</v>
      </c>
      <c r="N170" s="98" t="s">
        <v>41</v>
      </c>
      <c r="O170" s="99">
        <v>0.104</v>
      </c>
      <c r="P170" s="99">
        <f>O170*H170</f>
        <v>31.639504</v>
      </c>
      <c r="Q170" s="99">
        <v>0.00026</v>
      </c>
      <c r="R170" s="99">
        <f>Q170*H170</f>
        <v>0.07909875999999999</v>
      </c>
      <c r="S170" s="99">
        <v>0</v>
      </c>
      <c r="T170" s="100">
        <f>S170*H170</f>
        <v>0</v>
      </c>
      <c r="AR170" s="101" t="s">
        <v>247</v>
      </c>
      <c r="AT170" s="101" t="s">
        <v>242</v>
      </c>
      <c r="AU170" s="101" t="s">
        <v>83</v>
      </c>
      <c r="AY170" s="17" t="s">
        <v>240</v>
      </c>
      <c r="BE170" s="102">
        <f>IF(N170="základní",J170,0)</f>
        <v>0</v>
      </c>
      <c r="BF170" s="102">
        <f>IF(N170="snížená",J170,0)</f>
        <v>0</v>
      </c>
      <c r="BG170" s="102">
        <f>IF(N170="zákl. přenesená",J170,0)</f>
        <v>0</v>
      </c>
      <c r="BH170" s="102">
        <f>IF(N170="sníž. přenesená",J170,0)</f>
        <v>0</v>
      </c>
      <c r="BI170" s="102">
        <f>IF(N170="nulová",J170,0)</f>
        <v>0</v>
      </c>
      <c r="BJ170" s="17" t="s">
        <v>83</v>
      </c>
      <c r="BK170" s="102">
        <f>ROUND(I170*H170,1)</f>
        <v>0</v>
      </c>
      <c r="BL170" s="17" t="s">
        <v>247</v>
      </c>
      <c r="BM170" s="101" t="s">
        <v>290</v>
      </c>
    </row>
    <row r="171" spans="2:51" s="12" customFormat="1" ht="12">
      <c r="B171" s="103"/>
      <c r="C171" s="199"/>
      <c r="D171" s="200" t="s">
        <v>249</v>
      </c>
      <c r="E171" s="201" t="s">
        <v>1</v>
      </c>
      <c r="F171" s="202" t="s">
        <v>118</v>
      </c>
      <c r="G171" s="199"/>
      <c r="H171" s="203">
        <v>304.226</v>
      </c>
      <c r="I171" s="132"/>
      <c r="J171" s="199"/>
      <c r="K171" s="199"/>
      <c r="L171" s="103"/>
      <c r="M171" s="105"/>
      <c r="N171" s="106"/>
      <c r="O171" s="106"/>
      <c r="P171" s="106"/>
      <c r="Q171" s="106"/>
      <c r="R171" s="106"/>
      <c r="S171" s="106"/>
      <c r="T171" s="107"/>
      <c r="AT171" s="104" t="s">
        <v>249</v>
      </c>
      <c r="AU171" s="104" t="s">
        <v>83</v>
      </c>
      <c r="AV171" s="12" t="s">
        <v>83</v>
      </c>
      <c r="AW171" s="12" t="s">
        <v>31</v>
      </c>
      <c r="AX171" s="12" t="s">
        <v>6</v>
      </c>
      <c r="AY171" s="104" t="s">
        <v>240</v>
      </c>
    </row>
    <row r="172" spans="2:65" s="1" customFormat="1" ht="24">
      <c r="B172" s="95"/>
      <c r="C172" s="193" t="s">
        <v>291</v>
      </c>
      <c r="D172" s="193" t="s">
        <v>242</v>
      </c>
      <c r="E172" s="194" t="s">
        <v>292</v>
      </c>
      <c r="F172" s="195" t="s">
        <v>293</v>
      </c>
      <c r="G172" s="196" t="s">
        <v>245</v>
      </c>
      <c r="H172" s="197">
        <v>4.631</v>
      </c>
      <c r="I172" s="96">
        <v>0</v>
      </c>
      <c r="J172" s="198">
        <f>ROUND(I172*H172,1)</f>
        <v>0</v>
      </c>
      <c r="K172" s="195" t="s">
        <v>246</v>
      </c>
      <c r="L172" s="28"/>
      <c r="M172" s="97" t="s">
        <v>1</v>
      </c>
      <c r="N172" s="98" t="s">
        <v>41</v>
      </c>
      <c r="O172" s="99">
        <v>0.474</v>
      </c>
      <c r="P172" s="99">
        <f>O172*H172</f>
        <v>2.195094</v>
      </c>
      <c r="Q172" s="99">
        <v>0.02048</v>
      </c>
      <c r="R172" s="99">
        <f>Q172*H172</f>
        <v>0.09484288000000002</v>
      </c>
      <c r="S172" s="99">
        <v>0</v>
      </c>
      <c r="T172" s="100">
        <f>S172*H172</f>
        <v>0</v>
      </c>
      <c r="AR172" s="101" t="s">
        <v>247</v>
      </c>
      <c r="AT172" s="101" t="s">
        <v>242</v>
      </c>
      <c r="AU172" s="101" t="s">
        <v>83</v>
      </c>
      <c r="AY172" s="17" t="s">
        <v>240</v>
      </c>
      <c r="BE172" s="102">
        <f>IF(N172="základní",J172,0)</f>
        <v>0</v>
      </c>
      <c r="BF172" s="102">
        <f>IF(N172="snížená",J172,0)</f>
        <v>0</v>
      </c>
      <c r="BG172" s="102">
        <f>IF(N172="zákl. přenesená",J172,0)</f>
        <v>0</v>
      </c>
      <c r="BH172" s="102">
        <f>IF(N172="sníž. přenesená",J172,0)</f>
        <v>0</v>
      </c>
      <c r="BI172" s="102">
        <f>IF(N172="nulová",J172,0)</f>
        <v>0</v>
      </c>
      <c r="BJ172" s="17" t="s">
        <v>83</v>
      </c>
      <c r="BK172" s="102">
        <f>ROUND(I172*H172,1)</f>
        <v>0</v>
      </c>
      <c r="BL172" s="17" t="s">
        <v>247</v>
      </c>
      <c r="BM172" s="101" t="s">
        <v>294</v>
      </c>
    </row>
    <row r="173" spans="2:51" s="13" customFormat="1" ht="12">
      <c r="B173" s="108"/>
      <c r="C173" s="204"/>
      <c r="D173" s="200" t="s">
        <v>249</v>
      </c>
      <c r="E173" s="205" t="s">
        <v>1</v>
      </c>
      <c r="F173" s="206" t="s">
        <v>295</v>
      </c>
      <c r="G173" s="204"/>
      <c r="H173" s="205" t="s">
        <v>1</v>
      </c>
      <c r="I173" s="134"/>
      <c r="J173" s="204"/>
      <c r="K173" s="204"/>
      <c r="L173" s="108"/>
      <c r="M173" s="110"/>
      <c r="N173" s="111"/>
      <c r="O173" s="111"/>
      <c r="P173" s="111"/>
      <c r="Q173" s="111"/>
      <c r="R173" s="111"/>
      <c r="S173" s="111"/>
      <c r="T173" s="112"/>
      <c r="AT173" s="109" t="s">
        <v>249</v>
      </c>
      <c r="AU173" s="109" t="s">
        <v>83</v>
      </c>
      <c r="AV173" s="13" t="s">
        <v>6</v>
      </c>
      <c r="AW173" s="13" t="s">
        <v>31</v>
      </c>
      <c r="AX173" s="13" t="s">
        <v>75</v>
      </c>
      <c r="AY173" s="109" t="s">
        <v>240</v>
      </c>
    </row>
    <row r="174" spans="2:51" s="13" customFormat="1" ht="22.5">
      <c r="B174" s="108"/>
      <c r="C174" s="204"/>
      <c r="D174" s="200" t="s">
        <v>249</v>
      </c>
      <c r="E174" s="205" t="s">
        <v>1</v>
      </c>
      <c r="F174" s="206" t="s">
        <v>296</v>
      </c>
      <c r="G174" s="204"/>
      <c r="H174" s="205" t="s">
        <v>1</v>
      </c>
      <c r="I174" s="134"/>
      <c r="J174" s="204"/>
      <c r="K174" s="204"/>
      <c r="L174" s="108"/>
      <c r="M174" s="110"/>
      <c r="N174" s="111"/>
      <c r="O174" s="111"/>
      <c r="P174" s="111"/>
      <c r="Q174" s="111"/>
      <c r="R174" s="111"/>
      <c r="S174" s="111"/>
      <c r="T174" s="112"/>
      <c r="AT174" s="109" t="s">
        <v>249</v>
      </c>
      <c r="AU174" s="109" t="s">
        <v>83</v>
      </c>
      <c r="AV174" s="13" t="s">
        <v>6</v>
      </c>
      <c r="AW174" s="13" t="s">
        <v>31</v>
      </c>
      <c r="AX174" s="13" t="s">
        <v>75</v>
      </c>
      <c r="AY174" s="109" t="s">
        <v>240</v>
      </c>
    </row>
    <row r="175" spans="2:51" s="12" customFormat="1" ht="12">
      <c r="B175" s="103"/>
      <c r="C175" s="199"/>
      <c r="D175" s="200" t="s">
        <v>249</v>
      </c>
      <c r="E175" s="201" t="s">
        <v>1</v>
      </c>
      <c r="F175" s="202" t="s">
        <v>297</v>
      </c>
      <c r="G175" s="199"/>
      <c r="H175" s="203">
        <v>2.38</v>
      </c>
      <c r="I175" s="132"/>
      <c r="J175" s="199"/>
      <c r="K175" s="199"/>
      <c r="L175" s="103"/>
      <c r="M175" s="105"/>
      <c r="N175" s="106"/>
      <c r="O175" s="106"/>
      <c r="P175" s="106"/>
      <c r="Q175" s="106"/>
      <c r="R175" s="106"/>
      <c r="S175" s="106"/>
      <c r="T175" s="107"/>
      <c r="AT175" s="104" t="s">
        <v>249</v>
      </c>
      <c r="AU175" s="104" t="s">
        <v>83</v>
      </c>
      <c r="AV175" s="12" t="s">
        <v>83</v>
      </c>
      <c r="AW175" s="12" t="s">
        <v>31</v>
      </c>
      <c r="AX175" s="12" t="s">
        <v>75</v>
      </c>
      <c r="AY175" s="104" t="s">
        <v>240</v>
      </c>
    </row>
    <row r="176" spans="2:51" s="12" customFormat="1" ht="22.5">
      <c r="B176" s="103"/>
      <c r="C176" s="199"/>
      <c r="D176" s="200" t="s">
        <v>249</v>
      </c>
      <c r="E176" s="201" t="s">
        <v>1</v>
      </c>
      <c r="F176" s="202" t="s">
        <v>298</v>
      </c>
      <c r="G176" s="199"/>
      <c r="H176" s="203">
        <v>2.251</v>
      </c>
      <c r="I176" s="132"/>
      <c r="J176" s="199"/>
      <c r="K176" s="199"/>
      <c r="L176" s="103"/>
      <c r="M176" s="105"/>
      <c r="N176" s="106"/>
      <c r="O176" s="106"/>
      <c r="P176" s="106"/>
      <c r="Q176" s="106"/>
      <c r="R176" s="106"/>
      <c r="S176" s="106"/>
      <c r="T176" s="107"/>
      <c r="AT176" s="104" t="s">
        <v>249</v>
      </c>
      <c r="AU176" s="104" t="s">
        <v>83</v>
      </c>
      <c r="AV176" s="12" t="s">
        <v>83</v>
      </c>
      <c r="AW176" s="12" t="s">
        <v>31</v>
      </c>
      <c r="AX176" s="12" t="s">
        <v>75</v>
      </c>
      <c r="AY176" s="104" t="s">
        <v>240</v>
      </c>
    </row>
    <row r="177" spans="2:51" s="14" customFormat="1" ht="12">
      <c r="B177" s="113"/>
      <c r="C177" s="207"/>
      <c r="D177" s="200" t="s">
        <v>249</v>
      </c>
      <c r="E177" s="208" t="s">
        <v>104</v>
      </c>
      <c r="F177" s="209" t="s">
        <v>273</v>
      </c>
      <c r="G177" s="207"/>
      <c r="H177" s="210">
        <v>4.631</v>
      </c>
      <c r="I177" s="135"/>
      <c r="J177" s="207"/>
      <c r="K177" s="207"/>
      <c r="L177" s="113"/>
      <c r="M177" s="115"/>
      <c r="N177" s="116"/>
      <c r="O177" s="116"/>
      <c r="P177" s="116"/>
      <c r="Q177" s="116"/>
      <c r="R177" s="116"/>
      <c r="S177" s="116"/>
      <c r="T177" s="117"/>
      <c r="AT177" s="114" t="s">
        <v>249</v>
      </c>
      <c r="AU177" s="114" t="s">
        <v>83</v>
      </c>
      <c r="AV177" s="14" t="s">
        <v>247</v>
      </c>
      <c r="AW177" s="14" t="s">
        <v>31</v>
      </c>
      <c r="AX177" s="14" t="s">
        <v>6</v>
      </c>
      <c r="AY177" s="114" t="s">
        <v>240</v>
      </c>
    </row>
    <row r="178" spans="2:65" s="1" customFormat="1" ht="24">
      <c r="B178" s="95"/>
      <c r="C178" s="193" t="s">
        <v>299</v>
      </c>
      <c r="D178" s="193" t="s">
        <v>242</v>
      </c>
      <c r="E178" s="194" t="s">
        <v>300</v>
      </c>
      <c r="F178" s="195" t="s">
        <v>301</v>
      </c>
      <c r="G178" s="196" t="s">
        <v>245</v>
      </c>
      <c r="H178" s="197">
        <v>32.192</v>
      </c>
      <c r="I178" s="96">
        <v>0</v>
      </c>
      <c r="J178" s="198">
        <f>ROUND(I178*H178,1)</f>
        <v>0</v>
      </c>
      <c r="K178" s="195" t="s">
        <v>246</v>
      </c>
      <c r="L178" s="28"/>
      <c r="M178" s="97" t="s">
        <v>1</v>
      </c>
      <c r="N178" s="98" t="s">
        <v>41</v>
      </c>
      <c r="O178" s="99">
        <v>0.27</v>
      </c>
      <c r="P178" s="99">
        <f>O178*H178</f>
        <v>8.691840000000001</v>
      </c>
      <c r="Q178" s="99">
        <v>0.00546</v>
      </c>
      <c r="R178" s="99">
        <f>Q178*H178</f>
        <v>0.17576831999999998</v>
      </c>
      <c r="S178" s="99">
        <v>0</v>
      </c>
      <c r="T178" s="100">
        <f>S178*H178</f>
        <v>0</v>
      </c>
      <c r="AR178" s="101" t="s">
        <v>247</v>
      </c>
      <c r="AT178" s="101" t="s">
        <v>242</v>
      </c>
      <c r="AU178" s="101" t="s">
        <v>83</v>
      </c>
      <c r="AY178" s="17" t="s">
        <v>240</v>
      </c>
      <c r="BE178" s="102">
        <f>IF(N178="základní",J178,0)</f>
        <v>0</v>
      </c>
      <c r="BF178" s="102">
        <f>IF(N178="snížená",J178,0)</f>
        <v>0</v>
      </c>
      <c r="BG178" s="102">
        <f>IF(N178="zákl. přenesená",J178,0)</f>
        <v>0</v>
      </c>
      <c r="BH178" s="102">
        <f>IF(N178="sníž. přenesená",J178,0)</f>
        <v>0</v>
      </c>
      <c r="BI178" s="102">
        <f>IF(N178="nulová",J178,0)</f>
        <v>0</v>
      </c>
      <c r="BJ178" s="17" t="s">
        <v>83</v>
      </c>
      <c r="BK178" s="102">
        <f>ROUND(I178*H178,1)</f>
        <v>0</v>
      </c>
      <c r="BL178" s="17" t="s">
        <v>247</v>
      </c>
      <c r="BM178" s="101" t="s">
        <v>302</v>
      </c>
    </row>
    <row r="179" spans="2:51" s="12" customFormat="1" ht="12">
      <c r="B179" s="103"/>
      <c r="C179" s="199"/>
      <c r="D179" s="200" t="s">
        <v>249</v>
      </c>
      <c r="E179" s="201" t="s">
        <v>1</v>
      </c>
      <c r="F179" s="202" t="s">
        <v>303</v>
      </c>
      <c r="G179" s="199"/>
      <c r="H179" s="203">
        <v>32.192</v>
      </c>
      <c r="I179" s="132"/>
      <c r="J179" s="199"/>
      <c r="K179" s="199"/>
      <c r="L179" s="103"/>
      <c r="M179" s="105"/>
      <c r="N179" s="106"/>
      <c r="O179" s="106"/>
      <c r="P179" s="106"/>
      <c r="Q179" s="106"/>
      <c r="R179" s="106"/>
      <c r="S179" s="106"/>
      <c r="T179" s="107"/>
      <c r="AT179" s="104" t="s">
        <v>249</v>
      </c>
      <c r="AU179" s="104" t="s">
        <v>83</v>
      </c>
      <c r="AV179" s="12" t="s">
        <v>83</v>
      </c>
      <c r="AW179" s="12" t="s">
        <v>31</v>
      </c>
      <c r="AX179" s="12" t="s">
        <v>6</v>
      </c>
      <c r="AY179" s="104" t="s">
        <v>240</v>
      </c>
    </row>
    <row r="180" spans="2:65" s="1" customFormat="1" ht="24">
      <c r="B180" s="95"/>
      <c r="C180" s="193" t="s">
        <v>304</v>
      </c>
      <c r="D180" s="193" t="s">
        <v>242</v>
      </c>
      <c r="E180" s="194" t="s">
        <v>305</v>
      </c>
      <c r="F180" s="195" t="s">
        <v>306</v>
      </c>
      <c r="G180" s="196" t="s">
        <v>245</v>
      </c>
      <c r="H180" s="197">
        <v>9.262</v>
      </c>
      <c r="I180" s="96">
        <v>0</v>
      </c>
      <c r="J180" s="198">
        <f>ROUND(I180*H180,1)</f>
        <v>0</v>
      </c>
      <c r="K180" s="195" t="s">
        <v>246</v>
      </c>
      <c r="L180" s="28"/>
      <c r="M180" s="97" t="s">
        <v>1</v>
      </c>
      <c r="N180" s="98" t="s">
        <v>41</v>
      </c>
      <c r="O180" s="99">
        <v>0.09</v>
      </c>
      <c r="P180" s="99">
        <f>O180*H180</f>
        <v>0.83358</v>
      </c>
      <c r="Q180" s="99">
        <v>0.0083</v>
      </c>
      <c r="R180" s="99">
        <f>Q180*H180</f>
        <v>0.0768746</v>
      </c>
      <c r="S180" s="99">
        <v>0</v>
      </c>
      <c r="T180" s="100">
        <f>S180*H180</f>
        <v>0</v>
      </c>
      <c r="AR180" s="101" t="s">
        <v>247</v>
      </c>
      <c r="AT180" s="101" t="s">
        <v>242</v>
      </c>
      <c r="AU180" s="101" t="s">
        <v>83</v>
      </c>
      <c r="AY180" s="17" t="s">
        <v>240</v>
      </c>
      <c r="BE180" s="102">
        <f>IF(N180="základní",J180,0)</f>
        <v>0</v>
      </c>
      <c r="BF180" s="102">
        <f>IF(N180="snížená",J180,0)</f>
        <v>0</v>
      </c>
      <c r="BG180" s="102">
        <f>IF(N180="zákl. přenesená",J180,0)</f>
        <v>0</v>
      </c>
      <c r="BH180" s="102">
        <f>IF(N180="sníž. přenesená",J180,0)</f>
        <v>0</v>
      </c>
      <c r="BI180" s="102">
        <f>IF(N180="nulová",J180,0)</f>
        <v>0</v>
      </c>
      <c r="BJ180" s="17" t="s">
        <v>83</v>
      </c>
      <c r="BK180" s="102">
        <f>ROUND(I180*H180,1)</f>
        <v>0</v>
      </c>
      <c r="BL180" s="17" t="s">
        <v>247</v>
      </c>
      <c r="BM180" s="101" t="s">
        <v>307</v>
      </c>
    </row>
    <row r="181" spans="2:51" s="12" customFormat="1" ht="12">
      <c r="B181" s="103"/>
      <c r="C181" s="199"/>
      <c r="D181" s="200" t="s">
        <v>249</v>
      </c>
      <c r="E181" s="201" t="s">
        <v>1</v>
      </c>
      <c r="F181" s="202" t="s">
        <v>308</v>
      </c>
      <c r="G181" s="199"/>
      <c r="H181" s="203">
        <v>9.262</v>
      </c>
      <c r="I181" s="132"/>
      <c r="J181" s="199"/>
      <c r="K181" s="199"/>
      <c r="L181" s="103"/>
      <c r="M181" s="105"/>
      <c r="N181" s="106"/>
      <c r="O181" s="106"/>
      <c r="P181" s="106"/>
      <c r="Q181" s="106"/>
      <c r="R181" s="106"/>
      <c r="S181" s="106"/>
      <c r="T181" s="107"/>
      <c r="AT181" s="104" t="s">
        <v>249</v>
      </c>
      <c r="AU181" s="104" t="s">
        <v>83</v>
      </c>
      <c r="AV181" s="12" t="s">
        <v>83</v>
      </c>
      <c r="AW181" s="12" t="s">
        <v>31</v>
      </c>
      <c r="AX181" s="12" t="s">
        <v>6</v>
      </c>
      <c r="AY181" s="104" t="s">
        <v>240</v>
      </c>
    </row>
    <row r="182" spans="2:65" s="1" customFormat="1" ht="24">
      <c r="B182" s="95"/>
      <c r="C182" s="193" t="s">
        <v>309</v>
      </c>
      <c r="D182" s="193" t="s">
        <v>242</v>
      </c>
      <c r="E182" s="194" t="s">
        <v>310</v>
      </c>
      <c r="F182" s="195" t="s">
        <v>311</v>
      </c>
      <c r="G182" s="196" t="s">
        <v>245</v>
      </c>
      <c r="H182" s="197">
        <v>8.891</v>
      </c>
      <c r="I182" s="96">
        <v>0</v>
      </c>
      <c r="J182" s="198">
        <f>ROUND(I182*H182,1)</f>
        <v>0</v>
      </c>
      <c r="K182" s="195" t="s">
        <v>246</v>
      </c>
      <c r="L182" s="28"/>
      <c r="M182" s="97" t="s">
        <v>1</v>
      </c>
      <c r="N182" s="98" t="s">
        <v>41</v>
      </c>
      <c r="O182" s="99">
        <v>0.624</v>
      </c>
      <c r="P182" s="99">
        <f>O182*H182</f>
        <v>5.547984</v>
      </c>
      <c r="Q182" s="99">
        <v>0.04</v>
      </c>
      <c r="R182" s="99">
        <f>Q182*H182</f>
        <v>0.35564</v>
      </c>
      <c r="S182" s="99">
        <v>0</v>
      </c>
      <c r="T182" s="100">
        <f>S182*H182</f>
        <v>0</v>
      </c>
      <c r="AR182" s="101" t="s">
        <v>247</v>
      </c>
      <c r="AT182" s="101" t="s">
        <v>242</v>
      </c>
      <c r="AU182" s="101" t="s">
        <v>83</v>
      </c>
      <c r="AY182" s="17" t="s">
        <v>240</v>
      </c>
      <c r="BE182" s="102">
        <f>IF(N182="základní",J182,0)</f>
        <v>0</v>
      </c>
      <c r="BF182" s="102">
        <f>IF(N182="snížená",J182,0)</f>
        <v>0</v>
      </c>
      <c r="BG182" s="102">
        <f>IF(N182="zákl. přenesená",J182,0)</f>
        <v>0</v>
      </c>
      <c r="BH182" s="102">
        <f>IF(N182="sníž. přenesená",J182,0)</f>
        <v>0</v>
      </c>
      <c r="BI182" s="102">
        <f>IF(N182="nulová",J182,0)</f>
        <v>0</v>
      </c>
      <c r="BJ182" s="17" t="s">
        <v>83</v>
      </c>
      <c r="BK182" s="102">
        <f>ROUND(I182*H182,1)</f>
        <v>0</v>
      </c>
      <c r="BL182" s="17" t="s">
        <v>247</v>
      </c>
      <c r="BM182" s="101" t="s">
        <v>312</v>
      </c>
    </row>
    <row r="183" spans="2:51" s="13" customFormat="1" ht="12">
      <c r="B183" s="108"/>
      <c r="C183" s="204"/>
      <c r="D183" s="200" t="s">
        <v>249</v>
      </c>
      <c r="E183" s="205" t="s">
        <v>1</v>
      </c>
      <c r="F183" s="206" t="s">
        <v>269</v>
      </c>
      <c r="G183" s="204"/>
      <c r="H183" s="205" t="s">
        <v>1</v>
      </c>
      <c r="I183" s="134"/>
      <c r="J183" s="204"/>
      <c r="K183" s="204"/>
      <c r="L183" s="108"/>
      <c r="M183" s="110"/>
      <c r="N183" s="111"/>
      <c r="O183" s="111"/>
      <c r="P183" s="111"/>
      <c r="Q183" s="111"/>
      <c r="R183" s="111"/>
      <c r="S183" s="111"/>
      <c r="T183" s="112"/>
      <c r="AT183" s="109" t="s">
        <v>249</v>
      </c>
      <c r="AU183" s="109" t="s">
        <v>83</v>
      </c>
      <c r="AV183" s="13" t="s">
        <v>6</v>
      </c>
      <c r="AW183" s="13" t="s">
        <v>31</v>
      </c>
      <c r="AX183" s="13" t="s">
        <v>75</v>
      </c>
      <c r="AY183" s="109" t="s">
        <v>240</v>
      </c>
    </row>
    <row r="184" spans="2:51" s="12" customFormat="1" ht="12">
      <c r="B184" s="103"/>
      <c r="C184" s="199"/>
      <c r="D184" s="200" t="s">
        <v>249</v>
      </c>
      <c r="E184" s="201" t="s">
        <v>1</v>
      </c>
      <c r="F184" s="202" t="s">
        <v>313</v>
      </c>
      <c r="G184" s="199"/>
      <c r="H184" s="203">
        <v>2.77</v>
      </c>
      <c r="I184" s="132"/>
      <c r="J184" s="199"/>
      <c r="K184" s="199"/>
      <c r="L184" s="103"/>
      <c r="M184" s="105"/>
      <c r="N184" s="106"/>
      <c r="O184" s="106"/>
      <c r="P184" s="106"/>
      <c r="Q184" s="106"/>
      <c r="R184" s="106"/>
      <c r="S184" s="106"/>
      <c r="T184" s="107"/>
      <c r="AT184" s="104" t="s">
        <v>249</v>
      </c>
      <c r="AU184" s="104" t="s">
        <v>83</v>
      </c>
      <c r="AV184" s="12" t="s">
        <v>83</v>
      </c>
      <c r="AW184" s="12" t="s">
        <v>31</v>
      </c>
      <c r="AX184" s="12" t="s">
        <v>75</v>
      </c>
      <c r="AY184" s="104" t="s">
        <v>240</v>
      </c>
    </row>
    <row r="185" spans="2:51" s="12" customFormat="1" ht="33.75">
      <c r="B185" s="103"/>
      <c r="C185" s="199"/>
      <c r="D185" s="200" t="s">
        <v>249</v>
      </c>
      <c r="E185" s="201" t="s">
        <v>1</v>
      </c>
      <c r="F185" s="202" t="s">
        <v>314</v>
      </c>
      <c r="G185" s="199"/>
      <c r="H185" s="203">
        <v>1.236</v>
      </c>
      <c r="I185" s="132"/>
      <c r="J185" s="199"/>
      <c r="K185" s="199"/>
      <c r="L185" s="103"/>
      <c r="M185" s="105"/>
      <c r="N185" s="106"/>
      <c r="O185" s="106"/>
      <c r="P185" s="106"/>
      <c r="Q185" s="106"/>
      <c r="R185" s="106"/>
      <c r="S185" s="106"/>
      <c r="T185" s="107"/>
      <c r="AT185" s="104" t="s">
        <v>249</v>
      </c>
      <c r="AU185" s="104" t="s">
        <v>83</v>
      </c>
      <c r="AV185" s="12" t="s">
        <v>83</v>
      </c>
      <c r="AW185" s="12" t="s">
        <v>31</v>
      </c>
      <c r="AX185" s="12" t="s">
        <v>75</v>
      </c>
      <c r="AY185" s="104" t="s">
        <v>240</v>
      </c>
    </row>
    <row r="186" spans="2:51" s="12" customFormat="1" ht="12">
      <c r="B186" s="103"/>
      <c r="C186" s="199"/>
      <c r="D186" s="200" t="s">
        <v>249</v>
      </c>
      <c r="E186" s="201" t="s">
        <v>1</v>
      </c>
      <c r="F186" s="202" t="s">
        <v>315</v>
      </c>
      <c r="G186" s="199"/>
      <c r="H186" s="203">
        <v>2.51</v>
      </c>
      <c r="I186" s="132"/>
      <c r="J186" s="199"/>
      <c r="K186" s="199"/>
      <c r="L186" s="103"/>
      <c r="M186" s="105"/>
      <c r="N186" s="106"/>
      <c r="O186" s="106"/>
      <c r="P186" s="106"/>
      <c r="Q186" s="106"/>
      <c r="R186" s="106"/>
      <c r="S186" s="106"/>
      <c r="T186" s="107"/>
      <c r="AT186" s="104" t="s">
        <v>249</v>
      </c>
      <c r="AU186" s="104" t="s">
        <v>83</v>
      </c>
      <c r="AV186" s="12" t="s">
        <v>83</v>
      </c>
      <c r="AW186" s="12" t="s">
        <v>31</v>
      </c>
      <c r="AX186" s="12" t="s">
        <v>75</v>
      </c>
      <c r="AY186" s="104" t="s">
        <v>240</v>
      </c>
    </row>
    <row r="187" spans="2:51" s="12" customFormat="1" ht="12">
      <c r="B187" s="103"/>
      <c r="C187" s="199"/>
      <c r="D187" s="200" t="s">
        <v>249</v>
      </c>
      <c r="E187" s="201" t="s">
        <v>1</v>
      </c>
      <c r="F187" s="202" t="s">
        <v>316</v>
      </c>
      <c r="G187" s="199"/>
      <c r="H187" s="203">
        <v>1.931</v>
      </c>
      <c r="I187" s="132"/>
      <c r="J187" s="199"/>
      <c r="K187" s="199"/>
      <c r="L187" s="103"/>
      <c r="M187" s="105"/>
      <c r="N187" s="106"/>
      <c r="O187" s="106"/>
      <c r="P187" s="106"/>
      <c r="Q187" s="106"/>
      <c r="R187" s="106"/>
      <c r="S187" s="106"/>
      <c r="T187" s="107"/>
      <c r="AT187" s="104" t="s">
        <v>249</v>
      </c>
      <c r="AU187" s="104" t="s">
        <v>83</v>
      </c>
      <c r="AV187" s="12" t="s">
        <v>83</v>
      </c>
      <c r="AW187" s="12" t="s">
        <v>31</v>
      </c>
      <c r="AX187" s="12" t="s">
        <v>75</v>
      </c>
      <c r="AY187" s="104" t="s">
        <v>240</v>
      </c>
    </row>
    <row r="188" spans="2:51" s="12" customFormat="1" ht="12">
      <c r="B188" s="103"/>
      <c r="C188" s="199"/>
      <c r="D188" s="200" t="s">
        <v>249</v>
      </c>
      <c r="E188" s="201" t="s">
        <v>1</v>
      </c>
      <c r="F188" s="202" t="s">
        <v>317</v>
      </c>
      <c r="G188" s="199"/>
      <c r="H188" s="203">
        <v>0.444</v>
      </c>
      <c r="I188" s="132"/>
      <c r="J188" s="199"/>
      <c r="K188" s="199"/>
      <c r="L188" s="103"/>
      <c r="M188" s="105"/>
      <c r="N188" s="106"/>
      <c r="O188" s="106"/>
      <c r="P188" s="106"/>
      <c r="Q188" s="106"/>
      <c r="R188" s="106"/>
      <c r="S188" s="106"/>
      <c r="T188" s="107"/>
      <c r="AT188" s="104" t="s">
        <v>249</v>
      </c>
      <c r="AU188" s="104" t="s">
        <v>83</v>
      </c>
      <c r="AV188" s="12" t="s">
        <v>83</v>
      </c>
      <c r="AW188" s="12" t="s">
        <v>31</v>
      </c>
      <c r="AX188" s="12" t="s">
        <v>75</v>
      </c>
      <c r="AY188" s="104" t="s">
        <v>240</v>
      </c>
    </row>
    <row r="189" spans="2:51" s="14" customFormat="1" ht="12">
      <c r="B189" s="113"/>
      <c r="C189" s="207"/>
      <c r="D189" s="200" t="s">
        <v>249</v>
      </c>
      <c r="E189" s="208" t="s">
        <v>1</v>
      </c>
      <c r="F189" s="209" t="s">
        <v>273</v>
      </c>
      <c r="G189" s="207"/>
      <c r="H189" s="210">
        <v>8.891</v>
      </c>
      <c r="I189" s="135"/>
      <c r="J189" s="207"/>
      <c r="K189" s="207"/>
      <c r="L189" s="113"/>
      <c r="M189" s="115"/>
      <c r="N189" s="116"/>
      <c r="O189" s="116"/>
      <c r="P189" s="116"/>
      <c r="Q189" s="116"/>
      <c r="R189" s="116"/>
      <c r="S189" s="116"/>
      <c r="T189" s="117"/>
      <c r="AT189" s="114" t="s">
        <v>249</v>
      </c>
      <c r="AU189" s="114" t="s">
        <v>83</v>
      </c>
      <c r="AV189" s="14" t="s">
        <v>247</v>
      </c>
      <c r="AW189" s="14" t="s">
        <v>31</v>
      </c>
      <c r="AX189" s="14" t="s">
        <v>6</v>
      </c>
      <c r="AY189" s="114" t="s">
        <v>240</v>
      </c>
    </row>
    <row r="190" spans="2:65" s="1" customFormat="1" ht="24">
      <c r="B190" s="95"/>
      <c r="C190" s="193" t="s">
        <v>318</v>
      </c>
      <c r="D190" s="193" t="s">
        <v>242</v>
      </c>
      <c r="E190" s="194" t="s">
        <v>319</v>
      </c>
      <c r="F190" s="195" t="s">
        <v>320</v>
      </c>
      <c r="G190" s="196" t="s">
        <v>245</v>
      </c>
      <c r="H190" s="197">
        <v>38.343</v>
      </c>
      <c r="I190" s="96">
        <v>0</v>
      </c>
      <c r="J190" s="198">
        <f>ROUND(I190*H190,1)</f>
        <v>0</v>
      </c>
      <c r="K190" s="195" t="s">
        <v>246</v>
      </c>
      <c r="L190" s="28"/>
      <c r="M190" s="97" t="s">
        <v>1</v>
      </c>
      <c r="N190" s="98" t="s">
        <v>41</v>
      </c>
      <c r="O190" s="99">
        <v>0.36</v>
      </c>
      <c r="P190" s="99">
        <f>O190*H190</f>
        <v>13.80348</v>
      </c>
      <c r="Q190" s="99">
        <v>0.00438</v>
      </c>
      <c r="R190" s="99">
        <f>Q190*H190</f>
        <v>0.16794234000000002</v>
      </c>
      <c r="S190" s="99">
        <v>0</v>
      </c>
      <c r="T190" s="100">
        <f>S190*H190</f>
        <v>0</v>
      </c>
      <c r="AR190" s="101" t="s">
        <v>247</v>
      </c>
      <c r="AT190" s="101" t="s">
        <v>242</v>
      </c>
      <c r="AU190" s="101" t="s">
        <v>83</v>
      </c>
      <c r="AY190" s="17" t="s">
        <v>240</v>
      </c>
      <c r="BE190" s="102">
        <f>IF(N190="základní",J190,0)</f>
        <v>0</v>
      </c>
      <c r="BF190" s="102">
        <f>IF(N190="snížená",J190,0)</f>
        <v>0</v>
      </c>
      <c r="BG190" s="102">
        <f>IF(N190="zákl. přenesená",J190,0)</f>
        <v>0</v>
      </c>
      <c r="BH190" s="102">
        <f>IF(N190="sníž. přenesená",J190,0)</f>
        <v>0</v>
      </c>
      <c r="BI190" s="102">
        <f>IF(N190="nulová",J190,0)</f>
        <v>0</v>
      </c>
      <c r="BJ190" s="17" t="s">
        <v>83</v>
      </c>
      <c r="BK190" s="102">
        <f>ROUND(I190*H190,1)</f>
        <v>0</v>
      </c>
      <c r="BL190" s="17" t="s">
        <v>247</v>
      </c>
      <c r="BM190" s="101" t="s">
        <v>321</v>
      </c>
    </row>
    <row r="191" spans="2:51" s="12" customFormat="1" ht="12">
      <c r="B191" s="103"/>
      <c r="C191" s="199"/>
      <c r="D191" s="200" t="s">
        <v>249</v>
      </c>
      <c r="E191" s="201" t="s">
        <v>1</v>
      </c>
      <c r="F191" s="202" t="s">
        <v>322</v>
      </c>
      <c r="G191" s="199"/>
      <c r="H191" s="203">
        <v>32.192</v>
      </c>
      <c r="I191" s="132"/>
      <c r="J191" s="199"/>
      <c r="K191" s="199"/>
      <c r="L191" s="103"/>
      <c r="M191" s="105"/>
      <c r="N191" s="106"/>
      <c r="O191" s="106"/>
      <c r="P191" s="106"/>
      <c r="Q191" s="106"/>
      <c r="R191" s="106"/>
      <c r="S191" s="106"/>
      <c r="T191" s="107"/>
      <c r="AT191" s="104" t="s">
        <v>249</v>
      </c>
      <c r="AU191" s="104" t="s">
        <v>83</v>
      </c>
      <c r="AV191" s="12" t="s">
        <v>83</v>
      </c>
      <c r="AW191" s="12" t="s">
        <v>31</v>
      </c>
      <c r="AX191" s="12" t="s">
        <v>75</v>
      </c>
      <c r="AY191" s="104" t="s">
        <v>240</v>
      </c>
    </row>
    <row r="192" spans="2:51" s="12" customFormat="1" ht="12">
      <c r="B192" s="103"/>
      <c r="C192" s="199"/>
      <c r="D192" s="200" t="s">
        <v>249</v>
      </c>
      <c r="E192" s="201" t="s">
        <v>1</v>
      </c>
      <c r="F192" s="202" t="s">
        <v>323</v>
      </c>
      <c r="G192" s="199"/>
      <c r="H192" s="203">
        <v>1.411</v>
      </c>
      <c r="I192" s="132"/>
      <c r="J192" s="199"/>
      <c r="K192" s="199"/>
      <c r="L192" s="103"/>
      <c r="M192" s="105"/>
      <c r="N192" s="106"/>
      <c r="O192" s="106"/>
      <c r="P192" s="106"/>
      <c r="Q192" s="106"/>
      <c r="R192" s="106"/>
      <c r="S192" s="106"/>
      <c r="T192" s="107"/>
      <c r="AT192" s="104" t="s">
        <v>249</v>
      </c>
      <c r="AU192" s="104" t="s">
        <v>83</v>
      </c>
      <c r="AV192" s="12" t="s">
        <v>83</v>
      </c>
      <c r="AW192" s="12" t="s">
        <v>31</v>
      </c>
      <c r="AX192" s="12" t="s">
        <v>75</v>
      </c>
      <c r="AY192" s="104" t="s">
        <v>240</v>
      </c>
    </row>
    <row r="193" spans="2:51" s="12" customFormat="1" ht="12">
      <c r="B193" s="103"/>
      <c r="C193" s="199"/>
      <c r="D193" s="200" t="s">
        <v>249</v>
      </c>
      <c r="E193" s="201" t="s">
        <v>1</v>
      </c>
      <c r="F193" s="202" t="s">
        <v>324</v>
      </c>
      <c r="G193" s="199"/>
      <c r="H193" s="203">
        <v>4.74</v>
      </c>
      <c r="I193" s="132"/>
      <c r="J193" s="199"/>
      <c r="K193" s="199"/>
      <c r="L193" s="103"/>
      <c r="M193" s="105"/>
      <c r="N193" s="106"/>
      <c r="O193" s="106"/>
      <c r="P193" s="106"/>
      <c r="Q193" s="106"/>
      <c r="R193" s="106"/>
      <c r="S193" s="106"/>
      <c r="T193" s="107"/>
      <c r="AT193" s="104" t="s">
        <v>249</v>
      </c>
      <c r="AU193" s="104" t="s">
        <v>83</v>
      </c>
      <c r="AV193" s="12" t="s">
        <v>83</v>
      </c>
      <c r="AW193" s="12" t="s">
        <v>31</v>
      </c>
      <c r="AX193" s="12" t="s">
        <v>75</v>
      </c>
      <c r="AY193" s="104" t="s">
        <v>240</v>
      </c>
    </row>
    <row r="194" spans="2:51" s="14" customFormat="1" ht="12">
      <c r="B194" s="113"/>
      <c r="C194" s="207"/>
      <c r="D194" s="200" t="s">
        <v>249</v>
      </c>
      <c r="E194" s="208" t="s">
        <v>1</v>
      </c>
      <c r="F194" s="209" t="s">
        <v>273</v>
      </c>
      <c r="G194" s="207"/>
      <c r="H194" s="210">
        <v>38.343</v>
      </c>
      <c r="I194" s="135"/>
      <c r="J194" s="207"/>
      <c r="K194" s="207"/>
      <c r="L194" s="113"/>
      <c r="M194" s="115"/>
      <c r="N194" s="116"/>
      <c r="O194" s="116"/>
      <c r="P194" s="116"/>
      <c r="Q194" s="116"/>
      <c r="R194" s="116"/>
      <c r="S194" s="116"/>
      <c r="T194" s="117"/>
      <c r="AT194" s="114" t="s">
        <v>249</v>
      </c>
      <c r="AU194" s="114" t="s">
        <v>83</v>
      </c>
      <c r="AV194" s="14" t="s">
        <v>247</v>
      </c>
      <c r="AW194" s="14" t="s">
        <v>31</v>
      </c>
      <c r="AX194" s="14" t="s">
        <v>6</v>
      </c>
      <c r="AY194" s="114" t="s">
        <v>240</v>
      </c>
    </row>
    <row r="195" spans="2:65" s="1" customFormat="1" ht="24">
      <c r="B195" s="95"/>
      <c r="C195" s="193" t="s">
        <v>325</v>
      </c>
      <c r="D195" s="193" t="s">
        <v>242</v>
      </c>
      <c r="E195" s="194" t="s">
        <v>326</v>
      </c>
      <c r="F195" s="195" t="s">
        <v>327</v>
      </c>
      <c r="G195" s="196" t="s">
        <v>245</v>
      </c>
      <c r="H195" s="197">
        <v>304.226</v>
      </c>
      <c r="I195" s="96">
        <v>0</v>
      </c>
      <c r="J195" s="198">
        <f>ROUND(I195*H195,1)</f>
        <v>0</v>
      </c>
      <c r="K195" s="195" t="s">
        <v>246</v>
      </c>
      <c r="L195" s="28"/>
      <c r="M195" s="97" t="s">
        <v>1</v>
      </c>
      <c r="N195" s="98" t="s">
        <v>41</v>
      </c>
      <c r="O195" s="99">
        <v>0.272</v>
      </c>
      <c r="P195" s="99">
        <f>O195*H195</f>
        <v>82.74947200000001</v>
      </c>
      <c r="Q195" s="99">
        <v>0.003</v>
      </c>
      <c r="R195" s="99">
        <f>Q195*H195</f>
        <v>0.912678</v>
      </c>
      <c r="S195" s="99">
        <v>0</v>
      </c>
      <c r="T195" s="100">
        <f>S195*H195</f>
        <v>0</v>
      </c>
      <c r="AR195" s="101" t="s">
        <v>247</v>
      </c>
      <c r="AT195" s="101" t="s">
        <v>242</v>
      </c>
      <c r="AU195" s="101" t="s">
        <v>83</v>
      </c>
      <c r="AY195" s="17" t="s">
        <v>240</v>
      </c>
      <c r="BE195" s="102">
        <f>IF(N195="základní",J195,0)</f>
        <v>0</v>
      </c>
      <c r="BF195" s="102">
        <f>IF(N195="snížená",J195,0)</f>
        <v>0</v>
      </c>
      <c r="BG195" s="102">
        <f>IF(N195="zákl. přenesená",J195,0)</f>
        <v>0</v>
      </c>
      <c r="BH195" s="102">
        <f>IF(N195="sníž. přenesená",J195,0)</f>
        <v>0</v>
      </c>
      <c r="BI195" s="102">
        <f>IF(N195="nulová",J195,0)</f>
        <v>0</v>
      </c>
      <c r="BJ195" s="17" t="s">
        <v>83</v>
      </c>
      <c r="BK195" s="102">
        <f>ROUND(I195*H195,1)</f>
        <v>0</v>
      </c>
      <c r="BL195" s="17" t="s">
        <v>247</v>
      </c>
      <c r="BM195" s="101" t="s">
        <v>328</v>
      </c>
    </row>
    <row r="196" spans="2:51" s="13" customFormat="1" ht="12">
      <c r="B196" s="108"/>
      <c r="C196" s="204"/>
      <c r="D196" s="200" t="s">
        <v>249</v>
      </c>
      <c r="E196" s="205" t="s">
        <v>1</v>
      </c>
      <c r="F196" s="206" t="s">
        <v>329</v>
      </c>
      <c r="G196" s="204"/>
      <c r="H196" s="205" t="s">
        <v>1</v>
      </c>
      <c r="I196" s="134"/>
      <c r="J196" s="204"/>
      <c r="K196" s="204"/>
      <c r="L196" s="108"/>
      <c r="M196" s="110"/>
      <c r="N196" s="111"/>
      <c r="O196" s="111"/>
      <c r="P196" s="111"/>
      <c r="Q196" s="111"/>
      <c r="R196" s="111"/>
      <c r="S196" s="111"/>
      <c r="T196" s="112"/>
      <c r="AT196" s="109" t="s">
        <v>249</v>
      </c>
      <c r="AU196" s="109" t="s">
        <v>83</v>
      </c>
      <c r="AV196" s="13" t="s">
        <v>6</v>
      </c>
      <c r="AW196" s="13" t="s">
        <v>31</v>
      </c>
      <c r="AX196" s="13" t="s">
        <v>75</v>
      </c>
      <c r="AY196" s="109" t="s">
        <v>240</v>
      </c>
    </row>
    <row r="197" spans="2:51" s="12" customFormat="1" ht="12">
      <c r="B197" s="103"/>
      <c r="C197" s="199"/>
      <c r="D197" s="200" t="s">
        <v>249</v>
      </c>
      <c r="E197" s="201" t="s">
        <v>1</v>
      </c>
      <c r="F197" s="202" t="s">
        <v>330</v>
      </c>
      <c r="G197" s="199"/>
      <c r="H197" s="203">
        <v>24.629</v>
      </c>
      <c r="I197" s="132"/>
      <c r="J197" s="199"/>
      <c r="K197" s="199"/>
      <c r="L197" s="103"/>
      <c r="M197" s="105"/>
      <c r="N197" s="106"/>
      <c r="O197" s="106"/>
      <c r="P197" s="106"/>
      <c r="Q197" s="106"/>
      <c r="R197" s="106"/>
      <c r="S197" s="106"/>
      <c r="T197" s="107"/>
      <c r="AT197" s="104" t="s">
        <v>249</v>
      </c>
      <c r="AU197" s="104" t="s">
        <v>83</v>
      </c>
      <c r="AV197" s="12" t="s">
        <v>83</v>
      </c>
      <c r="AW197" s="12" t="s">
        <v>31</v>
      </c>
      <c r="AX197" s="12" t="s">
        <v>75</v>
      </c>
      <c r="AY197" s="104" t="s">
        <v>240</v>
      </c>
    </row>
    <row r="198" spans="2:51" s="12" customFormat="1" ht="12">
      <c r="B198" s="103"/>
      <c r="C198" s="199"/>
      <c r="D198" s="200" t="s">
        <v>249</v>
      </c>
      <c r="E198" s="201" t="s">
        <v>1</v>
      </c>
      <c r="F198" s="202" t="s">
        <v>331</v>
      </c>
      <c r="G198" s="199"/>
      <c r="H198" s="203">
        <v>41.698</v>
      </c>
      <c r="I198" s="132"/>
      <c r="J198" s="199"/>
      <c r="K198" s="199"/>
      <c r="L198" s="103"/>
      <c r="M198" s="105"/>
      <c r="N198" s="106"/>
      <c r="O198" s="106"/>
      <c r="P198" s="106"/>
      <c r="Q198" s="106"/>
      <c r="R198" s="106"/>
      <c r="S198" s="106"/>
      <c r="T198" s="107"/>
      <c r="AT198" s="104" t="s">
        <v>249</v>
      </c>
      <c r="AU198" s="104" t="s">
        <v>83</v>
      </c>
      <c r="AV198" s="12" t="s">
        <v>83</v>
      </c>
      <c r="AW198" s="12" t="s">
        <v>31</v>
      </c>
      <c r="AX198" s="12" t="s">
        <v>75</v>
      </c>
      <c r="AY198" s="104" t="s">
        <v>240</v>
      </c>
    </row>
    <row r="199" spans="2:51" s="12" customFormat="1" ht="12">
      <c r="B199" s="103"/>
      <c r="C199" s="199"/>
      <c r="D199" s="200" t="s">
        <v>249</v>
      </c>
      <c r="E199" s="201" t="s">
        <v>1</v>
      </c>
      <c r="F199" s="202" t="s">
        <v>332</v>
      </c>
      <c r="G199" s="199"/>
      <c r="H199" s="203">
        <v>1.224</v>
      </c>
      <c r="I199" s="132"/>
      <c r="J199" s="199"/>
      <c r="K199" s="199"/>
      <c r="L199" s="103"/>
      <c r="M199" s="105"/>
      <c r="N199" s="106"/>
      <c r="O199" s="106"/>
      <c r="P199" s="106"/>
      <c r="Q199" s="106"/>
      <c r="R199" s="106"/>
      <c r="S199" s="106"/>
      <c r="T199" s="107"/>
      <c r="AT199" s="104" t="s">
        <v>249</v>
      </c>
      <c r="AU199" s="104" t="s">
        <v>83</v>
      </c>
      <c r="AV199" s="12" t="s">
        <v>83</v>
      </c>
      <c r="AW199" s="12" t="s">
        <v>31</v>
      </c>
      <c r="AX199" s="12" t="s">
        <v>75</v>
      </c>
      <c r="AY199" s="104" t="s">
        <v>240</v>
      </c>
    </row>
    <row r="200" spans="2:51" s="12" customFormat="1" ht="12">
      <c r="B200" s="103"/>
      <c r="C200" s="199"/>
      <c r="D200" s="200" t="s">
        <v>249</v>
      </c>
      <c r="E200" s="201" t="s">
        <v>1</v>
      </c>
      <c r="F200" s="202" t="s">
        <v>333</v>
      </c>
      <c r="G200" s="199"/>
      <c r="H200" s="203">
        <v>-1.522</v>
      </c>
      <c r="I200" s="132"/>
      <c r="J200" s="199"/>
      <c r="K200" s="199"/>
      <c r="L200" s="103"/>
      <c r="M200" s="105"/>
      <c r="N200" s="106"/>
      <c r="O200" s="106"/>
      <c r="P200" s="106"/>
      <c r="Q200" s="106"/>
      <c r="R200" s="106"/>
      <c r="S200" s="106"/>
      <c r="T200" s="107"/>
      <c r="AT200" s="104" t="s">
        <v>249</v>
      </c>
      <c r="AU200" s="104" t="s">
        <v>83</v>
      </c>
      <c r="AV200" s="12" t="s">
        <v>83</v>
      </c>
      <c r="AW200" s="12" t="s">
        <v>31</v>
      </c>
      <c r="AX200" s="12" t="s">
        <v>75</v>
      </c>
      <c r="AY200" s="104" t="s">
        <v>240</v>
      </c>
    </row>
    <row r="201" spans="2:51" s="12" customFormat="1" ht="12">
      <c r="B201" s="103"/>
      <c r="C201" s="199"/>
      <c r="D201" s="200" t="s">
        <v>249</v>
      </c>
      <c r="E201" s="201" t="s">
        <v>1</v>
      </c>
      <c r="F201" s="202" t="s">
        <v>334</v>
      </c>
      <c r="G201" s="199"/>
      <c r="H201" s="203">
        <v>1.18</v>
      </c>
      <c r="I201" s="132"/>
      <c r="J201" s="199"/>
      <c r="K201" s="199"/>
      <c r="L201" s="103"/>
      <c r="M201" s="105"/>
      <c r="N201" s="106"/>
      <c r="O201" s="106"/>
      <c r="P201" s="106"/>
      <c r="Q201" s="106"/>
      <c r="R201" s="106"/>
      <c r="S201" s="106"/>
      <c r="T201" s="107"/>
      <c r="AT201" s="104" t="s">
        <v>249</v>
      </c>
      <c r="AU201" s="104" t="s">
        <v>83</v>
      </c>
      <c r="AV201" s="12" t="s">
        <v>83</v>
      </c>
      <c r="AW201" s="12" t="s">
        <v>31</v>
      </c>
      <c r="AX201" s="12" t="s">
        <v>75</v>
      </c>
      <c r="AY201" s="104" t="s">
        <v>240</v>
      </c>
    </row>
    <row r="202" spans="2:51" s="12" customFormat="1" ht="12">
      <c r="B202" s="103"/>
      <c r="C202" s="199"/>
      <c r="D202" s="200" t="s">
        <v>249</v>
      </c>
      <c r="E202" s="201" t="s">
        <v>1</v>
      </c>
      <c r="F202" s="202" t="s">
        <v>335</v>
      </c>
      <c r="G202" s="199"/>
      <c r="H202" s="203">
        <v>-6.3</v>
      </c>
      <c r="I202" s="132"/>
      <c r="J202" s="199"/>
      <c r="K202" s="199"/>
      <c r="L202" s="103"/>
      <c r="M202" s="105"/>
      <c r="N202" s="106"/>
      <c r="O202" s="106"/>
      <c r="P202" s="106"/>
      <c r="Q202" s="106"/>
      <c r="R202" s="106"/>
      <c r="S202" s="106"/>
      <c r="T202" s="107"/>
      <c r="AT202" s="104" t="s">
        <v>249</v>
      </c>
      <c r="AU202" s="104" t="s">
        <v>83</v>
      </c>
      <c r="AV202" s="12" t="s">
        <v>83</v>
      </c>
      <c r="AW202" s="12" t="s">
        <v>31</v>
      </c>
      <c r="AX202" s="12" t="s">
        <v>75</v>
      </c>
      <c r="AY202" s="104" t="s">
        <v>240</v>
      </c>
    </row>
    <row r="203" spans="2:51" s="15" customFormat="1" ht="12">
      <c r="B203" s="118"/>
      <c r="C203" s="211"/>
      <c r="D203" s="200" t="s">
        <v>249</v>
      </c>
      <c r="E203" s="212" t="s">
        <v>1</v>
      </c>
      <c r="F203" s="213" t="s">
        <v>336</v>
      </c>
      <c r="G203" s="211"/>
      <c r="H203" s="214">
        <v>60.909</v>
      </c>
      <c r="I203" s="136"/>
      <c r="J203" s="211"/>
      <c r="K203" s="211"/>
      <c r="L203" s="118"/>
      <c r="M203" s="120"/>
      <c r="N203" s="121"/>
      <c r="O203" s="121"/>
      <c r="P203" s="121"/>
      <c r="Q203" s="121"/>
      <c r="R203" s="121"/>
      <c r="S203" s="121"/>
      <c r="T203" s="122"/>
      <c r="AT203" s="119" t="s">
        <v>249</v>
      </c>
      <c r="AU203" s="119" t="s">
        <v>83</v>
      </c>
      <c r="AV203" s="15" t="s">
        <v>92</v>
      </c>
      <c r="AW203" s="15" t="s">
        <v>31</v>
      </c>
      <c r="AX203" s="15" t="s">
        <v>75</v>
      </c>
      <c r="AY203" s="119" t="s">
        <v>240</v>
      </c>
    </row>
    <row r="204" spans="2:51" s="12" customFormat="1" ht="12">
      <c r="B204" s="103"/>
      <c r="C204" s="199"/>
      <c r="D204" s="200" t="s">
        <v>249</v>
      </c>
      <c r="E204" s="201" t="s">
        <v>1</v>
      </c>
      <c r="F204" s="202" t="s">
        <v>337</v>
      </c>
      <c r="G204" s="199"/>
      <c r="H204" s="203">
        <v>55.201</v>
      </c>
      <c r="I204" s="132"/>
      <c r="J204" s="199"/>
      <c r="K204" s="199"/>
      <c r="L204" s="103"/>
      <c r="M204" s="105"/>
      <c r="N204" s="106"/>
      <c r="O204" s="106"/>
      <c r="P204" s="106"/>
      <c r="Q204" s="106"/>
      <c r="R204" s="106"/>
      <c r="S204" s="106"/>
      <c r="T204" s="107"/>
      <c r="AT204" s="104" t="s">
        <v>249</v>
      </c>
      <c r="AU204" s="104" t="s">
        <v>83</v>
      </c>
      <c r="AV204" s="12" t="s">
        <v>83</v>
      </c>
      <c r="AW204" s="12" t="s">
        <v>31</v>
      </c>
      <c r="AX204" s="12" t="s">
        <v>75</v>
      </c>
      <c r="AY204" s="104" t="s">
        <v>240</v>
      </c>
    </row>
    <row r="205" spans="2:51" s="12" customFormat="1" ht="12">
      <c r="B205" s="103"/>
      <c r="C205" s="199"/>
      <c r="D205" s="200" t="s">
        <v>249</v>
      </c>
      <c r="E205" s="201" t="s">
        <v>1</v>
      </c>
      <c r="F205" s="202" t="s">
        <v>338</v>
      </c>
      <c r="G205" s="199"/>
      <c r="H205" s="203">
        <v>-1.06</v>
      </c>
      <c r="I205" s="132"/>
      <c r="J205" s="199"/>
      <c r="K205" s="199"/>
      <c r="L205" s="103"/>
      <c r="M205" s="105"/>
      <c r="N205" s="106"/>
      <c r="O205" s="106"/>
      <c r="P205" s="106"/>
      <c r="Q205" s="106"/>
      <c r="R205" s="106"/>
      <c r="S205" s="106"/>
      <c r="T205" s="107"/>
      <c r="AT205" s="104" t="s">
        <v>249</v>
      </c>
      <c r="AU205" s="104" t="s">
        <v>83</v>
      </c>
      <c r="AV205" s="12" t="s">
        <v>83</v>
      </c>
      <c r="AW205" s="12" t="s">
        <v>31</v>
      </c>
      <c r="AX205" s="12" t="s">
        <v>75</v>
      </c>
      <c r="AY205" s="104" t="s">
        <v>240</v>
      </c>
    </row>
    <row r="206" spans="2:51" s="12" customFormat="1" ht="12">
      <c r="B206" s="103"/>
      <c r="C206" s="199"/>
      <c r="D206" s="200" t="s">
        <v>249</v>
      </c>
      <c r="E206" s="201" t="s">
        <v>1</v>
      </c>
      <c r="F206" s="202" t="s">
        <v>339</v>
      </c>
      <c r="G206" s="199"/>
      <c r="H206" s="203">
        <v>-4.437</v>
      </c>
      <c r="I206" s="132"/>
      <c r="J206" s="199"/>
      <c r="K206" s="199"/>
      <c r="L206" s="103"/>
      <c r="M206" s="105"/>
      <c r="N206" s="106"/>
      <c r="O206" s="106"/>
      <c r="P206" s="106"/>
      <c r="Q206" s="106"/>
      <c r="R206" s="106"/>
      <c r="S206" s="106"/>
      <c r="T206" s="107"/>
      <c r="AT206" s="104" t="s">
        <v>249</v>
      </c>
      <c r="AU206" s="104" t="s">
        <v>83</v>
      </c>
      <c r="AV206" s="12" t="s">
        <v>83</v>
      </c>
      <c r="AW206" s="12" t="s">
        <v>31</v>
      </c>
      <c r="AX206" s="12" t="s">
        <v>75</v>
      </c>
      <c r="AY206" s="104" t="s">
        <v>240</v>
      </c>
    </row>
    <row r="207" spans="2:51" s="15" customFormat="1" ht="12">
      <c r="B207" s="118"/>
      <c r="C207" s="211"/>
      <c r="D207" s="200" t="s">
        <v>249</v>
      </c>
      <c r="E207" s="212" t="s">
        <v>1</v>
      </c>
      <c r="F207" s="213" t="s">
        <v>336</v>
      </c>
      <c r="G207" s="211"/>
      <c r="H207" s="214">
        <v>49.704</v>
      </c>
      <c r="I207" s="136"/>
      <c r="J207" s="211"/>
      <c r="K207" s="211"/>
      <c r="L207" s="118"/>
      <c r="M207" s="120"/>
      <c r="N207" s="121"/>
      <c r="O207" s="121"/>
      <c r="P207" s="121"/>
      <c r="Q207" s="121"/>
      <c r="R207" s="121"/>
      <c r="S207" s="121"/>
      <c r="T207" s="122"/>
      <c r="AT207" s="119" t="s">
        <v>249</v>
      </c>
      <c r="AU207" s="119" t="s">
        <v>83</v>
      </c>
      <c r="AV207" s="15" t="s">
        <v>92</v>
      </c>
      <c r="AW207" s="15" t="s">
        <v>31</v>
      </c>
      <c r="AX207" s="15" t="s">
        <v>75</v>
      </c>
      <c r="AY207" s="119" t="s">
        <v>240</v>
      </c>
    </row>
    <row r="208" spans="2:51" s="12" customFormat="1" ht="12">
      <c r="B208" s="103"/>
      <c r="C208" s="199"/>
      <c r="D208" s="200" t="s">
        <v>249</v>
      </c>
      <c r="E208" s="201" t="s">
        <v>1</v>
      </c>
      <c r="F208" s="202" t="s">
        <v>340</v>
      </c>
      <c r="G208" s="199"/>
      <c r="H208" s="203">
        <v>74.558</v>
      </c>
      <c r="I208" s="132"/>
      <c r="J208" s="199"/>
      <c r="K208" s="199"/>
      <c r="L208" s="103"/>
      <c r="M208" s="105"/>
      <c r="N208" s="106"/>
      <c r="O208" s="106"/>
      <c r="P208" s="106"/>
      <c r="Q208" s="106"/>
      <c r="R208" s="106"/>
      <c r="S208" s="106"/>
      <c r="T208" s="107"/>
      <c r="AT208" s="104" t="s">
        <v>249</v>
      </c>
      <c r="AU208" s="104" t="s">
        <v>83</v>
      </c>
      <c r="AV208" s="12" t="s">
        <v>83</v>
      </c>
      <c r="AW208" s="12" t="s">
        <v>31</v>
      </c>
      <c r="AX208" s="12" t="s">
        <v>75</v>
      </c>
      <c r="AY208" s="104" t="s">
        <v>240</v>
      </c>
    </row>
    <row r="209" spans="2:51" s="12" customFormat="1" ht="12">
      <c r="B209" s="103"/>
      <c r="C209" s="199"/>
      <c r="D209" s="200" t="s">
        <v>249</v>
      </c>
      <c r="E209" s="201" t="s">
        <v>1</v>
      </c>
      <c r="F209" s="202" t="s">
        <v>341</v>
      </c>
      <c r="G209" s="199"/>
      <c r="H209" s="203">
        <v>-8.489</v>
      </c>
      <c r="I209" s="132"/>
      <c r="J209" s="199"/>
      <c r="K209" s="199"/>
      <c r="L209" s="103"/>
      <c r="M209" s="105"/>
      <c r="N209" s="106"/>
      <c r="O209" s="106"/>
      <c r="P209" s="106"/>
      <c r="Q209" s="106"/>
      <c r="R209" s="106"/>
      <c r="S209" s="106"/>
      <c r="T209" s="107"/>
      <c r="AT209" s="104" t="s">
        <v>249</v>
      </c>
      <c r="AU209" s="104" t="s">
        <v>83</v>
      </c>
      <c r="AV209" s="12" t="s">
        <v>83</v>
      </c>
      <c r="AW209" s="12" t="s">
        <v>31</v>
      </c>
      <c r="AX209" s="12" t="s">
        <v>75</v>
      </c>
      <c r="AY209" s="104" t="s">
        <v>240</v>
      </c>
    </row>
    <row r="210" spans="2:51" s="12" customFormat="1" ht="12">
      <c r="B210" s="103"/>
      <c r="C210" s="199"/>
      <c r="D210" s="200" t="s">
        <v>249</v>
      </c>
      <c r="E210" s="201" t="s">
        <v>1</v>
      </c>
      <c r="F210" s="202" t="s">
        <v>342</v>
      </c>
      <c r="G210" s="199"/>
      <c r="H210" s="203">
        <v>-2.31</v>
      </c>
      <c r="I210" s="132"/>
      <c r="J210" s="199"/>
      <c r="K210" s="199"/>
      <c r="L210" s="103"/>
      <c r="M210" s="105"/>
      <c r="N210" s="106"/>
      <c r="O210" s="106"/>
      <c r="P210" s="106"/>
      <c r="Q210" s="106"/>
      <c r="R210" s="106"/>
      <c r="S210" s="106"/>
      <c r="T210" s="107"/>
      <c r="AT210" s="104" t="s">
        <v>249</v>
      </c>
      <c r="AU210" s="104" t="s">
        <v>83</v>
      </c>
      <c r="AV210" s="12" t="s">
        <v>83</v>
      </c>
      <c r="AW210" s="12" t="s">
        <v>31</v>
      </c>
      <c r="AX210" s="12" t="s">
        <v>75</v>
      </c>
      <c r="AY210" s="104" t="s">
        <v>240</v>
      </c>
    </row>
    <row r="211" spans="2:51" s="12" customFormat="1" ht="12">
      <c r="B211" s="103"/>
      <c r="C211" s="199"/>
      <c r="D211" s="200" t="s">
        <v>249</v>
      </c>
      <c r="E211" s="201" t="s">
        <v>1</v>
      </c>
      <c r="F211" s="202" t="s">
        <v>343</v>
      </c>
      <c r="G211" s="199"/>
      <c r="H211" s="203">
        <v>-2.007</v>
      </c>
      <c r="I211" s="132"/>
      <c r="J211" s="199"/>
      <c r="K211" s="199"/>
      <c r="L211" s="103"/>
      <c r="M211" s="105"/>
      <c r="N211" s="106"/>
      <c r="O211" s="106"/>
      <c r="P211" s="106"/>
      <c r="Q211" s="106"/>
      <c r="R211" s="106"/>
      <c r="S211" s="106"/>
      <c r="T211" s="107"/>
      <c r="AT211" s="104" t="s">
        <v>249</v>
      </c>
      <c r="AU211" s="104" t="s">
        <v>83</v>
      </c>
      <c r="AV211" s="12" t="s">
        <v>83</v>
      </c>
      <c r="AW211" s="12" t="s">
        <v>31</v>
      </c>
      <c r="AX211" s="12" t="s">
        <v>75</v>
      </c>
      <c r="AY211" s="104" t="s">
        <v>240</v>
      </c>
    </row>
    <row r="212" spans="2:51" s="15" customFormat="1" ht="12">
      <c r="B212" s="118"/>
      <c r="C212" s="211"/>
      <c r="D212" s="200" t="s">
        <v>249</v>
      </c>
      <c r="E212" s="212" t="s">
        <v>1</v>
      </c>
      <c r="F212" s="213" t="s">
        <v>336</v>
      </c>
      <c r="G212" s="211"/>
      <c r="H212" s="214">
        <v>61.752</v>
      </c>
      <c r="I212" s="136"/>
      <c r="J212" s="211"/>
      <c r="K212" s="211"/>
      <c r="L212" s="118"/>
      <c r="M212" s="120"/>
      <c r="N212" s="121"/>
      <c r="O212" s="121"/>
      <c r="P212" s="121"/>
      <c r="Q212" s="121"/>
      <c r="R212" s="121"/>
      <c r="S212" s="121"/>
      <c r="T212" s="122"/>
      <c r="AT212" s="119" t="s">
        <v>249</v>
      </c>
      <c r="AU212" s="119" t="s">
        <v>83</v>
      </c>
      <c r="AV212" s="15" t="s">
        <v>92</v>
      </c>
      <c r="AW212" s="15" t="s">
        <v>31</v>
      </c>
      <c r="AX212" s="15" t="s">
        <v>75</v>
      </c>
      <c r="AY212" s="119" t="s">
        <v>240</v>
      </c>
    </row>
    <row r="213" spans="2:51" s="12" customFormat="1" ht="12">
      <c r="B213" s="103"/>
      <c r="C213" s="199"/>
      <c r="D213" s="200" t="s">
        <v>249</v>
      </c>
      <c r="E213" s="201" t="s">
        <v>1</v>
      </c>
      <c r="F213" s="202" t="s">
        <v>344</v>
      </c>
      <c r="G213" s="199"/>
      <c r="H213" s="203">
        <v>85.733</v>
      </c>
      <c r="I213" s="132"/>
      <c r="J213" s="199"/>
      <c r="K213" s="199"/>
      <c r="L213" s="103"/>
      <c r="M213" s="105"/>
      <c r="N213" s="106"/>
      <c r="O213" s="106"/>
      <c r="P213" s="106"/>
      <c r="Q213" s="106"/>
      <c r="R213" s="106"/>
      <c r="S213" s="106"/>
      <c r="T213" s="107"/>
      <c r="AT213" s="104" t="s">
        <v>249</v>
      </c>
      <c r="AU213" s="104" t="s">
        <v>83</v>
      </c>
      <c r="AV213" s="12" t="s">
        <v>83</v>
      </c>
      <c r="AW213" s="12" t="s">
        <v>31</v>
      </c>
      <c r="AX213" s="12" t="s">
        <v>75</v>
      </c>
      <c r="AY213" s="104" t="s">
        <v>240</v>
      </c>
    </row>
    <row r="214" spans="2:51" s="12" customFormat="1" ht="12">
      <c r="B214" s="103"/>
      <c r="C214" s="199"/>
      <c r="D214" s="200" t="s">
        <v>249</v>
      </c>
      <c r="E214" s="201" t="s">
        <v>1</v>
      </c>
      <c r="F214" s="202" t="s">
        <v>345</v>
      </c>
      <c r="G214" s="199"/>
      <c r="H214" s="203">
        <v>-4.62</v>
      </c>
      <c r="I214" s="132"/>
      <c r="J214" s="199"/>
      <c r="K214" s="199"/>
      <c r="L214" s="103"/>
      <c r="M214" s="105"/>
      <c r="N214" s="106"/>
      <c r="O214" s="106"/>
      <c r="P214" s="106"/>
      <c r="Q214" s="106"/>
      <c r="R214" s="106"/>
      <c r="S214" s="106"/>
      <c r="T214" s="107"/>
      <c r="AT214" s="104" t="s">
        <v>249</v>
      </c>
      <c r="AU214" s="104" t="s">
        <v>83</v>
      </c>
      <c r="AV214" s="12" t="s">
        <v>83</v>
      </c>
      <c r="AW214" s="12" t="s">
        <v>31</v>
      </c>
      <c r="AX214" s="12" t="s">
        <v>75</v>
      </c>
      <c r="AY214" s="104" t="s">
        <v>240</v>
      </c>
    </row>
    <row r="215" spans="2:51" s="12" customFormat="1" ht="12">
      <c r="B215" s="103"/>
      <c r="C215" s="199"/>
      <c r="D215" s="200" t="s">
        <v>249</v>
      </c>
      <c r="E215" s="201" t="s">
        <v>1</v>
      </c>
      <c r="F215" s="202" t="s">
        <v>346</v>
      </c>
      <c r="G215" s="199"/>
      <c r="H215" s="203">
        <v>-3.011</v>
      </c>
      <c r="I215" s="132"/>
      <c r="J215" s="199"/>
      <c r="K215" s="199"/>
      <c r="L215" s="103"/>
      <c r="M215" s="105"/>
      <c r="N215" s="106"/>
      <c r="O215" s="106"/>
      <c r="P215" s="106"/>
      <c r="Q215" s="106"/>
      <c r="R215" s="106"/>
      <c r="S215" s="106"/>
      <c r="T215" s="107"/>
      <c r="AT215" s="104" t="s">
        <v>249</v>
      </c>
      <c r="AU215" s="104" t="s">
        <v>83</v>
      </c>
      <c r="AV215" s="12" t="s">
        <v>83</v>
      </c>
      <c r="AW215" s="12" t="s">
        <v>31</v>
      </c>
      <c r="AX215" s="12" t="s">
        <v>75</v>
      </c>
      <c r="AY215" s="104" t="s">
        <v>240</v>
      </c>
    </row>
    <row r="216" spans="2:51" s="15" customFormat="1" ht="12">
      <c r="B216" s="118"/>
      <c r="C216" s="211"/>
      <c r="D216" s="200" t="s">
        <v>249</v>
      </c>
      <c r="E216" s="212" t="s">
        <v>1</v>
      </c>
      <c r="F216" s="213" t="s">
        <v>336</v>
      </c>
      <c r="G216" s="211"/>
      <c r="H216" s="214">
        <v>78.102</v>
      </c>
      <c r="I216" s="136"/>
      <c r="J216" s="211"/>
      <c r="K216" s="211"/>
      <c r="L216" s="118"/>
      <c r="M216" s="120"/>
      <c r="N216" s="121"/>
      <c r="O216" s="121"/>
      <c r="P216" s="121"/>
      <c r="Q216" s="121"/>
      <c r="R216" s="121"/>
      <c r="S216" s="121"/>
      <c r="T216" s="122"/>
      <c r="AT216" s="119" t="s">
        <v>249</v>
      </c>
      <c r="AU216" s="119" t="s">
        <v>83</v>
      </c>
      <c r="AV216" s="15" t="s">
        <v>92</v>
      </c>
      <c r="AW216" s="15" t="s">
        <v>31</v>
      </c>
      <c r="AX216" s="15" t="s">
        <v>75</v>
      </c>
      <c r="AY216" s="119" t="s">
        <v>240</v>
      </c>
    </row>
    <row r="217" spans="2:51" s="12" customFormat="1" ht="12">
      <c r="B217" s="103"/>
      <c r="C217" s="199"/>
      <c r="D217" s="200" t="s">
        <v>249</v>
      </c>
      <c r="E217" s="201" t="s">
        <v>1</v>
      </c>
      <c r="F217" s="202" t="s">
        <v>347</v>
      </c>
      <c r="G217" s="199"/>
      <c r="H217" s="203">
        <v>48.632</v>
      </c>
      <c r="I217" s="132"/>
      <c r="J217" s="199"/>
      <c r="K217" s="199"/>
      <c r="L217" s="103"/>
      <c r="M217" s="105"/>
      <c r="N217" s="106"/>
      <c r="O217" s="106"/>
      <c r="P217" s="106"/>
      <c r="Q217" s="106"/>
      <c r="R217" s="106"/>
      <c r="S217" s="106"/>
      <c r="T217" s="107"/>
      <c r="AT217" s="104" t="s">
        <v>249</v>
      </c>
      <c r="AU217" s="104" t="s">
        <v>83</v>
      </c>
      <c r="AV217" s="12" t="s">
        <v>83</v>
      </c>
      <c r="AW217" s="12" t="s">
        <v>31</v>
      </c>
      <c r="AX217" s="12" t="s">
        <v>75</v>
      </c>
      <c r="AY217" s="104" t="s">
        <v>240</v>
      </c>
    </row>
    <row r="218" spans="2:51" s="12" customFormat="1" ht="12">
      <c r="B218" s="103"/>
      <c r="C218" s="199"/>
      <c r="D218" s="200" t="s">
        <v>249</v>
      </c>
      <c r="E218" s="201" t="s">
        <v>1</v>
      </c>
      <c r="F218" s="202" t="s">
        <v>348</v>
      </c>
      <c r="G218" s="199"/>
      <c r="H218" s="203">
        <v>-2.768</v>
      </c>
      <c r="I218" s="132"/>
      <c r="J218" s="199"/>
      <c r="K218" s="199"/>
      <c r="L218" s="103"/>
      <c r="M218" s="105"/>
      <c r="N218" s="106"/>
      <c r="O218" s="106"/>
      <c r="P218" s="106"/>
      <c r="Q218" s="106"/>
      <c r="R218" s="106"/>
      <c r="S218" s="106"/>
      <c r="T218" s="107"/>
      <c r="AT218" s="104" t="s">
        <v>249</v>
      </c>
      <c r="AU218" s="104" t="s">
        <v>83</v>
      </c>
      <c r="AV218" s="12" t="s">
        <v>83</v>
      </c>
      <c r="AW218" s="12" t="s">
        <v>31</v>
      </c>
      <c r="AX218" s="12" t="s">
        <v>75</v>
      </c>
      <c r="AY218" s="104" t="s">
        <v>240</v>
      </c>
    </row>
    <row r="219" spans="2:51" s="15" customFormat="1" ht="12">
      <c r="B219" s="118"/>
      <c r="C219" s="211"/>
      <c r="D219" s="200" t="s">
        <v>249</v>
      </c>
      <c r="E219" s="212" t="s">
        <v>1</v>
      </c>
      <c r="F219" s="213" t="s">
        <v>336</v>
      </c>
      <c r="G219" s="211"/>
      <c r="H219" s="214">
        <v>45.864</v>
      </c>
      <c r="I219" s="136"/>
      <c r="J219" s="211"/>
      <c r="K219" s="211"/>
      <c r="L219" s="118"/>
      <c r="M219" s="120"/>
      <c r="N219" s="121"/>
      <c r="O219" s="121"/>
      <c r="P219" s="121"/>
      <c r="Q219" s="121"/>
      <c r="R219" s="121"/>
      <c r="S219" s="121"/>
      <c r="T219" s="122"/>
      <c r="AT219" s="119" t="s">
        <v>249</v>
      </c>
      <c r="AU219" s="119" t="s">
        <v>83</v>
      </c>
      <c r="AV219" s="15" t="s">
        <v>92</v>
      </c>
      <c r="AW219" s="15" t="s">
        <v>31</v>
      </c>
      <c r="AX219" s="15" t="s">
        <v>75</v>
      </c>
      <c r="AY219" s="119" t="s">
        <v>240</v>
      </c>
    </row>
    <row r="220" spans="2:51" s="12" customFormat="1" ht="12">
      <c r="B220" s="103"/>
      <c r="C220" s="199"/>
      <c r="D220" s="200" t="s">
        <v>249</v>
      </c>
      <c r="E220" s="201" t="s">
        <v>1</v>
      </c>
      <c r="F220" s="202" t="s">
        <v>349</v>
      </c>
      <c r="G220" s="199"/>
      <c r="H220" s="203">
        <v>42.011</v>
      </c>
      <c r="I220" s="132"/>
      <c r="J220" s="199"/>
      <c r="K220" s="199"/>
      <c r="L220" s="103"/>
      <c r="M220" s="105"/>
      <c r="N220" s="106"/>
      <c r="O220" s="106"/>
      <c r="P220" s="106"/>
      <c r="Q220" s="106"/>
      <c r="R220" s="106"/>
      <c r="S220" s="106"/>
      <c r="T220" s="107"/>
      <c r="AT220" s="104" t="s">
        <v>249</v>
      </c>
      <c r="AU220" s="104" t="s">
        <v>83</v>
      </c>
      <c r="AV220" s="12" t="s">
        <v>83</v>
      </c>
      <c r="AW220" s="12" t="s">
        <v>31</v>
      </c>
      <c r="AX220" s="12" t="s">
        <v>75</v>
      </c>
      <c r="AY220" s="104" t="s">
        <v>240</v>
      </c>
    </row>
    <row r="221" spans="2:51" s="12" customFormat="1" ht="12">
      <c r="B221" s="103"/>
      <c r="C221" s="199"/>
      <c r="D221" s="200" t="s">
        <v>249</v>
      </c>
      <c r="E221" s="201" t="s">
        <v>1</v>
      </c>
      <c r="F221" s="202" t="s">
        <v>350</v>
      </c>
      <c r="G221" s="199"/>
      <c r="H221" s="203">
        <v>0.84</v>
      </c>
      <c r="I221" s="132"/>
      <c r="J221" s="199"/>
      <c r="K221" s="199"/>
      <c r="L221" s="103"/>
      <c r="M221" s="105"/>
      <c r="N221" s="106"/>
      <c r="O221" s="106"/>
      <c r="P221" s="106"/>
      <c r="Q221" s="106"/>
      <c r="R221" s="106"/>
      <c r="S221" s="106"/>
      <c r="T221" s="107"/>
      <c r="AT221" s="104" t="s">
        <v>249</v>
      </c>
      <c r="AU221" s="104" t="s">
        <v>83</v>
      </c>
      <c r="AV221" s="12" t="s">
        <v>83</v>
      </c>
      <c r="AW221" s="12" t="s">
        <v>31</v>
      </c>
      <c r="AX221" s="12" t="s">
        <v>75</v>
      </c>
      <c r="AY221" s="104" t="s">
        <v>240</v>
      </c>
    </row>
    <row r="222" spans="2:51" s="12" customFormat="1" ht="12">
      <c r="B222" s="103"/>
      <c r="C222" s="199"/>
      <c r="D222" s="200" t="s">
        <v>249</v>
      </c>
      <c r="E222" s="201" t="s">
        <v>1</v>
      </c>
      <c r="F222" s="202" t="s">
        <v>351</v>
      </c>
      <c r="G222" s="199"/>
      <c r="H222" s="203">
        <v>-2.764</v>
      </c>
      <c r="I222" s="132"/>
      <c r="J222" s="199"/>
      <c r="K222" s="199"/>
      <c r="L222" s="103"/>
      <c r="M222" s="105"/>
      <c r="N222" s="106"/>
      <c r="O222" s="106"/>
      <c r="P222" s="106"/>
      <c r="Q222" s="106"/>
      <c r="R222" s="106"/>
      <c r="S222" s="106"/>
      <c r="T222" s="107"/>
      <c r="AT222" s="104" t="s">
        <v>249</v>
      </c>
      <c r="AU222" s="104" t="s">
        <v>83</v>
      </c>
      <c r="AV222" s="12" t="s">
        <v>83</v>
      </c>
      <c r="AW222" s="12" t="s">
        <v>31</v>
      </c>
      <c r="AX222" s="12" t="s">
        <v>75</v>
      </c>
      <c r="AY222" s="104" t="s">
        <v>240</v>
      </c>
    </row>
    <row r="223" spans="2:51" s="15" customFormat="1" ht="12">
      <c r="B223" s="118"/>
      <c r="C223" s="211"/>
      <c r="D223" s="200" t="s">
        <v>249</v>
      </c>
      <c r="E223" s="212" t="s">
        <v>1</v>
      </c>
      <c r="F223" s="213" t="s">
        <v>336</v>
      </c>
      <c r="G223" s="211"/>
      <c r="H223" s="214">
        <v>40.087</v>
      </c>
      <c r="I223" s="136"/>
      <c r="J223" s="211"/>
      <c r="K223" s="211"/>
      <c r="L223" s="118"/>
      <c r="M223" s="120"/>
      <c r="N223" s="121"/>
      <c r="O223" s="121"/>
      <c r="P223" s="121"/>
      <c r="Q223" s="121"/>
      <c r="R223" s="121"/>
      <c r="S223" s="121"/>
      <c r="T223" s="122"/>
      <c r="AT223" s="119" t="s">
        <v>249</v>
      </c>
      <c r="AU223" s="119" t="s">
        <v>83</v>
      </c>
      <c r="AV223" s="15" t="s">
        <v>92</v>
      </c>
      <c r="AW223" s="15" t="s">
        <v>31</v>
      </c>
      <c r="AX223" s="15" t="s">
        <v>75</v>
      </c>
      <c r="AY223" s="119" t="s">
        <v>240</v>
      </c>
    </row>
    <row r="224" spans="2:51" s="12" customFormat="1" ht="12">
      <c r="B224" s="103"/>
      <c r="C224" s="199"/>
      <c r="D224" s="200" t="s">
        <v>249</v>
      </c>
      <c r="E224" s="201" t="s">
        <v>1</v>
      </c>
      <c r="F224" s="202" t="s">
        <v>352</v>
      </c>
      <c r="G224" s="199"/>
      <c r="H224" s="203">
        <v>-32.192</v>
      </c>
      <c r="I224" s="132"/>
      <c r="J224" s="199"/>
      <c r="K224" s="199"/>
      <c r="L224" s="103"/>
      <c r="M224" s="105"/>
      <c r="N224" s="106"/>
      <c r="O224" s="106"/>
      <c r="P224" s="106"/>
      <c r="Q224" s="106"/>
      <c r="R224" s="106"/>
      <c r="S224" s="106"/>
      <c r="T224" s="107"/>
      <c r="AT224" s="104" t="s">
        <v>249</v>
      </c>
      <c r="AU224" s="104" t="s">
        <v>83</v>
      </c>
      <c r="AV224" s="12" t="s">
        <v>83</v>
      </c>
      <c r="AW224" s="12" t="s">
        <v>31</v>
      </c>
      <c r="AX224" s="12" t="s">
        <v>75</v>
      </c>
      <c r="AY224" s="104" t="s">
        <v>240</v>
      </c>
    </row>
    <row r="225" spans="2:51" s="14" customFormat="1" ht="12">
      <c r="B225" s="113"/>
      <c r="C225" s="207"/>
      <c r="D225" s="200" t="s">
        <v>249</v>
      </c>
      <c r="E225" s="208" t="s">
        <v>118</v>
      </c>
      <c r="F225" s="209" t="s">
        <v>273</v>
      </c>
      <c r="G225" s="207"/>
      <c r="H225" s="210">
        <v>304.226</v>
      </c>
      <c r="I225" s="135"/>
      <c r="J225" s="207"/>
      <c r="K225" s="207"/>
      <c r="L225" s="113"/>
      <c r="M225" s="115"/>
      <c r="N225" s="116"/>
      <c r="O225" s="116"/>
      <c r="P225" s="116"/>
      <c r="Q225" s="116"/>
      <c r="R225" s="116"/>
      <c r="S225" s="116"/>
      <c r="T225" s="117"/>
      <c r="AT225" s="114" t="s">
        <v>249</v>
      </c>
      <c r="AU225" s="114" t="s">
        <v>83</v>
      </c>
      <c r="AV225" s="14" t="s">
        <v>247</v>
      </c>
      <c r="AW225" s="14" t="s">
        <v>31</v>
      </c>
      <c r="AX225" s="14" t="s">
        <v>6</v>
      </c>
      <c r="AY225" s="114" t="s">
        <v>240</v>
      </c>
    </row>
    <row r="226" spans="2:65" s="1" customFormat="1" ht="24">
      <c r="B226" s="95"/>
      <c r="C226" s="193" t="s">
        <v>9</v>
      </c>
      <c r="D226" s="193" t="s">
        <v>242</v>
      </c>
      <c r="E226" s="194" t="s">
        <v>353</v>
      </c>
      <c r="F226" s="195" t="s">
        <v>354</v>
      </c>
      <c r="G226" s="196" t="s">
        <v>245</v>
      </c>
      <c r="H226" s="197">
        <v>336.418</v>
      </c>
      <c r="I226" s="96">
        <v>0</v>
      </c>
      <c r="J226" s="198">
        <f>ROUND(I226*H226,1)</f>
        <v>0</v>
      </c>
      <c r="K226" s="195" t="s">
        <v>246</v>
      </c>
      <c r="L226" s="28"/>
      <c r="M226" s="97" t="s">
        <v>1</v>
      </c>
      <c r="N226" s="98" t="s">
        <v>41</v>
      </c>
      <c r="O226" s="99">
        <v>0.164</v>
      </c>
      <c r="P226" s="99">
        <f>O226*H226</f>
        <v>55.172552</v>
      </c>
      <c r="Q226" s="99">
        <v>0.0052</v>
      </c>
      <c r="R226" s="99">
        <f>Q226*H226</f>
        <v>1.7493736</v>
      </c>
      <c r="S226" s="99">
        <v>0</v>
      </c>
      <c r="T226" s="100">
        <f>S226*H226</f>
        <v>0</v>
      </c>
      <c r="AR226" s="101" t="s">
        <v>247</v>
      </c>
      <c r="AT226" s="101" t="s">
        <v>242</v>
      </c>
      <c r="AU226" s="101" t="s">
        <v>83</v>
      </c>
      <c r="AY226" s="17" t="s">
        <v>240</v>
      </c>
      <c r="BE226" s="102">
        <f>IF(N226="základní",J226,0)</f>
        <v>0</v>
      </c>
      <c r="BF226" s="102">
        <f>IF(N226="snížená",J226,0)</f>
        <v>0</v>
      </c>
      <c r="BG226" s="102">
        <f>IF(N226="zákl. přenesená",J226,0)</f>
        <v>0</v>
      </c>
      <c r="BH226" s="102">
        <f>IF(N226="sníž. přenesená",J226,0)</f>
        <v>0</v>
      </c>
      <c r="BI226" s="102">
        <f>IF(N226="nulová",J226,0)</f>
        <v>0</v>
      </c>
      <c r="BJ226" s="17" t="s">
        <v>83</v>
      </c>
      <c r="BK226" s="102">
        <f>ROUND(I226*H226,1)</f>
        <v>0</v>
      </c>
      <c r="BL226" s="17" t="s">
        <v>247</v>
      </c>
      <c r="BM226" s="101" t="s">
        <v>355</v>
      </c>
    </row>
    <row r="227" spans="2:51" s="12" customFormat="1" ht="12">
      <c r="B227" s="103"/>
      <c r="C227" s="199"/>
      <c r="D227" s="200" t="s">
        <v>249</v>
      </c>
      <c r="E227" s="201" t="s">
        <v>1</v>
      </c>
      <c r="F227" s="202" t="s">
        <v>356</v>
      </c>
      <c r="G227" s="199"/>
      <c r="H227" s="203">
        <v>336.418</v>
      </c>
      <c r="I227" s="132"/>
      <c r="J227" s="199"/>
      <c r="K227" s="199"/>
      <c r="L227" s="103"/>
      <c r="M227" s="105"/>
      <c r="N227" s="106"/>
      <c r="O227" s="106"/>
      <c r="P227" s="106"/>
      <c r="Q227" s="106"/>
      <c r="R227" s="106"/>
      <c r="S227" s="106"/>
      <c r="T227" s="107"/>
      <c r="AT227" s="104" t="s">
        <v>249</v>
      </c>
      <c r="AU227" s="104" t="s">
        <v>83</v>
      </c>
      <c r="AV227" s="12" t="s">
        <v>83</v>
      </c>
      <c r="AW227" s="12" t="s">
        <v>31</v>
      </c>
      <c r="AX227" s="12" t="s">
        <v>6</v>
      </c>
      <c r="AY227" s="104" t="s">
        <v>240</v>
      </c>
    </row>
    <row r="228" spans="2:65" s="1" customFormat="1" ht="24">
      <c r="B228" s="95"/>
      <c r="C228" s="193" t="s">
        <v>357</v>
      </c>
      <c r="D228" s="193" t="s">
        <v>242</v>
      </c>
      <c r="E228" s="194" t="s">
        <v>358</v>
      </c>
      <c r="F228" s="195" t="s">
        <v>359</v>
      </c>
      <c r="G228" s="196" t="s">
        <v>360</v>
      </c>
      <c r="H228" s="197">
        <v>1</v>
      </c>
      <c r="I228" s="96">
        <v>0</v>
      </c>
      <c r="J228" s="198">
        <f>ROUND(I228*H228,1)</f>
        <v>0</v>
      </c>
      <c r="K228" s="195" t="s">
        <v>246</v>
      </c>
      <c r="L228" s="28"/>
      <c r="M228" s="97" t="s">
        <v>1</v>
      </c>
      <c r="N228" s="98" t="s">
        <v>41</v>
      </c>
      <c r="O228" s="99">
        <v>0.725</v>
      </c>
      <c r="P228" s="99">
        <f>O228*H228</f>
        <v>0.725</v>
      </c>
      <c r="Q228" s="99">
        <v>0.0415</v>
      </c>
      <c r="R228" s="99">
        <f>Q228*H228</f>
        <v>0.0415</v>
      </c>
      <c r="S228" s="99">
        <v>0</v>
      </c>
      <c r="T228" s="100">
        <f>S228*H228</f>
        <v>0</v>
      </c>
      <c r="AR228" s="101" t="s">
        <v>247</v>
      </c>
      <c r="AT228" s="101" t="s">
        <v>242</v>
      </c>
      <c r="AU228" s="101" t="s">
        <v>83</v>
      </c>
      <c r="AY228" s="17" t="s">
        <v>240</v>
      </c>
      <c r="BE228" s="102">
        <f>IF(N228="základní",J228,0)</f>
        <v>0</v>
      </c>
      <c r="BF228" s="102">
        <f>IF(N228="snížená",J228,0)</f>
        <v>0</v>
      </c>
      <c r="BG228" s="102">
        <f>IF(N228="zákl. přenesená",J228,0)</f>
        <v>0</v>
      </c>
      <c r="BH228" s="102">
        <f>IF(N228="sníž. přenesená",J228,0)</f>
        <v>0</v>
      </c>
      <c r="BI228" s="102">
        <f>IF(N228="nulová",J228,0)</f>
        <v>0</v>
      </c>
      <c r="BJ228" s="17" t="s">
        <v>83</v>
      </c>
      <c r="BK228" s="102">
        <f>ROUND(I228*H228,1)</f>
        <v>0</v>
      </c>
      <c r="BL228" s="17" t="s">
        <v>247</v>
      </c>
      <c r="BM228" s="101" t="s">
        <v>361</v>
      </c>
    </row>
    <row r="229" spans="2:51" s="13" customFormat="1" ht="12">
      <c r="B229" s="108"/>
      <c r="C229" s="204"/>
      <c r="D229" s="200" t="s">
        <v>249</v>
      </c>
      <c r="E229" s="205" t="s">
        <v>1</v>
      </c>
      <c r="F229" s="206" t="s">
        <v>362</v>
      </c>
      <c r="G229" s="204"/>
      <c r="H229" s="205" t="s">
        <v>1</v>
      </c>
      <c r="I229" s="134"/>
      <c r="J229" s="204"/>
      <c r="K229" s="204"/>
      <c r="L229" s="108"/>
      <c r="M229" s="110"/>
      <c r="N229" s="111"/>
      <c r="O229" s="111"/>
      <c r="P229" s="111"/>
      <c r="Q229" s="111"/>
      <c r="R229" s="111"/>
      <c r="S229" s="111"/>
      <c r="T229" s="112"/>
      <c r="AT229" s="109" t="s">
        <v>249</v>
      </c>
      <c r="AU229" s="109" t="s">
        <v>83</v>
      </c>
      <c r="AV229" s="13" t="s">
        <v>6</v>
      </c>
      <c r="AW229" s="13" t="s">
        <v>31</v>
      </c>
      <c r="AX229" s="13" t="s">
        <v>75</v>
      </c>
      <c r="AY229" s="109" t="s">
        <v>240</v>
      </c>
    </row>
    <row r="230" spans="2:51" s="12" customFormat="1" ht="12">
      <c r="B230" s="103"/>
      <c r="C230" s="199"/>
      <c r="D230" s="200" t="s">
        <v>249</v>
      </c>
      <c r="E230" s="201" t="s">
        <v>1</v>
      </c>
      <c r="F230" s="202" t="s">
        <v>363</v>
      </c>
      <c r="G230" s="199"/>
      <c r="H230" s="203">
        <v>1</v>
      </c>
      <c r="I230" s="132"/>
      <c r="J230" s="199"/>
      <c r="K230" s="199"/>
      <c r="L230" s="103"/>
      <c r="M230" s="105"/>
      <c r="N230" s="106"/>
      <c r="O230" s="106"/>
      <c r="P230" s="106"/>
      <c r="Q230" s="106"/>
      <c r="R230" s="106"/>
      <c r="S230" s="106"/>
      <c r="T230" s="107"/>
      <c r="AT230" s="104" t="s">
        <v>249</v>
      </c>
      <c r="AU230" s="104" t="s">
        <v>83</v>
      </c>
      <c r="AV230" s="12" t="s">
        <v>83</v>
      </c>
      <c r="AW230" s="12" t="s">
        <v>31</v>
      </c>
      <c r="AX230" s="12" t="s">
        <v>6</v>
      </c>
      <c r="AY230" s="104" t="s">
        <v>240</v>
      </c>
    </row>
    <row r="231" spans="2:65" s="1" customFormat="1" ht="12">
      <c r="B231" s="95"/>
      <c r="C231" s="193" t="s">
        <v>364</v>
      </c>
      <c r="D231" s="193" t="s">
        <v>242</v>
      </c>
      <c r="E231" s="194" t="s">
        <v>365</v>
      </c>
      <c r="F231" s="195" t="s">
        <v>366</v>
      </c>
      <c r="G231" s="196" t="s">
        <v>245</v>
      </c>
      <c r="H231" s="197">
        <v>23.014</v>
      </c>
      <c r="I231" s="96">
        <v>0</v>
      </c>
      <c r="J231" s="198">
        <f>ROUND(I231*H231,1)</f>
        <v>0</v>
      </c>
      <c r="K231" s="195" t="s">
        <v>246</v>
      </c>
      <c r="L231" s="28"/>
      <c r="M231" s="97" t="s">
        <v>1</v>
      </c>
      <c r="N231" s="98" t="s">
        <v>41</v>
      </c>
      <c r="O231" s="99">
        <v>0.04</v>
      </c>
      <c r="P231" s="99">
        <f>O231*H231</f>
        <v>0.92056</v>
      </c>
      <c r="Q231" s="99">
        <v>0</v>
      </c>
      <c r="R231" s="99">
        <f>Q231*H231</f>
        <v>0</v>
      </c>
      <c r="S231" s="99">
        <v>0</v>
      </c>
      <c r="T231" s="100">
        <f>S231*H231</f>
        <v>0</v>
      </c>
      <c r="AR231" s="101" t="s">
        <v>247</v>
      </c>
      <c r="AT231" s="101" t="s">
        <v>242</v>
      </c>
      <c r="AU231" s="101" t="s">
        <v>83</v>
      </c>
      <c r="AY231" s="17" t="s">
        <v>240</v>
      </c>
      <c r="BE231" s="102">
        <f>IF(N231="základní",J231,0)</f>
        <v>0</v>
      </c>
      <c r="BF231" s="102">
        <f>IF(N231="snížená",J231,0)</f>
        <v>0</v>
      </c>
      <c r="BG231" s="102">
        <f>IF(N231="zákl. přenesená",J231,0)</f>
        <v>0</v>
      </c>
      <c r="BH231" s="102">
        <f>IF(N231="sníž. přenesená",J231,0)</f>
        <v>0</v>
      </c>
      <c r="BI231" s="102">
        <f>IF(N231="nulová",J231,0)</f>
        <v>0</v>
      </c>
      <c r="BJ231" s="17" t="s">
        <v>83</v>
      </c>
      <c r="BK231" s="102">
        <f>ROUND(I231*H231,1)</f>
        <v>0</v>
      </c>
      <c r="BL231" s="17" t="s">
        <v>247</v>
      </c>
      <c r="BM231" s="101" t="s">
        <v>367</v>
      </c>
    </row>
    <row r="232" spans="2:51" s="13" customFormat="1" ht="12">
      <c r="B232" s="108"/>
      <c r="C232" s="204"/>
      <c r="D232" s="200" t="s">
        <v>249</v>
      </c>
      <c r="E232" s="205" t="s">
        <v>1</v>
      </c>
      <c r="F232" s="206" t="s">
        <v>368</v>
      </c>
      <c r="G232" s="204"/>
      <c r="H232" s="205" t="s">
        <v>1</v>
      </c>
      <c r="I232" s="134"/>
      <c r="J232" s="204"/>
      <c r="K232" s="204"/>
      <c r="L232" s="108"/>
      <c r="M232" s="110"/>
      <c r="N232" s="111"/>
      <c r="O232" s="111"/>
      <c r="P232" s="111"/>
      <c r="Q232" s="111"/>
      <c r="R232" s="111"/>
      <c r="S232" s="111"/>
      <c r="T232" s="112"/>
      <c r="AT232" s="109" t="s">
        <v>249</v>
      </c>
      <c r="AU232" s="109" t="s">
        <v>83</v>
      </c>
      <c r="AV232" s="13" t="s">
        <v>6</v>
      </c>
      <c r="AW232" s="13" t="s">
        <v>31</v>
      </c>
      <c r="AX232" s="13" t="s">
        <v>75</v>
      </c>
      <c r="AY232" s="109" t="s">
        <v>240</v>
      </c>
    </row>
    <row r="233" spans="2:51" s="12" customFormat="1" ht="12">
      <c r="B233" s="103"/>
      <c r="C233" s="199"/>
      <c r="D233" s="200" t="s">
        <v>249</v>
      </c>
      <c r="E233" s="201" t="s">
        <v>1</v>
      </c>
      <c r="F233" s="202" t="s">
        <v>369</v>
      </c>
      <c r="G233" s="199"/>
      <c r="H233" s="203">
        <v>23.014</v>
      </c>
      <c r="I233" s="132"/>
      <c r="J233" s="199"/>
      <c r="K233" s="199"/>
      <c r="L233" s="103"/>
      <c r="M233" s="105"/>
      <c r="N233" s="106"/>
      <c r="O233" s="106"/>
      <c r="P233" s="106"/>
      <c r="Q233" s="106"/>
      <c r="R233" s="106"/>
      <c r="S233" s="106"/>
      <c r="T233" s="107"/>
      <c r="AT233" s="104" t="s">
        <v>249</v>
      </c>
      <c r="AU233" s="104" t="s">
        <v>83</v>
      </c>
      <c r="AV233" s="12" t="s">
        <v>83</v>
      </c>
      <c r="AW233" s="12" t="s">
        <v>31</v>
      </c>
      <c r="AX233" s="12" t="s">
        <v>6</v>
      </c>
      <c r="AY233" s="104" t="s">
        <v>240</v>
      </c>
    </row>
    <row r="234" spans="2:65" s="1" customFormat="1" ht="24">
      <c r="B234" s="95"/>
      <c r="C234" s="193" t="s">
        <v>370</v>
      </c>
      <c r="D234" s="193" t="s">
        <v>242</v>
      </c>
      <c r="E234" s="194" t="s">
        <v>371</v>
      </c>
      <c r="F234" s="195" t="s">
        <v>372</v>
      </c>
      <c r="G234" s="196" t="s">
        <v>245</v>
      </c>
      <c r="H234" s="197">
        <v>179.394</v>
      </c>
      <c r="I234" s="96">
        <v>0</v>
      </c>
      <c r="J234" s="198">
        <f>ROUND(I234*H234,1)</f>
        <v>0</v>
      </c>
      <c r="K234" s="195" t="s">
        <v>1</v>
      </c>
      <c r="L234" s="28"/>
      <c r="M234" s="97" t="s">
        <v>1</v>
      </c>
      <c r="N234" s="98" t="s">
        <v>41</v>
      </c>
      <c r="O234" s="99">
        <v>0.04</v>
      </c>
      <c r="P234" s="99">
        <f>O234*H234</f>
        <v>7.17576</v>
      </c>
      <c r="Q234" s="99">
        <v>0</v>
      </c>
      <c r="R234" s="99">
        <f>Q234*H234</f>
        <v>0</v>
      </c>
      <c r="S234" s="99">
        <v>0</v>
      </c>
      <c r="T234" s="100">
        <f>S234*H234</f>
        <v>0</v>
      </c>
      <c r="AR234" s="101" t="s">
        <v>247</v>
      </c>
      <c r="AT234" s="101" t="s">
        <v>242</v>
      </c>
      <c r="AU234" s="101" t="s">
        <v>83</v>
      </c>
      <c r="AY234" s="17" t="s">
        <v>240</v>
      </c>
      <c r="BE234" s="102">
        <f>IF(N234="základní",J234,0)</f>
        <v>0</v>
      </c>
      <c r="BF234" s="102">
        <f>IF(N234="snížená",J234,0)</f>
        <v>0</v>
      </c>
      <c r="BG234" s="102">
        <f>IF(N234="zákl. přenesená",J234,0)</f>
        <v>0</v>
      </c>
      <c r="BH234" s="102">
        <f>IF(N234="sníž. přenesená",J234,0)</f>
        <v>0</v>
      </c>
      <c r="BI234" s="102">
        <f>IF(N234="nulová",J234,0)</f>
        <v>0</v>
      </c>
      <c r="BJ234" s="17" t="s">
        <v>83</v>
      </c>
      <c r="BK234" s="102">
        <f>ROUND(I234*H234,1)</f>
        <v>0</v>
      </c>
      <c r="BL234" s="17" t="s">
        <v>247</v>
      </c>
      <c r="BM234" s="101" t="s">
        <v>373</v>
      </c>
    </row>
    <row r="235" spans="2:51" s="13" customFormat="1" ht="12">
      <c r="B235" s="108"/>
      <c r="C235" s="204"/>
      <c r="D235" s="200" t="s">
        <v>249</v>
      </c>
      <c r="E235" s="205" t="s">
        <v>1</v>
      </c>
      <c r="F235" s="206" t="s">
        <v>374</v>
      </c>
      <c r="G235" s="204"/>
      <c r="H235" s="205" t="s">
        <v>1</v>
      </c>
      <c r="I235" s="134"/>
      <c r="J235" s="204"/>
      <c r="K235" s="204"/>
      <c r="L235" s="108"/>
      <c r="M235" s="110"/>
      <c r="N235" s="111"/>
      <c r="O235" s="111"/>
      <c r="P235" s="111"/>
      <c r="Q235" s="111"/>
      <c r="R235" s="111"/>
      <c r="S235" s="111"/>
      <c r="T235" s="112"/>
      <c r="AT235" s="109" t="s">
        <v>249</v>
      </c>
      <c r="AU235" s="109" t="s">
        <v>83</v>
      </c>
      <c r="AV235" s="13" t="s">
        <v>6</v>
      </c>
      <c r="AW235" s="13" t="s">
        <v>31</v>
      </c>
      <c r="AX235" s="13" t="s">
        <v>75</v>
      </c>
      <c r="AY235" s="109" t="s">
        <v>240</v>
      </c>
    </row>
    <row r="236" spans="2:51" s="13" customFormat="1" ht="12">
      <c r="B236" s="108"/>
      <c r="C236" s="204"/>
      <c r="D236" s="200" t="s">
        <v>249</v>
      </c>
      <c r="E236" s="205" t="s">
        <v>1</v>
      </c>
      <c r="F236" s="206" t="s">
        <v>375</v>
      </c>
      <c r="G236" s="204"/>
      <c r="H236" s="205" t="s">
        <v>1</v>
      </c>
      <c r="I236" s="134"/>
      <c r="J236" s="204"/>
      <c r="K236" s="204"/>
      <c r="L236" s="108"/>
      <c r="M236" s="110"/>
      <c r="N236" s="111"/>
      <c r="O236" s="111"/>
      <c r="P236" s="111"/>
      <c r="Q236" s="111"/>
      <c r="R236" s="111"/>
      <c r="S236" s="111"/>
      <c r="T236" s="112"/>
      <c r="AT236" s="109" t="s">
        <v>249</v>
      </c>
      <c r="AU236" s="109" t="s">
        <v>83</v>
      </c>
      <c r="AV236" s="13" t="s">
        <v>6</v>
      </c>
      <c r="AW236" s="13" t="s">
        <v>31</v>
      </c>
      <c r="AX236" s="13" t="s">
        <v>75</v>
      </c>
      <c r="AY236" s="109" t="s">
        <v>240</v>
      </c>
    </row>
    <row r="237" spans="2:51" s="13" customFormat="1" ht="12">
      <c r="B237" s="108"/>
      <c r="C237" s="204"/>
      <c r="D237" s="200" t="s">
        <v>249</v>
      </c>
      <c r="E237" s="205" t="s">
        <v>1</v>
      </c>
      <c r="F237" s="206" t="s">
        <v>376</v>
      </c>
      <c r="G237" s="204"/>
      <c r="H237" s="205" t="s">
        <v>1</v>
      </c>
      <c r="I237" s="134"/>
      <c r="J237" s="204"/>
      <c r="K237" s="204"/>
      <c r="L237" s="108"/>
      <c r="M237" s="110"/>
      <c r="N237" s="111"/>
      <c r="O237" s="111"/>
      <c r="P237" s="111"/>
      <c r="Q237" s="111"/>
      <c r="R237" s="111"/>
      <c r="S237" s="111"/>
      <c r="T237" s="112"/>
      <c r="AT237" s="109" t="s">
        <v>249</v>
      </c>
      <c r="AU237" s="109" t="s">
        <v>83</v>
      </c>
      <c r="AV237" s="13" t="s">
        <v>6</v>
      </c>
      <c r="AW237" s="13" t="s">
        <v>31</v>
      </c>
      <c r="AX237" s="13" t="s">
        <v>75</v>
      </c>
      <c r="AY237" s="109" t="s">
        <v>240</v>
      </c>
    </row>
    <row r="238" spans="2:51" s="12" customFormat="1" ht="12">
      <c r="B238" s="103"/>
      <c r="C238" s="199"/>
      <c r="D238" s="200" t="s">
        <v>249</v>
      </c>
      <c r="E238" s="201" t="s">
        <v>1</v>
      </c>
      <c r="F238" s="202" t="s">
        <v>377</v>
      </c>
      <c r="G238" s="199"/>
      <c r="H238" s="203">
        <v>179.394</v>
      </c>
      <c r="I238" s="132"/>
      <c r="J238" s="199"/>
      <c r="K238" s="199"/>
      <c r="L238" s="103"/>
      <c r="M238" s="105"/>
      <c r="N238" s="106"/>
      <c r="O238" s="106"/>
      <c r="P238" s="106"/>
      <c r="Q238" s="106"/>
      <c r="R238" s="106"/>
      <c r="S238" s="106"/>
      <c r="T238" s="107"/>
      <c r="AT238" s="104" t="s">
        <v>249</v>
      </c>
      <c r="AU238" s="104" t="s">
        <v>83</v>
      </c>
      <c r="AV238" s="12" t="s">
        <v>83</v>
      </c>
      <c r="AW238" s="12" t="s">
        <v>31</v>
      </c>
      <c r="AX238" s="12" t="s">
        <v>6</v>
      </c>
      <c r="AY238" s="104" t="s">
        <v>240</v>
      </c>
    </row>
    <row r="239" spans="2:65" s="1" customFormat="1" ht="24">
      <c r="B239" s="95"/>
      <c r="C239" s="215" t="s">
        <v>378</v>
      </c>
      <c r="D239" s="215" t="s">
        <v>379</v>
      </c>
      <c r="E239" s="216" t="s">
        <v>380</v>
      </c>
      <c r="F239" s="217" t="s">
        <v>381</v>
      </c>
      <c r="G239" s="218" t="s">
        <v>253</v>
      </c>
      <c r="H239" s="219">
        <v>89.697</v>
      </c>
      <c r="I239" s="123">
        <v>0</v>
      </c>
      <c r="J239" s="220">
        <f>ROUND(I239*H239,1)</f>
        <v>0</v>
      </c>
      <c r="K239" s="217" t="s">
        <v>1</v>
      </c>
      <c r="L239" s="124"/>
      <c r="M239" s="125" t="s">
        <v>1</v>
      </c>
      <c r="N239" s="126" t="s">
        <v>41</v>
      </c>
      <c r="O239" s="99">
        <v>0</v>
      </c>
      <c r="P239" s="99">
        <f>O239*H239</f>
        <v>0</v>
      </c>
      <c r="Q239" s="99">
        <v>0.0003</v>
      </c>
      <c r="R239" s="99">
        <f>Q239*H239</f>
        <v>0.0269091</v>
      </c>
      <c r="S239" s="99">
        <v>0</v>
      </c>
      <c r="T239" s="100">
        <f>S239*H239</f>
        <v>0</v>
      </c>
      <c r="AR239" s="101" t="s">
        <v>382</v>
      </c>
      <c r="AT239" s="101" t="s">
        <v>379</v>
      </c>
      <c r="AU239" s="101" t="s">
        <v>83</v>
      </c>
      <c r="AY239" s="17" t="s">
        <v>240</v>
      </c>
      <c r="BE239" s="102">
        <f>IF(N239="základní",J239,0)</f>
        <v>0</v>
      </c>
      <c r="BF239" s="102">
        <f>IF(N239="snížená",J239,0)</f>
        <v>0</v>
      </c>
      <c r="BG239" s="102">
        <f>IF(N239="zákl. přenesená",J239,0)</f>
        <v>0</v>
      </c>
      <c r="BH239" s="102">
        <f>IF(N239="sníž. přenesená",J239,0)</f>
        <v>0</v>
      </c>
      <c r="BI239" s="102">
        <f>IF(N239="nulová",J239,0)</f>
        <v>0</v>
      </c>
      <c r="BJ239" s="17" t="s">
        <v>83</v>
      </c>
      <c r="BK239" s="102">
        <f>ROUND(I239*H239,1)</f>
        <v>0</v>
      </c>
      <c r="BL239" s="17" t="s">
        <v>357</v>
      </c>
      <c r="BM239" s="101" t="s">
        <v>383</v>
      </c>
    </row>
    <row r="240" spans="2:51" s="12" customFormat="1" ht="12">
      <c r="B240" s="103"/>
      <c r="C240" s="199"/>
      <c r="D240" s="200" t="s">
        <v>249</v>
      </c>
      <c r="E240" s="201" t="s">
        <v>1</v>
      </c>
      <c r="F240" s="202" t="s">
        <v>128</v>
      </c>
      <c r="G240" s="199"/>
      <c r="H240" s="203">
        <v>89.697</v>
      </c>
      <c r="I240" s="132"/>
      <c r="J240" s="199"/>
      <c r="K240" s="199"/>
      <c r="L240" s="103"/>
      <c r="M240" s="105"/>
      <c r="N240" s="106"/>
      <c r="O240" s="106"/>
      <c r="P240" s="106"/>
      <c r="Q240" s="106"/>
      <c r="R240" s="106"/>
      <c r="S240" s="106"/>
      <c r="T240" s="107"/>
      <c r="AT240" s="104" t="s">
        <v>249</v>
      </c>
      <c r="AU240" s="104" t="s">
        <v>83</v>
      </c>
      <c r="AV240" s="12" t="s">
        <v>83</v>
      </c>
      <c r="AW240" s="12" t="s">
        <v>31</v>
      </c>
      <c r="AX240" s="12" t="s">
        <v>6</v>
      </c>
      <c r="AY240" s="104" t="s">
        <v>240</v>
      </c>
    </row>
    <row r="241" spans="2:65" s="1" customFormat="1" ht="12">
      <c r="B241" s="95"/>
      <c r="C241" s="215" t="s">
        <v>384</v>
      </c>
      <c r="D241" s="215" t="s">
        <v>379</v>
      </c>
      <c r="E241" s="216" t="s">
        <v>385</v>
      </c>
      <c r="F241" s="217" t="s">
        <v>386</v>
      </c>
      <c r="G241" s="218" t="s">
        <v>245</v>
      </c>
      <c r="H241" s="219">
        <v>94.182</v>
      </c>
      <c r="I241" s="123">
        <v>0</v>
      </c>
      <c r="J241" s="220">
        <f>ROUND(I241*H241,1)</f>
        <v>0</v>
      </c>
      <c r="K241" s="217" t="s">
        <v>246</v>
      </c>
      <c r="L241" s="124"/>
      <c r="M241" s="125" t="s">
        <v>1</v>
      </c>
      <c r="N241" s="126" t="s">
        <v>41</v>
      </c>
      <c r="O241" s="99">
        <v>0</v>
      </c>
      <c r="P241" s="99">
        <f>O241*H241</f>
        <v>0</v>
      </c>
      <c r="Q241" s="99">
        <v>0.0029</v>
      </c>
      <c r="R241" s="99">
        <f>Q241*H241</f>
        <v>0.2731278</v>
      </c>
      <c r="S241" s="99">
        <v>0</v>
      </c>
      <c r="T241" s="100">
        <f>S241*H241</f>
        <v>0</v>
      </c>
      <c r="AR241" s="101" t="s">
        <v>382</v>
      </c>
      <c r="AT241" s="101" t="s">
        <v>379</v>
      </c>
      <c r="AU241" s="101" t="s">
        <v>83</v>
      </c>
      <c r="AY241" s="17" t="s">
        <v>240</v>
      </c>
      <c r="BE241" s="102">
        <f>IF(N241="základní",J241,0)</f>
        <v>0</v>
      </c>
      <c r="BF241" s="102">
        <f>IF(N241="snížená",J241,0)</f>
        <v>0</v>
      </c>
      <c r="BG241" s="102">
        <f>IF(N241="zákl. přenesená",J241,0)</f>
        <v>0</v>
      </c>
      <c r="BH241" s="102">
        <f>IF(N241="sníž. přenesená",J241,0)</f>
        <v>0</v>
      </c>
      <c r="BI241" s="102">
        <f>IF(N241="nulová",J241,0)</f>
        <v>0</v>
      </c>
      <c r="BJ241" s="17" t="s">
        <v>83</v>
      </c>
      <c r="BK241" s="102">
        <f>ROUND(I241*H241,1)</f>
        <v>0</v>
      </c>
      <c r="BL241" s="17" t="s">
        <v>357</v>
      </c>
      <c r="BM241" s="101" t="s">
        <v>387</v>
      </c>
    </row>
    <row r="242" spans="2:51" s="12" customFormat="1" ht="12">
      <c r="B242" s="103"/>
      <c r="C242" s="199"/>
      <c r="D242" s="200" t="s">
        <v>249</v>
      </c>
      <c r="E242" s="201" t="s">
        <v>1</v>
      </c>
      <c r="F242" s="202" t="s">
        <v>388</v>
      </c>
      <c r="G242" s="199"/>
      <c r="H242" s="203">
        <v>94.182</v>
      </c>
      <c r="I242" s="132"/>
      <c r="J242" s="199"/>
      <c r="K242" s="199"/>
      <c r="L242" s="103"/>
      <c r="M242" s="105"/>
      <c r="N242" s="106"/>
      <c r="O242" s="106"/>
      <c r="P242" s="106"/>
      <c r="Q242" s="106"/>
      <c r="R242" s="106"/>
      <c r="S242" s="106"/>
      <c r="T242" s="107"/>
      <c r="AT242" s="104" t="s">
        <v>249</v>
      </c>
      <c r="AU242" s="104" t="s">
        <v>83</v>
      </c>
      <c r="AV242" s="12" t="s">
        <v>83</v>
      </c>
      <c r="AW242" s="12" t="s">
        <v>31</v>
      </c>
      <c r="AX242" s="12" t="s">
        <v>6</v>
      </c>
      <c r="AY242" s="104" t="s">
        <v>240</v>
      </c>
    </row>
    <row r="243" spans="2:65" s="1" customFormat="1" ht="24">
      <c r="B243" s="95"/>
      <c r="C243" s="193" t="s">
        <v>7</v>
      </c>
      <c r="D243" s="193" t="s">
        <v>242</v>
      </c>
      <c r="E243" s="194" t="s">
        <v>389</v>
      </c>
      <c r="F243" s="195" t="s">
        <v>390</v>
      </c>
      <c r="G243" s="196" t="s">
        <v>245</v>
      </c>
      <c r="H243" s="197">
        <v>14.696</v>
      </c>
      <c r="I243" s="96">
        <v>0</v>
      </c>
      <c r="J243" s="198">
        <f>ROUND(I243*H243,1)</f>
        <v>0</v>
      </c>
      <c r="K243" s="195" t="s">
        <v>246</v>
      </c>
      <c r="L243" s="28"/>
      <c r="M243" s="97" t="s">
        <v>1</v>
      </c>
      <c r="N243" s="98" t="s">
        <v>41</v>
      </c>
      <c r="O243" s="99">
        <v>0.08</v>
      </c>
      <c r="P243" s="99">
        <f>O243*H243</f>
        <v>1.17568</v>
      </c>
      <c r="Q243" s="99">
        <v>0</v>
      </c>
      <c r="R243" s="99">
        <f>Q243*H243</f>
        <v>0</v>
      </c>
      <c r="S243" s="99">
        <v>0</v>
      </c>
      <c r="T243" s="100">
        <f>S243*H243</f>
        <v>0</v>
      </c>
      <c r="AR243" s="101" t="s">
        <v>247</v>
      </c>
      <c r="AT243" s="101" t="s">
        <v>242</v>
      </c>
      <c r="AU243" s="101" t="s">
        <v>83</v>
      </c>
      <c r="AY243" s="17" t="s">
        <v>240</v>
      </c>
      <c r="BE243" s="102">
        <f>IF(N243="základní",J243,0)</f>
        <v>0</v>
      </c>
      <c r="BF243" s="102">
        <f>IF(N243="snížená",J243,0)</f>
        <v>0</v>
      </c>
      <c r="BG243" s="102">
        <f>IF(N243="zákl. přenesená",J243,0)</f>
        <v>0</v>
      </c>
      <c r="BH243" s="102">
        <f>IF(N243="sníž. přenesená",J243,0)</f>
        <v>0</v>
      </c>
      <c r="BI243" s="102">
        <f>IF(N243="nulová",J243,0)</f>
        <v>0</v>
      </c>
      <c r="BJ243" s="17" t="s">
        <v>83</v>
      </c>
      <c r="BK243" s="102">
        <f>ROUND(I243*H243,1)</f>
        <v>0</v>
      </c>
      <c r="BL243" s="17" t="s">
        <v>247</v>
      </c>
      <c r="BM243" s="101" t="s">
        <v>391</v>
      </c>
    </row>
    <row r="244" spans="2:51" s="13" customFormat="1" ht="12">
      <c r="B244" s="108"/>
      <c r="C244" s="204"/>
      <c r="D244" s="200" t="s">
        <v>249</v>
      </c>
      <c r="E244" s="205" t="s">
        <v>1</v>
      </c>
      <c r="F244" s="206" t="s">
        <v>392</v>
      </c>
      <c r="G244" s="204"/>
      <c r="H244" s="205" t="s">
        <v>1</v>
      </c>
      <c r="I244" s="134"/>
      <c r="J244" s="204"/>
      <c r="K244" s="204"/>
      <c r="L244" s="108"/>
      <c r="M244" s="110"/>
      <c r="N244" s="111"/>
      <c r="O244" s="111"/>
      <c r="P244" s="111"/>
      <c r="Q244" s="111"/>
      <c r="R244" s="111"/>
      <c r="S244" s="111"/>
      <c r="T244" s="112"/>
      <c r="AT244" s="109" t="s">
        <v>249</v>
      </c>
      <c r="AU244" s="109" t="s">
        <v>83</v>
      </c>
      <c r="AV244" s="13" t="s">
        <v>6</v>
      </c>
      <c r="AW244" s="13" t="s">
        <v>31</v>
      </c>
      <c r="AX244" s="13" t="s">
        <v>75</v>
      </c>
      <c r="AY244" s="109" t="s">
        <v>240</v>
      </c>
    </row>
    <row r="245" spans="2:51" s="12" customFormat="1" ht="12">
      <c r="B245" s="103"/>
      <c r="C245" s="199"/>
      <c r="D245" s="200" t="s">
        <v>249</v>
      </c>
      <c r="E245" s="201" t="s">
        <v>1</v>
      </c>
      <c r="F245" s="202" t="s">
        <v>393</v>
      </c>
      <c r="G245" s="199"/>
      <c r="H245" s="203">
        <v>14.696</v>
      </c>
      <c r="I245" s="132"/>
      <c r="J245" s="199"/>
      <c r="K245" s="199"/>
      <c r="L245" s="103"/>
      <c r="M245" s="105"/>
      <c r="N245" s="106"/>
      <c r="O245" s="106"/>
      <c r="P245" s="106"/>
      <c r="Q245" s="106"/>
      <c r="R245" s="106"/>
      <c r="S245" s="106"/>
      <c r="T245" s="107"/>
      <c r="AT245" s="104" t="s">
        <v>249</v>
      </c>
      <c r="AU245" s="104" t="s">
        <v>83</v>
      </c>
      <c r="AV245" s="12" t="s">
        <v>83</v>
      </c>
      <c r="AW245" s="12" t="s">
        <v>31</v>
      </c>
      <c r="AX245" s="12" t="s">
        <v>6</v>
      </c>
      <c r="AY245" s="104" t="s">
        <v>240</v>
      </c>
    </row>
    <row r="246" spans="2:65" s="1" customFormat="1" ht="24">
      <c r="B246" s="95"/>
      <c r="C246" s="193" t="s">
        <v>394</v>
      </c>
      <c r="D246" s="193" t="s">
        <v>242</v>
      </c>
      <c r="E246" s="194" t="s">
        <v>395</v>
      </c>
      <c r="F246" s="195" t="s">
        <v>396</v>
      </c>
      <c r="G246" s="196" t="s">
        <v>397</v>
      </c>
      <c r="H246" s="197">
        <v>0.034</v>
      </c>
      <c r="I246" s="96">
        <v>0</v>
      </c>
      <c r="J246" s="198">
        <f>ROUND(I246*H246,1)</f>
        <v>0</v>
      </c>
      <c r="K246" s="195" t="s">
        <v>246</v>
      </c>
      <c r="L246" s="28"/>
      <c r="M246" s="97" t="s">
        <v>1</v>
      </c>
      <c r="N246" s="98" t="s">
        <v>41</v>
      </c>
      <c r="O246" s="99">
        <v>5.33</v>
      </c>
      <c r="P246" s="99">
        <f>O246*H246</f>
        <v>0.18122000000000002</v>
      </c>
      <c r="Q246" s="99">
        <v>2.25634</v>
      </c>
      <c r="R246" s="99">
        <f>Q246*H246</f>
        <v>0.07671556</v>
      </c>
      <c r="S246" s="99">
        <v>0</v>
      </c>
      <c r="T246" s="100">
        <f>S246*H246</f>
        <v>0</v>
      </c>
      <c r="AR246" s="101" t="s">
        <v>247</v>
      </c>
      <c r="AT246" s="101" t="s">
        <v>242</v>
      </c>
      <c r="AU246" s="101" t="s">
        <v>83</v>
      </c>
      <c r="AY246" s="17" t="s">
        <v>240</v>
      </c>
      <c r="BE246" s="102">
        <f>IF(N246="základní",J246,0)</f>
        <v>0</v>
      </c>
      <c r="BF246" s="102">
        <f>IF(N246="snížená",J246,0)</f>
        <v>0</v>
      </c>
      <c r="BG246" s="102">
        <f>IF(N246="zákl. přenesená",J246,0)</f>
        <v>0</v>
      </c>
      <c r="BH246" s="102">
        <f>IF(N246="sníž. přenesená",J246,0)</f>
        <v>0</v>
      </c>
      <c r="BI246" s="102">
        <f>IF(N246="nulová",J246,0)</f>
        <v>0</v>
      </c>
      <c r="BJ246" s="17" t="s">
        <v>83</v>
      </c>
      <c r="BK246" s="102">
        <f>ROUND(I246*H246,1)</f>
        <v>0</v>
      </c>
      <c r="BL246" s="17" t="s">
        <v>247</v>
      </c>
      <c r="BM246" s="101" t="s">
        <v>398</v>
      </c>
    </row>
    <row r="247" spans="2:51" s="13" customFormat="1" ht="12">
      <c r="B247" s="108"/>
      <c r="C247" s="204"/>
      <c r="D247" s="200" t="s">
        <v>249</v>
      </c>
      <c r="E247" s="205" t="s">
        <v>1</v>
      </c>
      <c r="F247" s="206" t="s">
        <v>399</v>
      </c>
      <c r="G247" s="204"/>
      <c r="H247" s="205" t="s">
        <v>1</v>
      </c>
      <c r="I247" s="134"/>
      <c r="J247" s="204"/>
      <c r="K247" s="204"/>
      <c r="L247" s="108"/>
      <c r="M247" s="110"/>
      <c r="N247" s="111"/>
      <c r="O247" s="111"/>
      <c r="P247" s="111"/>
      <c r="Q247" s="111"/>
      <c r="R247" s="111"/>
      <c r="S247" s="111"/>
      <c r="T247" s="112"/>
      <c r="AT247" s="109" t="s">
        <v>249</v>
      </c>
      <c r="AU247" s="109" t="s">
        <v>83</v>
      </c>
      <c r="AV247" s="13" t="s">
        <v>6</v>
      </c>
      <c r="AW247" s="13" t="s">
        <v>31</v>
      </c>
      <c r="AX247" s="13" t="s">
        <v>75</v>
      </c>
      <c r="AY247" s="109" t="s">
        <v>240</v>
      </c>
    </row>
    <row r="248" spans="2:51" s="12" customFormat="1" ht="12">
      <c r="B248" s="103"/>
      <c r="C248" s="199"/>
      <c r="D248" s="200" t="s">
        <v>249</v>
      </c>
      <c r="E248" s="201" t="s">
        <v>1</v>
      </c>
      <c r="F248" s="202" t="s">
        <v>400</v>
      </c>
      <c r="G248" s="199"/>
      <c r="H248" s="203">
        <v>0.034</v>
      </c>
      <c r="I248" s="132"/>
      <c r="J248" s="199"/>
      <c r="K248" s="199"/>
      <c r="L248" s="103"/>
      <c r="M248" s="105"/>
      <c r="N248" s="106"/>
      <c r="O248" s="106"/>
      <c r="P248" s="106"/>
      <c r="Q248" s="106"/>
      <c r="R248" s="106"/>
      <c r="S248" s="106"/>
      <c r="T248" s="107"/>
      <c r="AT248" s="104" t="s">
        <v>249</v>
      </c>
      <c r="AU248" s="104" t="s">
        <v>83</v>
      </c>
      <c r="AV248" s="12" t="s">
        <v>83</v>
      </c>
      <c r="AW248" s="12" t="s">
        <v>31</v>
      </c>
      <c r="AX248" s="12" t="s">
        <v>6</v>
      </c>
      <c r="AY248" s="104" t="s">
        <v>240</v>
      </c>
    </row>
    <row r="249" spans="2:65" s="1" customFormat="1" ht="24">
      <c r="B249" s="95"/>
      <c r="C249" s="193" t="s">
        <v>401</v>
      </c>
      <c r="D249" s="193" t="s">
        <v>242</v>
      </c>
      <c r="E249" s="194" t="s">
        <v>402</v>
      </c>
      <c r="F249" s="195" t="s">
        <v>403</v>
      </c>
      <c r="G249" s="196" t="s">
        <v>245</v>
      </c>
      <c r="H249" s="197">
        <v>1.945</v>
      </c>
      <c r="I249" s="96">
        <v>0</v>
      </c>
      <c r="J249" s="198">
        <f>ROUND(I249*H249,1)</f>
        <v>0</v>
      </c>
      <c r="K249" s="195" t="s">
        <v>246</v>
      </c>
      <c r="L249" s="28"/>
      <c r="M249" s="97" t="s">
        <v>1</v>
      </c>
      <c r="N249" s="98" t="s">
        <v>41</v>
      </c>
      <c r="O249" s="99">
        <v>0.42</v>
      </c>
      <c r="P249" s="99">
        <f>O249*H249</f>
        <v>0.8169</v>
      </c>
      <c r="Q249" s="99">
        <v>0.042</v>
      </c>
      <c r="R249" s="99">
        <f>Q249*H249</f>
        <v>0.08169000000000001</v>
      </c>
      <c r="S249" s="99">
        <v>0</v>
      </c>
      <c r="T249" s="100">
        <f>S249*H249</f>
        <v>0</v>
      </c>
      <c r="AR249" s="101" t="s">
        <v>247</v>
      </c>
      <c r="AT249" s="101" t="s">
        <v>242</v>
      </c>
      <c r="AU249" s="101" t="s">
        <v>83</v>
      </c>
      <c r="AY249" s="17" t="s">
        <v>240</v>
      </c>
      <c r="BE249" s="102">
        <f>IF(N249="základní",J249,0)</f>
        <v>0</v>
      </c>
      <c r="BF249" s="102">
        <f>IF(N249="snížená",J249,0)</f>
        <v>0</v>
      </c>
      <c r="BG249" s="102">
        <f>IF(N249="zákl. přenesená",J249,0)</f>
        <v>0</v>
      </c>
      <c r="BH249" s="102">
        <f>IF(N249="sníž. přenesená",J249,0)</f>
        <v>0</v>
      </c>
      <c r="BI249" s="102">
        <f>IF(N249="nulová",J249,0)</f>
        <v>0</v>
      </c>
      <c r="BJ249" s="17" t="s">
        <v>83</v>
      </c>
      <c r="BK249" s="102">
        <f>ROUND(I249*H249,1)</f>
        <v>0</v>
      </c>
      <c r="BL249" s="17" t="s">
        <v>247</v>
      </c>
      <c r="BM249" s="101" t="s">
        <v>404</v>
      </c>
    </row>
    <row r="250" spans="2:51" s="13" customFormat="1" ht="12">
      <c r="B250" s="108"/>
      <c r="C250" s="204"/>
      <c r="D250" s="200" t="s">
        <v>249</v>
      </c>
      <c r="E250" s="205" t="s">
        <v>1</v>
      </c>
      <c r="F250" s="206" t="s">
        <v>405</v>
      </c>
      <c r="G250" s="204"/>
      <c r="H250" s="205" t="s">
        <v>1</v>
      </c>
      <c r="I250" s="134"/>
      <c r="J250" s="204"/>
      <c r="K250" s="204"/>
      <c r="L250" s="108"/>
      <c r="M250" s="110"/>
      <c r="N250" s="111"/>
      <c r="O250" s="111"/>
      <c r="P250" s="111"/>
      <c r="Q250" s="111"/>
      <c r="R250" s="111"/>
      <c r="S250" s="111"/>
      <c r="T250" s="112"/>
      <c r="AT250" s="109" t="s">
        <v>249</v>
      </c>
      <c r="AU250" s="109" t="s">
        <v>83</v>
      </c>
      <c r="AV250" s="13" t="s">
        <v>6</v>
      </c>
      <c r="AW250" s="13" t="s">
        <v>31</v>
      </c>
      <c r="AX250" s="13" t="s">
        <v>75</v>
      </c>
      <c r="AY250" s="109" t="s">
        <v>240</v>
      </c>
    </row>
    <row r="251" spans="2:51" s="12" customFormat="1" ht="12">
      <c r="B251" s="103"/>
      <c r="C251" s="199"/>
      <c r="D251" s="200" t="s">
        <v>249</v>
      </c>
      <c r="E251" s="201" t="s">
        <v>1</v>
      </c>
      <c r="F251" s="202" t="s">
        <v>406</v>
      </c>
      <c r="G251" s="199"/>
      <c r="H251" s="203">
        <v>1.417</v>
      </c>
      <c r="I251" s="132"/>
      <c r="J251" s="199"/>
      <c r="K251" s="199"/>
      <c r="L251" s="103"/>
      <c r="M251" s="105"/>
      <c r="N251" s="106"/>
      <c r="O251" s="106"/>
      <c r="P251" s="106"/>
      <c r="Q251" s="106"/>
      <c r="R251" s="106"/>
      <c r="S251" s="106"/>
      <c r="T251" s="107"/>
      <c r="AT251" s="104" t="s">
        <v>249</v>
      </c>
      <c r="AU251" s="104" t="s">
        <v>83</v>
      </c>
      <c r="AV251" s="12" t="s">
        <v>83</v>
      </c>
      <c r="AW251" s="12" t="s">
        <v>31</v>
      </c>
      <c r="AX251" s="12" t="s">
        <v>75</v>
      </c>
      <c r="AY251" s="104" t="s">
        <v>240</v>
      </c>
    </row>
    <row r="252" spans="2:51" s="12" customFormat="1" ht="12">
      <c r="B252" s="103"/>
      <c r="C252" s="199"/>
      <c r="D252" s="200" t="s">
        <v>249</v>
      </c>
      <c r="E252" s="201" t="s">
        <v>1</v>
      </c>
      <c r="F252" s="202" t="s">
        <v>407</v>
      </c>
      <c r="G252" s="199"/>
      <c r="H252" s="203">
        <v>0.528</v>
      </c>
      <c r="I252" s="132"/>
      <c r="J252" s="199"/>
      <c r="K252" s="199"/>
      <c r="L252" s="103"/>
      <c r="M252" s="105"/>
      <c r="N252" s="106"/>
      <c r="O252" s="106"/>
      <c r="P252" s="106"/>
      <c r="Q252" s="106"/>
      <c r="R252" s="106"/>
      <c r="S252" s="106"/>
      <c r="T252" s="107"/>
      <c r="AT252" s="104" t="s">
        <v>249</v>
      </c>
      <c r="AU252" s="104" t="s">
        <v>83</v>
      </c>
      <c r="AV252" s="12" t="s">
        <v>83</v>
      </c>
      <c r="AW252" s="12" t="s">
        <v>31</v>
      </c>
      <c r="AX252" s="12" t="s">
        <v>75</v>
      </c>
      <c r="AY252" s="104" t="s">
        <v>240</v>
      </c>
    </row>
    <row r="253" spans="2:51" s="14" customFormat="1" ht="12">
      <c r="B253" s="113"/>
      <c r="C253" s="207"/>
      <c r="D253" s="200" t="s">
        <v>249</v>
      </c>
      <c r="E253" s="208" t="s">
        <v>1</v>
      </c>
      <c r="F253" s="209" t="s">
        <v>273</v>
      </c>
      <c r="G253" s="207"/>
      <c r="H253" s="210">
        <v>1.945</v>
      </c>
      <c r="I253" s="135"/>
      <c r="J253" s="207"/>
      <c r="K253" s="207"/>
      <c r="L253" s="113"/>
      <c r="M253" s="115"/>
      <c r="N253" s="116"/>
      <c r="O253" s="116"/>
      <c r="P253" s="116"/>
      <c r="Q253" s="116"/>
      <c r="R253" s="116"/>
      <c r="S253" s="116"/>
      <c r="T253" s="117"/>
      <c r="AT253" s="114" t="s">
        <v>249</v>
      </c>
      <c r="AU253" s="114" t="s">
        <v>83</v>
      </c>
      <c r="AV253" s="14" t="s">
        <v>247</v>
      </c>
      <c r="AW253" s="14" t="s">
        <v>31</v>
      </c>
      <c r="AX253" s="14" t="s">
        <v>6</v>
      </c>
      <c r="AY253" s="114" t="s">
        <v>240</v>
      </c>
    </row>
    <row r="254" spans="2:65" s="1" customFormat="1" ht="24">
      <c r="B254" s="95"/>
      <c r="C254" s="193" t="s">
        <v>408</v>
      </c>
      <c r="D254" s="193" t="s">
        <v>242</v>
      </c>
      <c r="E254" s="194" t="s">
        <v>409</v>
      </c>
      <c r="F254" s="195" t="s">
        <v>410</v>
      </c>
      <c r="G254" s="196" t="s">
        <v>245</v>
      </c>
      <c r="H254" s="197">
        <v>10.331</v>
      </c>
      <c r="I254" s="96">
        <v>0</v>
      </c>
      <c r="J254" s="198">
        <f>ROUND(I254*H254,1)</f>
        <v>0</v>
      </c>
      <c r="K254" s="195" t="s">
        <v>246</v>
      </c>
      <c r="L254" s="28"/>
      <c r="M254" s="97" t="s">
        <v>1</v>
      </c>
      <c r="N254" s="98" t="s">
        <v>41</v>
      </c>
      <c r="O254" s="99">
        <v>0.376</v>
      </c>
      <c r="P254" s="99">
        <f>O254*H254</f>
        <v>3.8844559999999997</v>
      </c>
      <c r="Q254" s="99">
        <v>0.06702</v>
      </c>
      <c r="R254" s="99">
        <f>Q254*H254</f>
        <v>0.69238362</v>
      </c>
      <c r="S254" s="99">
        <v>0</v>
      </c>
      <c r="T254" s="100">
        <f>S254*H254</f>
        <v>0</v>
      </c>
      <c r="AR254" s="101" t="s">
        <v>247</v>
      </c>
      <c r="AT254" s="101" t="s">
        <v>242</v>
      </c>
      <c r="AU254" s="101" t="s">
        <v>83</v>
      </c>
      <c r="AY254" s="17" t="s">
        <v>240</v>
      </c>
      <c r="BE254" s="102">
        <f>IF(N254="základní",J254,0)</f>
        <v>0</v>
      </c>
      <c r="BF254" s="102">
        <f>IF(N254="snížená",J254,0)</f>
        <v>0</v>
      </c>
      <c r="BG254" s="102">
        <f>IF(N254="zákl. přenesená",J254,0)</f>
        <v>0</v>
      </c>
      <c r="BH254" s="102">
        <f>IF(N254="sníž. přenesená",J254,0)</f>
        <v>0</v>
      </c>
      <c r="BI254" s="102">
        <f>IF(N254="nulová",J254,0)</f>
        <v>0</v>
      </c>
      <c r="BJ254" s="17" t="s">
        <v>83</v>
      </c>
      <c r="BK254" s="102">
        <f>ROUND(I254*H254,1)</f>
        <v>0</v>
      </c>
      <c r="BL254" s="17" t="s">
        <v>247</v>
      </c>
      <c r="BM254" s="101" t="s">
        <v>411</v>
      </c>
    </row>
    <row r="255" spans="2:51" s="13" customFormat="1" ht="12">
      <c r="B255" s="108"/>
      <c r="C255" s="204"/>
      <c r="D255" s="200" t="s">
        <v>249</v>
      </c>
      <c r="E255" s="205" t="s">
        <v>1</v>
      </c>
      <c r="F255" s="206" t="s">
        <v>412</v>
      </c>
      <c r="G255" s="204"/>
      <c r="H255" s="205" t="s">
        <v>1</v>
      </c>
      <c r="I255" s="134"/>
      <c r="J255" s="204"/>
      <c r="K255" s="204"/>
      <c r="L255" s="108"/>
      <c r="M255" s="110"/>
      <c r="N255" s="111"/>
      <c r="O255" s="111"/>
      <c r="P255" s="111"/>
      <c r="Q255" s="111"/>
      <c r="R255" s="111"/>
      <c r="S255" s="111"/>
      <c r="T255" s="112"/>
      <c r="AT255" s="109" t="s">
        <v>249</v>
      </c>
      <c r="AU255" s="109" t="s">
        <v>83</v>
      </c>
      <c r="AV255" s="13" t="s">
        <v>6</v>
      </c>
      <c r="AW255" s="13" t="s">
        <v>31</v>
      </c>
      <c r="AX255" s="13" t="s">
        <v>75</v>
      </c>
      <c r="AY255" s="109" t="s">
        <v>240</v>
      </c>
    </row>
    <row r="256" spans="2:51" s="12" customFormat="1" ht="22.5">
      <c r="B256" s="103"/>
      <c r="C256" s="199"/>
      <c r="D256" s="200" t="s">
        <v>249</v>
      </c>
      <c r="E256" s="201" t="s">
        <v>1</v>
      </c>
      <c r="F256" s="202" t="s">
        <v>413</v>
      </c>
      <c r="G256" s="199"/>
      <c r="H256" s="203">
        <v>10.331</v>
      </c>
      <c r="I256" s="132"/>
      <c r="J256" s="199"/>
      <c r="K256" s="199"/>
      <c r="L256" s="103"/>
      <c r="M256" s="105"/>
      <c r="N256" s="106"/>
      <c r="O256" s="106"/>
      <c r="P256" s="106"/>
      <c r="Q256" s="106"/>
      <c r="R256" s="106"/>
      <c r="S256" s="106"/>
      <c r="T256" s="107"/>
      <c r="AT256" s="104" t="s">
        <v>249</v>
      </c>
      <c r="AU256" s="104" t="s">
        <v>83</v>
      </c>
      <c r="AV256" s="12" t="s">
        <v>83</v>
      </c>
      <c r="AW256" s="12" t="s">
        <v>31</v>
      </c>
      <c r="AX256" s="12" t="s">
        <v>6</v>
      </c>
      <c r="AY256" s="104" t="s">
        <v>240</v>
      </c>
    </row>
    <row r="257" spans="2:65" s="1" customFormat="1" ht="24">
      <c r="B257" s="95"/>
      <c r="C257" s="193" t="s">
        <v>414</v>
      </c>
      <c r="D257" s="193" t="s">
        <v>242</v>
      </c>
      <c r="E257" s="194" t="s">
        <v>415</v>
      </c>
      <c r="F257" s="195" t="s">
        <v>416</v>
      </c>
      <c r="G257" s="196" t="s">
        <v>360</v>
      </c>
      <c r="H257" s="197">
        <v>1</v>
      </c>
      <c r="I257" s="96">
        <v>0</v>
      </c>
      <c r="J257" s="198">
        <f>ROUND(I257*H257,1)</f>
        <v>0</v>
      </c>
      <c r="K257" s="195" t="s">
        <v>246</v>
      </c>
      <c r="L257" s="28"/>
      <c r="M257" s="97" t="s">
        <v>1</v>
      </c>
      <c r="N257" s="98" t="s">
        <v>41</v>
      </c>
      <c r="O257" s="99">
        <v>1.607</v>
      </c>
      <c r="P257" s="99">
        <f>O257*H257</f>
        <v>1.607</v>
      </c>
      <c r="Q257" s="99">
        <v>0.04684</v>
      </c>
      <c r="R257" s="99">
        <f>Q257*H257</f>
        <v>0.04684</v>
      </c>
      <c r="S257" s="99">
        <v>0</v>
      </c>
      <c r="T257" s="100">
        <f>S257*H257</f>
        <v>0</v>
      </c>
      <c r="AR257" s="101" t="s">
        <v>247</v>
      </c>
      <c r="AT257" s="101" t="s">
        <v>242</v>
      </c>
      <c r="AU257" s="101" t="s">
        <v>83</v>
      </c>
      <c r="AY257" s="17" t="s">
        <v>240</v>
      </c>
      <c r="BE257" s="102">
        <f>IF(N257="základní",J257,0)</f>
        <v>0</v>
      </c>
      <c r="BF257" s="102">
        <f>IF(N257="snížená",J257,0)</f>
        <v>0</v>
      </c>
      <c r="BG257" s="102">
        <f>IF(N257="zákl. přenesená",J257,0)</f>
        <v>0</v>
      </c>
      <c r="BH257" s="102">
        <f>IF(N257="sníž. přenesená",J257,0)</f>
        <v>0</v>
      </c>
      <c r="BI257" s="102">
        <f>IF(N257="nulová",J257,0)</f>
        <v>0</v>
      </c>
      <c r="BJ257" s="17" t="s">
        <v>83</v>
      </c>
      <c r="BK257" s="102">
        <f>ROUND(I257*H257,1)</f>
        <v>0</v>
      </c>
      <c r="BL257" s="17" t="s">
        <v>247</v>
      </c>
      <c r="BM257" s="101" t="s">
        <v>417</v>
      </c>
    </row>
    <row r="258" spans="2:51" s="13" customFormat="1" ht="12">
      <c r="B258" s="108"/>
      <c r="C258" s="204"/>
      <c r="D258" s="200" t="s">
        <v>249</v>
      </c>
      <c r="E258" s="205" t="s">
        <v>1</v>
      </c>
      <c r="F258" s="206" t="s">
        <v>418</v>
      </c>
      <c r="G258" s="204"/>
      <c r="H258" s="205" t="s">
        <v>1</v>
      </c>
      <c r="I258" s="134"/>
      <c r="J258" s="204"/>
      <c r="K258" s="204"/>
      <c r="L258" s="108"/>
      <c r="M258" s="110"/>
      <c r="N258" s="111"/>
      <c r="O258" s="111"/>
      <c r="P258" s="111"/>
      <c r="Q258" s="111"/>
      <c r="R258" s="111"/>
      <c r="S258" s="111"/>
      <c r="T258" s="112"/>
      <c r="AT258" s="109" t="s">
        <v>249</v>
      </c>
      <c r="AU258" s="109" t="s">
        <v>83</v>
      </c>
      <c r="AV258" s="13" t="s">
        <v>6</v>
      </c>
      <c r="AW258" s="13" t="s">
        <v>31</v>
      </c>
      <c r="AX258" s="13" t="s">
        <v>75</v>
      </c>
      <c r="AY258" s="109" t="s">
        <v>240</v>
      </c>
    </row>
    <row r="259" spans="2:51" s="12" customFormat="1" ht="12">
      <c r="B259" s="103"/>
      <c r="C259" s="199"/>
      <c r="D259" s="200" t="s">
        <v>249</v>
      </c>
      <c r="E259" s="201" t="s">
        <v>1</v>
      </c>
      <c r="F259" s="202" t="s">
        <v>419</v>
      </c>
      <c r="G259" s="199"/>
      <c r="H259" s="203">
        <v>1</v>
      </c>
      <c r="I259" s="132"/>
      <c r="J259" s="199"/>
      <c r="K259" s="199"/>
      <c r="L259" s="103"/>
      <c r="M259" s="105"/>
      <c r="N259" s="106"/>
      <c r="O259" s="106"/>
      <c r="P259" s="106"/>
      <c r="Q259" s="106"/>
      <c r="R259" s="106"/>
      <c r="S259" s="106"/>
      <c r="T259" s="107"/>
      <c r="AT259" s="104" t="s">
        <v>249</v>
      </c>
      <c r="AU259" s="104" t="s">
        <v>83</v>
      </c>
      <c r="AV259" s="12" t="s">
        <v>83</v>
      </c>
      <c r="AW259" s="12" t="s">
        <v>31</v>
      </c>
      <c r="AX259" s="12" t="s">
        <v>6</v>
      </c>
      <c r="AY259" s="104" t="s">
        <v>240</v>
      </c>
    </row>
    <row r="260" spans="2:65" s="1" customFormat="1" ht="24">
      <c r="B260" s="95"/>
      <c r="C260" s="215" t="s">
        <v>420</v>
      </c>
      <c r="D260" s="215" t="s">
        <v>379</v>
      </c>
      <c r="E260" s="216" t="s">
        <v>421</v>
      </c>
      <c r="F260" s="217" t="s">
        <v>422</v>
      </c>
      <c r="G260" s="218" t="s">
        <v>360</v>
      </c>
      <c r="H260" s="219">
        <v>1</v>
      </c>
      <c r="I260" s="123">
        <v>0</v>
      </c>
      <c r="J260" s="220">
        <f>ROUND(I260*H260,1)</f>
        <v>0</v>
      </c>
      <c r="K260" s="217" t="s">
        <v>1</v>
      </c>
      <c r="L260" s="124"/>
      <c r="M260" s="125" t="s">
        <v>1</v>
      </c>
      <c r="N260" s="126" t="s">
        <v>41</v>
      </c>
      <c r="O260" s="99">
        <v>0</v>
      </c>
      <c r="P260" s="99">
        <f>O260*H260</f>
        <v>0</v>
      </c>
      <c r="Q260" s="99">
        <v>0.0127</v>
      </c>
      <c r="R260" s="99">
        <f>Q260*H260</f>
        <v>0.0127</v>
      </c>
      <c r="S260" s="99">
        <v>0</v>
      </c>
      <c r="T260" s="100">
        <f>S260*H260</f>
        <v>0</v>
      </c>
      <c r="AR260" s="101" t="s">
        <v>287</v>
      </c>
      <c r="AT260" s="101" t="s">
        <v>379</v>
      </c>
      <c r="AU260" s="101" t="s">
        <v>83</v>
      </c>
      <c r="AY260" s="17" t="s">
        <v>240</v>
      </c>
      <c r="BE260" s="102">
        <f>IF(N260="základní",J260,0)</f>
        <v>0</v>
      </c>
      <c r="BF260" s="102">
        <f>IF(N260="snížená",J260,0)</f>
        <v>0</v>
      </c>
      <c r="BG260" s="102">
        <f>IF(N260="zákl. přenesená",J260,0)</f>
        <v>0</v>
      </c>
      <c r="BH260" s="102">
        <f>IF(N260="sníž. přenesená",J260,0)</f>
        <v>0</v>
      </c>
      <c r="BI260" s="102">
        <f>IF(N260="nulová",J260,0)</f>
        <v>0</v>
      </c>
      <c r="BJ260" s="17" t="s">
        <v>83</v>
      </c>
      <c r="BK260" s="102">
        <f>ROUND(I260*H260,1)</f>
        <v>0</v>
      </c>
      <c r="BL260" s="17" t="s">
        <v>247</v>
      </c>
      <c r="BM260" s="101" t="s">
        <v>423</v>
      </c>
    </row>
    <row r="261" spans="2:51" s="13" customFormat="1" ht="22.5">
      <c r="B261" s="108"/>
      <c r="C261" s="204"/>
      <c r="D261" s="200" t="s">
        <v>249</v>
      </c>
      <c r="E261" s="205" t="s">
        <v>1</v>
      </c>
      <c r="F261" s="206" t="s">
        <v>424</v>
      </c>
      <c r="G261" s="204"/>
      <c r="H261" s="205" t="s">
        <v>1</v>
      </c>
      <c r="I261" s="134"/>
      <c r="J261" s="204"/>
      <c r="K261" s="204"/>
      <c r="L261" s="108"/>
      <c r="M261" s="110"/>
      <c r="N261" s="111"/>
      <c r="O261" s="111"/>
      <c r="P261" s="111"/>
      <c r="Q261" s="111"/>
      <c r="R261" s="111"/>
      <c r="S261" s="111"/>
      <c r="T261" s="112"/>
      <c r="AT261" s="109" t="s">
        <v>249</v>
      </c>
      <c r="AU261" s="109" t="s">
        <v>83</v>
      </c>
      <c r="AV261" s="13" t="s">
        <v>6</v>
      </c>
      <c r="AW261" s="13" t="s">
        <v>31</v>
      </c>
      <c r="AX261" s="13" t="s">
        <v>75</v>
      </c>
      <c r="AY261" s="109" t="s">
        <v>240</v>
      </c>
    </row>
    <row r="262" spans="2:51" s="12" customFormat="1" ht="12">
      <c r="B262" s="103"/>
      <c r="C262" s="199"/>
      <c r="D262" s="200" t="s">
        <v>249</v>
      </c>
      <c r="E262" s="201" t="s">
        <v>1</v>
      </c>
      <c r="F262" s="202" t="s">
        <v>425</v>
      </c>
      <c r="G262" s="199"/>
      <c r="H262" s="203">
        <v>1</v>
      </c>
      <c r="I262" s="132"/>
      <c r="J262" s="199"/>
      <c r="K262" s="199"/>
      <c r="L262" s="103"/>
      <c r="M262" s="105"/>
      <c r="N262" s="106"/>
      <c r="O262" s="106"/>
      <c r="P262" s="106"/>
      <c r="Q262" s="106"/>
      <c r="R262" s="106"/>
      <c r="S262" s="106"/>
      <c r="T262" s="107"/>
      <c r="AT262" s="104" t="s">
        <v>249</v>
      </c>
      <c r="AU262" s="104" t="s">
        <v>83</v>
      </c>
      <c r="AV262" s="12" t="s">
        <v>83</v>
      </c>
      <c r="AW262" s="12" t="s">
        <v>31</v>
      </c>
      <c r="AX262" s="12" t="s">
        <v>6</v>
      </c>
      <c r="AY262" s="104" t="s">
        <v>240</v>
      </c>
    </row>
    <row r="263" spans="2:63" s="11" customFormat="1" ht="22.9" customHeight="1">
      <c r="B263" s="87"/>
      <c r="C263" s="188"/>
      <c r="D263" s="190" t="s">
        <v>74</v>
      </c>
      <c r="E263" s="191" t="s">
        <v>291</v>
      </c>
      <c r="F263" s="191" t="s">
        <v>426</v>
      </c>
      <c r="G263" s="189"/>
      <c r="H263" s="189"/>
      <c r="I263" s="133"/>
      <c r="J263" s="192">
        <f>BK263</f>
        <v>0</v>
      </c>
      <c r="K263" s="189"/>
      <c r="L263" s="87"/>
      <c r="M263" s="89"/>
      <c r="N263" s="90"/>
      <c r="O263" s="90"/>
      <c r="P263" s="91">
        <f>SUM(P264:P312)</f>
        <v>122.677643</v>
      </c>
      <c r="Q263" s="90"/>
      <c r="R263" s="91">
        <f>SUM(R264:R312)</f>
        <v>0.1736956</v>
      </c>
      <c r="S263" s="90"/>
      <c r="T263" s="92">
        <f>SUM(T264:T312)</f>
        <v>2.4605259999999998</v>
      </c>
      <c r="AR263" s="88" t="s">
        <v>6</v>
      </c>
      <c r="AT263" s="93" t="s">
        <v>74</v>
      </c>
      <c r="AU263" s="93" t="s">
        <v>6</v>
      </c>
      <c r="AY263" s="88" t="s">
        <v>240</v>
      </c>
      <c r="BK263" s="94">
        <f>SUM(BK264:BK312)</f>
        <v>0</v>
      </c>
    </row>
    <row r="264" spans="2:65" s="1" customFormat="1" ht="36">
      <c r="B264" s="95"/>
      <c r="C264" s="193" t="s">
        <v>427</v>
      </c>
      <c r="D264" s="193" t="s">
        <v>242</v>
      </c>
      <c r="E264" s="194" t="s">
        <v>428</v>
      </c>
      <c r="F264" s="195" t="s">
        <v>429</v>
      </c>
      <c r="G264" s="196" t="s">
        <v>245</v>
      </c>
      <c r="H264" s="197">
        <v>119.736</v>
      </c>
      <c r="I264" s="128">
        <v>0</v>
      </c>
      <c r="J264" s="198">
        <f>ROUND(I264*H264,1)</f>
        <v>0</v>
      </c>
      <c r="K264" s="195" t="s">
        <v>246</v>
      </c>
      <c r="L264" s="28"/>
      <c r="M264" s="97" t="s">
        <v>1</v>
      </c>
      <c r="N264" s="98" t="s">
        <v>41</v>
      </c>
      <c r="O264" s="99">
        <v>0.105</v>
      </c>
      <c r="P264" s="99">
        <f>O264*H264</f>
        <v>12.57228</v>
      </c>
      <c r="Q264" s="99">
        <v>0.00013</v>
      </c>
      <c r="R264" s="99">
        <f>Q264*H264</f>
        <v>0.015565679999999998</v>
      </c>
      <c r="S264" s="99">
        <v>0</v>
      </c>
      <c r="T264" s="100">
        <f>S264*H264</f>
        <v>0</v>
      </c>
      <c r="AR264" s="101" t="s">
        <v>247</v>
      </c>
      <c r="AT264" s="101" t="s">
        <v>242</v>
      </c>
      <c r="AU264" s="101" t="s">
        <v>83</v>
      </c>
      <c r="AY264" s="17" t="s">
        <v>240</v>
      </c>
      <c r="BE264" s="102">
        <f>IF(N264="základní",J264,0)</f>
        <v>0</v>
      </c>
      <c r="BF264" s="102">
        <f>IF(N264="snížená",J264,0)</f>
        <v>0</v>
      </c>
      <c r="BG264" s="102">
        <f>IF(N264="zákl. přenesená",J264,0)</f>
        <v>0</v>
      </c>
      <c r="BH264" s="102">
        <f>IF(N264="sníž. přenesená",J264,0)</f>
        <v>0</v>
      </c>
      <c r="BI264" s="102">
        <f>IF(N264="nulová",J264,0)</f>
        <v>0</v>
      </c>
      <c r="BJ264" s="17" t="s">
        <v>83</v>
      </c>
      <c r="BK264" s="102">
        <f>ROUND(I264*H264,1)</f>
        <v>0</v>
      </c>
      <c r="BL264" s="17" t="s">
        <v>247</v>
      </c>
      <c r="BM264" s="101" t="s">
        <v>430</v>
      </c>
    </row>
    <row r="265" spans="2:51" s="12" customFormat="1" ht="12">
      <c r="B265" s="103"/>
      <c r="C265" s="199"/>
      <c r="D265" s="200" t="s">
        <v>249</v>
      </c>
      <c r="E265" s="201" t="s">
        <v>1</v>
      </c>
      <c r="F265" s="202" t="s">
        <v>145</v>
      </c>
      <c r="G265" s="199"/>
      <c r="H265" s="203">
        <v>117.736</v>
      </c>
      <c r="I265" s="137"/>
      <c r="J265" s="199"/>
      <c r="K265" s="199"/>
      <c r="L265" s="103"/>
      <c r="M265" s="105"/>
      <c r="N265" s="106"/>
      <c r="O265" s="106"/>
      <c r="P265" s="106"/>
      <c r="Q265" s="106"/>
      <c r="R265" s="106"/>
      <c r="S265" s="106"/>
      <c r="T265" s="107"/>
      <c r="AT265" s="104" t="s">
        <v>249</v>
      </c>
      <c r="AU265" s="104" t="s">
        <v>83</v>
      </c>
      <c r="AV265" s="12" t="s">
        <v>83</v>
      </c>
      <c r="AW265" s="12" t="s">
        <v>31</v>
      </c>
      <c r="AX265" s="12" t="s">
        <v>75</v>
      </c>
      <c r="AY265" s="104" t="s">
        <v>240</v>
      </c>
    </row>
    <row r="266" spans="2:51" s="12" customFormat="1" ht="12">
      <c r="B266" s="103"/>
      <c r="C266" s="199"/>
      <c r="D266" s="200" t="s">
        <v>249</v>
      </c>
      <c r="E266" s="201" t="s">
        <v>1</v>
      </c>
      <c r="F266" s="202" t="s">
        <v>431</v>
      </c>
      <c r="G266" s="199"/>
      <c r="H266" s="203">
        <v>2</v>
      </c>
      <c r="I266" s="137"/>
      <c r="J266" s="199"/>
      <c r="K266" s="199"/>
      <c r="L266" s="103"/>
      <c r="M266" s="105"/>
      <c r="N266" s="106"/>
      <c r="O266" s="106"/>
      <c r="P266" s="106"/>
      <c r="Q266" s="106"/>
      <c r="R266" s="106"/>
      <c r="S266" s="106"/>
      <c r="T266" s="107"/>
      <c r="AT266" s="104" t="s">
        <v>249</v>
      </c>
      <c r="AU266" s="104" t="s">
        <v>83</v>
      </c>
      <c r="AV266" s="12" t="s">
        <v>83</v>
      </c>
      <c r="AW266" s="12" t="s">
        <v>31</v>
      </c>
      <c r="AX266" s="12" t="s">
        <v>75</v>
      </c>
      <c r="AY266" s="104" t="s">
        <v>240</v>
      </c>
    </row>
    <row r="267" spans="2:51" s="14" customFormat="1" ht="12">
      <c r="B267" s="113"/>
      <c r="C267" s="207"/>
      <c r="D267" s="200" t="s">
        <v>249</v>
      </c>
      <c r="E267" s="208" t="s">
        <v>1</v>
      </c>
      <c r="F267" s="209" t="s">
        <v>273</v>
      </c>
      <c r="G267" s="207"/>
      <c r="H267" s="210">
        <v>119.736</v>
      </c>
      <c r="I267" s="138"/>
      <c r="J267" s="207"/>
      <c r="K267" s="207"/>
      <c r="L267" s="113"/>
      <c r="M267" s="115"/>
      <c r="N267" s="116"/>
      <c r="O267" s="116"/>
      <c r="P267" s="116"/>
      <c r="Q267" s="116"/>
      <c r="R267" s="116"/>
      <c r="S267" s="116"/>
      <c r="T267" s="117"/>
      <c r="AT267" s="114" t="s">
        <v>249</v>
      </c>
      <c r="AU267" s="114" t="s">
        <v>83</v>
      </c>
      <c r="AV267" s="14" t="s">
        <v>247</v>
      </c>
      <c r="AW267" s="14" t="s">
        <v>31</v>
      </c>
      <c r="AX267" s="14" t="s">
        <v>6</v>
      </c>
      <c r="AY267" s="114" t="s">
        <v>240</v>
      </c>
    </row>
    <row r="268" spans="2:65" s="1" customFormat="1" ht="24">
      <c r="B268" s="95"/>
      <c r="C268" s="193" t="s">
        <v>432</v>
      </c>
      <c r="D268" s="193" t="s">
        <v>242</v>
      </c>
      <c r="E268" s="194" t="s">
        <v>433</v>
      </c>
      <c r="F268" s="195" t="s">
        <v>434</v>
      </c>
      <c r="G268" s="196" t="s">
        <v>245</v>
      </c>
      <c r="H268" s="197">
        <v>143.873</v>
      </c>
      <c r="I268" s="128">
        <v>0</v>
      </c>
      <c r="J268" s="198">
        <f>ROUND(I268*H268,1)</f>
        <v>0</v>
      </c>
      <c r="K268" s="195" t="s">
        <v>246</v>
      </c>
      <c r="L268" s="28"/>
      <c r="M268" s="97" t="s">
        <v>1</v>
      </c>
      <c r="N268" s="98" t="s">
        <v>41</v>
      </c>
      <c r="O268" s="99">
        <v>0.308</v>
      </c>
      <c r="P268" s="99">
        <f>O268*H268</f>
        <v>44.312884</v>
      </c>
      <c r="Q268" s="99">
        <v>4E-05</v>
      </c>
      <c r="R268" s="99">
        <f>Q268*H268</f>
        <v>0.00575492</v>
      </c>
      <c r="S268" s="99">
        <v>0</v>
      </c>
      <c r="T268" s="100">
        <f>S268*H268</f>
        <v>0</v>
      </c>
      <c r="AR268" s="101" t="s">
        <v>247</v>
      </c>
      <c r="AT268" s="101" t="s">
        <v>242</v>
      </c>
      <c r="AU268" s="101" t="s">
        <v>83</v>
      </c>
      <c r="AY268" s="17" t="s">
        <v>240</v>
      </c>
      <c r="BE268" s="102">
        <f>IF(N268="základní",J268,0)</f>
        <v>0</v>
      </c>
      <c r="BF268" s="102">
        <f>IF(N268="snížená",J268,0)</f>
        <v>0</v>
      </c>
      <c r="BG268" s="102">
        <f>IF(N268="zákl. přenesená",J268,0)</f>
        <v>0</v>
      </c>
      <c r="BH268" s="102">
        <f>IF(N268="sníž. přenesená",J268,0)</f>
        <v>0</v>
      </c>
      <c r="BI268" s="102">
        <f>IF(N268="nulová",J268,0)</f>
        <v>0</v>
      </c>
      <c r="BJ268" s="17" t="s">
        <v>83</v>
      </c>
      <c r="BK268" s="102">
        <f>ROUND(I268*H268,1)</f>
        <v>0</v>
      </c>
      <c r="BL268" s="17" t="s">
        <v>247</v>
      </c>
      <c r="BM268" s="101" t="s">
        <v>435</v>
      </c>
    </row>
    <row r="269" spans="2:51" s="13" customFormat="1" ht="12">
      <c r="B269" s="108"/>
      <c r="C269" s="204"/>
      <c r="D269" s="200" t="s">
        <v>249</v>
      </c>
      <c r="E269" s="205" t="s">
        <v>1</v>
      </c>
      <c r="F269" s="206" t="s">
        <v>436</v>
      </c>
      <c r="G269" s="204"/>
      <c r="H269" s="205" t="s">
        <v>1</v>
      </c>
      <c r="I269" s="139"/>
      <c r="J269" s="204"/>
      <c r="K269" s="204"/>
      <c r="L269" s="108"/>
      <c r="M269" s="110"/>
      <c r="N269" s="111"/>
      <c r="O269" s="111"/>
      <c r="P269" s="111"/>
      <c r="Q269" s="111"/>
      <c r="R269" s="111"/>
      <c r="S269" s="111"/>
      <c r="T269" s="112"/>
      <c r="AT269" s="109" t="s">
        <v>249</v>
      </c>
      <c r="AU269" s="109" t="s">
        <v>83</v>
      </c>
      <c r="AV269" s="13" t="s">
        <v>6</v>
      </c>
      <c r="AW269" s="13" t="s">
        <v>31</v>
      </c>
      <c r="AX269" s="13" t="s">
        <v>75</v>
      </c>
      <c r="AY269" s="109" t="s">
        <v>240</v>
      </c>
    </row>
    <row r="270" spans="2:51" s="13" customFormat="1" ht="22.5">
      <c r="B270" s="108"/>
      <c r="C270" s="204"/>
      <c r="D270" s="200" t="s">
        <v>249</v>
      </c>
      <c r="E270" s="205" t="s">
        <v>1</v>
      </c>
      <c r="F270" s="206" t="s">
        <v>437</v>
      </c>
      <c r="G270" s="204"/>
      <c r="H270" s="205" t="s">
        <v>1</v>
      </c>
      <c r="I270" s="139"/>
      <c r="J270" s="204"/>
      <c r="K270" s="204"/>
      <c r="L270" s="108"/>
      <c r="M270" s="110"/>
      <c r="N270" s="111"/>
      <c r="O270" s="111"/>
      <c r="P270" s="111"/>
      <c r="Q270" s="111"/>
      <c r="R270" s="111"/>
      <c r="S270" s="111"/>
      <c r="T270" s="112"/>
      <c r="AT270" s="109" t="s">
        <v>249</v>
      </c>
      <c r="AU270" s="109" t="s">
        <v>83</v>
      </c>
      <c r="AV270" s="13" t="s">
        <v>6</v>
      </c>
      <c r="AW270" s="13" t="s">
        <v>31</v>
      </c>
      <c r="AX270" s="13" t="s">
        <v>75</v>
      </c>
      <c r="AY270" s="109" t="s">
        <v>240</v>
      </c>
    </row>
    <row r="271" spans="2:51" s="12" customFormat="1" ht="12">
      <c r="B271" s="103"/>
      <c r="C271" s="199"/>
      <c r="D271" s="200" t="s">
        <v>249</v>
      </c>
      <c r="E271" s="201" t="s">
        <v>1</v>
      </c>
      <c r="F271" s="202" t="s">
        <v>438</v>
      </c>
      <c r="G271" s="199"/>
      <c r="H271" s="203">
        <v>111.126</v>
      </c>
      <c r="I271" s="137"/>
      <c r="J271" s="199"/>
      <c r="K271" s="199"/>
      <c r="L271" s="103"/>
      <c r="M271" s="105"/>
      <c r="N271" s="106"/>
      <c r="O271" s="106"/>
      <c r="P271" s="106"/>
      <c r="Q271" s="106"/>
      <c r="R271" s="106"/>
      <c r="S271" s="106"/>
      <c r="T271" s="107"/>
      <c r="AT271" s="104" t="s">
        <v>249</v>
      </c>
      <c r="AU271" s="104" t="s">
        <v>83</v>
      </c>
      <c r="AV271" s="12" t="s">
        <v>83</v>
      </c>
      <c r="AW271" s="12" t="s">
        <v>31</v>
      </c>
      <c r="AX271" s="12" t="s">
        <v>75</v>
      </c>
      <c r="AY271" s="104" t="s">
        <v>240</v>
      </c>
    </row>
    <row r="272" spans="2:51" s="12" customFormat="1" ht="12">
      <c r="B272" s="103"/>
      <c r="C272" s="199"/>
      <c r="D272" s="200" t="s">
        <v>249</v>
      </c>
      <c r="E272" s="201" t="s">
        <v>1</v>
      </c>
      <c r="F272" s="202" t="s">
        <v>439</v>
      </c>
      <c r="G272" s="199"/>
      <c r="H272" s="203">
        <v>32.747</v>
      </c>
      <c r="I272" s="137"/>
      <c r="J272" s="199"/>
      <c r="K272" s="199"/>
      <c r="L272" s="103"/>
      <c r="M272" s="105"/>
      <c r="N272" s="106"/>
      <c r="O272" s="106"/>
      <c r="P272" s="106"/>
      <c r="Q272" s="106"/>
      <c r="R272" s="106"/>
      <c r="S272" s="106"/>
      <c r="T272" s="107"/>
      <c r="AT272" s="104" t="s">
        <v>249</v>
      </c>
      <c r="AU272" s="104" t="s">
        <v>83</v>
      </c>
      <c r="AV272" s="12" t="s">
        <v>83</v>
      </c>
      <c r="AW272" s="12" t="s">
        <v>31</v>
      </c>
      <c r="AX272" s="12" t="s">
        <v>75</v>
      </c>
      <c r="AY272" s="104" t="s">
        <v>240</v>
      </c>
    </row>
    <row r="273" spans="2:51" s="14" customFormat="1" ht="12">
      <c r="B273" s="113"/>
      <c r="C273" s="207"/>
      <c r="D273" s="200" t="s">
        <v>249</v>
      </c>
      <c r="E273" s="208" t="s">
        <v>1</v>
      </c>
      <c r="F273" s="209" t="s">
        <v>273</v>
      </c>
      <c r="G273" s="207"/>
      <c r="H273" s="210">
        <v>143.873</v>
      </c>
      <c r="I273" s="138"/>
      <c r="J273" s="207"/>
      <c r="K273" s="207"/>
      <c r="L273" s="113"/>
      <c r="M273" s="115"/>
      <c r="N273" s="116"/>
      <c r="O273" s="116"/>
      <c r="P273" s="116"/>
      <c r="Q273" s="116"/>
      <c r="R273" s="116"/>
      <c r="S273" s="116"/>
      <c r="T273" s="117"/>
      <c r="AT273" s="114" t="s">
        <v>249</v>
      </c>
      <c r="AU273" s="114" t="s">
        <v>83</v>
      </c>
      <c r="AV273" s="14" t="s">
        <v>247</v>
      </c>
      <c r="AW273" s="14" t="s">
        <v>31</v>
      </c>
      <c r="AX273" s="14" t="s">
        <v>6</v>
      </c>
      <c r="AY273" s="114" t="s">
        <v>240</v>
      </c>
    </row>
    <row r="274" spans="2:65" s="1" customFormat="1" ht="24">
      <c r="B274" s="95"/>
      <c r="C274" s="193" t="s">
        <v>440</v>
      </c>
      <c r="D274" s="193" t="s">
        <v>242</v>
      </c>
      <c r="E274" s="194" t="s">
        <v>441</v>
      </c>
      <c r="F274" s="195" t="s">
        <v>442</v>
      </c>
      <c r="G274" s="196" t="s">
        <v>245</v>
      </c>
      <c r="H274" s="197">
        <v>150</v>
      </c>
      <c r="I274" s="128">
        <v>0</v>
      </c>
      <c r="J274" s="198">
        <f>ROUND(I274*H274,1)</f>
        <v>0</v>
      </c>
      <c r="K274" s="195" t="s">
        <v>246</v>
      </c>
      <c r="L274" s="28"/>
      <c r="M274" s="97" t="s">
        <v>1</v>
      </c>
      <c r="N274" s="98" t="s">
        <v>41</v>
      </c>
      <c r="O274" s="99">
        <v>0.139</v>
      </c>
      <c r="P274" s="99">
        <f>O274*H274</f>
        <v>20.85</v>
      </c>
      <c r="Q274" s="99">
        <v>0</v>
      </c>
      <c r="R274" s="99">
        <f>Q274*H274</f>
        <v>0</v>
      </c>
      <c r="S274" s="99">
        <v>0</v>
      </c>
      <c r="T274" s="100">
        <f>S274*H274</f>
        <v>0</v>
      </c>
      <c r="AR274" s="101" t="s">
        <v>247</v>
      </c>
      <c r="AT274" s="101" t="s">
        <v>242</v>
      </c>
      <c r="AU274" s="101" t="s">
        <v>83</v>
      </c>
      <c r="AY274" s="17" t="s">
        <v>240</v>
      </c>
      <c r="BE274" s="102">
        <f>IF(N274="základní",J274,0)</f>
        <v>0</v>
      </c>
      <c r="BF274" s="102">
        <f>IF(N274="snížená",J274,0)</f>
        <v>0</v>
      </c>
      <c r="BG274" s="102">
        <f>IF(N274="zákl. přenesená",J274,0)</f>
        <v>0</v>
      </c>
      <c r="BH274" s="102">
        <f>IF(N274="sníž. přenesená",J274,0)</f>
        <v>0</v>
      </c>
      <c r="BI274" s="102">
        <f>IF(N274="nulová",J274,0)</f>
        <v>0</v>
      </c>
      <c r="BJ274" s="17" t="s">
        <v>83</v>
      </c>
      <c r="BK274" s="102">
        <f>ROUND(I274*H274,1)</f>
        <v>0</v>
      </c>
      <c r="BL274" s="17" t="s">
        <v>247</v>
      </c>
      <c r="BM274" s="101" t="s">
        <v>443</v>
      </c>
    </row>
    <row r="275" spans="2:51" s="13" customFormat="1" ht="12">
      <c r="B275" s="108"/>
      <c r="C275" s="204"/>
      <c r="D275" s="200" t="s">
        <v>249</v>
      </c>
      <c r="E275" s="205" t="s">
        <v>1</v>
      </c>
      <c r="F275" s="206" t="s">
        <v>444</v>
      </c>
      <c r="G275" s="204"/>
      <c r="H275" s="205" t="s">
        <v>1</v>
      </c>
      <c r="I275" s="139"/>
      <c r="J275" s="204"/>
      <c r="K275" s="204"/>
      <c r="L275" s="108"/>
      <c r="M275" s="110"/>
      <c r="N275" s="111"/>
      <c r="O275" s="111"/>
      <c r="P275" s="111"/>
      <c r="Q275" s="111"/>
      <c r="R275" s="111"/>
      <c r="S275" s="111"/>
      <c r="T275" s="112"/>
      <c r="AT275" s="109" t="s">
        <v>249</v>
      </c>
      <c r="AU275" s="109" t="s">
        <v>83</v>
      </c>
      <c r="AV275" s="13" t="s">
        <v>6</v>
      </c>
      <c r="AW275" s="13" t="s">
        <v>31</v>
      </c>
      <c r="AX275" s="13" t="s">
        <v>75</v>
      </c>
      <c r="AY275" s="109" t="s">
        <v>240</v>
      </c>
    </row>
    <row r="276" spans="2:51" s="13" customFormat="1" ht="12">
      <c r="B276" s="108"/>
      <c r="C276" s="204"/>
      <c r="D276" s="200" t="s">
        <v>249</v>
      </c>
      <c r="E276" s="205" t="s">
        <v>1</v>
      </c>
      <c r="F276" s="206" t="s">
        <v>445</v>
      </c>
      <c r="G276" s="204"/>
      <c r="H276" s="205" t="s">
        <v>1</v>
      </c>
      <c r="I276" s="139"/>
      <c r="J276" s="204"/>
      <c r="K276" s="204"/>
      <c r="L276" s="108"/>
      <c r="M276" s="110"/>
      <c r="N276" s="111"/>
      <c r="O276" s="111"/>
      <c r="P276" s="111"/>
      <c r="Q276" s="111"/>
      <c r="R276" s="111"/>
      <c r="S276" s="111"/>
      <c r="T276" s="112"/>
      <c r="AT276" s="109" t="s">
        <v>249</v>
      </c>
      <c r="AU276" s="109" t="s">
        <v>83</v>
      </c>
      <c r="AV276" s="13" t="s">
        <v>6</v>
      </c>
      <c r="AW276" s="13" t="s">
        <v>31</v>
      </c>
      <c r="AX276" s="13" t="s">
        <v>75</v>
      </c>
      <c r="AY276" s="109" t="s">
        <v>240</v>
      </c>
    </row>
    <row r="277" spans="2:51" s="12" customFormat="1" ht="12">
      <c r="B277" s="103"/>
      <c r="C277" s="199"/>
      <c r="D277" s="200" t="s">
        <v>249</v>
      </c>
      <c r="E277" s="201" t="s">
        <v>1</v>
      </c>
      <c r="F277" s="202" t="s">
        <v>446</v>
      </c>
      <c r="G277" s="199"/>
      <c r="H277" s="203">
        <v>150</v>
      </c>
      <c r="I277" s="137"/>
      <c r="J277" s="199"/>
      <c r="K277" s="199"/>
      <c r="L277" s="103"/>
      <c r="M277" s="105"/>
      <c r="N277" s="106"/>
      <c r="O277" s="106"/>
      <c r="P277" s="106"/>
      <c r="Q277" s="106"/>
      <c r="R277" s="106"/>
      <c r="S277" s="106"/>
      <c r="T277" s="107"/>
      <c r="AT277" s="104" t="s">
        <v>249</v>
      </c>
      <c r="AU277" s="104" t="s">
        <v>83</v>
      </c>
      <c r="AV277" s="12" t="s">
        <v>83</v>
      </c>
      <c r="AW277" s="12" t="s">
        <v>31</v>
      </c>
      <c r="AX277" s="12" t="s">
        <v>6</v>
      </c>
      <c r="AY277" s="104" t="s">
        <v>240</v>
      </c>
    </row>
    <row r="278" spans="2:65" s="1" customFormat="1" ht="36">
      <c r="B278" s="95"/>
      <c r="C278" s="193" t="s">
        <v>447</v>
      </c>
      <c r="D278" s="193" t="s">
        <v>242</v>
      </c>
      <c r="E278" s="194" t="s">
        <v>448</v>
      </c>
      <c r="F278" s="195" t="s">
        <v>449</v>
      </c>
      <c r="G278" s="196" t="s">
        <v>450</v>
      </c>
      <c r="H278" s="197">
        <v>1</v>
      </c>
      <c r="I278" s="128">
        <v>0</v>
      </c>
      <c r="J278" s="198">
        <f>ROUND(I278*H278,1)</f>
        <v>0</v>
      </c>
      <c r="K278" s="195" t="s">
        <v>246</v>
      </c>
      <c r="L278" s="28"/>
      <c r="M278" s="97" t="s">
        <v>1</v>
      </c>
      <c r="N278" s="98" t="s">
        <v>41</v>
      </c>
      <c r="O278" s="99">
        <v>6.459</v>
      </c>
      <c r="P278" s="99">
        <f>O278*H278</f>
        <v>6.459</v>
      </c>
      <c r="Q278" s="99">
        <v>0.14465</v>
      </c>
      <c r="R278" s="99">
        <f>Q278*H278</f>
        <v>0.14465</v>
      </c>
      <c r="S278" s="99">
        <v>0.112</v>
      </c>
      <c r="T278" s="100">
        <f>S278*H278</f>
        <v>0.112</v>
      </c>
      <c r="AR278" s="101" t="s">
        <v>247</v>
      </c>
      <c r="AT278" s="101" t="s">
        <v>242</v>
      </c>
      <c r="AU278" s="101" t="s">
        <v>83</v>
      </c>
      <c r="AY278" s="17" t="s">
        <v>240</v>
      </c>
      <c r="BE278" s="102">
        <f>IF(N278="základní",J278,0)</f>
        <v>0</v>
      </c>
      <c r="BF278" s="102">
        <f>IF(N278="snížená",J278,0)</f>
        <v>0</v>
      </c>
      <c r="BG278" s="102">
        <f>IF(N278="zákl. přenesená",J278,0)</f>
        <v>0</v>
      </c>
      <c r="BH278" s="102">
        <f>IF(N278="sníž. přenesená",J278,0)</f>
        <v>0</v>
      </c>
      <c r="BI278" s="102">
        <f>IF(N278="nulová",J278,0)</f>
        <v>0</v>
      </c>
      <c r="BJ278" s="17" t="s">
        <v>83</v>
      </c>
      <c r="BK278" s="102">
        <f>ROUND(I278*H278,1)</f>
        <v>0</v>
      </c>
      <c r="BL278" s="17" t="s">
        <v>247</v>
      </c>
      <c r="BM278" s="101" t="s">
        <v>451</v>
      </c>
    </row>
    <row r="279" spans="2:51" s="12" customFormat="1" ht="22.5">
      <c r="B279" s="103"/>
      <c r="C279" s="199"/>
      <c r="D279" s="200" t="s">
        <v>249</v>
      </c>
      <c r="E279" s="201" t="s">
        <v>1</v>
      </c>
      <c r="F279" s="202" t="s">
        <v>452</v>
      </c>
      <c r="G279" s="199"/>
      <c r="H279" s="203">
        <v>1</v>
      </c>
      <c r="I279" s="137"/>
      <c r="J279" s="199"/>
      <c r="K279" s="199"/>
      <c r="L279" s="103"/>
      <c r="M279" s="105"/>
      <c r="N279" s="106"/>
      <c r="O279" s="106"/>
      <c r="P279" s="106"/>
      <c r="Q279" s="106"/>
      <c r="R279" s="106"/>
      <c r="S279" s="106"/>
      <c r="T279" s="107"/>
      <c r="AT279" s="104" t="s">
        <v>249</v>
      </c>
      <c r="AU279" s="104" t="s">
        <v>83</v>
      </c>
      <c r="AV279" s="12" t="s">
        <v>83</v>
      </c>
      <c r="AW279" s="12" t="s">
        <v>31</v>
      </c>
      <c r="AX279" s="12" t="s">
        <v>6</v>
      </c>
      <c r="AY279" s="104" t="s">
        <v>240</v>
      </c>
    </row>
    <row r="280" spans="2:65" s="1" customFormat="1" ht="36">
      <c r="B280" s="95"/>
      <c r="C280" s="193" t="s">
        <v>453</v>
      </c>
      <c r="D280" s="193" t="s">
        <v>242</v>
      </c>
      <c r="E280" s="194" t="s">
        <v>454</v>
      </c>
      <c r="F280" s="195" t="s">
        <v>455</v>
      </c>
      <c r="G280" s="196" t="s">
        <v>253</v>
      </c>
      <c r="H280" s="197">
        <v>7.5</v>
      </c>
      <c r="I280" s="128">
        <v>0</v>
      </c>
      <c r="J280" s="198">
        <f>ROUND(I280*H280,1)</f>
        <v>0</v>
      </c>
      <c r="K280" s="195" t="s">
        <v>246</v>
      </c>
      <c r="L280" s="28"/>
      <c r="M280" s="97" t="s">
        <v>1</v>
      </c>
      <c r="N280" s="98" t="s">
        <v>41</v>
      </c>
      <c r="O280" s="99">
        <v>1.058</v>
      </c>
      <c r="P280" s="99">
        <f>O280*H280</f>
        <v>7.9350000000000005</v>
      </c>
      <c r="Q280" s="99">
        <v>0.00103</v>
      </c>
      <c r="R280" s="99">
        <f>Q280*H280</f>
        <v>0.007725000000000001</v>
      </c>
      <c r="S280" s="99">
        <v>0</v>
      </c>
      <c r="T280" s="100">
        <f>S280*H280</f>
        <v>0</v>
      </c>
      <c r="AR280" s="101" t="s">
        <v>247</v>
      </c>
      <c r="AT280" s="101" t="s">
        <v>242</v>
      </c>
      <c r="AU280" s="101" t="s">
        <v>83</v>
      </c>
      <c r="AY280" s="17" t="s">
        <v>240</v>
      </c>
      <c r="BE280" s="102">
        <f>IF(N280="základní",J280,0)</f>
        <v>0</v>
      </c>
      <c r="BF280" s="102">
        <f>IF(N280="snížená",J280,0)</f>
        <v>0</v>
      </c>
      <c r="BG280" s="102">
        <f>IF(N280="zákl. přenesená",J280,0)</f>
        <v>0</v>
      </c>
      <c r="BH280" s="102">
        <f>IF(N280="sníž. přenesená",J280,0)</f>
        <v>0</v>
      </c>
      <c r="BI280" s="102">
        <f>IF(N280="nulová",J280,0)</f>
        <v>0</v>
      </c>
      <c r="BJ280" s="17" t="s">
        <v>83</v>
      </c>
      <c r="BK280" s="102">
        <f>ROUND(I280*H280,1)</f>
        <v>0</v>
      </c>
      <c r="BL280" s="17" t="s">
        <v>247</v>
      </c>
      <c r="BM280" s="101" t="s">
        <v>456</v>
      </c>
    </row>
    <row r="281" spans="2:51" s="12" customFormat="1" ht="12">
      <c r="B281" s="103"/>
      <c r="C281" s="199"/>
      <c r="D281" s="200" t="s">
        <v>249</v>
      </c>
      <c r="E281" s="201" t="s">
        <v>1</v>
      </c>
      <c r="F281" s="202" t="s">
        <v>457</v>
      </c>
      <c r="G281" s="199"/>
      <c r="H281" s="203">
        <v>7.5</v>
      </c>
      <c r="I281" s="137"/>
      <c r="J281" s="199"/>
      <c r="K281" s="199"/>
      <c r="L281" s="103"/>
      <c r="M281" s="105"/>
      <c r="N281" s="106"/>
      <c r="O281" s="106"/>
      <c r="P281" s="106"/>
      <c r="Q281" s="106"/>
      <c r="R281" s="106"/>
      <c r="S281" s="106"/>
      <c r="T281" s="107"/>
      <c r="AT281" s="104" t="s">
        <v>249</v>
      </c>
      <c r="AU281" s="104" t="s">
        <v>83</v>
      </c>
      <c r="AV281" s="12" t="s">
        <v>83</v>
      </c>
      <c r="AW281" s="12" t="s">
        <v>31</v>
      </c>
      <c r="AX281" s="12" t="s">
        <v>6</v>
      </c>
      <c r="AY281" s="104" t="s">
        <v>240</v>
      </c>
    </row>
    <row r="282" spans="2:65" s="1" customFormat="1" ht="24">
      <c r="B282" s="95"/>
      <c r="C282" s="193" t="s">
        <v>382</v>
      </c>
      <c r="D282" s="193" t="s">
        <v>242</v>
      </c>
      <c r="E282" s="194" t="s">
        <v>458</v>
      </c>
      <c r="F282" s="195" t="s">
        <v>459</v>
      </c>
      <c r="G282" s="196" t="s">
        <v>245</v>
      </c>
      <c r="H282" s="197">
        <v>9.025</v>
      </c>
      <c r="I282" s="128">
        <v>0</v>
      </c>
      <c r="J282" s="198">
        <f>ROUND(I282*H282,1)</f>
        <v>0</v>
      </c>
      <c r="K282" s="195" t="s">
        <v>246</v>
      </c>
      <c r="L282" s="28"/>
      <c r="M282" s="97" t="s">
        <v>1</v>
      </c>
      <c r="N282" s="98" t="s">
        <v>41</v>
      </c>
      <c r="O282" s="99">
        <v>0.301</v>
      </c>
      <c r="P282" s="99">
        <f>O282*H282</f>
        <v>2.716525</v>
      </c>
      <c r="Q282" s="99">
        <v>0</v>
      </c>
      <c r="R282" s="99">
        <f>Q282*H282</f>
        <v>0</v>
      </c>
      <c r="S282" s="99">
        <v>0.09</v>
      </c>
      <c r="T282" s="100">
        <f>S282*H282</f>
        <v>0.81225</v>
      </c>
      <c r="AR282" s="101" t="s">
        <v>247</v>
      </c>
      <c r="AT282" s="101" t="s">
        <v>242</v>
      </c>
      <c r="AU282" s="101" t="s">
        <v>83</v>
      </c>
      <c r="AY282" s="17" t="s">
        <v>240</v>
      </c>
      <c r="BE282" s="102">
        <f>IF(N282="základní",J282,0)</f>
        <v>0</v>
      </c>
      <c r="BF282" s="102">
        <f>IF(N282="snížená",J282,0)</f>
        <v>0</v>
      </c>
      <c r="BG282" s="102">
        <f>IF(N282="zákl. přenesená",J282,0)</f>
        <v>0</v>
      </c>
      <c r="BH282" s="102">
        <f>IF(N282="sníž. přenesená",J282,0)</f>
        <v>0</v>
      </c>
      <c r="BI282" s="102">
        <f>IF(N282="nulová",J282,0)</f>
        <v>0</v>
      </c>
      <c r="BJ282" s="17" t="s">
        <v>83</v>
      </c>
      <c r="BK282" s="102">
        <f>ROUND(I282*H282,1)</f>
        <v>0</v>
      </c>
      <c r="BL282" s="17" t="s">
        <v>247</v>
      </c>
      <c r="BM282" s="101" t="s">
        <v>460</v>
      </c>
    </row>
    <row r="283" spans="2:51" s="12" customFormat="1" ht="12">
      <c r="B283" s="103"/>
      <c r="C283" s="199"/>
      <c r="D283" s="200" t="s">
        <v>249</v>
      </c>
      <c r="E283" s="201" t="s">
        <v>1</v>
      </c>
      <c r="F283" s="202" t="s">
        <v>461</v>
      </c>
      <c r="G283" s="199"/>
      <c r="H283" s="203">
        <v>9.025</v>
      </c>
      <c r="I283" s="137"/>
      <c r="J283" s="199"/>
      <c r="K283" s="199"/>
      <c r="L283" s="103"/>
      <c r="M283" s="105"/>
      <c r="N283" s="106"/>
      <c r="O283" s="106"/>
      <c r="P283" s="106"/>
      <c r="Q283" s="106"/>
      <c r="R283" s="106"/>
      <c r="S283" s="106"/>
      <c r="T283" s="107"/>
      <c r="AT283" s="104" t="s">
        <v>249</v>
      </c>
      <c r="AU283" s="104" t="s">
        <v>83</v>
      </c>
      <c r="AV283" s="12" t="s">
        <v>83</v>
      </c>
      <c r="AW283" s="12" t="s">
        <v>31</v>
      </c>
      <c r="AX283" s="12" t="s">
        <v>6</v>
      </c>
      <c r="AY283" s="104" t="s">
        <v>240</v>
      </c>
    </row>
    <row r="284" spans="2:65" s="1" customFormat="1" ht="24">
      <c r="B284" s="95"/>
      <c r="C284" s="193" t="s">
        <v>462</v>
      </c>
      <c r="D284" s="193" t="s">
        <v>242</v>
      </c>
      <c r="E284" s="194" t="s">
        <v>463</v>
      </c>
      <c r="F284" s="195" t="s">
        <v>464</v>
      </c>
      <c r="G284" s="196" t="s">
        <v>397</v>
      </c>
      <c r="H284" s="197">
        <v>0.113</v>
      </c>
      <c r="I284" s="128">
        <v>0</v>
      </c>
      <c r="J284" s="198">
        <f>ROUND(I284*H284,1)</f>
        <v>0</v>
      </c>
      <c r="K284" s="195" t="s">
        <v>246</v>
      </c>
      <c r="L284" s="28"/>
      <c r="M284" s="97" t="s">
        <v>1</v>
      </c>
      <c r="N284" s="98" t="s">
        <v>41</v>
      </c>
      <c r="O284" s="99">
        <v>1.8</v>
      </c>
      <c r="P284" s="99">
        <f>O284*H284</f>
        <v>0.2034</v>
      </c>
      <c r="Q284" s="99">
        <v>0</v>
      </c>
      <c r="R284" s="99">
        <f>Q284*H284</f>
        <v>0</v>
      </c>
      <c r="S284" s="99">
        <v>1.4</v>
      </c>
      <c r="T284" s="100">
        <f>S284*H284</f>
        <v>0.1582</v>
      </c>
      <c r="AR284" s="101" t="s">
        <v>247</v>
      </c>
      <c r="AT284" s="101" t="s">
        <v>242</v>
      </c>
      <c r="AU284" s="101" t="s">
        <v>83</v>
      </c>
      <c r="AY284" s="17" t="s">
        <v>240</v>
      </c>
      <c r="BE284" s="102">
        <f>IF(N284="základní",J284,0)</f>
        <v>0</v>
      </c>
      <c r="BF284" s="102">
        <f>IF(N284="snížená",J284,0)</f>
        <v>0</v>
      </c>
      <c r="BG284" s="102">
        <f>IF(N284="zákl. přenesená",J284,0)</f>
        <v>0</v>
      </c>
      <c r="BH284" s="102">
        <f>IF(N284="sníž. přenesená",J284,0)</f>
        <v>0</v>
      </c>
      <c r="BI284" s="102">
        <f>IF(N284="nulová",J284,0)</f>
        <v>0</v>
      </c>
      <c r="BJ284" s="17" t="s">
        <v>83</v>
      </c>
      <c r="BK284" s="102">
        <f>ROUND(I284*H284,1)</f>
        <v>0</v>
      </c>
      <c r="BL284" s="17" t="s">
        <v>247</v>
      </c>
      <c r="BM284" s="101" t="s">
        <v>465</v>
      </c>
    </row>
    <row r="285" spans="2:51" s="12" customFormat="1" ht="12">
      <c r="B285" s="103"/>
      <c r="C285" s="199"/>
      <c r="D285" s="200" t="s">
        <v>249</v>
      </c>
      <c r="E285" s="201" t="s">
        <v>1</v>
      </c>
      <c r="F285" s="202" t="s">
        <v>466</v>
      </c>
      <c r="G285" s="199"/>
      <c r="H285" s="203">
        <v>0.113</v>
      </c>
      <c r="I285" s="137"/>
      <c r="J285" s="199"/>
      <c r="K285" s="199"/>
      <c r="L285" s="103"/>
      <c r="M285" s="105"/>
      <c r="N285" s="106"/>
      <c r="O285" s="106"/>
      <c r="P285" s="106"/>
      <c r="Q285" s="106"/>
      <c r="R285" s="106"/>
      <c r="S285" s="106"/>
      <c r="T285" s="107"/>
      <c r="AT285" s="104" t="s">
        <v>249</v>
      </c>
      <c r="AU285" s="104" t="s">
        <v>83</v>
      </c>
      <c r="AV285" s="12" t="s">
        <v>83</v>
      </c>
      <c r="AW285" s="12" t="s">
        <v>31</v>
      </c>
      <c r="AX285" s="12" t="s">
        <v>6</v>
      </c>
      <c r="AY285" s="104" t="s">
        <v>240</v>
      </c>
    </row>
    <row r="286" spans="2:65" s="1" customFormat="1" ht="24">
      <c r="B286" s="95"/>
      <c r="C286" s="193" t="s">
        <v>467</v>
      </c>
      <c r="D286" s="193" t="s">
        <v>242</v>
      </c>
      <c r="E286" s="194" t="s">
        <v>468</v>
      </c>
      <c r="F286" s="195" t="s">
        <v>469</v>
      </c>
      <c r="G286" s="196" t="s">
        <v>245</v>
      </c>
      <c r="H286" s="197">
        <v>1.676</v>
      </c>
      <c r="I286" s="128">
        <v>0</v>
      </c>
      <c r="J286" s="198">
        <f>ROUND(I286*H286,1)</f>
        <v>0</v>
      </c>
      <c r="K286" s="195" t="s">
        <v>246</v>
      </c>
      <c r="L286" s="28"/>
      <c r="M286" s="97" t="s">
        <v>1</v>
      </c>
      <c r="N286" s="98" t="s">
        <v>41</v>
      </c>
      <c r="O286" s="99">
        <v>0.67</v>
      </c>
      <c r="P286" s="99">
        <f>O286*H286</f>
        <v>1.12292</v>
      </c>
      <c r="Q286" s="99">
        <v>0</v>
      </c>
      <c r="R286" s="99">
        <f>Q286*H286</f>
        <v>0</v>
      </c>
      <c r="S286" s="99">
        <v>0.041</v>
      </c>
      <c r="T286" s="100">
        <f>S286*H286</f>
        <v>0.068716</v>
      </c>
      <c r="AR286" s="101" t="s">
        <v>247</v>
      </c>
      <c r="AT286" s="101" t="s">
        <v>242</v>
      </c>
      <c r="AU286" s="101" t="s">
        <v>83</v>
      </c>
      <c r="AY286" s="17" t="s">
        <v>240</v>
      </c>
      <c r="BE286" s="102">
        <f>IF(N286="základní",J286,0)</f>
        <v>0</v>
      </c>
      <c r="BF286" s="102">
        <f>IF(N286="snížená",J286,0)</f>
        <v>0</v>
      </c>
      <c r="BG286" s="102">
        <f>IF(N286="zákl. přenesená",J286,0)</f>
        <v>0</v>
      </c>
      <c r="BH286" s="102">
        <f>IF(N286="sníž. přenesená",J286,0)</f>
        <v>0</v>
      </c>
      <c r="BI286" s="102">
        <f>IF(N286="nulová",J286,0)</f>
        <v>0</v>
      </c>
      <c r="BJ286" s="17" t="s">
        <v>83</v>
      </c>
      <c r="BK286" s="102">
        <f>ROUND(I286*H286,1)</f>
        <v>0</v>
      </c>
      <c r="BL286" s="17" t="s">
        <v>247</v>
      </c>
      <c r="BM286" s="101" t="s">
        <v>470</v>
      </c>
    </row>
    <row r="287" spans="2:51" s="12" customFormat="1" ht="12">
      <c r="B287" s="103"/>
      <c r="C287" s="199"/>
      <c r="D287" s="200" t="s">
        <v>249</v>
      </c>
      <c r="E287" s="201" t="s">
        <v>1</v>
      </c>
      <c r="F287" s="202" t="s">
        <v>471</v>
      </c>
      <c r="G287" s="199"/>
      <c r="H287" s="203">
        <v>1.676</v>
      </c>
      <c r="I287" s="137"/>
      <c r="J287" s="199"/>
      <c r="K287" s="199"/>
      <c r="L287" s="103"/>
      <c r="M287" s="105"/>
      <c r="N287" s="106"/>
      <c r="O287" s="106"/>
      <c r="P287" s="106"/>
      <c r="Q287" s="106"/>
      <c r="R287" s="106"/>
      <c r="S287" s="106"/>
      <c r="T287" s="107"/>
      <c r="AT287" s="104" t="s">
        <v>249</v>
      </c>
      <c r="AU287" s="104" t="s">
        <v>83</v>
      </c>
      <c r="AV287" s="12" t="s">
        <v>83</v>
      </c>
      <c r="AW287" s="12" t="s">
        <v>31</v>
      </c>
      <c r="AX287" s="12" t="s">
        <v>6</v>
      </c>
      <c r="AY287" s="104" t="s">
        <v>240</v>
      </c>
    </row>
    <row r="288" spans="2:65" s="1" customFormat="1" ht="24">
      <c r="B288" s="95"/>
      <c r="C288" s="193" t="s">
        <v>472</v>
      </c>
      <c r="D288" s="193" t="s">
        <v>242</v>
      </c>
      <c r="E288" s="194" t="s">
        <v>473</v>
      </c>
      <c r="F288" s="195" t="s">
        <v>474</v>
      </c>
      <c r="G288" s="196" t="s">
        <v>245</v>
      </c>
      <c r="H288" s="197">
        <v>1.576</v>
      </c>
      <c r="I288" s="128">
        <v>0</v>
      </c>
      <c r="J288" s="198">
        <f>ROUND(I288*H288,1)</f>
        <v>0</v>
      </c>
      <c r="K288" s="195" t="s">
        <v>246</v>
      </c>
      <c r="L288" s="28"/>
      <c r="M288" s="97" t="s">
        <v>1</v>
      </c>
      <c r="N288" s="98" t="s">
        <v>41</v>
      </c>
      <c r="O288" s="99">
        <v>0.939</v>
      </c>
      <c r="P288" s="99">
        <f>O288*H288</f>
        <v>1.479864</v>
      </c>
      <c r="Q288" s="99">
        <v>0</v>
      </c>
      <c r="R288" s="99">
        <f>Q288*H288</f>
        <v>0</v>
      </c>
      <c r="S288" s="99">
        <v>0.076</v>
      </c>
      <c r="T288" s="100">
        <f>S288*H288</f>
        <v>0.11977600000000001</v>
      </c>
      <c r="AR288" s="101" t="s">
        <v>247</v>
      </c>
      <c r="AT288" s="101" t="s">
        <v>242</v>
      </c>
      <c r="AU288" s="101" t="s">
        <v>83</v>
      </c>
      <c r="AY288" s="17" t="s">
        <v>240</v>
      </c>
      <c r="BE288" s="102">
        <f>IF(N288="základní",J288,0)</f>
        <v>0</v>
      </c>
      <c r="BF288" s="102">
        <f>IF(N288="snížená",J288,0)</f>
        <v>0</v>
      </c>
      <c r="BG288" s="102">
        <f>IF(N288="zákl. přenesená",J288,0)</f>
        <v>0</v>
      </c>
      <c r="BH288" s="102">
        <f>IF(N288="sníž. přenesená",J288,0)</f>
        <v>0</v>
      </c>
      <c r="BI288" s="102">
        <f>IF(N288="nulová",J288,0)</f>
        <v>0</v>
      </c>
      <c r="BJ288" s="17" t="s">
        <v>83</v>
      </c>
      <c r="BK288" s="102">
        <f>ROUND(I288*H288,1)</f>
        <v>0</v>
      </c>
      <c r="BL288" s="17" t="s">
        <v>247</v>
      </c>
      <c r="BM288" s="101" t="s">
        <v>475</v>
      </c>
    </row>
    <row r="289" spans="2:51" s="12" customFormat="1" ht="12">
      <c r="B289" s="103"/>
      <c r="C289" s="199"/>
      <c r="D289" s="200" t="s">
        <v>249</v>
      </c>
      <c r="E289" s="201" t="s">
        <v>1</v>
      </c>
      <c r="F289" s="202" t="s">
        <v>476</v>
      </c>
      <c r="G289" s="199"/>
      <c r="H289" s="203">
        <v>1.576</v>
      </c>
      <c r="I289" s="137"/>
      <c r="J289" s="199"/>
      <c r="K289" s="199"/>
      <c r="L289" s="103"/>
      <c r="M289" s="105"/>
      <c r="N289" s="106"/>
      <c r="O289" s="106"/>
      <c r="P289" s="106"/>
      <c r="Q289" s="106"/>
      <c r="R289" s="106"/>
      <c r="S289" s="106"/>
      <c r="T289" s="107"/>
      <c r="AT289" s="104" t="s">
        <v>249</v>
      </c>
      <c r="AU289" s="104" t="s">
        <v>83</v>
      </c>
      <c r="AV289" s="12" t="s">
        <v>83</v>
      </c>
      <c r="AW289" s="12" t="s">
        <v>31</v>
      </c>
      <c r="AX289" s="12" t="s">
        <v>6</v>
      </c>
      <c r="AY289" s="104" t="s">
        <v>240</v>
      </c>
    </row>
    <row r="290" spans="2:65" s="1" customFormat="1" ht="24">
      <c r="B290" s="95"/>
      <c r="C290" s="193" t="s">
        <v>477</v>
      </c>
      <c r="D290" s="193" t="s">
        <v>242</v>
      </c>
      <c r="E290" s="194" t="s">
        <v>478</v>
      </c>
      <c r="F290" s="195" t="s">
        <v>479</v>
      </c>
      <c r="G290" s="196" t="s">
        <v>245</v>
      </c>
      <c r="H290" s="197">
        <v>1.293</v>
      </c>
      <c r="I290" s="128">
        <v>0</v>
      </c>
      <c r="J290" s="198">
        <f>ROUND(I290*H290,1)</f>
        <v>0</v>
      </c>
      <c r="K290" s="195" t="s">
        <v>246</v>
      </c>
      <c r="L290" s="28"/>
      <c r="M290" s="97" t="s">
        <v>1</v>
      </c>
      <c r="N290" s="98" t="s">
        <v>41</v>
      </c>
      <c r="O290" s="99">
        <v>0.33</v>
      </c>
      <c r="P290" s="99">
        <f>O290*H290</f>
        <v>0.42669</v>
      </c>
      <c r="Q290" s="99">
        <v>0</v>
      </c>
      <c r="R290" s="99">
        <f>Q290*H290</f>
        <v>0</v>
      </c>
      <c r="S290" s="99">
        <v>0.18</v>
      </c>
      <c r="T290" s="100">
        <f>S290*H290</f>
        <v>0.23273999999999997</v>
      </c>
      <c r="AR290" s="101" t="s">
        <v>247</v>
      </c>
      <c r="AT290" s="101" t="s">
        <v>242</v>
      </c>
      <c r="AU290" s="101" t="s">
        <v>83</v>
      </c>
      <c r="AY290" s="17" t="s">
        <v>240</v>
      </c>
      <c r="BE290" s="102">
        <f>IF(N290="základní",J290,0)</f>
        <v>0</v>
      </c>
      <c r="BF290" s="102">
        <f>IF(N290="snížená",J290,0)</f>
        <v>0</v>
      </c>
      <c r="BG290" s="102">
        <f>IF(N290="zákl. přenesená",J290,0)</f>
        <v>0</v>
      </c>
      <c r="BH290" s="102">
        <f>IF(N290="sníž. přenesená",J290,0)</f>
        <v>0</v>
      </c>
      <c r="BI290" s="102">
        <f>IF(N290="nulová",J290,0)</f>
        <v>0</v>
      </c>
      <c r="BJ290" s="17" t="s">
        <v>83</v>
      </c>
      <c r="BK290" s="102">
        <f>ROUND(I290*H290,1)</f>
        <v>0</v>
      </c>
      <c r="BL290" s="17" t="s">
        <v>247</v>
      </c>
      <c r="BM290" s="101" t="s">
        <v>480</v>
      </c>
    </row>
    <row r="291" spans="2:51" s="12" customFormat="1" ht="12">
      <c r="B291" s="103"/>
      <c r="C291" s="199"/>
      <c r="D291" s="200" t="s">
        <v>249</v>
      </c>
      <c r="E291" s="201" t="s">
        <v>1</v>
      </c>
      <c r="F291" s="202" t="s">
        <v>481</v>
      </c>
      <c r="G291" s="199"/>
      <c r="H291" s="203">
        <v>1.293</v>
      </c>
      <c r="I291" s="137"/>
      <c r="J291" s="199"/>
      <c r="K291" s="199"/>
      <c r="L291" s="103"/>
      <c r="M291" s="105"/>
      <c r="N291" s="106"/>
      <c r="O291" s="106"/>
      <c r="P291" s="106"/>
      <c r="Q291" s="106"/>
      <c r="R291" s="106"/>
      <c r="S291" s="106"/>
      <c r="T291" s="107"/>
      <c r="AT291" s="104" t="s">
        <v>249</v>
      </c>
      <c r="AU291" s="104" t="s">
        <v>83</v>
      </c>
      <c r="AV291" s="12" t="s">
        <v>83</v>
      </c>
      <c r="AW291" s="12" t="s">
        <v>31</v>
      </c>
      <c r="AX291" s="12" t="s">
        <v>6</v>
      </c>
      <c r="AY291" s="104" t="s">
        <v>240</v>
      </c>
    </row>
    <row r="292" spans="2:65" s="1" customFormat="1" ht="24">
      <c r="B292" s="95"/>
      <c r="C292" s="193" t="s">
        <v>482</v>
      </c>
      <c r="D292" s="193" t="s">
        <v>242</v>
      </c>
      <c r="E292" s="194" t="s">
        <v>483</v>
      </c>
      <c r="F292" s="195" t="s">
        <v>484</v>
      </c>
      <c r="G292" s="196" t="s">
        <v>253</v>
      </c>
      <c r="H292" s="197">
        <v>10.5</v>
      </c>
      <c r="I292" s="128">
        <v>0</v>
      </c>
      <c r="J292" s="198">
        <f>ROUND(I292*H292,1)</f>
        <v>0</v>
      </c>
      <c r="K292" s="195" t="s">
        <v>246</v>
      </c>
      <c r="L292" s="28"/>
      <c r="M292" s="97" t="s">
        <v>1</v>
      </c>
      <c r="N292" s="98" t="s">
        <v>41</v>
      </c>
      <c r="O292" s="99">
        <v>1.78</v>
      </c>
      <c r="P292" s="99">
        <f>O292*H292</f>
        <v>18.69</v>
      </c>
      <c r="Q292" s="99">
        <v>0</v>
      </c>
      <c r="R292" s="99">
        <f>Q292*H292</f>
        <v>0</v>
      </c>
      <c r="S292" s="99">
        <v>0.001</v>
      </c>
      <c r="T292" s="100">
        <f>S292*H292</f>
        <v>0.0105</v>
      </c>
      <c r="AR292" s="101" t="s">
        <v>247</v>
      </c>
      <c r="AT292" s="101" t="s">
        <v>242</v>
      </c>
      <c r="AU292" s="101" t="s">
        <v>83</v>
      </c>
      <c r="AY292" s="17" t="s">
        <v>240</v>
      </c>
      <c r="BE292" s="102">
        <f>IF(N292="základní",J292,0)</f>
        <v>0</v>
      </c>
      <c r="BF292" s="102">
        <f>IF(N292="snížená",J292,0)</f>
        <v>0</v>
      </c>
      <c r="BG292" s="102">
        <f>IF(N292="zákl. přenesená",J292,0)</f>
        <v>0</v>
      </c>
      <c r="BH292" s="102">
        <f>IF(N292="sníž. přenesená",J292,0)</f>
        <v>0</v>
      </c>
      <c r="BI292" s="102">
        <f>IF(N292="nulová",J292,0)</f>
        <v>0</v>
      </c>
      <c r="BJ292" s="17" t="s">
        <v>83</v>
      </c>
      <c r="BK292" s="102">
        <f>ROUND(I292*H292,1)</f>
        <v>0</v>
      </c>
      <c r="BL292" s="17" t="s">
        <v>247</v>
      </c>
      <c r="BM292" s="101" t="s">
        <v>485</v>
      </c>
    </row>
    <row r="293" spans="2:51" s="13" customFormat="1" ht="12">
      <c r="B293" s="108"/>
      <c r="C293" s="204"/>
      <c r="D293" s="200" t="s">
        <v>249</v>
      </c>
      <c r="E293" s="205" t="s">
        <v>1</v>
      </c>
      <c r="F293" s="206" t="s">
        <v>486</v>
      </c>
      <c r="G293" s="204"/>
      <c r="H293" s="205" t="s">
        <v>1</v>
      </c>
      <c r="I293" s="139"/>
      <c r="J293" s="204"/>
      <c r="K293" s="204"/>
      <c r="L293" s="108"/>
      <c r="M293" s="110"/>
      <c r="N293" s="111"/>
      <c r="O293" s="111"/>
      <c r="P293" s="111"/>
      <c r="Q293" s="111"/>
      <c r="R293" s="111"/>
      <c r="S293" s="111"/>
      <c r="T293" s="112"/>
      <c r="AT293" s="109" t="s">
        <v>249</v>
      </c>
      <c r="AU293" s="109" t="s">
        <v>83</v>
      </c>
      <c r="AV293" s="13" t="s">
        <v>6</v>
      </c>
      <c r="AW293" s="13" t="s">
        <v>31</v>
      </c>
      <c r="AX293" s="13" t="s">
        <v>75</v>
      </c>
      <c r="AY293" s="109" t="s">
        <v>240</v>
      </c>
    </row>
    <row r="294" spans="2:51" s="12" customFormat="1" ht="22.5">
      <c r="B294" s="103"/>
      <c r="C294" s="199"/>
      <c r="D294" s="200" t="s">
        <v>249</v>
      </c>
      <c r="E294" s="201" t="s">
        <v>1</v>
      </c>
      <c r="F294" s="202" t="s">
        <v>487</v>
      </c>
      <c r="G294" s="199"/>
      <c r="H294" s="203">
        <v>10.5</v>
      </c>
      <c r="I294" s="137"/>
      <c r="J294" s="199"/>
      <c r="K294" s="199"/>
      <c r="L294" s="103"/>
      <c r="M294" s="105"/>
      <c r="N294" s="106"/>
      <c r="O294" s="106"/>
      <c r="P294" s="106"/>
      <c r="Q294" s="106"/>
      <c r="R294" s="106"/>
      <c r="S294" s="106"/>
      <c r="T294" s="107"/>
      <c r="AT294" s="104" t="s">
        <v>249</v>
      </c>
      <c r="AU294" s="104" t="s">
        <v>83</v>
      </c>
      <c r="AV294" s="12" t="s">
        <v>83</v>
      </c>
      <c r="AW294" s="12" t="s">
        <v>31</v>
      </c>
      <c r="AX294" s="12" t="s">
        <v>6</v>
      </c>
      <c r="AY294" s="104" t="s">
        <v>240</v>
      </c>
    </row>
    <row r="295" spans="2:65" s="1" customFormat="1" ht="36">
      <c r="B295" s="95"/>
      <c r="C295" s="193" t="s">
        <v>488</v>
      </c>
      <c r="D295" s="193" t="s">
        <v>242</v>
      </c>
      <c r="E295" s="194" t="s">
        <v>489</v>
      </c>
      <c r="F295" s="195" t="s">
        <v>490</v>
      </c>
      <c r="G295" s="196" t="s">
        <v>245</v>
      </c>
      <c r="H295" s="197">
        <v>117.736</v>
      </c>
      <c r="I295" s="128">
        <v>0</v>
      </c>
      <c r="J295" s="198">
        <f>ROUND(I295*H295,1)</f>
        <v>0</v>
      </c>
      <c r="K295" s="195" t="s">
        <v>246</v>
      </c>
      <c r="L295" s="28"/>
      <c r="M295" s="97" t="s">
        <v>1</v>
      </c>
      <c r="N295" s="98" t="s">
        <v>41</v>
      </c>
      <c r="O295" s="99">
        <v>0.02</v>
      </c>
      <c r="P295" s="99">
        <f>O295*H295</f>
        <v>2.35472</v>
      </c>
      <c r="Q295" s="99">
        <v>0</v>
      </c>
      <c r="R295" s="99">
        <f>Q295*H295</f>
        <v>0</v>
      </c>
      <c r="S295" s="99">
        <v>0.002</v>
      </c>
      <c r="T295" s="100">
        <f>S295*H295</f>
        <v>0.23547200000000001</v>
      </c>
      <c r="AR295" s="101" t="s">
        <v>247</v>
      </c>
      <c r="AT295" s="101" t="s">
        <v>242</v>
      </c>
      <c r="AU295" s="101" t="s">
        <v>83</v>
      </c>
      <c r="AY295" s="17" t="s">
        <v>240</v>
      </c>
      <c r="BE295" s="102">
        <f>IF(N295="základní",J295,0)</f>
        <v>0</v>
      </c>
      <c r="BF295" s="102">
        <f>IF(N295="snížená",J295,0)</f>
        <v>0</v>
      </c>
      <c r="BG295" s="102">
        <f>IF(N295="zákl. přenesená",J295,0)</f>
        <v>0</v>
      </c>
      <c r="BH295" s="102">
        <f>IF(N295="sníž. přenesená",J295,0)</f>
        <v>0</v>
      </c>
      <c r="BI295" s="102">
        <f>IF(N295="nulová",J295,0)</f>
        <v>0</v>
      </c>
      <c r="BJ295" s="17" t="s">
        <v>83</v>
      </c>
      <c r="BK295" s="102">
        <f>ROUND(I295*H295,1)</f>
        <v>0</v>
      </c>
      <c r="BL295" s="17" t="s">
        <v>247</v>
      </c>
      <c r="BM295" s="101" t="s">
        <v>491</v>
      </c>
    </row>
    <row r="296" spans="2:51" s="12" customFormat="1" ht="12">
      <c r="B296" s="103"/>
      <c r="C296" s="199"/>
      <c r="D296" s="200" t="s">
        <v>249</v>
      </c>
      <c r="E296" s="201" t="s">
        <v>1</v>
      </c>
      <c r="F296" s="202" t="s">
        <v>492</v>
      </c>
      <c r="G296" s="199"/>
      <c r="H296" s="203">
        <v>117.736</v>
      </c>
      <c r="I296" s="137"/>
      <c r="J296" s="199"/>
      <c r="K296" s="199"/>
      <c r="L296" s="103"/>
      <c r="M296" s="105"/>
      <c r="N296" s="106"/>
      <c r="O296" s="106"/>
      <c r="P296" s="106"/>
      <c r="Q296" s="106"/>
      <c r="R296" s="106"/>
      <c r="S296" s="106"/>
      <c r="T296" s="107"/>
      <c r="AT296" s="104" t="s">
        <v>249</v>
      </c>
      <c r="AU296" s="104" t="s">
        <v>83</v>
      </c>
      <c r="AV296" s="12" t="s">
        <v>83</v>
      </c>
      <c r="AW296" s="12" t="s">
        <v>31</v>
      </c>
      <c r="AX296" s="12" t="s">
        <v>6</v>
      </c>
      <c r="AY296" s="104" t="s">
        <v>240</v>
      </c>
    </row>
    <row r="297" spans="2:65" s="1" customFormat="1" ht="36">
      <c r="B297" s="95"/>
      <c r="C297" s="193" t="s">
        <v>493</v>
      </c>
      <c r="D297" s="193" t="s">
        <v>242</v>
      </c>
      <c r="E297" s="194" t="s">
        <v>494</v>
      </c>
      <c r="F297" s="195" t="s">
        <v>495</v>
      </c>
      <c r="G297" s="196" t="s">
        <v>245</v>
      </c>
      <c r="H297" s="197">
        <v>355.436</v>
      </c>
      <c r="I297" s="128">
        <v>0</v>
      </c>
      <c r="J297" s="198">
        <f>ROUND(I297*H297,1)</f>
        <v>0</v>
      </c>
      <c r="K297" s="195" t="s">
        <v>246</v>
      </c>
      <c r="L297" s="28"/>
      <c r="M297" s="97" t="s">
        <v>1</v>
      </c>
      <c r="N297" s="98" t="s">
        <v>41</v>
      </c>
      <c r="O297" s="99">
        <v>0.01</v>
      </c>
      <c r="P297" s="99">
        <f>O297*H297</f>
        <v>3.55436</v>
      </c>
      <c r="Q297" s="99">
        <v>0</v>
      </c>
      <c r="R297" s="99">
        <f>Q297*H297</f>
        <v>0</v>
      </c>
      <c r="S297" s="99">
        <v>0.002</v>
      </c>
      <c r="T297" s="100">
        <f>S297*H297</f>
        <v>0.710872</v>
      </c>
      <c r="AR297" s="101" t="s">
        <v>247</v>
      </c>
      <c r="AT297" s="101" t="s">
        <v>242</v>
      </c>
      <c r="AU297" s="101" t="s">
        <v>83</v>
      </c>
      <c r="AY297" s="17" t="s">
        <v>240</v>
      </c>
      <c r="BE297" s="102">
        <f>IF(N297="základní",J297,0)</f>
        <v>0</v>
      </c>
      <c r="BF297" s="102">
        <f>IF(N297="snížená",J297,0)</f>
        <v>0</v>
      </c>
      <c r="BG297" s="102">
        <f>IF(N297="zákl. přenesená",J297,0)</f>
        <v>0</v>
      </c>
      <c r="BH297" s="102">
        <f>IF(N297="sníž. přenesená",J297,0)</f>
        <v>0</v>
      </c>
      <c r="BI297" s="102">
        <f>IF(N297="nulová",J297,0)</f>
        <v>0</v>
      </c>
      <c r="BJ297" s="17" t="s">
        <v>83</v>
      </c>
      <c r="BK297" s="102">
        <f>ROUND(I297*H297,1)</f>
        <v>0</v>
      </c>
      <c r="BL297" s="17" t="s">
        <v>247</v>
      </c>
      <c r="BM297" s="101" t="s">
        <v>496</v>
      </c>
    </row>
    <row r="298" spans="2:51" s="13" customFormat="1" ht="12">
      <c r="B298" s="108"/>
      <c r="C298" s="204"/>
      <c r="D298" s="200" t="s">
        <v>249</v>
      </c>
      <c r="E298" s="205" t="s">
        <v>1</v>
      </c>
      <c r="F298" s="206" t="s">
        <v>497</v>
      </c>
      <c r="G298" s="204"/>
      <c r="H298" s="205" t="s">
        <v>1</v>
      </c>
      <c r="I298" s="139"/>
      <c r="J298" s="204"/>
      <c r="K298" s="204"/>
      <c r="L298" s="108"/>
      <c r="M298" s="110"/>
      <c r="N298" s="111"/>
      <c r="O298" s="111"/>
      <c r="P298" s="111"/>
      <c r="Q298" s="111"/>
      <c r="R298" s="111"/>
      <c r="S298" s="111"/>
      <c r="T298" s="112"/>
      <c r="AT298" s="109" t="s">
        <v>249</v>
      </c>
      <c r="AU298" s="109" t="s">
        <v>83</v>
      </c>
      <c r="AV298" s="13" t="s">
        <v>6</v>
      </c>
      <c r="AW298" s="13" t="s">
        <v>31</v>
      </c>
      <c r="AX298" s="13" t="s">
        <v>75</v>
      </c>
      <c r="AY298" s="109" t="s">
        <v>240</v>
      </c>
    </row>
    <row r="299" spans="2:51" s="13" customFormat="1" ht="12">
      <c r="B299" s="108"/>
      <c r="C299" s="204"/>
      <c r="D299" s="200" t="s">
        <v>249</v>
      </c>
      <c r="E299" s="205" t="s">
        <v>1</v>
      </c>
      <c r="F299" s="206" t="s">
        <v>329</v>
      </c>
      <c r="G299" s="204"/>
      <c r="H299" s="205" t="s">
        <v>1</v>
      </c>
      <c r="I299" s="139"/>
      <c r="J299" s="204"/>
      <c r="K299" s="204"/>
      <c r="L299" s="108"/>
      <c r="M299" s="110"/>
      <c r="N299" s="111"/>
      <c r="O299" s="111"/>
      <c r="P299" s="111"/>
      <c r="Q299" s="111"/>
      <c r="R299" s="111"/>
      <c r="S299" s="111"/>
      <c r="T299" s="112"/>
      <c r="AT299" s="109" t="s">
        <v>249</v>
      </c>
      <c r="AU299" s="109" t="s">
        <v>83</v>
      </c>
      <c r="AV299" s="13" t="s">
        <v>6</v>
      </c>
      <c r="AW299" s="13" t="s">
        <v>31</v>
      </c>
      <c r="AX299" s="13" t="s">
        <v>75</v>
      </c>
      <c r="AY299" s="109" t="s">
        <v>240</v>
      </c>
    </row>
    <row r="300" spans="2:51" s="12" customFormat="1" ht="12">
      <c r="B300" s="103"/>
      <c r="C300" s="199"/>
      <c r="D300" s="200" t="s">
        <v>249</v>
      </c>
      <c r="E300" s="201" t="s">
        <v>1</v>
      </c>
      <c r="F300" s="202" t="s">
        <v>330</v>
      </c>
      <c r="G300" s="199"/>
      <c r="H300" s="203">
        <v>24.629</v>
      </c>
      <c r="I300" s="137"/>
      <c r="J300" s="199"/>
      <c r="K300" s="199"/>
      <c r="L300" s="103"/>
      <c r="M300" s="105"/>
      <c r="N300" s="106"/>
      <c r="O300" s="106"/>
      <c r="P300" s="106"/>
      <c r="Q300" s="106"/>
      <c r="R300" s="106"/>
      <c r="S300" s="106"/>
      <c r="T300" s="107"/>
      <c r="AT300" s="104" t="s">
        <v>249</v>
      </c>
      <c r="AU300" s="104" t="s">
        <v>83</v>
      </c>
      <c r="AV300" s="12" t="s">
        <v>83</v>
      </c>
      <c r="AW300" s="12" t="s">
        <v>31</v>
      </c>
      <c r="AX300" s="12" t="s">
        <v>75</v>
      </c>
      <c r="AY300" s="104" t="s">
        <v>240</v>
      </c>
    </row>
    <row r="301" spans="2:51" s="12" customFormat="1" ht="12">
      <c r="B301" s="103"/>
      <c r="C301" s="199"/>
      <c r="D301" s="200" t="s">
        <v>249</v>
      </c>
      <c r="E301" s="201" t="s">
        <v>1</v>
      </c>
      <c r="F301" s="202" t="s">
        <v>331</v>
      </c>
      <c r="G301" s="199"/>
      <c r="H301" s="203">
        <v>41.698</v>
      </c>
      <c r="I301" s="137"/>
      <c r="J301" s="199"/>
      <c r="K301" s="199"/>
      <c r="L301" s="103"/>
      <c r="M301" s="105"/>
      <c r="N301" s="106"/>
      <c r="O301" s="106"/>
      <c r="P301" s="106"/>
      <c r="Q301" s="106"/>
      <c r="R301" s="106"/>
      <c r="S301" s="106"/>
      <c r="T301" s="107"/>
      <c r="AT301" s="104" t="s">
        <v>249</v>
      </c>
      <c r="AU301" s="104" t="s">
        <v>83</v>
      </c>
      <c r="AV301" s="12" t="s">
        <v>83</v>
      </c>
      <c r="AW301" s="12" t="s">
        <v>31</v>
      </c>
      <c r="AX301" s="12" t="s">
        <v>75</v>
      </c>
      <c r="AY301" s="104" t="s">
        <v>240</v>
      </c>
    </row>
    <row r="302" spans="2:51" s="15" customFormat="1" ht="12">
      <c r="B302" s="118"/>
      <c r="C302" s="211"/>
      <c r="D302" s="200" t="s">
        <v>249</v>
      </c>
      <c r="E302" s="212" t="s">
        <v>1</v>
      </c>
      <c r="F302" s="213" t="s">
        <v>336</v>
      </c>
      <c r="G302" s="211"/>
      <c r="H302" s="214">
        <v>66.327</v>
      </c>
      <c r="I302" s="140"/>
      <c r="J302" s="211"/>
      <c r="K302" s="211"/>
      <c r="L302" s="118"/>
      <c r="M302" s="120"/>
      <c r="N302" s="121"/>
      <c r="O302" s="121"/>
      <c r="P302" s="121"/>
      <c r="Q302" s="121"/>
      <c r="R302" s="121"/>
      <c r="S302" s="121"/>
      <c r="T302" s="122"/>
      <c r="AT302" s="119" t="s">
        <v>249</v>
      </c>
      <c r="AU302" s="119" t="s">
        <v>83</v>
      </c>
      <c r="AV302" s="15" t="s">
        <v>92</v>
      </c>
      <c r="AW302" s="15" t="s">
        <v>31</v>
      </c>
      <c r="AX302" s="15" t="s">
        <v>75</v>
      </c>
      <c r="AY302" s="119" t="s">
        <v>240</v>
      </c>
    </row>
    <row r="303" spans="2:51" s="12" customFormat="1" ht="12">
      <c r="B303" s="103"/>
      <c r="C303" s="199"/>
      <c r="D303" s="200" t="s">
        <v>249</v>
      </c>
      <c r="E303" s="201" t="s">
        <v>1</v>
      </c>
      <c r="F303" s="202" t="s">
        <v>337</v>
      </c>
      <c r="G303" s="199"/>
      <c r="H303" s="203">
        <v>55.201</v>
      </c>
      <c r="I303" s="137"/>
      <c r="J303" s="199"/>
      <c r="K303" s="199"/>
      <c r="L303" s="103"/>
      <c r="M303" s="105"/>
      <c r="N303" s="106"/>
      <c r="O303" s="106"/>
      <c r="P303" s="106"/>
      <c r="Q303" s="106"/>
      <c r="R303" s="106"/>
      <c r="S303" s="106"/>
      <c r="T303" s="107"/>
      <c r="AT303" s="104" t="s">
        <v>249</v>
      </c>
      <c r="AU303" s="104" t="s">
        <v>83</v>
      </c>
      <c r="AV303" s="12" t="s">
        <v>83</v>
      </c>
      <c r="AW303" s="12" t="s">
        <v>31</v>
      </c>
      <c r="AX303" s="12" t="s">
        <v>75</v>
      </c>
      <c r="AY303" s="104" t="s">
        <v>240</v>
      </c>
    </row>
    <row r="304" spans="2:51" s="12" customFormat="1" ht="12">
      <c r="B304" s="103"/>
      <c r="C304" s="199"/>
      <c r="D304" s="200" t="s">
        <v>249</v>
      </c>
      <c r="E304" s="201" t="s">
        <v>1</v>
      </c>
      <c r="F304" s="202" t="s">
        <v>498</v>
      </c>
      <c r="G304" s="199"/>
      <c r="H304" s="203">
        <v>-8.537</v>
      </c>
      <c r="I304" s="137"/>
      <c r="J304" s="199"/>
      <c r="K304" s="199"/>
      <c r="L304" s="103"/>
      <c r="M304" s="105"/>
      <c r="N304" s="106"/>
      <c r="O304" s="106"/>
      <c r="P304" s="106"/>
      <c r="Q304" s="106"/>
      <c r="R304" s="106"/>
      <c r="S304" s="106"/>
      <c r="T304" s="107"/>
      <c r="AT304" s="104" t="s">
        <v>249</v>
      </c>
      <c r="AU304" s="104" t="s">
        <v>83</v>
      </c>
      <c r="AV304" s="12" t="s">
        <v>83</v>
      </c>
      <c r="AW304" s="12" t="s">
        <v>31</v>
      </c>
      <c r="AX304" s="12" t="s">
        <v>75</v>
      </c>
      <c r="AY304" s="104" t="s">
        <v>240</v>
      </c>
    </row>
    <row r="305" spans="2:51" s="15" customFormat="1" ht="12">
      <c r="B305" s="118"/>
      <c r="C305" s="211"/>
      <c r="D305" s="200" t="s">
        <v>249</v>
      </c>
      <c r="E305" s="212" t="s">
        <v>1</v>
      </c>
      <c r="F305" s="213" t="s">
        <v>336</v>
      </c>
      <c r="G305" s="211"/>
      <c r="H305" s="214">
        <v>46.664</v>
      </c>
      <c r="I305" s="140"/>
      <c r="J305" s="211"/>
      <c r="K305" s="211"/>
      <c r="L305" s="118"/>
      <c r="M305" s="120"/>
      <c r="N305" s="121"/>
      <c r="O305" s="121"/>
      <c r="P305" s="121"/>
      <c r="Q305" s="121"/>
      <c r="R305" s="121"/>
      <c r="S305" s="121"/>
      <c r="T305" s="122"/>
      <c r="AT305" s="119" t="s">
        <v>249</v>
      </c>
      <c r="AU305" s="119" t="s">
        <v>83</v>
      </c>
      <c r="AV305" s="15" t="s">
        <v>92</v>
      </c>
      <c r="AW305" s="15" t="s">
        <v>31</v>
      </c>
      <c r="AX305" s="15" t="s">
        <v>75</v>
      </c>
      <c r="AY305" s="119" t="s">
        <v>240</v>
      </c>
    </row>
    <row r="306" spans="2:51" s="12" customFormat="1" ht="12">
      <c r="B306" s="103"/>
      <c r="C306" s="199"/>
      <c r="D306" s="200" t="s">
        <v>249</v>
      </c>
      <c r="E306" s="201" t="s">
        <v>1</v>
      </c>
      <c r="F306" s="202" t="s">
        <v>340</v>
      </c>
      <c r="G306" s="199"/>
      <c r="H306" s="203">
        <v>74.558</v>
      </c>
      <c r="I306" s="137"/>
      <c r="J306" s="199"/>
      <c r="K306" s="199"/>
      <c r="L306" s="103"/>
      <c r="M306" s="105"/>
      <c r="N306" s="106"/>
      <c r="O306" s="106"/>
      <c r="P306" s="106"/>
      <c r="Q306" s="106"/>
      <c r="R306" s="106"/>
      <c r="S306" s="106"/>
      <c r="T306" s="107"/>
      <c r="AT306" s="104" t="s">
        <v>249</v>
      </c>
      <c r="AU306" s="104" t="s">
        <v>83</v>
      </c>
      <c r="AV306" s="12" t="s">
        <v>83</v>
      </c>
      <c r="AW306" s="12" t="s">
        <v>31</v>
      </c>
      <c r="AX306" s="12" t="s">
        <v>75</v>
      </c>
      <c r="AY306" s="104" t="s">
        <v>240</v>
      </c>
    </row>
    <row r="307" spans="2:51" s="12" customFormat="1" ht="12">
      <c r="B307" s="103"/>
      <c r="C307" s="199"/>
      <c r="D307" s="200" t="s">
        <v>249</v>
      </c>
      <c r="E307" s="201" t="s">
        <v>1</v>
      </c>
      <c r="F307" s="202" t="s">
        <v>341</v>
      </c>
      <c r="G307" s="199"/>
      <c r="H307" s="203">
        <v>-8.489</v>
      </c>
      <c r="I307" s="137"/>
      <c r="J307" s="199"/>
      <c r="K307" s="199"/>
      <c r="L307" s="103"/>
      <c r="M307" s="105"/>
      <c r="N307" s="106"/>
      <c r="O307" s="106"/>
      <c r="P307" s="106"/>
      <c r="Q307" s="106"/>
      <c r="R307" s="106"/>
      <c r="S307" s="106"/>
      <c r="T307" s="107"/>
      <c r="AT307" s="104" t="s">
        <v>249</v>
      </c>
      <c r="AU307" s="104" t="s">
        <v>83</v>
      </c>
      <c r="AV307" s="12" t="s">
        <v>83</v>
      </c>
      <c r="AW307" s="12" t="s">
        <v>31</v>
      </c>
      <c r="AX307" s="12" t="s">
        <v>75</v>
      </c>
      <c r="AY307" s="104" t="s">
        <v>240</v>
      </c>
    </row>
    <row r="308" spans="2:51" s="15" customFormat="1" ht="12">
      <c r="B308" s="118"/>
      <c r="C308" s="211"/>
      <c r="D308" s="200" t="s">
        <v>249</v>
      </c>
      <c r="E308" s="212" t="s">
        <v>1</v>
      </c>
      <c r="F308" s="213" t="s">
        <v>336</v>
      </c>
      <c r="G308" s="211"/>
      <c r="H308" s="214">
        <v>66.069</v>
      </c>
      <c r="I308" s="140"/>
      <c r="J308" s="211"/>
      <c r="K308" s="211"/>
      <c r="L308" s="118"/>
      <c r="M308" s="120"/>
      <c r="N308" s="121"/>
      <c r="O308" s="121"/>
      <c r="P308" s="121"/>
      <c r="Q308" s="121"/>
      <c r="R308" s="121"/>
      <c r="S308" s="121"/>
      <c r="T308" s="122"/>
      <c r="AT308" s="119" t="s">
        <v>249</v>
      </c>
      <c r="AU308" s="119" t="s">
        <v>83</v>
      </c>
      <c r="AV308" s="15" t="s">
        <v>92</v>
      </c>
      <c r="AW308" s="15" t="s">
        <v>31</v>
      </c>
      <c r="AX308" s="15" t="s">
        <v>75</v>
      </c>
      <c r="AY308" s="119" t="s">
        <v>240</v>
      </c>
    </row>
    <row r="309" spans="2:51" s="12" customFormat="1" ht="12">
      <c r="B309" s="103"/>
      <c r="C309" s="199"/>
      <c r="D309" s="200" t="s">
        <v>249</v>
      </c>
      <c r="E309" s="201" t="s">
        <v>1</v>
      </c>
      <c r="F309" s="202" t="s">
        <v>344</v>
      </c>
      <c r="G309" s="199"/>
      <c r="H309" s="203">
        <v>85.733</v>
      </c>
      <c r="I309" s="137"/>
      <c r="J309" s="199"/>
      <c r="K309" s="199"/>
      <c r="L309" s="103"/>
      <c r="M309" s="105"/>
      <c r="N309" s="106"/>
      <c r="O309" s="106"/>
      <c r="P309" s="106"/>
      <c r="Q309" s="106"/>
      <c r="R309" s="106"/>
      <c r="S309" s="106"/>
      <c r="T309" s="107"/>
      <c r="AT309" s="104" t="s">
        <v>249</v>
      </c>
      <c r="AU309" s="104" t="s">
        <v>83</v>
      </c>
      <c r="AV309" s="12" t="s">
        <v>83</v>
      </c>
      <c r="AW309" s="12" t="s">
        <v>31</v>
      </c>
      <c r="AX309" s="12" t="s">
        <v>75</v>
      </c>
      <c r="AY309" s="104" t="s">
        <v>240</v>
      </c>
    </row>
    <row r="310" spans="2:51" s="12" customFormat="1" ht="12">
      <c r="B310" s="103"/>
      <c r="C310" s="199"/>
      <c r="D310" s="200" t="s">
        <v>249</v>
      </c>
      <c r="E310" s="201" t="s">
        <v>1</v>
      </c>
      <c r="F310" s="202" t="s">
        <v>347</v>
      </c>
      <c r="G310" s="199"/>
      <c r="H310" s="203">
        <v>48.632</v>
      </c>
      <c r="I310" s="137"/>
      <c r="J310" s="199"/>
      <c r="K310" s="199"/>
      <c r="L310" s="103"/>
      <c r="M310" s="105"/>
      <c r="N310" s="106"/>
      <c r="O310" s="106"/>
      <c r="P310" s="106"/>
      <c r="Q310" s="106"/>
      <c r="R310" s="106"/>
      <c r="S310" s="106"/>
      <c r="T310" s="107"/>
      <c r="AT310" s="104" t="s">
        <v>249</v>
      </c>
      <c r="AU310" s="104" t="s">
        <v>83</v>
      </c>
      <c r="AV310" s="12" t="s">
        <v>83</v>
      </c>
      <c r="AW310" s="12" t="s">
        <v>31</v>
      </c>
      <c r="AX310" s="12" t="s">
        <v>75</v>
      </c>
      <c r="AY310" s="104" t="s">
        <v>240</v>
      </c>
    </row>
    <row r="311" spans="2:51" s="12" customFormat="1" ht="12">
      <c r="B311" s="103"/>
      <c r="C311" s="199"/>
      <c r="D311" s="200" t="s">
        <v>249</v>
      </c>
      <c r="E311" s="201" t="s">
        <v>1</v>
      </c>
      <c r="F311" s="202" t="s">
        <v>349</v>
      </c>
      <c r="G311" s="199"/>
      <c r="H311" s="203">
        <v>42.011</v>
      </c>
      <c r="I311" s="137"/>
      <c r="J311" s="199"/>
      <c r="K311" s="199"/>
      <c r="L311" s="103"/>
      <c r="M311" s="105"/>
      <c r="N311" s="106"/>
      <c r="O311" s="106"/>
      <c r="P311" s="106"/>
      <c r="Q311" s="106"/>
      <c r="R311" s="106"/>
      <c r="S311" s="106"/>
      <c r="T311" s="107"/>
      <c r="AT311" s="104" t="s">
        <v>249</v>
      </c>
      <c r="AU311" s="104" t="s">
        <v>83</v>
      </c>
      <c r="AV311" s="12" t="s">
        <v>83</v>
      </c>
      <c r="AW311" s="12" t="s">
        <v>31</v>
      </c>
      <c r="AX311" s="12" t="s">
        <v>75</v>
      </c>
      <c r="AY311" s="104" t="s">
        <v>240</v>
      </c>
    </row>
    <row r="312" spans="2:51" s="14" customFormat="1" ht="12">
      <c r="B312" s="113"/>
      <c r="C312" s="207"/>
      <c r="D312" s="223" t="s">
        <v>249</v>
      </c>
      <c r="E312" s="224" t="s">
        <v>120</v>
      </c>
      <c r="F312" s="225" t="s">
        <v>273</v>
      </c>
      <c r="G312" s="226"/>
      <c r="H312" s="227">
        <v>355.436</v>
      </c>
      <c r="I312" s="141"/>
      <c r="J312" s="226"/>
      <c r="K312" s="226"/>
      <c r="L312" s="113"/>
      <c r="M312" s="115"/>
      <c r="N312" s="116"/>
      <c r="O312" s="116"/>
      <c r="P312" s="116"/>
      <c r="Q312" s="116"/>
      <c r="R312" s="116"/>
      <c r="S312" s="116"/>
      <c r="T312" s="117"/>
      <c r="AT312" s="114" t="s">
        <v>249</v>
      </c>
      <c r="AU312" s="114" t="s">
        <v>83</v>
      </c>
      <c r="AV312" s="14" t="s">
        <v>247</v>
      </c>
      <c r="AW312" s="14" t="s">
        <v>31</v>
      </c>
      <c r="AX312" s="14" t="s">
        <v>6</v>
      </c>
      <c r="AY312" s="114" t="s">
        <v>240</v>
      </c>
    </row>
    <row r="313" spans="2:63" s="11" customFormat="1" ht="24" customHeight="1">
      <c r="B313" s="87"/>
      <c r="C313" s="188"/>
      <c r="D313" s="190" t="s">
        <v>74</v>
      </c>
      <c r="E313" s="191" t="s">
        <v>499</v>
      </c>
      <c r="F313" s="191" t="s">
        <v>500</v>
      </c>
      <c r="G313" s="189"/>
      <c r="H313" s="189"/>
      <c r="I313" s="142"/>
      <c r="J313" s="192">
        <f>BK313</f>
        <v>0</v>
      </c>
      <c r="K313" s="189"/>
      <c r="L313" s="87"/>
      <c r="M313" s="89"/>
      <c r="N313" s="90"/>
      <c r="O313" s="90"/>
      <c r="P313" s="91">
        <f>SUM(P314:P319)</f>
        <v>25.91223</v>
      </c>
      <c r="Q313" s="90"/>
      <c r="R313" s="91">
        <f>SUM(R314:R319)</f>
        <v>0</v>
      </c>
      <c r="S313" s="90"/>
      <c r="T313" s="92">
        <f>SUM(T314:T319)</f>
        <v>0</v>
      </c>
      <c r="AR313" s="88" t="s">
        <v>6</v>
      </c>
      <c r="AT313" s="93" t="s">
        <v>74</v>
      </c>
      <c r="AU313" s="93" t="s">
        <v>6</v>
      </c>
      <c r="AY313" s="88" t="s">
        <v>240</v>
      </c>
      <c r="BK313" s="94">
        <f>SUM(BK314:BK319)</f>
        <v>0</v>
      </c>
    </row>
    <row r="314" spans="2:65" s="1" customFormat="1" ht="36">
      <c r="B314" s="95"/>
      <c r="C314" s="193" t="s">
        <v>501</v>
      </c>
      <c r="D314" s="193" t="s">
        <v>242</v>
      </c>
      <c r="E314" s="194" t="s">
        <v>502</v>
      </c>
      <c r="F314" s="195" t="s">
        <v>503</v>
      </c>
      <c r="G314" s="196" t="s">
        <v>504</v>
      </c>
      <c r="H314" s="197">
        <v>5.685</v>
      </c>
      <c r="I314" s="128">
        <v>0</v>
      </c>
      <c r="J314" s="198">
        <f>ROUND(I314*H314,1)</f>
        <v>0</v>
      </c>
      <c r="K314" s="195" t="s">
        <v>246</v>
      </c>
      <c r="L314" s="28"/>
      <c r="M314" s="97" t="s">
        <v>1</v>
      </c>
      <c r="N314" s="98" t="s">
        <v>41</v>
      </c>
      <c r="O314" s="99">
        <v>4.25</v>
      </c>
      <c r="P314" s="99">
        <f>O314*H314</f>
        <v>24.16125</v>
      </c>
      <c r="Q314" s="99">
        <v>0</v>
      </c>
      <c r="R314" s="99">
        <f>Q314*H314</f>
        <v>0</v>
      </c>
      <c r="S314" s="99">
        <v>0</v>
      </c>
      <c r="T314" s="100">
        <f>S314*H314</f>
        <v>0</v>
      </c>
      <c r="AR314" s="101" t="s">
        <v>247</v>
      </c>
      <c r="AT314" s="101" t="s">
        <v>242</v>
      </c>
      <c r="AU314" s="101" t="s">
        <v>83</v>
      </c>
      <c r="AY314" s="17" t="s">
        <v>240</v>
      </c>
      <c r="BE314" s="102">
        <f>IF(N314="základní",J314,0)</f>
        <v>0</v>
      </c>
      <c r="BF314" s="102">
        <f>IF(N314="snížená",J314,0)</f>
        <v>0</v>
      </c>
      <c r="BG314" s="102">
        <f>IF(N314="zákl. přenesená",J314,0)</f>
        <v>0</v>
      </c>
      <c r="BH314" s="102">
        <f>IF(N314="sníž. přenesená",J314,0)</f>
        <v>0</v>
      </c>
      <c r="BI314" s="102">
        <f>IF(N314="nulová",J314,0)</f>
        <v>0</v>
      </c>
      <c r="BJ314" s="17" t="s">
        <v>83</v>
      </c>
      <c r="BK314" s="102">
        <f>ROUND(I314*H314,1)</f>
        <v>0</v>
      </c>
      <c r="BL314" s="17" t="s">
        <v>247</v>
      </c>
      <c r="BM314" s="101" t="s">
        <v>505</v>
      </c>
    </row>
    <row r="315" spans="2:65" s="1" customFormat="1" ht="24">
      <c r="B315" s="95"/>
      <c r="C315" s="193" t="s">
        <v>506</v>
      </c>
      <c r="D315" s="193" t="s">
        <v>242</v>
      </c>
      <c r="E315" s="194" t="s">
        <v>507</v>
      </c>
      <c r="F315" s="195" t="s">
        <v>508</v>
      </c>
      <c r="G315" s="196" t="s">
        <v>504</v>
      </c>
      <c r="H315" s="197">
        <v>5.685</v>
      </c>
      <c r="I315" s="128">
        <v>0</v>
      </c>
      <c r="J315" s="198">
        <f>ROUND(I315*H315,1)</f>
        <v>0</v>
      </c>
      <c r="K315" s="195" t="s">
        <v>246</v>
      </c>
      <c r="L315" s="28"/>
      <c r="M315" s="97" t="s">
        <v>1</v>
      </c>
      <c r="N315" s="98" t="s">
        <v>41</v>
      </c>
      <c r="O315" s="99">
        <v>0.125</v>
      </c>
      <c r="P315" s="99">
        <f>O315*H315</f>
        <v>0.710625</v>
      </c>
      <c r="Q315" s="99">
        <v>0</v>
      </c>
      <c r="R315" s="99">
        <f>Q315*H315</f>
        <v>0</v>
      </c>
      <c r="S315" s="99">
        <v>0</v>
      </c>
      <c r="T315" s="100">
        <f>S315*H315</f>
        <v>0</v>
      </c>
      <c r="AR315" s="101" t="s">
        <v>247</v>
      </c>
      <c r="AT315" s="101" t="s">
        <v>242</v>
      </c>
      <c r="AU315" s="101" t="s">
        <v>83</v>
      </c>
      <c r="AY315" s="17" t="s">
        <v>240</v>
      </c>
      <c r="BE315" s="102">
        <f>IF(N315="základní",J315,0)</f>
        <v>0</v>
      </c>
      <c r="BF315" s="102">
        <f>IF(N315="snížená",J315,0)</f>
        <v>0</v>
      </c>
      <c r="BG315" s="102">
        <f>IF(N315="zákl. přenesená",J315,0)</f>
        <v>0</v>
      </c>
      <c r="BH315" s="102">
        <f>IF(N315="sníž. přenesená",J315,0)</f>
        <v>0</v>
      </c>
      <c r="BI315" s="102">
        <f>IF(N315="nulová",J315,0)</f>
        <v>0</v>
      </c>
      <c r="BJ315" s="17" t="s">
        <v>83</v>
      </c>
      <c r="BK315" s="102">
        <f>ROUND(I315*H315,1)</f>
        <v>0</v>
      </c>
      <c r="BL315" s="17" t="s">
        <v>247</v>
      </c>
      <c r="BM315" s="101" t="s">
        <v>509</v>
      </c>
    </row>
    <row r="316" spans="2:65" s="1" customFormat="1" ht="24">
      <c r="B316" s="95"/>
      <c r="C316" s="193" t="s">
        <v>510</v>
      </c>
      <c r="D316" s="193" t="s">
        <v>242</v>
      </c>
      <c r="E316" s="194" t="s">
        <v>511</v>
      </c>
      <c r="F316" s="195" t="s">
        <v>512</v>
      </c>
      <c r="G316" s="196" t="s">
        <v>504</v>
      </c>
      <c r="H316" s="197">
        <v>22.74</v>
      </c>
      <c r="I316" s="128">
        <v>0</v>
      </c>
      <c r="J316" s="198">
        <f>ROUND(I316*H316,1)</f>
        <v>0</v>
      </c>
      <c r="K316" s="195" t="s">
        <v>246</v>
      </c>
      <c r="L316" s="28"/>
      <c r="M316" s="97" t="s">
        <v>1</v>
      </c>
      <c r="N316" s="98" t="s">
        <v>41</v>
      </c>
      <c r="O316" s="99">
        <v>0.006</v>
      </c>
      <c r="P316" s="99">
        <f>O316*H316</f>
        <v>0.13644</v>
      </c>
      <c r="Q316" s="99">
        <v>0</v>
      </c>
      <c r="R316" s="99">
        <f>Q316*H316</f>
        <v>0</v>
      </c>
      <c r="S316" s="99">
        <v>0</v>
      </c>
      <c r="T316" s="100">
        <f>S316*H316</f>
        <v>0</v>
      </c>
      <c r="AR316" s="101" t="s">
        <v>247</v>
      </c>
      <c r="AT316" s="101" t="s">
        <v>242</v>
      </c>
      <c r="AU316" s="101" t="s">
        <v>83</v>
      </c>
      <c r="AY316" s="17" t="s">
        <v>240</v>
      </c>
      <c r="BE316" s="102">
        <f>IF(N316="základní",J316,0)</f>
        <v>0</v>
      </c>
      <c r="BF316" s="102">
        <f>IF(N316="snížená",J316,0)</f>
        <v>0</v>
      </c>
      <c r="BG316" s="102">
        <f>IF(N316="zákl. přenesená",J316,0)</f>
        <v>0</v>
      </c>
      <c r="BH316" s="102">
        <f>IF(N316="sníž. přenesená",J316,0)</f>
        <v>0</v>
      </c>
      <c r="BI316" s="102">
        <f>IF(N316="nulová",J316,0)</f>
        <v>0</v>
      </c>
      <c r="BJ316" s="17" t="s">
        <v>83</v>
      </c>
      <c r="BK316" s="102">
        <f>ROUND(I316*H316,1)</f>
        <v>0</v>
      </c>
      <c r="BL316" s="17" t="s">
        <v>247</v>
      </c>
      <c r="BM316" s="101" t="s">
        <v>513</v>
      </c>
    </row>
    <row r="317" spans="2:51" s="12" customFormat="1" ht="12">
      <c r="B317" s="103"/>
      <c r="C317" s="199"/>
      <c r="D317" s="200" t="s">
        <v>249</v>
      </c>
      <c r="E317" s="199"/>
      <c r="F317" s="202" t="s">
        <v>514</v>
      </c>
      <c r="G317" s="199"/>
      <c r="H317" s="203">
        <v>22.74</v>
      </c>
      <c r="I317" s="137"/>
      <c r="J317" s="199"/>
      <c r="K317" s="199"/>
      <c r="L317" s="103"/>
      <c r="M317" s="105"/>
      <c r="N317" s="106"/>
      <c r="O317" s="106"/>
      <c r="P317" s="106"/>
      <c r="Q317" s="106"/>
      <c r="R317" s="106"/>
      <c r="S317" s="106"/>
      <c r="T317" s="107"/>
      <c r="AT317" s="104" t="s">
        <v>249</v>
      </c>
      <c r="AU317" s="104" t="s">
        <v>83</v>
      </c>
      <c r="AV317" s="12" t="s">
        <v>83</v>
      </c>
      <c r="AW317" s="12" t="s">
        <v>3</v>
      </c>
      <c r="AX317" s="12" t="s">
        <v>6</v>
      </c>
      <c r="AY317" s="104" t="s">
        <v>240</v>
      </c>
    </row>
    <row r="318" spans="2:65" s="1" customFormat="1" ht="24">
      <c r="B318" s="95"/>
      <c r="C318" s="193" t="s">
        <v>515</v>
      </c>
      <c r="D318" s="193" t="s">
        <v>242</v>
      </c>
      <c r="E318" s="194" t="s">
        <v>516</v>
      </c>
      <c r="F318" s="195" t="s">
        <v>517</v>
      </c>
      <c r="G318" s="196" t="s">
        <v>504</v>
      </c>
      <c r="H318" s="197">
        <v>5.685</v>
      </c>
      <c r="I318" s="128">
        <v>0</v>
      </c>
      <c r="J318" s="198">
        <f>ROUND(I318*H318,1)</f>
        <v>0</v>
      </c>
      <c r="K318" s="195" t="s">
        <v>1</v>
      </c>
      <c r="L318" s="28"/>
      <c r="M318" s="97" t="s">
        <v>1</v>
      </c>
      <c r="N318" s="98" t="s">
        <v>41</v>
      </c>
      <c r="O318" s="99">
        <v>0</v>
      </c>
      <c r="P318" s="99">
        <f>O318*H318</f>
        <v>0</v>
      </c>
      <c r="Q318" s="99">
        <v>0</v>
      </c>
      <c r="R318" s="99">
        <f>Q318*H318</f>
        <v>0</v>
      </c>
      <c r="S318" s="99">
        <v>0</v>
      </c>
      <c r="T318" s="100">
        <f>S318*H318</f>
        <v>0</v>
      </c>
      <c r="AR318" s="101" t="s">
        <v>247</v>
      </c>
      <c r="AT318" s="101" t="s">
        <v>242</v>
      </c>
      <c r="AU318" s="101" t="s">
        <v>83</v>
      </c>
      <c r="AY318" s="17" t="s">
        <v>240</v>
      </c>
      <c r="BE318" s="102">
        <f>IF(N318="základní",J318,0)</f>
        <v>0</v>
      </c>
      <c r="BF318" s="102">
        <f>IF(N318="snížená",J318,0)</f>
        <v>0</v>
      </c>
      <c r="BG318" s="102">
        <f>IF(N318="zákl. přenesená",J318,0)</f>
        <v>0</v>
      </c>
      <c r="BH318" s="102">
        <f>IF(N318="sníž. přenesená",J318,0)</f>
        <v>0</v>
      </c>
      <c r="BI318" s="102">
        <f>IF(N318="nulová",J318,0)</f>
        <v>0</v>
      </c>
      <c r="BJ318" s="17" t="s">
        <v>83</v>
      </c>
      <c r="BK318" s="102">
        <f>ROUND(I318*H318,1)</f>
        <v>0</v>
      </c>
      <c r="BL318" s="17" t="s">
        <v>247</v>
      </c>
      <c r="BM318" s="101" t="s">
        <v>518</v>
      </c>
    </row>
    <row r="319" spans="2:65" s="1" customFormat="1" ht="24">
      <c r="B319" s="95"/>
      <c r="C319" s="193" t="s">
        <v>519</v>
      </c>
      <c r="D319" s="193" t="s">
        <v>242</v>
      </c>
      <c r="E319" s="194" t="s">
        <v>520</v>
      </c>
      <c r="F319" s="195" t="s">
        <v>521</v>
      </c>
      <c r="G319" s="196" t="s">
        <v>504</v>
      </c>
      <c r="H319" s="197">
        <v>5.685</v>
      </c>
      <c r="I319" s="128">
        <v>0</v>
      </c>
      <c r="J319" s="198">
        <f>ROUND(I319*H319,1)</f>
        <v>0</v>
      </c>
      <c r="K319" s="195" t="s">
        <v>246</v>
      </c>
      <c r="L319" s="28"/>
      <c r="M319" s="97" t="s">
        <v>1</v>
      </c>
      <c r="N319" s="98" t="s">
        <v>41</v>
      </c>
      <c r="O319" s="99">
        <v>0.159</v>
      </c>
      <c r="P319" s="99">
        <f>O319*H319</f>
        <v>0.9039149999999999</v>
      </c>
      <c r="Q319" s="99">
        <v>0</v>
      </c>
      <c r="R319" s="99">
        <f>Q319*H319</f>
        <v>0</v>
      </c>
      <c r="S319" s="99">
        <v>0</v>
      </c>
      <c r="T319" s="100">
        <f>S319*H319</f>
        <v>0</v>
      </c>
      <c r="AR319" s="101" t="s">
        <v>247</v>
      </c>
      <c r="AT319" s="101" t="s">
        <v>242</v>
      </c>
      <c r="AU319" s="101" t="s">
        <v>83</v>
      </c>
      <c r="AY319" s="17" t="s">
        <v>240</v>
      </c>
      <c r="BE319" s="102">
        <f>IF(N319="základní",J319,0)</f>
        <v>0</v>
      </c>
      <c r="BF319" s="102">
        <f>IF(N319="snížená",J319,0)</f>
        <v>0</v>
      </c>
      <c r="BG319" s="102">
        <f>IF(N319="zákl. přenesená",J319,0)</f>
        <v>0</v>
      </c>
      <c r="BH319" s="102">
        <f>IF(N319="sníž. přenesená",J319,0)</f>
        <v>0</v>
      </c>
      <c r="BI319" s="102">
        <f>IF(N319="nulová",J319,0)</f>
        <v>0</v>
      </c>
      <c r="BJ319" s="17" t="s">
        <v>83</v>
      </c>
      <c r="BK319" s="102">
        <f>ROUND(I319*H319,1)</f>
        <v>0</v>
      </c>
      <c r="BL319" s="17" t="s">
        <v>247</v>
      </c>
      <c r="BM319" s="101" t="s">
        <v>522</v>
      </c>
    </row>
    <row r="320" spans="2:63" s="11" customFormat="1" ht="24" customHeight="1">
      <c r="B320" s="87"/>
      <c r="C320" s="189"/>
      <c r="D320" s="190" t="s">
        <v>74</v>
      </c>
      <c r="E320" s="191" t="s">
        <v>523</v>
      </c>
      <c r="F320" s="191" t="s">
        <v>524</v>
      </c>
      <c r="G320" s="189"/>
      <c r="H320" s="189"/>
      <c r="I320" s="142"/>
      <c r="J320" s="192">
        <f>BK320</f>
        <v>0</v>
      </c>
      <c r="K320" s="189"/>
      <c r="L320" s="87"/>
      <c r="M320" s="89"/>
      <c r="N320" s="90"/>
      <c r="O320" s="90"/>
      <c r="P320" s="91">
        <f>P321</f>
        <v>25.43254</v>
      </c>
      <c r="Q320" s="90"/>
      <c r="R320" s="91">
        <f>R321</f>
        <v>0</v>
      </c>
      <c r="S320" s="90"/>
      <c r="T320" s="92">
        <f>T321</f>
        <v>0</v>
      </c>
      <c r="AR320" s="88" t="s">
        <v>6</v>
      </c>
      <c r="AT320" s="93" t="s">
        <v>74</v>
      </c>
      <c r="AU320" s="93" t="s">
        <v>6</v>
      </c>
      <c r="AY320" s="88" t="s">
        <v>240</v>
      </c>
      <c r="BK320" s="94">
        <f>BK321</f>
        <v>0</v>
      </c>
    </row>
    <row r="321" spans="2:65" s="1" customFormat="1" ht="12">
      <c r="B321" s="95"/>
      <c r="C321" s="193" t="s">
        <v>525</v>
      </c>
      <c r="D321" s="193" t="s">
        <v>242</v>
      </c>
      <c r="E321" s="194" t="s">
        <v>526</v>
      </c>
      <c r="F321" s="195" t="s">
        <v>527</v>
      </c>
      <c r="G321" s="196" t="s">
        <v>504</v>
      </c>
      <c r="H321" s="197">
        <v>6.158</v>
      </c>
      <c r="I321" s="128">
        <v>0</v>
      </c>
      <c r="J321" s="198">
        <f>ROUND(I321*H321,1)</f>
        <v>0</v>
      </c>
      <c r="K321" s="195" t="s">
        <v>246</v>
      </c>
      <c r="L321" s="28"/>
      <c r="M321" s="97" t="s">
        <v>1</v>
      </c>
      <c r="N321" s="98" t="s">
        <v>41</v>
      </c>
      <c r="O321" s="99">
        <v>4.13</v>
      </c>
      <c r="P321" s="99">
        <f>O321*H321</f>
        <v>25.43254</v>
      </c>
      <c r="Q321" s="99">
        <v>0</v>
      </c>
      <c r="R321" s="99">
        <f>Q321*H321</f>
        <v>0</v>
      </c>
      <c r="S321" s="99">
        <v>0</v>
      </c>
      <c r="T321" s="100">
        <f>S321*H321</f>
        <v>0</v>
      </c>
      <c r="AR321" s="101" t="s">
        <v>247</v>
      </c>
      <c r="AT321" s="101" t="s">
        <v>242</v>
      </c>
      <c r="AU321" s="101" t="s">
        <v>83</v>
      </c>
      <c r="AY321" s="17" t="s">
        <v>240</v>
      </c>
      <c r="BE321" s="102">
        <f>IF(N321="základní",J321,0)</f>
        <v>0</v>
      </c>
      <c r="BF321" s="102">
        <f>IF(N321="snížená",J321,0)</f>
        <v>0</v>
      </c>
      <c r="BG321" s="102">
        <f>IF(N321="zákl. přenesená",J321,0)</f>
        <v>0</v>
      </c>
      <c r="BH321" s="102">
        <f>IF(N321="sníž. přenesená",J321,0)</f>
        <v>0</v>
      </c>
      <c r="BI321" s="102">
        <f>IF(N321="nulová",J321,0)</f>
        <v>0</v>
      </c>
      <c r="BJ321" s="17" t="s">
        <v>83</v>
      </c>
      <c r="BK321" s="102">
        <f>ROUND(I321*H321,1)</f>
        <v>0</v>
      </c>
      <c r="BL321" s="17" t="s">
        <v>247</v>
      </c>
      <c r="BM321" s="101" t="s">
        <v>528</v>
      </c>
    </row>
    <row r="322" spans="2:63" s="11" customFormat="1" ht="25.9" customHeight="1">
      <c r="B322" s="87"/>
      <c r="C322" s="188"/>
      <c r="D322" s="190" t="s">
        <v>74</v>
      </c>
      <c r="E322" s="228" t="s">
        <v>529</v>
      </c>
      <c r="F322" s="228" t="s">
        <v>530</v>
      </c>
      <c r="G322" s="189"/>
      <c r="H322" s="189"/>
      <c r="I322" s="142"/>
      <c r="J322" s="229">
        <f>J323+J336+J348+J387+J441+J513+J521+J552+J563+J597+J615+J661+J690+J748+J758+J780+J831+J869+J914+J960</f>
        <v>0</v>
      </c>
      <c r="K322" s="189"/>
      <c r="L322" s="87"/>
      <c r="M322" s="89"/>
      <c r="N322" s="90"/>
      <c r="O322" s="90"/>
      <c r="P322" s="91" t="e">
        <f>P323+P336+P348+P387+P441+P513+P521+P552+P563+P597+P615+#REF!+P661+P690+P748+P758+P780+P831+P869+P914+P960</f>
        <v>#REF!</v>
      </c>
      <c r="Q322" s="90"/>
      <c r="R322" s="91" t="e">
        <f>R323+R336+R348+R387+R441+R513+R521+R552+R563+R597+R615+#REF!+R661+R690+R748+R758+R780+R831+R869+R914+R960</f>
        <v>#REF!</v>
      </c>
      <c r="S322" s="90"/>
      <c r="T322" s="92" t="e">
        <f>T323+T336+T348+T387+T441+T513+T521+T552+T563+T597+T615+#REF!+T661+T690+T748+T758+T780+T831+T869+T914+T960</f>
        <v>#REF!</v>
      </c>
      <c r="AR322" s="88" t="s">
        <v>83</v>
      </c>
      <c r="AT322" s="93" t="s">
        <v>74</v>
      </c>
      <c r="AU322" s="93" t="s">
        <v>75</v>
      </c>
      <c r="AY322" s="88" t="s">
        <v>240</v>
      </c>
      <c r="BK322" s="94" t="e">
        <f>BK323+BK336+BK348+BK387+BK441+BK513+BK521+BK552+BK563+BK597+BK615+#REF!+BK661+BK690+BK748+BK758+BK780+BK831+BK869+BK914+BK960</f>
        <v>#REF!</v>
      </c>
    </row>
    <row r="323" spans="2:63" s="11" customFormat="1" ht="22.9" customHeight="1">
      <c r="B323" s="87"/>
      <c r="C323" s="188"/>
      <c r="D323" s="190" t="s">
        <v>74</v>
      </c>
      <c r="E323" s="191" t="s">
        <v>531</v>
      </c>
      <c r="F323" s="191" t="s">
        <v>532</v>
      </c>
      <c r="G323" s="189"/>
      <c r="H323" s="189"/>
      <c r="I323" s="142"/>
      <c r="J323" s="192">
        <f>BK323</f>
        <v>0</v>
      </c>
      <c r="K323" s="189"/>
      <c r="L323" s="87"/>
      <c r="M323" s="89"/>
      <c r="N323" s="90"/>
      <c r="O323" s="90"/>
      <c r="P323" s="91">
        <f>SUM(P324:P335)</f>
        <v>2.5024279999999997</v>
      </c>
      <c r="Q323" s="90"/>
      <c r="R323" s="91">
        <f>SUM(R324:R335)</f>
        <v>0.015932</v>
      </c>
      <c r="S323" s="90"/>
      <c r="T323" s="92">
        <f>SUM(T324:T335)</f>
        <v>0</v>
      </c>
      <c r="AR323" s="88" t="s">
        <v>83</v>
      </c>
      <c r="AT323" s="93" t="s">
        <v>74</v>
      </c>
      <c r="AU323" s="93" t="s">
        <v>6</v>
      </c>
      <c r="AY323" s="88" t="s">
        <v>240</v>
      </c>
      <c r="BK323" s="94">
        <f>SUM(BK324:BK335)</f>
        <v>0</v>
      </c>
    </row>
    <row r="324" spans="2:65" s="1" customFormat="1" ht="36">
      <c r="B324" s="95"/>
      <c r="C324" s="193" t="s">
        <v>533</v>
      </c>
      <c r="D324" s="193" t="s">
        <v>242</v>
      </c>
      <c r="E324" s="194" t="s">
        <v>534</v>
      </c>
      <c r="F324" s="195" t="s">
        <v>535</v>
      </c>
      <c r="G324" s="196" t="s">
        <v>245</v>
      </c>
      <c r="H324" s="197">
        <v>9.533</v>
      </c>
      <c r="I324" s="128">
        <v>0</v>
      </c>
      <c r="J324" s="198">
        <f>ROUND(I324*H324,1)</f>
        <v>0</v>
      </c>
      <c r="K324" s="195" t="s">
        <v>246</v>
      </c>
      <c r="L324" s="28"/>
      <c r="M324" s="97" t="s">
        <v>1</v>
      </c>
      <c r="N324" s="98" t="s">
        <v>41</v>
      </c>
      <c r="O324" s="99">
        <v>0.13</v>
      </c>
      <c r="P324" s="99">
        <f>O324*H324</f>
        <v>1.23929</v>
      </c>
      <c r="Q324" s="99">
        <v>0.001</v>
      </c>
      <c r="R324" s="99">
        <f>Q324*H324</f>
        <v>0.009533</v>
      </c>
      <c r="S324" s="99">
        <v>0</v>
      </c>
      <c r="T324" s="100">
        <f>S324*H324</f>
        <v>0</v>
      </c>
      <c r="AR324" s="101" t="s">
        <v>357</v>
      </c>
      <c r="AT324" s="101" t="s">
        <v>242</v>
      </c>
      <c r="AU324" s="101" t="s">
        <v>83</v>
      </c>
      <c r="AY324" s="17" t="s">
        <v>240</v>
      </c>
      <c r="BE324" s="102">
        <f>IF(N324="základní",J324,0)</f>
        <v>0</v>
      </c>
      <c r="BF324" s="102">
        <f>IF(N324="snížená",J324,0)</f>
        <v>0</v>
      </c>
      <c r="BG324" s="102">
        <f>IF(N324="zákl. přenesená",J324,0)</f>
        <v>0</v>
      </c>
      <c r="BH324" s="102">
        <f>IF(N324="sníž. přenesená",J324,0)</f>
        <v>0</v>
      </c>
      <c r="BI324" s="102">
        <f>IF(N324="nulová",J324,0)</f>
        <v>0</v>
      </c>
      <c r="BJ324" s="17" t="s">
        <v>83</v>
      </c>
      <c r="BK324" s="102">
        <f>ROUND(I324*H324,1)</f>
        <v>0</v>
      </c>
      <c r="BL324" s="17" t="s">
        <v>357</v>
      </c>
      <c r="BM324" s="101" t="s">
        <v>536</v>
      </c>
    </row>
    <row r="325" spans="2:51" s="12" customFormat="1" ht="12">
      <c r="B325" s="103"/>
      <c r="C325" s="199"/>
      <c r="D325" s="200" t="s">
        <v>249</v>
      </c>
      <c r="E325" s="201" t="s">
        <v>1</v>
      </c>
      <c r="F325" s="202" t="s">
        <v>537</v>
      </c>
      <c r="G325" s="199"/>
      <c r="H325" s="203">
        <v>9.738</v>
      </c>
      <c r="I325" s="137"/>
      <c r="J325" s="199"/>
      <c r="K325" s="199"/>
      <c r="L325" s="103"/>
      <c r="M325" s="105"/>
      <c r="N325" s="106"/>
      <c r="O325" s="106"/>
      <c r="P325" s="106"/>
      <c r="Q325" s="106"/>
      <c r="R325" s="106"/>
      <c r="S325" s="106"/>
      <c r="T325" s="107"/>
      <c r="AT325" s="104" t="s">
        <v>249</v>
      </c>
      <c r="AU325" s="104" t="s">
        <v>83</v>
      </c>
      <c r="AV325" s="12" t="s">
        <v>83</v>
      </c>
      <c r="AW325" s="12" t="s">
        <v>31</v>
      </c>
      <c r="AX325" s="12" t="s">
        <v>75</v>
      </c>
      <c r="AY325" s="104" t="s">
        <v>240</v>
      </c>
    </row>
    <row r="326" spans="2:51" s="12" customFormat="1" ht="12">
      <c r="B326" s="103"/>
      <c r="C326" s="199"/>
      <c r="D326" s="200" t="s">
        <v>249</v>
      </c>
      <c r="E326" s="201" t="s">
        <v>1</v>
      </c>
      <c r="F326" s="202" t="s">
        <v>538</v>
      </c>
      <c r="G326" s="199"/>
      <c r="H326" s="203">
        <v>-0.205</v>
      </c>
      <c r="I326" s="137"/>
      <c r="J326" s="199"/>
      <c r="K326" s="199"/>
      <c r="L326" s="103"/>
      <c r="M326" s="105"/>
      <c r="N326" s="106"/>
      <c r="O326" s="106"/>
      <c r="P326" s="106"/>
      <c r="Q326" s="106"/>
      <c r="R326" s="106"/>
      <c r="S326" s="106"/>
      <c r="T326" s="107"/>
      <c r="AT326" s="104" t="s">
        <v>249</v>
      </c>
      <c r="AU326" s="104" t="s">
        <v>83</v>
      </c>
      <c r="AV326" s="12" t="s">
        <v>83</v>
      </c>
      <c r="AW326" s="12" t="s">
        <v>31</v>
      </c>
      <c r="AX326" s="12" t="s">
        <v>75</v>
      </c>
      <c r="AY326" s="104" t="s">
        <v>240</v>
      </c>
    </row>
    <row r="327" spans="2:51" s="14" customFormat="1" ht="12">
      <c r="B327" s="113"/>
      <c r="C327" s="207"/>
      <c r="D327" s="200" t="s">
        <v>249</v>
      </c>
      <c r="E327" s="208" t="s">
        <v>1</v>
      </c>
      <c r="F327" s="209" t="s">
        <v>273</v>
      </c>
      <c r="G327" s="207"/>
      <c r="H327" s="210">
        <v>9.533</v>
      </c>
      <c r="I327" s="138"/>
      <c r="J327" s="207"/>
      <c r="K327" s="207"/>
      <c r="L327" s="113"/>
      <c r="M327" s="115"/>
      <c r="N327" s="116"/>
      <c r="O327" s="116"/>
      <c r="P327" s="116"/>
      <c r="Q327" s="116"/>
      <c r="R327" s="116"/>
      <c r="S327" s="116"/>
      <c r="T327" s="117"/>
      <c r="AT327" s="114" t="s">
        <v>249</v>
      </c>
      <c r="AU327" s="114" t="s">
        <v>83</v>
      </c>
      <c r="AV327" s="14" t="s">
        <v>247</v>
      </c>
      <c r="AW327" s="14" t="s">
        <v>31</v>
      </c>
      <c r="AX327" s="14" t="s">
        <v>6</v>
      </c>
      <c r="AY327" s="114" t="s">
        <v>240</v>
      </c>
    </row>
    <row r="328" spans="2:65" s="1" customFormat="1" ht="36">
      <c r="B328" s="95"/>
      <c r="C328" s="193" t="s">
        <v>539</v>
      </c>
      <c r="D328" s="193" t="s">
        <v>242</v>
      </c>
      <c r="E328" s="194" t="s">
        <v>540</v>
      </c>
      <c r="F328" s="195" t="s">
        <v>541</v>
      </c>
      <c r="G328" s="196" t="s">
        <v>245</v>
      </c>
      <c r="H328" s="197">
        <v>6.399</v>
      </c>
      <c r="I328" s="128">
        <v>0</v>
      </c>
      <c r="J328" s="198">
        <f>ROUND(I328*H328,1)</f>
        <v>0</v>
      </c>
      <c r="K328" s="195" t="s">
        <v>246</v>
      </c>
      <c r="L328" s="28"/>
      <c r="M328" s="97" t="s">
        <v>1</v>
      </c>
      <c r="N328" s="98" t="s">
        <v>41</v>
      </c>
      <c r="O328" s="99">
        <v>0.19</v>
      </c>
      <c r="P328" s="99">
        <f>O328*H328</f>
        <v>1.21581</v>
      </c>
      <c r="Q328" s="99">
        <v>0.001</v>
      </c>
      <c r="R328" s="99">
        <f>Q328*H328</f>
        <v>0.006399</v>
      </c>
      <c r="S328" s="99">
        <v>0</v>
      </c>
      <c r="T328" s="100">
        <f>S328*H328</f>
        <v>0</v>
      </c>
      <c r="AR328" s="101" t="s">
        <v>357</v>
      </c>
      <c r="AT328" s="101" t="s">
        <v>242</v>
      </c>
      <c r="AU328" s="101" t="s">
        <v>83</v>
      </c>
      <c r="AY328" s="17" t="s">
        <v>240</v>
      </c>
      <c r="BE328" s="102">
        <f>IF(N328="základní",J328,0)</f>
        <v>0</v>
      </c>
      <c r="BF328" s="102">
        <f>IF(N328="snížená",J328,0)</f>
        <v>0</v>
      </c>
      <c r="BG328" s="102">
        <f>IF(N328="zákl. přenesená",J328,0)</f>
        <v>0</v>
      </c>
      <c r="BH328" s="102">
        <f>IF(N328="sníž. přenesená",J328,0)</f>
        <v>0</v>
      </c>
      <c r="BI328" s="102">
        <f>IF(N328="nulová",J328,0)</f>
        <v>0</v>
      </c>
      <c r="BJ328" s="17" t="s">
        <v>83</v>
      </c>
      <c r="BK328" s="102">
        <f>ROUND(I328*H328,1)</f>
        <v>0</v>
      </c>
      <c r="BL328" s="17" t="s">
        <v>357</v>
      </c>
      <c r="BM328" s="101" t="s">
        <v>542</v>
      </c>
    </row>
    <row r="329" spans="2:51" s="13" customFormat="1" ht="12">
      <c r="B329" s="108"/>
      <c r="C329" s="204"/>
      <c r="D329" s="200" t="s">
        <v>249</v>
      </c>
      <c r="E329" s="205" t="s">
        <v>1</v>
      </c>
      <c r="F329" s="206" t="s">
        <v>543</v>
      </c>
      <c r="G329" s="204"/>
      <c r="H329" s="205" t="s">
        <v>1</v>
      </c>
      <c r="I329" s="139"/>
      <c r="J329" s="204"/>
      <c r="K329" s="204"/>
      <c r="L329" s="108"/>
      <c r="M329" s="110"/>
      <c r="N329" s="111"/>
      <c r="O329" s="111"/>
      <c r="P329" s="111"/>
      <c r="Q329" s="111"/>
      <c r="R329" s="111"/>
      <c r="S329" s="111"/>
      <c r="T329" s="112"/>
      <c r="AT329" s="109" t="s">
        <v>249</v>
      </c>
      <c r="AU329" s="109" t="s">
        <v>83</v>
      </c>
      <c r="AV329" s="13" t="s">
        <v>6</v>
      </c>
      <c r="AW329" s="13" t="s">
        <v>31</v>
      </c>
      <c r="AX329" s="13" t="s">
        <v>75</v>
      </c>
      <c r="AY329" s="109" t="s">
        <v>240</v>
      </c>
    </row>
    <row r="330" spans="2:51" s="12" customFormat="1" ht="12">
      <c r="B330" s="103"/>
      <c r="C330" s="199"/>
      <c r="D330" s="200" t="s">
        <v>249</v>
      </c>
      <c r="E330" s="201" t="s">
        <v>1</v>
      </c>
      <c r="F330" s="202" t="s">
        <v>544</v>
      </c>
      <c r="G330" s="199"/>
      <c r="H330" s="203">
        <v>4.606</v>
      </c>
      <c r="I330" s="137"/>
      <c r="J330" s="199"/>
      <c r="K330" s="199"/>
      <c r="L330" s="103"/>
      <c r="M330" s="105"/>
      <c r="N330" s="106"/>
      <c r="O330" s="106"/>
      <c r="P330" s="106"/>
      <c r="Q330" s="106"/>
      <c r="R330" s="106"/>
      <c r="S330" s="106"/>
      <c r="T330" s="107"/>
      <c r="AT330" s="104" t="s">
        <v>249</v>
      </c>
      <c r="AU330" s="104" t="s">
        <v>83</v>
      </c>
      <c r="AV330" s="12" t="s">
        <v>83</v>
      </c>
      <c r="AW330" s="12" t="s">
        <v>31</v>
      </c>
      <c r="AX330" s="12" t="s">
        <v>75</v>
      </c>
      <c r="AY330" s="104" t="s">
        <v>240</v>
      </c>
    </row>
    <row r="331" spans="2:51" s="13" customFormat="1" ht="12">
      <c r="B331" s="108"/>
      <c r="C331" s="204"/>
      <c r="D331" s="200" t="s">
        <v>249</v>
      </c>
      <c r="E331" s="205" t="s">
        <v>1</v>
      </c>
      <c r="F331" s="206" t="s">
        <v>545</v>
      </c>
      <c r="G331" s="204"/>
      <c r="H331" s="205" t="s">
        <v>1</v>
      </c>
      <c r="I331" s="139"/>
      <c r="J331" s="204"/>
      <c r="K331" s="204"/>
      <c r="L331" s="108"/>
      <c r="M331" s="110"/>
      <c r="N331" s="111"/>
      <c r="O331" s="111"/>
      <c r="P331" s="111"/>
      <c r="Q331" s="111"/>
      <c r="R331" s="111"/>
      <c r="S331" s="111"/>
      <c r="T331" s="112"/>
      <c r="AT331" s="109" t="s">
        <v>249</v>
      </c>
      <c r="AU331" s="109" t="s">
        <v>83</v>
      </c>
      <c r="AV331" s="13" t="s">
        <v>6</v>
      </c>
      <c r="AW331" s="13" t="s">
        <v>31</v>
      </c>
      <c r="AX331" s="13" t="s">
        <v>75</v>
      </c>
      <c r="AY331" s="109" t="s">
        <v>240</v>
      </c>
    </row>
    <row r="332" spans="2:51" s="12" customFormat="1" ht="12">
      <c r="B332" s="103"/>
      <c r="C332" s="199"/>
      <c r="D332" s="200" t="s">
        <v>249</v>
      </c>
      <c r="E332" s="201" t="s">
        <v>1</v>
      </c>
      <c r="F332" s="202" t="s">
        <v>546</v>
      </c>
      <c r="G332" s="199"/>
      <c r="H332" s="203">
        <v>1.793</v>
      </c>
      <c r="I332" s="137"/>
      <c r="J332" s="199"/>
      <c r="K332" s="199"/>
      <c r="L332" s="103"/>
      <c r="M332" s="105"/>
      <c r="N332" s="106"/>
      <c r="O332" s="106"/>
      <c r="P332" s="106"/>
      <c r="Q332" s="106"/>
      <c r="R332" s="106"/>
      <c r="S332" s="106"/>
      <c r="T332" s="107"/>
      <c r="AT332" s="104" t="s">
        <v>249</v>
      </c>
      <c r="AU332" s="104" t="s">
        <v>83</v>
      </c>
      <c r="AV332" s="12" t="s">
        <v>83</v>
      </c>
      <c r="AW332" s="12" t="s">
        <v>31</v>
      </c>
      <c r="AX332" s="12" t="s">
        <v>75</v>
      </c>
      <c r="AY332" s="104" t="s">
        <v>240</v>
      </c>
    </row>
    <row r="333" spans="2:51" s="14" customFormat="1" ht="12">
      <c r="B333" s="113"/>
      <c r="C333" s="207"/>
      <c r="D333" s="200" t="s">
        <v>249</v>
      </c>
      <c r="E333" s="208" t="s">
        <v>1</v>
      </c>
      <c r="F333" s="209" t="s">
        <v>273</v>
      </c>
      <c r="G333" s="207"/>
      <c r="H333" s="210">
        <v>6.399</v>
      </c>
      <c r="I333" s="138"/>
      <c r="J333" s="207"/>
      <c r="K333" s="207"/>
      <c r="L333" s="113"/>
      <c r="M333" s="115"/>
      <c r="N333" s="116"/>
      <c r="O333" s="116"/>
      <c r="P333" s="116"/>
      <c r="Q333" s="116"/>
      <c r="R333" s="116"/>
      <c r="S333" s="116"/>
      <c r="T333" s="117"/>
      <c r="AT333" s="114" t="s">
        <v>249</v>
      </c>
      <c r="AU333" s="114" t="s">
        <v>83</v>
      </c>
      <c r="AV333" s="14" t="s">
        <v>247</v>
      </c>
      <c r="AW333" s="14" t="s">
        <v>31</v>
      </c>
      <c r="AX333" s="14" t="s">
        <v>6</v>
      </c>
      <c r="AY333" s="114" t="s">
        <v>240</v>
      </c>
    </row>
    <row r="334" spans="2:65" s="1" customFormat="1" ht="24">
      <c r="B334" s="95"/>
      <c r="C334" s="193" t="s">
        <v>547</v>
      </c>
      <c r="D334" s="193" t="s">
        <v>242</v>
      </c>
      <c r="E334" s="194" t="s">
        <v>548</v>
      </c>
      <c r="F334" s="195" t="s">
        <v>549</v>
      </c>
      <c r="G334" s="196" t="s">
        <v>504</v>
      </c>
      <c r="H334" s="197">
        <v>0.016</v>
      </c>
      <c r="I334" s="128">
        <v>0</v>
      </c>
      <c r="J334" s="198">
        <f>ROUND(I334*H334,1)</f>
        <v>0</v>
      </c>
      <c r="K334" s="195" t="s">
        <v>246</v>
      </c>
      <c r="L334" s="28"/>
      <c r="M334" s="97" t="s">
        <v>1</v>
      </c>
      <c r="N334" s="98" t="s">
        <v>41</v>
      </c>
      <c r="O334" s="99">
        <v>1.598</v>
      </c>
      <c r="P334" s="99">
        <f>O334*H334</f>
        <v>0.025568</v>
      </c>
      <c r="Q334" s="99">
        <v>0</v>
      </c>
      <c r="R334" s="99">
        <f>Q334*H334</f>
        <v>0</v>
      </c>
      <c r="S334" s="99">
        <v>0</v>
      </c>
      <c r="T334" s="100">
        <f>S334*H334</f>
        <v>0</v>
      </c>
      <c r="AR334" s="101" t="s">
        <v>357</v>
      </c>
      <c r="AT334" s="101" t="s">
        <v>242</v>
      </c>
      <c r="AU334" s="101" t="s">
        <v>83</v>
      </c>
      <c r="AY334" s="17" t="s">
        <v>240</v>
      </c>
      <c r="BE334" s="102">
        <f>IF(N334="základní",J334,0)</f>
        <v>0</v>
      </c>
      <c r="BF334" s="102">
        <f>IF(N334="snížená",J334,0)</f>
        <v>0</v>
      </c>
      <c r="BG334" s="102">
        <f>IF(N334="zákl. přenesená",J334,0)</f>
        <v>0</v>
      </c>
      <c r="BH334" s="102">
        <f>IF(N334="sníž. přenesená",J334,0)</f>
        <v>0</v>
      </c>
      <c r="BI334" s="102">
        <f>IF(N334="nulová",J334,0)</f>
        <v>0</v>
      </c>
      <c r="BJ334" s="17" t="s">
        <v>83</v>
      </c>
      <c r="BK334" s="102">
        <f>ROUND(I334*H334,1)</f>
        <v>0</v>
      </c>
      <c r="BL334" s="17" t="s">
        <v>357</v>
      </c>
      <c r="BM334" s="101" t="s">
        <v>550</v>
      </c>
    </row>
    <row r="335" spans="2:65" s="1" customFormat="1" ht="24">
      <c r="B335" s="95"/>
      <c r="C335" s="193" t="s">
        <v>551</v>
      </c>
      <c r="D335" s="193" t="s">
        <v>242</v>
      </c>
      <c r="E335" s="194" t="s">
        <v>552</v>
      </c>
      <c r="F335" s="195" t="s">
        <v>553</v>
      </c>
      <c r="G335" s="196" t="s">
        <v>504</v>
      </c>
      <c r="H335" s="197">
        <v>0.016</v>
      </c>
      <c r="I335" s="128">
        <v>0</v>
      </c>
      <c r="J335" s="198">
        <f>ROUND(I335*H335,1)</f>
        <v>0</v>
      </c>
      <c r="K335" s="195" t="s">
        <v>246</v>
      </c>
      <c r="L335" s="28"/>
      <c r="M335" s="97" t="s">
        <v>1</v>
      </c>
      <c r="N335" s="98" t="s">
        <v>41</v>
      </c>
      <c r="O335" s="99">
        <v>1.36</v>
      </c>
      <c r="P335" s="99">
        <f>O335*H335</f>
        <v>0.02176</v>
      </c>
      <c r="Q335" s="99">
        <v>0</v>
      </c>
      <c r="R335" s="99">
        <f>Q335*H335</f>
        <v>0</v>
      </c>
      <c r="S335" s="99">
        <v>0</v>
      </c>
      <c r="T335" s="100">
        <f>S335*H335</f>
        <v>0</v>
      </c>
      <c r="AR335" s="101" t="s">
        <v>357</v>
      </c>
      <c r="AT335" s="101" t="s">
        <v>242</v>
      </c>
      <c r="AU335" s="101" t="s">
        <v>83</v>
      </c>
      <c r="AY335" s="17" t="s">
        <v>240</v>
      </c>
      <c r="BE335" s="102">
        <f>IF(N335="základní",J335,0)</f>
        <v>0</v>
      </c>
      <c r="BF335" s="102">
        <f>IF(N335="snížená",J335,0)</f>
        <v>0</v>
      </c>
      <c r="BG335" s="102">
        <f>IF(N335="zákl. přenesená",J335,0)</f>
        <v>0</v>
      </c>
      <c r="BH335" s="102">
        <f>IF(N335="sníž. přenesená",J335,0)</f>
        <v>0</v>
      </c>
      <c r="BI335" s="102">
        <f>IF(N335="nulová",J335,0)</f>
        <v>0</v>
      </c>
      <c r="BJ335" s="17" t="s">
        <v>83</v>
      </c>
      <c r="BK335" s="102">
        <f>ROUND(I335*H335,1)</f>
        <v>0</v>
      </c>
      <c r="BL335" s="17" t="s">
        <v>357</v>
      </c>
      <c r="BM335" s="101" t="s">
        <v>554</v>
      </c>
    </row>
    <row r="336" spans="2:63" s="11" customFormat="1" ht="22.9" customHeight="1">
      <c r="B336" s="87"/>
      <c r="C336" s="188"/>
      <c r="D336" s="190" t="s">
        <v>74</v>
      </c>
      <c r="E336" s="191" t="s">
        <v>555</v>
      </c>
      <c r="F336" s="191" t="s">
        <v>556</v>
      </c>
      <c r="G336" s="189"/>
      <c r="H336" s="189"/>
      <c r="I336" s="142"/>
      <c r="J336" s="192">
        <f>BK336</f>
        <v>0</v>
      </c>
      <c r="K336" s="189"/>
      <c r="L336" s="87"/>
      <c r="M336" s="89"/>
      <c r="N336" s="90"/>
      <c r="O336" s="90"/>
      <c r="P336" s="91">
        <f>SUM(P337:P347)</f>
        <v>1.009728</v>
      </c>
      <c r="Q336" s="90"/>
      <c r="R336" s="91">
        <f>SUM(R337:R347)</f>
        <v>0.007632450000000001</v>
      </c>
      <c r="S336" s="90"/>
      <c r="T336" s="92">
        <f>SUM(T337:T347)</f>
        <v>0</v>
      </c>
      <c r="AR336" s="88" t="s">
        <v>83</v>
      </c>
      <c r="AT336" s="93" t="s">
        <v>74</v>
      </c>
      <c r="AU336" s="93" t="s">
        <v>6</v>
      </c>
      <c r="AY336" s="88" t="s">
        <v>240</v>
      </c>
      <c r="BK336" s="94">
        <f>SUM(BK337:BK347)</f>
        <v>0</v>
      </c>
    </row>
    <row r="337" spans="2:65" s="1" customFormat="1" ht="24">
      <c r="B337" s="95"/>
      <c r="C337" s="193" t="s">
        <v>557</v>
      </c>
      <c r="D337" s="193" t="s">
        <v>242</v>
      </c>
      <c r="E337" s="194" t="s">
        <v>558</v>
      </c>
      <c r="F337" s="195" t="s">
        <v>559</v>
      </c>
      <c r="G337" s="196" t="s">
        <v>360</v>
      </c>
      <c r="H337" s="197">
        <v>2</v>
      </c>
      <c r="I337" s="128">
        <v>0</v>
      </c>
      <c r="J337" s="198">
        <f>ROUND(I337*H337,1)</f>
        <v>0</v>
      </c>
      <c r="K337" s="195" t="s">
        <v>246</v>
      </c>
      <c r="L337" s="28"/>
      <c r="M337" s="97" t="s">
        <v>1</v>
      </c>
      <c r="N337" s="98" t="s">
        <v>41</v>
      </c>
      <c r="O337" s="99">
        <v>0.25</v>
      </c>
      <c r="P337" s="99">
        <f>O337*H337</f>
        <v>0.5</v>
      </c>
      <c r="Q337" s="99">
        <v>0</v>
      </c>
      <c r="R337" s="99">
        <f>Q337*H337</f>
        <v>0</v>
      </c>
      <c r="S337" s="99">
        <v>0</v>
      </c>
      <c r="T337" s="100">
        <f>S337*H337</f>
        <v>0</v>
      </c>
      <c r="AR337" s="101" t="s">
        <v>357</v>
      </c>
      <c r="AT337" s="101" t="s">
        <v>242</v>
      </c>
      <c r="AU337" s="101" t="s">
        <v>83</v>
      </c>
      <c r="AY337" s="17" t="s">
        <v>240</v>
      </c>
      <c r="BE337" s="102">
        <f>IF(N337="základní",J337,0)</f>
        <v>0</v>
      </c>
      <c r="BF337" s="102">
        <f>IF(N337="snížená",J337,0)</f>
        <v>0</v>
      </c>
      <c r="BG337" s="102">
        <f>IF(N337="zákl. přenesená",J337,0)</f>
        <v>0</v>
      </c>
      <c r="BH337" s="102">
        <f>IF(N337="sníž. přenesená",J337,0)</f>
        <v>0</v>
      </c>
      <c r="BI337" s="102">
        <f>IF(N337="nulová",J337,0)</f>
        <v>0</v>
      </c>
      <c r="BJ337" s="17" t="s">
        <v>83</v>
      </c>
      <c r="BK337" s="102">
        <f>ROUND(I337*H337,1)</f>
        <v>0</v>
      </c>
      <c r="BL337" s="17" t="s">
        <v>357</v>
      </c>
      <c r="BM337" s="101" t="s">
        <v>560</v>
      </c>
    </row>
    <row r="338" spans="2:51" s="12" customFormat="1" ht="12">
      <c r="B338" s="103"/>
      <c r="C338" s="199"/>
      <c r="D338" s="200" t="s">
        <v>249</v>
      </c>
      <c r="E338" s="201" t="s">
        <v>1</v>
      </c>
      <c r="F338" s="202" t="s">
        <v>561</v>
      </c>
      <c r="G338" s="199"/>
      <c r="H338" s="203">
        <v>2</v>
      </c>
      <c r="I338" s="137"/>
      <c r="J338" s="199"/>
      <c r="K338" s="199"/>
      <c r="L338" s="103"/>
      <c r="M338" s="105"/>
      <c r="N338" s="106"/>
      <c r="O338" s="106"/>
      <c r="P338" s="106"/>
      <c r="Q338" s="106"/>
      <c r="R338" s="106"/>
      <c r="S338" s="106"/>
      <c r="T338" s="107"/>
      <c r="AT338" s="104" t="s">
        <v>249</v>
      </c>
      <c r="AU338" s="104" t="s">
        <v>83</v>
      </c>
      <c r="AV338" s="12" t="s">
        <v>83</v>
      </c>
      <c r="AW338" s="12" t="s">
        <v>31</v>
      </c>
      <c r="AX338" s="12" t="s">
        <v>6</v>
      </c>
      <c r="AY338" s="104" t="s">
        <v>240</v>
      </c>
    </row>
    <row r="339" spans="2:65" s="1" customFormat="1" ht="24">
      <c r="B339" s="95"/>
      <c r="C339" s="215" t="s">
        <v>562</v>
      </c>
      <c r="D339" s="215" t="s">
        <v>379</v>
      </c>
      <c r="E339" s="216" t="s">
        <v>563</v>
      </c>
      <c r="F339" s="217" t="s">
        <v>564</v>
      </c>
      <c r="G339" s="218" t="s">
        <v>245</v>
      </c>
      <c r="H339" s="219">
        <v>1.701</v>
      </c>
      <c r="I339" s="129">
        <v>0</v>
      </c>
      <c r="J339" s="220">
        <f>ROUND(I339*H339,1)</f>
        <v>0</v>
      </c>
      <c r="K339" s="217" t="s">
        <v>246</v>
      </c>
      <c r="L339" s="124"/>
      <c r="M339" s="125" t="s">
        <v>1</v>
      </c>
      <c r="N339" s="126" t="s">
        <v>41</v>
      </c>
      <c r="O339" s="99">
        <v>0</v>
      </c>
      <c r="P339" s="99">
        <f>O339*H339</f>
        <v>0</v>
      </c>
      <c r="Q339" s="99">
        <v>0.002</v>
      </c>
      <c r="R339" s="99">
        <f>Q339*H339</f>
        <v>0.003402</v>
      </c>
      <c r="S339" s="99">
        <v>0</v>
      </c>
      <c r="T339" s="100">
        <f>S339*H339</f>
        <v>0</v>
      </c>
      <c r="AR339" s="101" t="s">
        <v>382</v>
      </c>
      <c r="AT339" s="101" t="s">
        <v>379</v>
      </c>
      <c r="AU339" s="101" t="s">
        <v>83</v>
      </c>
      <c r="AY339" s="17" t="s">
        <v>240</v>
      </c>
      <c r="BE339" s="102">
        <f>IF(N339="základní",J339,0)</f>
        <v>0</v>
      </c>
      <c r="BF339" s="102">
        <f>IF(N339="snížená",J339,0)</f>
        <v>0</v>
      </c>
      <c r="BG339" s="102">
        <f>IF(N339="zákl. přenesená",J339,0)</f>
        <v>0</v>
      </c>
      <c r="BH339" s="102">
        <f>IF(N339="sníž. přenesená",J339,0)</f>
        <v>0</v>
      </c>
      <c r="BI339" s="102">
        <f>IF(N339="nulová",J339,0)</f>
        <v>0</v>
      </c>
      <c r="BJ339" s="17" t="s">
        <v>83</v>
      </c>
      <c r="BK339" s="102">
        <f>ROUND(I339*H339,1)</f>
        <v>0</v>
      </c>
      <c r="BL339" s="17" t="s">
        <v>357</v>
      </c>
      <c r="BM339" s="101" t="s">
        <v>565</v>
      </c>
    </row>
    <row r="340" spans="2:51" s="12" customFormat="1" ht="12">
      <c r="B340" s="103"/>
      <c r="C340" s="199"/>
      <c r="D340" s="200" t="s">
        <v>249</v>
      </c>
      <c r="E340" s="201" t="s">
        <v>1</v>
      </c>
      <c r="F340" s="202" t="s">
        <v>566</v>
      </c>
      <c r="G340" s="199"/>
      <c r="H340" s="203">
        <v>1.701</v>
      </c>
      <c r="I340" s="137"/>
      <c r="J340" s="199"/>
      <c r="K340" s="199"/>
      <c r="L340" s="103"/>
      <c r="M340" s="105"/>
      <c r="N340" s="106"/>
      <c r="O340" s="106"/>
      <c r="P340" s="106"/>
      <c r="Q340" s="106"/>
      <c r="R340" s="106"/>
      <c r="S340" s="106"/>
      <c r="T340" s="107"/>
      <c r="AT340" s="104" t="s">
        <v>249</v>
      </c>
      <c r="AU340" s="104" t="s">
        <v>83</v>
      </c>
      <c r="AV340" s="12" t="s">
        <v>83</v>
      </c>
      <c r="AW340" s="12" t="s">
        <v>31</v>
      </c>
      <c r="AX340" s="12" t="s">
        <v>6</v>
      </c>
      <c r="AY340" s="104" t="s">
        <v>240</v>
      </c>
    </row>
    <row r="341" spans="2:65" s="1" customFormat="1" ht="36">
      <c r="B341" s="95"/>
      <c r="C341" s="193" t="s">
        <v>567</v>
      </c>
      <c r="D341" s="193" t="s">
        <v>242</v>
      </c>
      <c r="E341" s="194" t="s">
        <v>568</v>
      </c>
      <c r="F341" s="195" t="s">
        <v>569</v>
      </c>
      <c r="G341" s="196" t="s">
        <v>245</v>
      </c>
      <c r="H341" s="197">
        <v>4.74</v>
      </c>
      <c r="I341" s="128">
        <v>0</v>
      </c>
      <c r="J341" s="198">
        <f>ROUND(I341*H341,1)</f>
        <v>0</v>
      </c>
      <c r="K341" s="195" t="s">
        <v>246</v>
      </c>
      <c r="L341" s="28"/>
      <c r="M341" s="97" t="s">
        <v>1</v>
      </c>
      <c r="N341" s="98" t="s">
        <v>41</v>
      </c>
      <c r="O341" s="99">
        <v>0.102</v>
      </c>
      <c r="P341" s="99">
        <f>O341*H341</f>
        <v>0.48347999999999997</v>
      </c>
      <c r="Q341" s="99">
        <v>0</v>
      </c>
      <c r="R341" s="99">
        <f>Q341*H341</f>
        <v>0</v>
      </c>
      <c r="S341" s="99">
        <v>0</v>
      </c>
      <c r="T341" s="100">
        <f>S341*H341</f>
        <v>0</v>
      </c>
      <c r="AR341" s="101" t="s">
        <v>357</v>
      </c>
      <c r="AT341" s="101" t="s">
        <v>242</v>
      </c>
      <c r="AU341" s="101" t="s">
        <v>83</v>
      </c>
      <c r="AY341" s="17" t="s">
        <v>240</v>
      </c>
      <c r="BE341" s="102">
        <f>IF(N341="základní",J341,0)</f>
        <v>0</v>
      </c>
      <c r="BF341" s="102">
        <f>IF(N341="snížená",J341,0)</f>
        <v>0</v>
      </c>
      <c r="BG341" s="102">
        <f>IF(N341="zákl. přenesená",J341,0)</f>
        <v>0</v>
      </c>
      <c r="BH341" s="102">
        <f>IF(N341="sníž. přenesená",J341,0)</f>
        <v>0</v>
      </c>
      <c r="BI341" s="102">
        <f>IF(N341="nulová",J341,0)</f>
        <v>0</v>
      </c>
      <c r="BJ341" s="17" t="s">
        <v>83</v>
      </c>
      <c r="BK341" s="102">
        <f>ROUND(I341*H341,1)</f>
        <v>0</v>
      </c>
      <c r="BL341" s="17" t="s">
        <v>357</v>
      </c>
      <c r="BM341" s="101" t="s">
        <v>570</v>
      </c>
    </row>
    <row r="342" spans="2:51" s="13" customFormat="1" ht="12">
      <c r="B342" s="108"/>
      <c r="C342" s="204"/>
      <c r="D342" s="200" t="s">
        <v>249</v>
      </c>
      <c r="E342" s="205" t="s">
        <v>1</v>
      </c>
      <c r="F342" s="206" t="s">
        <v>571</v>
      </c>
      <c r="G342" s="204"/>
      <c r="H342" s="205" t="s">
        <v>1</v>
      </c>
      <c r="I342" s="139"/>
      <c r="J342" s="204"/>
      <c r="K342" s="204"/>
      <c r="L342" s="108"/>
      <c r="M342" s="110"/>
      <c r="N342" s="111"/>
      <c r="O342" s="111"/>
      <c r="P342" s="111"/>
      <c r="Q342" s="111"/>
      <c r="R342" s="111"/>
      <c r="S342" s="111"/>
      <c r="T342" s="112"/>
      <c r="AT342" s="109" t="s">
        <v>249</v>
      </c>
      <c r="AU342" s="109" t="s">
        <v>83</v>
      </c>
      <c r="AV342" s="13" t="s">
        <v>6</v>
      </c>
      <c r="AW342" s="13" t="s">
        <v>31</v>
      </c>
      <c r="AX342" s="13" t="s">
        <v>75</v>
      </c>
      <c r="AY342" s="109" t="s">
        <v>240</v>
      </c>
    </row>
    <row r="343" spans="2:51" s="12" customFormat="1" ht="12">
      <c r="B343" s="103"/>
      <c r="C343" s="199"/>
      <c r="D343" s="200" t="s">
        <v>249</v>
      </c>
      <c r="E343" s="201" t="s">
        <v>187</v>
      </c>
      <c r="F343" s="202" t="s">
        <v>572</v>
      </c>
      <c r="G343" s="199"/>
      <c r="H343" s="203">
        <v>4.74</v>
      </c>
      <c r="I343" s="137"/>
      <c r="J343" s="199"/>
      <c r="K343" s="199"/>
      <c r="L343" s="103"/>
      <c r="M343" s="105"/>
      <c r="N343" s="106"/>
      <c r="O343" s="106"/>
      <c r="P343" s="106"/>
      <c r="Q343" s="106"/>
      <c r="R343" s="106"/>
      <c r="S343" s="106"/>
      <c r="T343" s="107"/>
      <c r="AT343" s="104" t="s">
        <v>249</v>
      </c>
      <c r="AU343" s="104" t="s">
        <v>83</v>
      </c>
      <c r="AV343" s="12" t="s">
        <v>83</v>
      </c>
      <c r="AW343" s="12" t="s">
        <v>31</v>
      </c>
      <c r="AX343" s="12" t="s">
        <v>6</v>
      </c>
      <c r="AY343" s="104" t="s">
        <v>240</v>
      </c>
    </row>
    <row r="344" spans="2:65" s="1" customFormat="1" ht="12">
      <c r="B344" s="95"/>
      <c r="C344" s="215" t="s">
        <v>573</v>
      </c>
      <c r="D344" s="215" t="s">
        <v>379</v>
      </c>
      <c r="E344" s="216" t="s">
        <v>574</v>
      </c>
      <c r="F344" s="217" t="s">
        <v>575</v>
      </c>
      <c r="G344" s="218" t="s">
        <v>245</v>
      </c>
      <c r="H344" s="219">
        <v>4.977</v>
      </c>
      <c r="I344" s="129">
        <v>0</v>
      </c>
      <c r="J344" s="220">
        <f>ROUND(I344*H344,1)</f>
        <v>0</v>
      </c>
      <c r="K344" s="217" t="s">
        <v>246</v>
      </c>
      <c r="L344" s="124"/>
      <c r="M344" s="125" t="s">
        <v>1</v>
      </c>
      <c r="N344" s="126" t="s">
        <v>41</v>
      </c>
      <c r="O344" s="99">
        <v>0</v>
      </c>
      <c r="P344" s="99">
        <f>O344*H344</f>
        <v>0</v>
      </c>
      <c r="Q344" s="99">
        <v>0.00085</v>
      </c>
      <c r="R344" s="99">
        <f>Q344*H344</f>
        <v>0.00423045</v>
      </c>
      <c r="S344" s="99">
        <v>0</v>
      </c>
      <c r="T344" s="100">
        <f>S344*H344</f>
        <v>0</v>
      </c>
      <c r="AR344" s="101" t="s">
        <v>382</v>
      </c>
      <c r="AT344" s="101" t="s">
        <v>379</v>
      </c>
      <c r="AU344" s="101" t="s">
        <v>83</v>
      </c>
      <c r="AY344" s="17" t="s">
        <v>240</v>
      </c>
      <c r="BE344" s="102">
        <f>IF(N344="základní",J344,0)</f>
        <v>0</v>
      </c>
      <c r="BF344" s="102">
        <f>IF(N344="snížená",J344,0)</f>
        <v>0</v>
      </c>
      <c r="BG344" s="102">
        <f>IF(N344="zákl. přenesená",J344,0)</f>
        <v>0</v>
      </c>
      <c r="BH344" s="102">
        <f>IF(N344="sníž. přenesená",J344,0)</f>
        <v>0</v>
      </c>
      <c r="BI344" s="102">
        <f>IF(N344="nulová",J344,0)</f>
        <v>0</v>
      </c>
      <c r="BJ344" s="17" t="s">
        <v>83</v>
      </c>
      <c r="BK344" s="102">
        <f>ROUND(I344*H344,1)</f>
        <v>0</v>
      </c>
      <c r="BL344" s="17" t="s">
        <v>357</v>
      </c>
      <c r="BM344" s="101" t="s">
        <v>576</v>
      </c>
    </row>
    <row r="345" spans="2:51" s="12" customFormat="1" ht="12">
      <c r="B345" s="103"/>
      <c r="C345" s="199"/>
      <c r="D345" s="200" t="s">
        <v>249</v>
      </c>
      <c r="E345" s="201" t="s">
        <v>1</v>
      </c>
      <c r="F345" s="202" t="s">
        <v>577</v>
      </c>
      <c r="G345" s="199"/>
      <c r="H345" s="203">
        <v>4.977</v>
      </c>
      <c r="I345" s="137"/>
      <c r="J345" s="199"/>
      <c r="K345" s="199"/>
      <c r="L345" s="103"/>
      <c r="M345" s="105"/>
      <c r="N345" s="106"/>
      <c r="O345" s="106"/>
      <c r="P345" s="106"/>
      <c r="Q345" s="106"/>
      <c r="R345" s="106"/>
      <c r="S345" s="106"/>
      <c r="T345" s="107"/>
      <c r="AT345" s="104" t="s">
        <v>249</v>
      </c>
      <c r="AU345" s="104" t="s">
        <v>83</v>
      </c>
      <c r="AV345" s="12" t="s">
        <v>83</v>
      </c>
      <c r="AW345" s="12" t="s">
        <v>31</v>
      </c>
      <c r="AX345" s="12" t="s">
        <v>6</v>
      </c>
      <c r="AY345" s="104" t="s">
        <v>240</v>
      </c>
    </row>
    <row r="346" spans="2:65" s="1" customFormat="1" ht="24">
      <c r="B346" s="95"/>
      <c r="C346" s="193" t="s">
        <v>578</v>
      </c>
      <c r="D346" s="193" t="s">
        <v>242</v>
      </c>
      <c r="E346" s="194" t="s">
        <v>579</v>
      </c>
      <c r="F346" s="195" t="s">
        <v>580</v>
      </c>
      <c r="G346" s="196" t="s">
        <v>504</v>
      </c>
      <c r="H346" s="197">
        <v>0.008</v>
      </c>
      <c r="I346" s="128">
        <v>0</v>
      </c>
      <c r="J346" s="198">
        <f>ROUND(I346*H346,1)</f>
        <v>0</v>
      </c>
      <c r="K346" s="195" t="s">
        <v>246</v>
      </c>
      <c r="L346" s="28"/>
      <c r="M346" s="97" t="s">
        <v>1</v>
      </c>
      <c r="N346" s="98" t="s">
        <v>41</v>
      </c>
      <c r="O346" s="99">
        <v>1.831</v>
      </c>
      <c r="P346" s="99">
        <f>O346*H346</f>
        <v>0.014648</v>
      </c>
      <c r="Q346" s="99">
        <v>0</v>
      </c>
      <c r="R346" s="99">
        <f>Q346*H346</f>
        <v>0</v>
      </c>
      <c r="S346" s="99">
        <v>0</v>
      </c>
      <c r="T346" s="100">
        <f>S346*H346</f>
        <v>0</v>
      </c>
      <c r="AR346" s="101" t="s">
        <v>357</v>
      </c>
      <c r="AT346" s="101" t="s">
        <v>242</v>
      </c>
      <c r="AU346" s="101" t="s">
        <v>83</v>
      </c>
      <c r="AY346" s="17" t="s">
        <v>240</v>
      </c>
      <c r="BE346" s="102">
        <f>IF(N346="základní",J346,0)</f>
        <v>0</v>
      </c>
      <c r="BF346" s="102">
        <f>IF(N346="snížená",J346,0)</f>
        <v>0</v>
      </c>
      <c r="BG346" s="102">
        <f>IF(N346="zákl. přenesená",J346,0)</f>
        <v>0</v>
      </c>
      <c r="BH346" s="102">
        <f>IF(N346="sníž. přenesená",J346,0)</f>
        <v>0</v>
      </c>
      <c r="BI346" s="102">
        <f>IF(N346="nulová",J346,0)</f>
        <v>0</v>
      </c>
      <c r="BJ346" s="17" t="s">
        <v>83</v>
      </c>
      <c r="BK346" s="102">
        <f>ROUND(I346*H346,1)</f>
        <v>0</v>
      </c>
      <c r="BL346" s="17" t="s">
        <v>357</v>
      </c>
      <c r="BM346" s="101" t="s">
        <v>581</v>
      </c>
    </row>
    <row r="347" spans="2:65" s="1" customFormat="1" ht="24">
      <c r="B347" s="95"/>
      <c r="C347" s="193" t="s">
        <v>582</v>
      </c>
      <c r="D347" s="193" t="s">
        <v>242</v>
      </c>
      <c r="E347" s="194" t="s">
        <v>583</v>
      </c>
      <c r="F347" s="195" t="s">
        <v>584</v>
      </c>
      <c r="G347" s="196" t="s">
        <v>504</v>
      </c>
      <c r="H347" s="197">
        <v>0.008</v>
      </c>
      <c r="I347" s="128">
        <v>0</v>
      </c>
      <c r="J347" s="198">
        <f>ROUND(I347*H347,1)</f>
        <v>0</v>
      </c>
      <c r="K347" s="195" t="s">
        <v>246</v>
      </c>
      <c r="L347" s="28"/>
      <c r="M347" s="97" t="s">
        <v>1</v>
      </c>
      <c r="N347" s="98" t="s">
        <v>41</v>
      </c>
      <c r="O347" s="99">
        <v>1.45</v>
      </c>
      <c r="P347" s="99">
        <f>O347*H347</f>
        <v>0.0116</v>
      </c>
      <c r="Q347" s="99">
        <v>0</v>
      </c>
      <c r="R347" s="99">
        <f>Q347*H347</f>
        <v>0</v>
      </c>
      <c r="S347" s="99">
        <v>0</v>
      </c>
      <c r="T347" s="100">
        <f>S347*H347</f>
        <v>0</v>
      </c>
      <c r="AR347" s="101" t="s">
        <v>357</v>
      </c>
      <c r="AT347" s="101" t="s">
        <v>242</v>
      </c>
      <c r="AU347" s="101" t="s">
        <v>83</v>
      </c>
      <c r="AY347" s="17" t="s">
        <v>240</v>
      </c>
      <c r="BE347" s="102">
        <f>IF(N347="základní",J347,0)</f>
        <v>0</v>
      </c>
      <c r="BF347" s="102">
        <f>IF(N347="snížená",J347,0)</f>
        <v>0</v>
      </c>
      <c r="BG347" s="102">
        <f>IF(N347="zákl. přenesená",J347,0)</f>
        <v>0</v>
      </c>
      <c r="BH347" s="102">
        <f>IF(N347="sníž. přenesená",J347,0)</f>
        <v>0</v>
      </c>
      <c r="BI347" s="102">
        <f>IF(N347="nulová",J347,0)</f>
        <v>0</v>
      </c>
      <c r="BJ347" s="17" t="s">
        <v>83</v>
      </c>
      <c r="BK347" s="102">
        <f>ROUND(I347*H347,1)</f>
        <v>0</v>
      </c>
      <c r="BL347" s="17" t="s">
        <v>357</v>
      </c>
      <c r="BM347" s="101" t="s">
        <v>585</v>
      </c>
    </row>
    <row r="348" spans="2:63" s="11" customFormat="1" ht="22.9" customHeight="1">
      <c r="B348" s="87"/>
      <c r="C348" s="189"/>
      <c r="D348" s="190" t="s">
        <v>74</v>
      </c>
      <c r="E348" s="191" t="s">
        <v>586</v>
      </c>
      <c r="F348" s="191" t="s">
        <v>587</v>
      </c>
      <c r="G348" s="189"/>
      <c r="H348" s="189"/>
      <c r="I348" s="142"/>
      <c r="J348" s="192">
        <f>BK348</f>
        <v>0</v>
      </c>
      <c r="K348" s="189"/>
      <c r="L348" s="87"/>
      <c r="M348" s="89"/>
      <c r="N348" s="90"/>
      <c r="O348" s="90"/>
      <c r="P348" s="91">
        <f>SUM(P349:P386)</f>
        <v>7.486806000000001</v>
      </c>
      <c r="Q348" s="90"/>
      <c r="R348" s="91">
        <f>SUM(R349:R386)</f>
        <v>0.01182342</v>
      </c>
      <c r="S348" s="90"/>
      <c r="T348" s="92">
        <f>SUM(T349:T386)</f>
        <v>0.016097399999999998</v>
      </c>
      <c r="AR348" s="88" t="s">
        <v>83</v>
      </c>
      <c r="AT348" s="93" t="s">
        <v>74</v>
      </c>
      <c r="AU348" s="93" t="s">
        <v>6</v>
      </c>
      <c r="AY348" s="88" t="s">
        <v>240</v>
      </c>
      <c r="BK348" s="94">
        <f>SUM(BK349:BK386)</f>
        <v>0</v>
      </c>
    </row>
    <row r="349" spans="2:65" s="1" customFormat="1" ht="12">
      <c r="B349" s="95"/>
      <c r="C349" s="193" t="s">
        <v>588</v>
      </c>
      <c r="D349" s="193" t="s">
        <v>242</v>
      </c>
      <c r="E349" s="194" t="s">
        <v>589</v>
      </c>
      <c r="F349" s="195" t="s">
        <v>590</v>
      </c>
      <c r="G349" s="196" t="s">
        <v>591</v>
      </c>
      <c r="H349" s="197">
        <v>68.475</v>
      </c>
      <c r="I349" s="128">
        <v>0</v>
      </c>
      <c r="J349" s="198">
        <f>ROUND(I349*H349,1)</f>
        <v>0</v>
      </c>
      <c r="K349" s="195" t="s">
        <v>1</v>
      </c>
      <c r="L349" s="28"/>
      <c r="M349" s="97" t="s">
        <v>1</v>
      </c>
      <c r="N349" s="98" t="s">
        <v>41</v>
      </c>
      <c r="O349" s="99">
        <v>0</v>
      </c>
      <c r="P349" s="99">
        <f>O349*H349</f>
        <v>0</v>
      </c>
      <c r="Q349" s="99">
        <v>0</v>
      </c>
      <c r="R349" s="99">
        <f>Q349*H349</f>
        <v>0</v>
      </c>
      <c r="S349" s="99">
        <v>0</v>
      </c>
      <c r="T349" s="100">
        <f>S349*H349</f>
        <v>0</v>
      </c>
      <c r="AR349" s="101" t="s">
        <v>357</v>
      </c>
      <c r="AT349" s="101" t="s">
        <v>242</v>
      </c>
      <c r="AU349" s="101" t="s">
        <v>83</v>
      </c>
      <c r="AY349" s="17" t="s">
        <v>240</v>
      </c>
      <c r="BE349" s="102">
        <f>IF(N349="základní",J349,0)</f>
        <v>0</v>
      </c>
      <c r="BF349" s="102">
        <f>IF(N349="snížená",J349,0)</f>
        <v>0</v>
      </c>
      <c r="BG349" s="102">
        <f>IF(N349="zákl. přenesená",J349,0)</f>
        <v>0</v>
      </c>
      <c r="BH349" s="102">
        <f>IF(N349="sníž. přenesená",J349,0)</f>
        <v>0</v>
      </c>
      <c r="BI349" s="102">
        <f>IF(N349="nulová",J349,0)</f>
        <v>0</v>
      </c>
      <c r="BJ349" s="17" t="s">
        <v>83</v>
      </c>
      <c r="BK349" s="102">
        <f>ROUND(I349*H349,1)</f>
        <v>0</v>
      </c>
      <c r="BL349" s="17" t="s">
        <v>357</v>
      </c>
      <c r="BM349" s="101" t="s">
        <v>592</v>
      </c>
    </row>
    <row r="350" spans="2:65" s="1" customFormat="1" ht="24">
      <c r="B350" s="95"/>
      <c r="C350" s="193" t="s">
        <v>593</v>
      </c>
      <c r="D350" s="193" t="s">
        <v>242</v>
      </c>
      <c r="E350" s="194" t="s">
        <v>594</v>
      </c>
      <c r="F350" s="195" t="s">
        <v>595</v>
      </c>
      <c r="G350" s="196" t="s">
        <v>360</v>
      </c>
      <c r="H350" s="197">
        <v>2</v>
      </c>
      <c r="I350" s="128">
        <v>0</v>
      </c>
      <c r="J350" s="198">
        <f>ROUND(I350*H350,1)</f>
        <v>0</v>
      </c>
      <c r="K350" s="195" t="s">
        <v>1</v>
      </c>
      <c r="L350" s="28"/>
      <c r="M350" s="97" t="s">
        <v>1</v>
      </c>
      <c r="N350" s="98" t="s">
        <v>41</v>
      </c>
      <c r="O350" s="99">
        <v>0.379</v>
      </c>
      <c r="P350" s="99">
        <f>O350*H350</f>
        <v>0.758</v>
      </c>
      <c r="Q350" s="99">
        <v>0.00084406</v>
      </c>
      <c r="R350" s="99">
        <f>Q350*H350</f>
        <v>0.00168812</v>
      </c>
      <c r="S350" s="99">
        <v>0</v>
      </c>
      <c r="T350" s="100">
        <f>S350*H350</f>
        <v>0</v>
      </c>
      <c r="AR350" s="101" t="s">
        <v>357</v>
      </c>
      <c r="AT350" s="101" t="s">
        <v>242</v>
      </c>
      <c r="AU350" s="101" t="s">
        <v>83</v>
      </c>
      <c r="AY350" s="17" t="s">
        <v>240</v>
      </c>
      <c r="BE350" s="102">
        <f>IF(N350="základní",J350,0)</f>
        <v>0</v>
      </c>
      <c r="BF350" s="102">
        <f>IF(N350="snížená",J350,0)</f>
        <v>0</v>
      </c>
      <c r="BG350" s="102">
        <f>IF(N350="zákl. přenesená",J350,0)</f>
        <v>0</v>
      </c>
      <c r="BH350" s="102">
        <f>IF(N350="sníž. přenesená",J350,0)</f>
        <v>0</v>
      </c>
      <c r="BI350" s="102">
        <f>IF(N350="nulová",J350,0)</f>
        <v>0</v>
      </c>
      <c r="BJ350" s="17" t="s">
        <v>83</v>
      </c>
      <c r="BK350" s="102">
        <f>ROUND(I350*H350,1)</f>
        <v>0</v>
      </c>
      <c r="BL350" s="17" t="s">
        <v>357</v>
      </c>
      <c r="BM350" s="101" t="s">
        <v>596</v>
      </c>
    </row>
    <row r="351" spans="2:51" s="13" customFormat="1" ht="22.5">
      <c r="B351" s="108"/>
      <c r="C351" s="204"/>
      <c r="D351" s="200" t="s">
        <v>249</v>
      </c>
      <c r="E351" s="205" t="s">
        <v>1</v>
      </c>
      <c r="F351" s="206" t="s">
        <v>597</v>
      </c>
      <c r="G351" s="204"/>
      <c r="H351" s="205" t="s">
        <v>1</v>
      </c>
      <c r="I351" s="139"/>
      <c r="J351" s="204"/>
      <c r="K351" s="204"/>
      <c r="L351" s="108"/>
      <c r="M351" s="110"/>
      <c r="N351" s="111"/>
      <c r="O351" s="111"/>
      <c r="P351" s="111"/>
      <c r="Q351" s="111"/>
      <c r="R351" s="111"/>
      <c r="S351" s="111"/>
      <c r="T351" s="112"/>
      <c r="AT351" s="109" t="s">
        <v>249</v>
      </c>
      <c r="AU351" s="109" t="s">
        <v>83</v>
      </c>
      <c r="AV351" s="13" t="s">
        <v>6</v>
      </c>
      <c r="AW351" s="13" t="s">
        <v>31</v>
      </c>
      <c r="AX351" s="13" t="s">
        <v>75</v>
      </c>
      <c r="AY351" s="109" t="s">
        <v>240</v>
      </c>
    </row>
    <row r="352" spans="2:51" s="12" customFormat="1" ht="12">
      <c r="B352" s="103"/>
      <c r="C352" s="199"/>
      <c r="D352" s="200" t="s">
        <v>249</v>
      </c>
      <c r="E352" s="201" t="s">
        <v>1</v>
      </c>
      <c r="F352" s="202" t="s">
        <v>598</v>
      </c>
      <c r="G352" s="199"/>
      <c r="H352" s="203">
        <v>2</v>
      </c>
      <c r="I352" s="137"/>
      <c r="J352" s="199"/>
      <c r="K352" s="199"/>
      <c r="L352" s="103"/>
      <c r="M352" s="105"/>
      <c r="N352" s="106"/>
      <c r="O352" s="106"/>
      <c r="P352" s="106"/>
      <c r="Q352" s="106"/>
      <c r="R352" s="106"/>
      <c r="S352" s="106"/>
      <c r="T352" s="107"/>
      <c r="AT352" s="104" t="s">
        <v>249</v>
      </c>
      <c r="AU352" s="104" t="s">
        <v>83</v>
      </c>
      <c r="AV352" s="12" t="s">
        <v>83</v>
      </c>
      <c r="AW352" s="12" t="s">
        <v>31</v>
      </c>
      <c r="AX352" s="12" t="s">
        <v>6</v>
      </c>
      <c r="AY352" s="104" t="s">
        <v>240</v>
      </c>
    </row>
    <row r="353" spans="2:65" s="1" customFormat="1" ht="12">
      <c r="B353" s="95"/>
      <c r="C353" s="193" t="s">
        <v>599</v>
      </c>
      <c r="D353" s="193" t="s">
        <v>242</v>
      </c>
      <c r="E353" s="194" t="s">
        <v>600</v>
      </c>
      <c r="F353" s="195" t="s">
        <v>601</v>
      </c>
      <c r="G353" s="196" t="s">
        <v>253</v>
      </c>
      <c r="H353" s="197">
        <v>6.27</v>
      </c>
      <c r="I353" s="128">
        <v>0</v>
      </c>
      <c r="J353" s="198">
        <f>ROUND(I353*H353,1)</f>
        <v>0</v>
      </c>
      <c r="K353" s="195" t="s">
        <v>246</v>
      </c>
      <c r="L353" s="28"/>
      <c r="M353" s="97" t="s">
        <v>1</v>
      </c>
      <c r="N353" s="98" t="s">
        <v>41</v>
      </c>
      <c r="O353" s="99">
        <v>0.031</v>
      </c>
      <c r="P353" s="99">
        <f>O353*H353</f>
        <v>0.19437</v>
      </c>
      <c r="Q353" s="99">
        <v>0</v>
      </c>
      <c r="R353" s="99">
        <f>Q353*H353</f>
        <v>0</v>
      </c>
      <c r="S353" s="99">
        <v>0.0021</v>
      </c>
      <c r="T353" s="100">
        <f>S353*H353</f>
        <v>0.013166999999999998</v>
      </c>
      <c r="AR353" s="101" t="s">
        <v>357</v>
      </c>
      <c r="AT353" s="101" t="s">
        <v>242</v>
      </c>
      <c r="AU353" s="101" t="s">
        <v>83</v>
      </c>
      <c r="AY353" s="17" t="s">
        <v>240</v>
      </c>
      <c r="BE353" s="102">
        <f>IF(N353="základní",J353,0)</f>
        <v>0</v>
      </c>
      <c r="BF353" s="102">
        <f>IF(N353="snížená",J353,0)</f>
        <v>0</v>
      </c>
      <c r="BG353" s="102">
        <f>IF(N353="zákl. přenesená",J353,0)</f>
        <v>0</v>
      </c>
      <c r="BH353" s="102">
        <f>IF(N353="sníž. přenesená",J353,0)</f>
        <v>0</v>
      </c>
      <c r="BI353" s="102">
        <f>IF(N353="nulová",J353,0)</f>
        <v>0</v>
      </c>
      <c r="BJ353" s="17" t="s">
        <v>83</v>
      </c>
      <c r="BK353" s="102">
        <f>ROUND(I353*H353,1)</f>
        <v>0</v>
      </c>
      <c r="BL353" s="17" t="s">
        <v>357</v>
      </c>
      <c r="BM353" s="101" t="s">
        <v>602</v>
      </c>
    </row>
    <row r="354" spans="2:51" s="12" customFormat="1" ht="12">
      <c r="B354" s="103"/>
      <c r="C354" s="199"/>
      <c r="D354" s="200" t="s">
        <v>249</v>
      </c>
      <c r="E354" s="201" t="s">
        <v>1</v>
      </c>
      <c r="F354" s="202" t="s">
        <v>603</v>
      </c>
      <c r="G354" s="199"/>
      <c r="H354" s="203">
        <v>6.27</v>
      </c>
      <c r="I354" s="137"/>
      <c r="J354" s="199"/>
      <c r="K354" s="199"/>
      <c r="L354" s="103"/>
      <c r="M354" s="105"/>
      <c r="N354" s="106"/>
      <c r="O354" s="106"/>
      <c r="P354" s="106"/>
      <c r="Q354" s="106"/>
      <c r="R354" s="106"/>
      <c r="S354" s="106"/>
      <c r="T354" s="107"/>
      <c r="AT354" s="104" t="s">
        <v>249</v>
      </c>
      <c r="AU354" s="104" t="s">
        <v>83</v>
      </c>
      <c r="AV354" s="12" t="s">
        <v>83</v>
      </c>
      <c r="AW354" s="12" t="s">
        <v>31</v>
      </c>
      <c r="AX354" s="12" t="s">
        <v>6</v>
      </c>
      <c r="AY354" s="104" t="s">
        <v>240</v>
      </c>
    </row>
    <row r="355" spans="2:65" s="1" customFormat="1" ht="12">
      <c r="B355" s="95"/>
      <c r="C355" s="193" t="s">
        <v>604</v>
      </c>
      <c r="D355" s="193" t="s">
        <v>242</v>
      </c>
      <c r="E355" s="194" t="s">
        <v>605</v>
      </c>
      <c r="F355" s="195" t="s">
        <v>606</v>
      </c>
      <c r="G355" s="196" t="s">
        <v>253</v>
      </c>
      <c r="H355" s="197">
        <v>1.48</v>
      </c>
      <c r="I355" s="128">
        <v>0</v>
      </c>
      <c r="J355" s="198">
        <f>ROUND(I355*H355,1)</f>
        <v>0</v>
      </c>
      <c r="K355" s="195" t="s">
        <v>246</v>
      </c>
      <c r="L355" s="28"/>
      <c r="M355" s="97" t="s">
        <v>1</v>
      </c>
      <c r="N355" s="98" t="s">
        <v>41</v>
      </c>
      <c r="O355" s="99">
        <v>0.083</v>
      </c>
      <c r="P355" s="99">
        <f>O355*H355</f>
        <v>0.12284</v>
      </c>
      <c r="Q355" s="99">
        <v>0</v>
      </c>
      <c r="R355" s="99">
        <f>Q355*H355</f>
        <v>0</v>
      </c>
      <c r="S355" s="99">
        <v>0.00198</v>
      </c>
      <c r="T355" s="100">
        <f>S355*H355</f>
        <v>0.0029304</v>
      </c>
      <c r="AR355" s="101" t="s">
        <v>357</v>
      </c>
      <c r="AT355" s="101" t="s">
        <v>242</v>
      </c>
      <c r="AU355" s="101" t="s">
        <v>83</v>
      </c>
      <c r="AY355" s="17" t="s">
        <v>240</v>
      </c>
      <c r="BE355" s="102">
        <f>IF(N355="základní",J355,0)</f>
        <v>0</v>
      </c>
      <c r="BF355" s="102">
        <f>IF(N355="snížená",J355,0)</f>
        <v>0</v>
      </c>
      <c r="BG355" s="102">
        <f>IF(N355="zákl. přenesená",J355,0)</f>
        <v>0</v>
      </c>
      <c r="BH355" s="102">
        <f>IF(N355="sníž. přenesená",J355,0)</f>
        <v>0</v>
      </c>
      <c r="BI355" s="102">
        <f>IF(N355="nulová",J355,0)</f>
        <v>0</v>
      </c>
      <c r="BJ355" s="17" t="s">
        <v>83</v>
      </c>
      <c r="BK355" s="102">
        <f>ROUND(I355*H355,1)</f>
        <v>0</v>
      </c>
      <c r="BL355" s="17" t="s">
        <v>357</v>
      </c>
      <c r="BM355" s="101" t="s">
        <v>607</v>
      </c>
    </row>
    <row r="356" spans="2:51" s="12" customFormat="1" ht="12">
      <c r="B356" s="103"/>
      <c r="C356" s="199"/>
      <c r="D356" s="200" t="s">
        <v>249</v>
      </c>
      <c r="E356" s="201" t="s">
        <v>1</v>
      </c>
      <c r="F356" s="202" t="s">
        <v>161</v>
      </c>
      <c r="G356" s="199"/>
      <c r="H356" s="203">
        <v>0.5</v>
      </c>
      <c r="I356" s="137"/>
      <c r="J356" s="199"/>
      <c r="K356" s="199"/>
      <c r="L356" s="103"/>
      <c r="M356" s="105"/>
      <c r="N356" s="106"/>
      <c r="O356" s="106"/>
      <c r="P356" s="106"/>
      <c r="Q356" s="106"/>
      <c r="R356" s="106"/>
      <c r="S356" s="106"/>
      <c r="T356" s="107"/>
      <c r="AT356" s="104" t="s">
        <v>249</v>
      </c>
      <c r="AU356" s="104" t="s">
        <v>83</v>
      </c>
      <c r="AV356" s="12" t="s">
        <v>83</v>
      </c>
      <c r="AW356" s="12" t="s">
        <v>31</v>
      </c>
      <c r="AX356" s="12" t="s">
        <v>75</v>
      </c>
      <c r="AY356" s="104" t="s">
        <v>240</v>
      </c>
    </row>
    <row r="357" spans="2:51" s="12" customFormat="1" ht="12">
      <c r="B357" s="103"/>
      <c r="C357" s="199"/>
      <c r="D357" s="200" t="s">
        <v>249</v>
      </c>
      <c r="E357" s="201" t="s">
        <v>1</v>
      </c>
      <c r="F357" s="202" t="s">
        <v>608</v>
      </c>
      <c r="G357" s="199"/>
      <c r="H357" s="203">
        <v>0.98</v>
      </c>
      <c r="I357" s="137"/>
      <c r="J357" s="199"/>
      <c r="K357" s="199"/>
      <c r="L357" s="103"/>
      <c r="M357" s="105"/>
      <c r="N357" s="106"/>
      <c r="O357" s="106"/>
      <c r="P357" s="106"/>
      <c r="Q357" s="106"/>
      <c r="R357" s="106"/>
      <c r="S357" s="106"/>
      <c r="T357" s="107"/>
      <c r="AT357" s="104" t="s">
        <v>249</v>
      </c>
      <c r="AU357" s="104" t="s">
        <v>83</v>
      </c>
      <c r="AV357" s="12" t="s">
        <v>83</v>
      </c>
      <c r="AW357" s="12" t="s">
        <v>31</v>
      </c>
      <c r="AX357" s="12" t="s">
        <v>75</v>
      </c>
      <c r="AY357" s="104" t="s">
        <v>240</v>
      </c>
    </row>
    <row r="358" spans="2:51" s="14" customFormat="1" ht="12">
      <c r="B358" s="113"/>
      <c r="C358" s="207"/>
      <c r="D358" s="200" t="s">
        <v>249</v>
      </c>
      <c r="E358" s="208" t="s">
        <v>1</v>
      </c>
      <c r="F358" s="209" t="s">
        <v>273</v>
      </c>
      <c r="G358" s="207"/>
      <c r="H358" s="210">
        <v>1.48</v>
      </c>
      <c r="I358" s="138"/>
      <c r="J358" s="207"/>
      <c r="K358" s="207"/>
      <c r="L358" s="113"/>
      <c r="M358" s="115"/>
      <c r="N358" s="116"/>
      <c r="O358" s="116"/>
      <c r="P358" s="116"/>
      <c r="Q358" s="116"/>
      <c r="R358" s="116"/>
      <c r="S358" s="116"/>
      <c r="T358" s="117"/>
      <c r="AT358" s="114" t="s">
        <v>249</v>
      </c>
      <c r="AU358" s="114" t="s">
        <v>83</v>
      </c>
      <c r="AV358" s="14" t="s">
        <v>247</v>
      </c>
      <c r="AW358" s="14" t="s">
        <v>31</v>
      </c>
      <c r="AX358" s="14" t="s">
        <v>6</v>
      </c>
      <c r="AY358" s="114" t="s">
        <v>240</v>
      </c>
    </row>
    <row r="359" spans="2:65" s="1" customFormat="1" ht="24">
      <c r="B359" s="95"/>
      <c r="C359" s="193" t="s">
        <v>609</v>
      </c>
      <c r="D359" s="193" t="s">
        <v>242</v>
      </c>
      <c r="E359" s="194" t="s">
        <v>610</v>
      </c>
      <c r="F359" s="195" t="s">
        <v>611</v>
      </c>
      <c r="G359" s="196" t="s">
        <v>360</v>
      </c>
      <c r="H359" s="197">
        <v>1</v>
      </c>
      <c r="I359" s="128">
        <v>0</v>
      </c>
      <c r="J359" s="198">
        <f>ROUND(I359*H359,1)</f>
        <v>0</v>
      </c>
      <c r="K359" s="195" t="s">
        <v>246</v>
      </c>
      <c r="L359" s="28"/>
      <c r="M359" s="97" t="s">
        <v>1</v>
      </c>
      <c r="N359" s="98" t="s">
        <v>41</v>
      </c>
      <c r="O359" s="99">
        <v>0.342</v>
      </c>
      <c r="P359" s="99">
        <f>O359*H359</f>
        <v>0.342</v>
      </c>
      <c r="Q359" s="99">
        <v>0.0018</v>
      </c>
      <c r="R359" s="99">
        <f>Q359*H359</f>
        <v>0.0018</v>
      </c>
      <c r="S359" s="99">
        <v>0</v>
      </c>
      <c r="T359" s="100">
        <f>S359*H359</f>
        <v>0</v>
      </c>
      <c r="AR359" s="101" t="s">
        <v>357</v>
      </c>
      <c r="AT359" s="101" t="s">
        <v>242</v>
      </c>
      <c r="AU359" s="101" t="s">
        <v>83</v>
      </c>
      <c r="AY359" s="17" t="s">
        <v>240</v>
      </c>
      <c r="BE359" s="102">
        <f>IF(N359="základní",J359,0)</f>
        <v>0</v>
      </c>
      <c r="BF359" s="102">
        <f>IF(N359="snížená",J359,0)</f>
        <v>0</v>
      </c>
      <c r="BG359" s="102">
        <f>IF(N359="zákl. přenesená",J359,0)</f>
        <v>0</v>
      </c>
      <c r="BH359" s="102">
        <f>IF(N359="sníž. přenesená",J359,0)</f>
        <v>0</v>
      </c>
      <c r="BI359" s="102">
        <f>IF(N359="nulová",J359,0)</f>
        <v>0</v>
      </c>
      <c r="BJ359" s="17" t="s">
        <v>83</v>
      </c>
      <c r="BK359" s="102">
        <f>ROUND(I359*H359,1)</f>
        <v>0</v>
      </c>
      <c r="BL359" s="17" t="s">
        <v>357</v>
      </c>
      <c r="BM359" s="101" t="s">
        <v>612</v>
      </c>
    </row>
    <row r="360" spans="2:51" s="12" customFormat="1" ht="12">
      <c r="B360" s="103"/>
      <c r="C360" s="199"/>
      <c r="D360" s="200" t="s">
        <v>249</v>
      </c>
      <c r="E360" s="201" t="s">
        <v>1</v>
      </c>
      <c r="F360" s="202" t="s">
        <v>613</v>
      </c>
      <c r="G360" s="199"/>
      <c r="H360" s="203">
        <v>1</v>
      </c>
      <c r="I360" s="137"/>
      <c r="J360" s="199"/>
      <c r="K360" s="199"/>
      <c r="L360" s="103"/>
      <c r="M360" s="105"/>
      <c r="N360" s="106"/>
      <c r="O360" s="106"/>
      <c r="P360" s="106"/>
      <c r="Q360" s="106"/>
      <c r="R360" s="106"/>
      <c r="S360" s="106"/>
      <c r="T360" s="107"/>
      <c r="AT360" s="104" t="s">
        <v>249</v>
      </c>
      <c r="AU360" s="104" t="s">
        <v>83</v>
      </c>
      <c r="AV360" s="12" t="s">
        <v>83</v>
      </c>
      <c r="AW360" s="12" t="s">
        <v>31</v>
      </c>
      <c r="AX360" s="12" t="s">
        <v>6</v>
      </c>
      <c r="AY360" s="104" t="s">
        <v>240</v>
      </c>
    </row>
    <row r="361" spans="2:65" s="1" customFormat="1" ht="12">
      <c r="B361" s="95"/>
      <c r="C361" s="193" t="s">
        <v>614</v>
      </c>
      <c r="D361" s="193" t="s">
        <v>242</v>
      </c>
      <c r="E361" s="194" t="s">
        <v>615</v>
      </c>
      <c r="F361" s="195" t="s">
        <v>616</v>
      </c>
      <c r="G361" s="196" t="s">
        <v>360</v>
      </c>
      <c r="H361" s="197">
        <v>2</v>
      </c>
      <c r="I361" s="128">
        <v>0</v>
      </c>
      <c r="J361" s="198">
        <f>ROUND(I361*H361,1)</f>
        <v>0</v>
      </c>
      <c r="K361" s="195" t="s">
        <v>246</v>
      </c>
      <c r="L361" s="28"/>
      <c r="M361" s="97" t="s">
        <v>1</v>
      </c>
      <c r="N361" s="98" t="s">
        <v>41</v>
      </c>
      <c r="O361" s="99">
        <v>0.361</v>
      </c>
      <c r="P361" s="99">
        <f>O361*H361</f>
        <v>0.722</v>
      </c>
      <c r="Q361" s="99">
        <v>0.00101</v>
      </c>
      <c r="R361" s="99">
        <f>Q361*H361</f>
        <v>0.00202</v>
      </c>
      <c r="S361" s="99">
        <v>0</v>
      </c>
      <c r="T361" s="100">
        <f>S361*H361</f>
        <v>0</v>
      </c>
      <c r="AR361" s="101" t="s">
        <v>357</v>
      </c>
      <c r="AT361" s="101" t="s">
        <v>242</v>
      </c>
      <c r="AU361" s="101" t="s">
        <v>83</v>
      </c>
      <c r="AY361" s="17" t="s">
        <v>240</v>
      </c>
      <c r="BE361" s="102">
        <f>IF(N361="základní",J361,0)</f>
        <v>0</v>
      </c>
      <c r="BF361" s="102">
        <f>IF(N361="snížená",J361,0)</f>
        <v>0</v>
      </c>
      <c r="BG361" s="102">
        <f>IF(N361="zákl. přenesená",J361,0)</f>
        <v>0</v>
      </c>
      <c r="BH361" s="102">
        <f>IF(N361="sníž. přenesená",J361,0)</f>
        <v>0</v>
      </c>
      <c r="BI361" s="102">
        <f>IF(N361="nulová",J361,0)</f>
        <v>0</v>
      </c>
      <c r="BJ361" s="17" t="s">
        <v>83</v>
      </c>
      <c r="BK361" s="102">
        <f>ROUND(I361*H361,1)</f>
        <v>0</v>
      </c>
      <c r="BL361" s="17" t="s">
        <v>357</v>
      </c>
      <c r="BM361" s="101" t="s">
        <v>617</v>
      </c>
    </row>
    <row r="362" spans="2:51" s="12" customFormat="1" ht="12">
      <c r="B362" s="103"/>
      <c r="C362" s="199"/>
      <c r="D362" s="200" t="s">
        <v>249</v>
      </c>
      <c r="E362" s="201" t="s">
        <v>1</v>
      </c>
      <c r="F362" s="202" t="s">
        <v>618</v>
      </c>
      <c r="G362" s="199"/>
      <c r="H362" s="203">
        <v>2</v>
      </c>
      <c r="I362" s="137"/>
      <c r="J362" s="199"/>
      <c r="K362" s="199"/>
      <c r="L362" s="103"/>
      <c r="M362" s="105"/>
      <c r="N362" s="106"/>
      <c r="O362" s="106"/>
      <c r="P362" s="106"/>
      <c r="Q362" s="106"/>
      <c r="R362" s="106"/>
      <c r="S362" s="106"/>
      <c r="T362" s="107"/>
      <c r="AT362" s="104" t="s">
        <v>249</v>
      </c>
      <c r="AU362" s="104" t="s">
        <v>83</v>
      </c>
      <c r="AV362" s="12" t="s">
        <v>83</v>
      </c>
      <c r="AW362" s="12" t="s">
        <v>31</v>
      </c>
      <c r="AX362" s="12" t="s">
        <v>6</v>
      </c>
      <c r="AY362" s="104" t="s">
        <v>240</v>
      </c>
    </row>
    <row r="363" spans="2:65" s="1" customFormat="1" ht="12">
      <c r="B363" s="95"/>
      <c r="C363" s="193" t="s">
        <v>619</v>
      </c>
      <c r="D363" s="193" t="s">
        <v>242</v>
      </c>
      <c r="E363" s="194" t="s">
        <v>620</v>
      </c>
      <c r="F363" s="195" t="s">
        <v>621</v>
      </c>
      <c r="G363" s="196" t="s">
        <v>253</v>
      </c>
      <c r="H363" s="197">
        <v>1.485</v>
      </c>
      <c r="I363" s="128">
        <v>0</v>
      </c>
      <c r="J363" s="198">
        <f>ROUND(I363*H363,1)</f>
        <v>0</v>
      </c>
      <c r="K363" s="195" t="s">
        <v>246</v>
      </c>
      <c r="L363" s="28"/>
      <c r="M363" s="97" t="s">
        <v>1</v>
      </c>
      <c r="N363" s="98" t="s">
        <v>41</v>
      </c>
      <c r="O363" s="99">
        <v>0.392</v>
      </c>
      <c r="P363" s="99">
        <f>O363*H363</f>
        <v>0.5821200000000001</v>
      </c>
      <c r="Q363" s="99">
        <v>0.00036</v>
      </c>
      <c r="R363" s="99">
        <f>Q363*H363</f>
        <v>0.0005346000000000001</v>
      </c>
      <c r="S363" s="99">
        <v>0</v>
      </c>
      <c r="T363" s="100">
        <f>S363*H363</f>
        <v>0</v>
      </c>
      <c r="AR363" s="101" t="s">
        <v>357</v>
      </c>
      <c r="AT363" s="101" t="s">
        <v>242</v>
      </c>
      <c r="AU363" s="101" t="s">
        <v>83</v>
      </c>
      <c r="AY363" s="17" t="s">
        <v>240</v>
      </c>
      <c r="BE363" s="102">
        <f>IF(N363="základní",J363,0)</f>
        <v>0</v>
      </c>
      <c r="BF363" s="102">
        <f>IF(N363="snížená",J363,0)</f>
        <v>0</v>
      </c>
      <c r="BG363" s="102">
        <f>IF(N363="zákl. přenesená",J363,0)</f>
        <v>0</v>
      </c>
      <c r="BH363" s="102">
        <f>IF(N363="sníž. přenesená",J363,0)</f>
        <v>0</v>
      </c>
      <c r="BI363" s="102">
        <f>IF(N363="nulová",J363,0)</f>
        <v>0</v>
      </c>
      <c r="BJ363" s="17" t="s">
        <v>83</v>
      </c>
      <c r="BK363" s="102">
        <f>ROUND(I363*H363,1)</f>
        <v>0</v>
      </c>
      <c r="BL363" s="17" t="s">
        <v>357</v>
      </c>
      <c r="BM363" s="101" t="s">
        <v>622</v>
      </c>
    </row>
    <row r="364" spans="2:51" s="12" customFormat="1" ht="12">
      <c r="B364" s="103"/>
      <c r="C364" s="199"/>
      <c r="D364" s="200" t="s">
        <v>249</v>
      </c>
      <c r="E364" s="201" t="s">
        <v>183</v>
      </c>
      <c r="F364" s="202" t="s">
        <v>623</v>
      </c>
      <c r="G364" s="199"/>
      <c r="H364" s="203">
        <v>1.485</v>
      </c>
      <c r="I364" s="137"/>
      <c r="J364" s="199"/>
      <c r="K364" s="199"/>
      <c r="L364" s="103"/>
      <c r="M364" s="105"/>
      <c r="N364" s="106"/>
      <c r="O364" s="106"/>
      <c r="P364" s="106"/>
      <c r="Q364" s="106"/>
      <c r="R364" s="106"/>
      <c r="S364" s="106"/>
      <c r="T364" s="107"/>
      <c r="AT364" s="104" t="s">
        <v>249</v>
      </c>
      <c r="AU364" s="104" t="s">
        <v>83</v>
      </c>
      <c r="AV364" s="12" t="s">
        <v>83</v>
      </c>
      <c r="AW364" s="12" t="s">
        <v>31</v>
      </c>
      <c r="AX364" s="12" t="s">
        <v>6</v>
      </c>
      <c r="AY364" s="104" t="s">
        <v>240</v>
      </c>
    </row>
    <row r="365" spans="2:65" s="1" customFormat="1" ht="12">
      <c r="B365" s="95"/>
      <c r="C365" s="193" t="s">
        <v>624</v>
      </c>
      <c r="D365" s="193" t="s">
        <v>242</v>
      </c>
      <c r="E365" s="194" t="s">
        <v>625</v>
      </c>
      <c r="F365" s="195" t="s">
        <v>626</v>
      </c>
      <c r="G365" s="196" t="s">
        <v>253</v>
      </c>
      <c r="H365" s="197">
        <v>4.62</v>
      </c>
      <c r="I365" s="128">
        <v>0</v>
      </c>
      <c r="J365" s="198">
        <f>ROUND(I365*H365,1)</f>
        <v>0</v>
      </c>
      <c r="K365" s="195" t="s">
        <v>246</v>
      </c>
      <c r="L365" s="28"/>
      <c r="M365" s="97" t="s">
        <v>1</v>
      </c>
      <c r="N365" s="98" t="s">
        <v>41</v>
      </c>
      <c r="O365" s="99">
        <v>0.422</v>
      </c>
      <c r="P365" s="99">
        <f>O365*H365</f>
        <v>1.94964</v>
      </c>
      <c r="Q365" s="99">
        <v>0.00046</v>
      </c>
      <c r="R365" s="99">
        <f>Q365*H365</f>
        <v>0.0021252000000000003</v>
      </c>
      <c r="S365" s="99">
        <v>0</v>
      </c>
      <c r="T365" s="100">
        <f>S365*H365</f>
        <v>0</v>
      </c>
      <c r="AR365" s="101" t="s">
        <v>357</v>
      </c>
      <c r="AT365" s="101" t="s">
        <v>242</v>
      </c>
      <c r="AU365" s="101" t="s">
        <v>83</v>
      </c>
      <c r="AY365" s="17" t="s">
        <v>240</v>
      </c>
      <c r="BE365" s="102">
        <f>IF(N365="základní",J365,0)</f>
        <v>0</v>
      </c>
      <c r="BF365" s="102">
        <f>IF(N365="snížená",J365,0)</f>
        <v>0</v>
      </c>
      <c r="BG365" s="102">
        <f>IF(N365="zákl. přenesená",J365,0)</f>
        <v>0</v>
      </c>
      <c r="BH365" s="102">
        <f>IF(N365="sníž. přenesená",J365,0)</f>
        <v>0</v>
      </c>
      <c r="BI365" s="102">
        <f>IF(N365="nulová",J365,0)</f>
        <v>0</v>
      </c>
      <c r="BJ365" s="17" t="s">
        <v>83</v>
      </c>
      <c r="BK365" s="102">
        <f>ROUND(I365*H365,1)</f>
        <v>0</v>
      </c>
      <c r="BL365" s="17" t="s">
        <v>357</v>
      </c>
      <c r="BM365" s="101" t="s">
        <v>627</v>
      </c>
    </row>
    <row r="366" spans="2:51" s="13" customFormat="1" ht="12">
      <c r="B366" s="108"/>
      <c r="C366" s="204"/>
      <c r="D366" s="200" t="s">
        <v>249</v>
      </c>
      <c r="E366" s="205" t="s">
        <v>1</v>
      </c>
      <c r="F366" s="206" t="s">
        <v>628</v>
      </c>
      <c r="G366" s="204"/>
      <c r="H366" s="205" t="s">
        <v>1</v>
      </c>
      <c r="I366" s="139"/>
      <c r="J366" s="204"/>
      <c r="K366" s="204"/>
      <c r="L366" s="108"/>
      <c r="M366" s="110"/>
      <c r="N366" s="111"/>
      <c r="O366" s="111"/>
      <c r="P366" s="111"/>
      <c r="Q366" s="111"/>
      <c r="R366" s="111"/>
      <c r="S366" s="111"/>
      <c r="T366" s="112"/>
      <c r="AT366" s="109" t="s">
        <v>249</v>
      </c>
      <c r="AU366" s="109" t="s">
        <v>83</v>
      </c>
      <c r="AV366" s="13" t="s">
        <v>6</v>
      </c>
      <c r="AW366" s="13" t="s">
        <v>31</v>
      </c>
      <c r="AX366" s="13" t="s">
        <v>75</v>
      </c>
      <c r="AY366" s="109" t="s">
        <v>240</v>
      </c>
    </row>
    <row r="367" spans="2:51" s="12" customFormat="1" ht="12">
      <c r="B367" s="103"/>
      <c r="C367" s="199"/>
      <c r="D367" s="200" t="s">
        <v>249</v>
      </c>
      <c r="E367" s="201" t="s">
        <v>159</v>
      </c>
      <c r="F367" s="202" t="s">
        <v>629</v>
      </c>
      <c r="G367" s="199"/>
      <c r="H367" s="203">
        <v>4.62</v>
      </c>
      <c r="I367" s="137"/>
      <c r="J367" s="199"/>
      <c r="K367" s="199"/>
      <c r="L367" s="103"/>
      <c r="M367" s="105"/>
      <c r="N367" s="106"/>
      <c r="O367" s="106"/>
      <c r="P367" s="106"/>
      <c r="Q367" s="106"/>
      <c r="R367" s="106"/>
      <c r="S367" s="106"/>
      <c r="T367" s="107"/>
      <c r="AT367" s="104" t="s">
        <v>249</v>
      </c>
      <c r="AU367" s="104" t="s">
        <v>83</v>
      </c>
      <c r="AV367" s="12" t="s">
        <v>83</v>
      </c>
      <c r="AW367" s="12" t="s">
        <v>31</v>
      </c>
      <c r="AX367" s="12" t="s">
        <v>6</v>
      </c>
      <c r="AY367" s="104" t="s">
        <v>240</v>
      </c>
    </row>
    <row r="368" spans="2:65" s="1" customFormat="1" ht="12">
      <c r="B368" s="95"/>
      <c r="C368" s="193" t="s">
        <v>630</v>
      </c>
      <c r="D368" s="193" t="s">
        <v>242</v>
      </c>
      <c r="E368" s="194" t="s">
        <v>631</v>
      </c>
      <c r="F368" s="195" t="s">
        <v>632</v>
      </c>
      <c r="G368" s="196" t="s">
        <v>253</v>
      </c>
      <c r="H368" s="197">
        <v>1.65</v>
      </c>
      <c r="I368" s="128">
        <v>0</v>
      </c>
      <c r="J368" s="198">
        <f>ROUND(I368*H368,1)</f>
        <v>0</v>
      </c>
      <c r="K368" s="195" t="s">
        <v>246</v>
      </c>
      <c r="L368" s="28"/>
      <c r="M368" s="97" t="s">
        <v>1</v>
      </c>
      <c r="N368" s="98" t="s">
        <v>41</v>
      </c>
      <c r="O368" s="99">
        <v>0.452</v>
      </c>
      <c r="P368" s="99">
        <f>O368*H368</f>
        <v>0.7458</v>
      </c>
      <c r="Q368" s="99">
        <v>0.00077</v>
      </c>
      <c r="R368" s="99">
        <f>Q368*H368</f>
        <v>0.0012705</v>
      </c>
      <c r="S368" s="99">
        <v>0</v>
      </c>
      <c r="T368" s="100">
        <f>S368*H368</f>
        <v>0</v>
      </c>
      <c r="AR368" s="101" t="s">
        <v>357</v>
      </c>
      <c r="AT368" s="101" t="s">
        <v>242</v>
      </c>
      <c r="AU368" s="101" t="s">
        <v>83</v>
      </c>
      <c r="AY368" s="17" t="s">
        <v>240</v>
      </c>
      <c r="BE368" s="102">
        <f>IF(N368="základní",J368,0)</f>
        <v>0</v>
      </c>
      <c r="BF368" s="102">
        <f>IF(N368="snížená",J368,0)</f>
        <v>0</v>
      </c>
      <c r="BG368" s="102">
        <f>IF(N368="zákl. přenesená",J368,0)</f>
        <v>0</v>
      </c>
      <c r="BH368" s="102">
        <f>IF(N368="sníž. přenesená",J368,0)</f>
        <v>0</v>
      </c>
      <c r="BI368" s="102">
        <f>IF(N368="nulová",J368,0)</f>
        <v>0</v>
      </c>
      <c r="BJ368" s="17" t="s">
        <v>83</v>
      </c>
      <c r="BK368" s="102">
        <f>ROUND(I368*H368,1)</f>
        <v>0</v>
      </c>
      <c r="BL368" s="17" t="s">
        <v>357</v>
      </c>
      <c r="BM368" s="101" t="s">
        <v>633</v>
      </c>
    </row>
    <row r="369" spans="2:51" s="12" customFormat="1" ht="12">
      <c r="B369" s="103"/>
      <c r="C369" s="199"/>
      <c r="D369" s="200" t="s">
        <v>249</v>
      </c>
      <c r="E369" s="201" t="s">
        <v>185</v>
      </c>
      <c r="F369" s="202" t="s">
        <v>634</v>
      </c>
      <c r="G369" s="199"/>
      <c r="H369" s="203">
        <v>1.65</v>
      </c>
      <c r="I369" s="137"/>
      <c r="J369" s="199"/>
      <c r="K369" s="199"/>
      <c r="L369" s="103"/>
      <c r="M369" s="105"/>
      <c r="N369" s="106"/>
      <c r="O369" s="106"/>
      <c r="P369" s="106"/>
      <c r="Q369" s="106"/>
      <c r="R369" s="106"/>
      <c r="S369" s="106"/>
      <c r="T369" s="107"/>
      <c r="AT369" s="104" t="s">
        <v>249</v>
      </c>
      <c r="AU369" s="104" t="s">
        <v>83</v>
      </c>
      <c r="AV369" s="12" t="s">
        <v>83</v>
      </c>
      <c r="AW369" s="12" t="s">
        <v>31</v>
      </c>
      <c r="AX369" s="12" t="s">
        <v>6</v>
      </c>
      <c r="AY369" s="104" t="s">
        <v>240</v>
      </c>
    </row>
    <row r="370" spans="2:65" s="1" customFormat="1" ht="12">
      <c r="B370" s="95"/>
      <c r="C370" s="193" t="s">
        <v>635</v>
      </c>
      <c r="D370" s="193" t="s">
        <v>242</v>
      </c>
      <c r="E370" s="194" t="s">
        <v>636</v>
      </c>
      <c r="F370" s="195" t="s">
        <v>637</v>
      </c>
      <c r="G370" s="196" t="s">
        <v>253</v>
      </c>
      <c r="H370" s="197">
        <v>0.5</v>
      </c>
      <c r="I370" s="128">
        <v>0</v>
      </c>
      <c r="J370" s="198">
        <f>ROUND(I370*H370,1)</f>
        <v>0</v>
      </c>
      <c r="K370" s="195" t="s">
        <v>246</v>
      </c>
      <c r="L370" s="28"/>
      <c r="M370" s="97" t="s">
        <v>1</v>
      </c>
      <c r="N370" s="98" t="s">
        <v>41</v>
      </c>
      <c r="O370" s="99">
        <v>0.482</v>
      </c>
      <c r="P370" s="99">
        <f>O370*H370</f>
        <v>0.241</v>
      </c>
      <c r="Q370" s="99">
        <v>0.00177</v>
      </c>
      <c r="R370" s="99">
        <f>Q370*H370</f>
        <v>0.000885</v>
      </c>
      <c r="S370" s="99">
        <v>0</v>
      </c>
      <c r="T370" s="100">
        <f>S370*H370</f>
        <v>0</v>
      </c>
      <c r="AR370" s="101" t="s">
        <v>357</v>
      </c>
      <c r="AT370" s="101" t="s">
        <v>242</v>
      </c>
      <c r="AU370" s="101" t="s">
        <v>83</v>
      </c>
      <c r="AY370" s="17" t="s">
        <v>240</v>
      </c>
      <c r="BE370" s="102">
        <f>IF(N370="základní",J370,0)</f>
        <v>0</v>
      </c>
      <c r="BF370" s="102">
        <f>IF(N370="snížená",J370,0)</f>
        <v>0</v>
      </c>
      <c r="BG370" s="102">
        <f>IF(N370="zákl. přenesená",J370,0)</f>
        <v>0</v>
      </c>
      <c r="BH370" s="102">
        <f>IF(N370="sníž. přenesená",J370,0)</f>
        <v>0</v>
      </c>
      <c r="BI370" s="102">
        <f>IF(N370="nulová",J370,0)</f>
        <v>0</v>
      </c>
      <c r="BJ370" s="17" t="s">
        <v>83</v>
      </c>
      <c r="BK370" s="102">
        <f>ROUND(I370*H370,1)</f>
        <v>0</v>
      </c>
      <c r="BL370" s="17" t="s">
        <v>357</v>
      </c>
      <c r="BM370" s="101" t="s">
        <v>638</v>
      </c>
    </row>
    <row r="371" spans="2:51" s="12" customFormat="1" ht="12">
      <c r="B371" s="103"/>
      <c r="C371" s="199"/>
      <c r="D371" s="200" t="s">
        <v>249</v>
      </c>
      <c r="E371" s="201" t="s">
        <v>161</v>
      </c>
      <c r="F371" s="202" t="s">
        <v>639</v>
      </c>
      <c r="G371" s="199"/>
      <c r="H371" s="203">
        <v>0.5</v>
      </c>
      <c r="I371" s="137"/>
      <c r="J371" s="199"/>
      <c r="K371" s="199"/>
      <c r="L371" s="103"/>
      <c r="M371" s="105"/>
      <c r="N371" s="106"/>
      <c r="O371" s="106"/>
      <c r="P371" s="106"/>
      <c r="Q371" s="106"/>
      <c r="R371" s="106"/>
      <c r="S371" s="106"/>
      <c r="T371" s="107"/>
      <c r="AT371" s="104" t="s">
        <v>249</v>
      </c>
      <c r="AU371" s="104" t="s">
        <v>83</v>
      </c>
      <c r="AV371" s="12" t="s">
        <v>83</v>
      </c>
      <c r="AW371" s="12" t="s">
        <v>31</v>
      </c>
      <c r="AX371" s="12" t="s">
        <v>6</v>
      </c>
      <c r="AY371" s="104" t="s">
        <v>240</v>
      </c>
    </row>
    <row r="372" spans="2:65" s="1" customFormat="1" ht="24">
      <c r="B372" s="95"/>
      <c r="C372" s="193" t="s">
        <v>640</v>
      </c>
      <c r="D372" s="193" t="s">
        <v>242</v>
      </c>
      <c r="E372" s="194" t="s">
        <v>641</v>
      </c>
      <c r="F372" s="195" t="s">
        <v>642</v>
      </c>
      <c r="G372" s="196" t="s">
        <v>360</v>
      </c>
      <c r="H372" s="197">
        <v>4</v>
      </c>
      <c r="I372" s="128">
        <v>0</v>
      </c>
      <c r="J372" s="198">
        <f>ROUND(I372*H372,1)</f>
        <v>0</v>
      </c>
      <c r="K372" s="195" t="s">
        <v>246</v>
      </c>
      <c r="L372" s="28"/>
      <c r="M372" s="97" t="s">
        <v>1</v>
      </c>
      <c r="N372" s="98" t="s">
        <v>41</v>
      </c>
      <c r="O372" s="99">
        <v>0.157</v>
      </c>
      <c r="P372" s="99">
        <f>O372*H372</f>
        <v>0.628</v>
      </c>
      <c r="Q372" s="99">
        <v>0</v>
      </c>
      <c r="R372" s="99">
        <f>Q372*H372</f>
        <v>0</v>
      </c>
      <c r="S372" s="99">
        <v>0</v>
      </c>
      <c r="T372" s="100">
        <f>S372*H372</f>
        <v>0</v>
      </c>
      <c r="AR372" s="101" t="s">
        <v>357</v>
      </c>
      <c r="AT372" s="101" t="s">
        <v>242</v>
      </c>
      <c r="AU372" s="101" t="s">
        <v>83</v>
      </c>
      <c r="AY372" s="17" t="s">
        <v>240</v>
      </c>
      <c r="BE372" s="102">
        <f>IF(N372="základní",J372,0)</f>
        <v>0</v>
      </c>
      <c r="BF372" s="102">
        <f>IF(N372="snížená",J372,0)</f>
        <v>0</v>
      </c>
      <c r="BG372" s="102">
        <f>IF(N372="zákl. přenesená",J372,0)</f>
        <v>0</v>
      </c>
      <c r="BH372" s="102">
        <f>IF(N372="sníž. přenesená",J372,0)</f>
        <v>0</v>
      </c>
      <c r="BI372" s="102">
        <f>IF(N372="nulová",J372,0)</f>
        <v>0</v>
      </c>
      <c r="BJ372" s="17" t="s">
        <v>83</v>
      </c>
      <c r="BK372" s="102">
        <f>ROUND(I372*H372,1)</f>
        <v>0</v>
      </c>
      <c r="BL372" s="17" t="s">
        <v>357</v>
      </c>
      <c r="BM372" s="101" t="s">
        <v>643</v>
      </c>
    </row>
    <row r="373" spans="2:51" s="12" customFormat="1" ht="22.5">
      <c r="B373" s="103"/>
      <c r="C373" s="199"/>
      <c r="D373" s="200" t="s">
        <v>249</v>
      </c>
      <c r="E373" s="201" t="s">
        <v>1</v>
      </c>
      <c r="F373" s="202" t="s">
        <v>644</v>
      </c>
      <c r="G373" s="199"/>
      <c r="H373" s="203">
        <v>4</v>
      </c>
      <c r="I373" s="137"/>
      <c r="J373" s="199"/>
      <c r="K373" s="199"/>
      <c r="L373" s="103"/>
      <c r="M373" s="105"/>
      <c r="N373" s="106"/>
      <c r="O373" s="106"/>
      <c r="P373" s="106"/>
      <c r="Q373" s="106"/>
      <c r="R373" s="106"/>
      <c r="S373" s="106"/>
      <c r="T373" s="107"/>
      <c r="AT373" s="104" t="s">
        <v>249</v>
      </c>
      <c r="AU373" s="104" t="s">
        <v>83</v>
      </c>
      <c r="AV373" s="12" t="s">
        <v>83</v>
      </c>
      <c r="AW373" s="12" t="s">
        <v>31</v>
      </c>
      <c r="AX373" s="12" t="s">
        <v>6</v>
      </c>
      <c r="AY373" s="104" t="s">
        <v>240</v>
      </c>
    </row>
    <row r="374" spans="2:65" s="1" customFormat="1" ht="24">
      <c r="B374" s="95"/>
      <c r="C374" s="193" t="s">
        <v>645</v>
      </c>
      <c r="D374" s="193" t="s">
        <v>242</v>
      </c>
      <c r="E374" s="194" t="s">
        <v>646</v>
      </c>
      <c r="F374" s="195" t="s">
        <v>647</v>
      </c>
      <c r="G374" s="196" t="s">
        <v>360</v>
      </c>
      <c r="H374" s="197">
        <v>1</v>
      </c>
      <c r="I374" s="128">
        <v>0</v>
      </c>
      <c r="J374" s="198">
        <f>ROUND(I374*H374,1)</f>
        <v>0</v>
      </c>
      <c r="K374" s="195" t="s">
        <v>246</v>
      </c>
      <c r="L374" s="28"/>
      <c r="M374" s="97" t="s">
        <v>1</v>
      </c>
      <c r="N374" s="98" t="s">
        <v>41</v>
      </c>
      <c r="O374" s="99">
        <v>0.174</v>
      </c>
      <c r="P374" s="99">
        <f>O374*H374</f>
        <v>0.174</v>
      </c>
      <c r="Q374" s="99">
        <v>0</v>
      </c>
      <c r="R374" s="99">
        <f>Q374*H374</f>
        <v>0</v>
      </c>
      <c r="S374" s="99">
        <v>0</v>
      </c>
      <c r="T374" s="100">
        <f>S374*H374</f>
        <v>0</v>
      </c>
      <c r="AR374" s="101" t="s">
        <v>357</v>
      </c>
      <c r="AT374" s="101" t="s">
        <v>242</v>
      </c>
      <c r="AU374" s="101" t="s">
        <v>83</v>
      </c>
      <c r="AY374" s="17" t="s">
        <v>240</v>
      </c>
      <c r="BE374" s="102">
        <f>IF(N374="základní",J374,0)</f>
        <v>0</v>
      </c>
      <c r="BF374" s="102">
        <f>IF(N374="snížená",J374,0)</f>
        <v>0</v>
      </c>
      <c r="BG374" s="102">
        <f>IF(N374="zákl. přenesená",J374,0)</f>
        <v>0</v>
      </c>
      <c r="BH374" s="102">
        <f>IF(N374="sníž. přenesená",J374,0)</f>
        <v>0</v>
      </c>
      <c r="BI374" s="102">
        <f>IF(N374="nulová",J374,0)</f>
        <v>0</v>
      </c>
      <c r="BJ374" s="17" t="s">
        <v>83</v>
      </c>
      <c r="BK374" s="102">
        <f>ROUND(I374*H374,1)</f>
        <v>0</v>
      </c>
      <c r="BL374" s="17" t="s">
        <v>357</v>
      </c>
      <c r="BM374" s="101" t="s">
        <v>648</v>
      </c>
    </row>
    <row r="375" spans="2:51" s="12" customFormat="1" ht="12">
      <c r="B375" s="103"/>
      <c r="C375" s="199"/>
      <c r="D375" s="200" t="s">
        <v>249</v>
      </c>
      <c r="E375" s="201" t="s">
        <v>1</v>
      </c>
      <c r="F375" s="202" t="s">
        <v>649</v>
      </c>
      <c r="G375" s="199"/>
      <c r="H375" s="203">
        <v>1</v>
      </c>
      <c r="I375" s="137"/>
      <c r="J375" s="199"/>
      <c r="K375" s="199"/>
      <c r="L375" s="103"/>
      <c r="M375" s="105"/>
      <c r="N375" s="106"/>
      <c r="O375" s="106"/>
      <c r="P375" s="106"/>
      <c r="Q375" s="106"/>
      <c r="R375" s="106"/>
      <c r="S375" s="106"/>
      <c r="T375" s="107"/>
      <c r="AT375" s="104" t="s">
        <v>249</v>
      </c>
      <c r="AU375" s="104" t="s">
        <v>83</v>
      </c>
      <c r="AV375" s="12" t="s">
        <v>83</v>
      </c>
      <c r="AW375" s="12" t="s">
        <v>31</v>
      </c>
      <c r="AX375" s="12" t="s">
        <v>6</v>
      </c>
      <c r="AY375" s="104" t="s">
        <v>240</v>
      </c>
    </row>
    <row r="376" spans="2:65" s="1" customFormat="1" ht="24">
      <c r="B376" s="95"/>
      <c r="C376" s="193" t="s">
        <v>650</v>
      </c>
      <c r="D376" s="193" t="s">
        <v>242</v>
      </c>
      <c r="E376" s="194" t="s">
        <v>651</v>
      </c>
      <c r="F376" s="195" t="s">
        <v>652</v>
      </c>
      <c r="G376" s="196" t="s">
        <v>360</v>
      </c>
      <c r="H376" s="197">
        <v>1</v>
      </c>
      <c r="I376" s="128">
        <v>0</v>
      </c>
      <c r="J376" s="198">
        <f>ROUND(I376*H376,1)</f>
        <v>0</v>
      </c>
      <c r="K376" s="195" t="s">
        <v>246</v>
      </c>
      <c r="L376" s="28"/>
      <c r="M376" s="97" t="s">
        <v>1</v>
      </c>
      <c r="N376" s="98" t="s">
        <v>41</v>
      </c>
      <c r="O376" s="99">
        <v>0.259</v>
      </c>
      <c r="P376" s="99">
        <f>O376*H376</f>
        <v>0.259</v>
      </c>
      <c r="Q376" s="99">
        <v>0</v>
      </c>
      <c r="R376" s="99">
        <f>Q376*H376</f>
        <v>0</v>
      </c>
      <c r="S376" s="99">
        <v>0</v>
      </c>
      <c r="T376" s="100">
        <f>S376*H376</f>
        <v>0</v>
      </c>
      <c r="AR376" s="101" t="s">
        <v>357</v>
      </c>
      <c r="AT376" s="101" t="s">
        <v>242</v>
      </c>
      <c r="AU376" s="101" t="s">
        <v>83</v>
      </c>
      <c r="AY376" s="17" t="s">
        <v>240</v>
      </c>
      <c r="BE376" s="102">
        <f>IF(N376="základní",J376,0)</f>
        <v>0</v>
      </c>
      <c r="BF376" s="102">
        <f>IF(N376="snížená",J376,0)</f>
        <v>0</v>
      </c>
      <c r="BG376" s="102">
        <f>IF(N376="zákl. přenesená",J376,0)</f>
        <v>0</v>
      </c>
      <c r="BH376" s="102">
        <f>IF(N376="sníž. přenesená",J376,0)</f>
        <v>0</v>
      </c>
      <c r="BI376" s="102">
        <f>IF(N376="nulová",J376,0)</f>
        <v>0</v>
      </c>
      <c r="BJ376" s="17" t="s">
        <v>83</v>
      </c>
      <c r="BK376" s="102">
        <f>ROUND(I376*H376,1)</f>
        <v>0</v>
      </c>
      <c r="BL376" s="17" t="s">
        <v>357</v>
      </c>
      <c r="BM376" s="101" t="s">
        <v>653</v>
      </c>
    </row>
    <row r="377" spans="2:51" s="12" customFormat="1" ht="12">
      <c r="B377" s="103"/>
      <c r="C377" s="199"/>
      <c r="D377" s="200" t="s">
        <v>249</v>
      </c>
      <c r="E377" s="201" t="s">
        <v>1</v>
      </c>
      <c r="F377" s="202" t="s">
        <v>654</v>
      </c>
      <c r="G377" s="199"/>
      <c r="H377" s="203">
        <v>1</v>
      </c>
      <c r="I377" s="137"/>
      <c r="J377" s="199"/>
      <c r="K377" s="199"/>
      <c r="L377" s="103"/>
      <c r="M377" s="105"/>
      <c r="N377" s="106"/>
      <c r="O377" s="106"/>
      <c r="P377" s="106"/>
      <c r="Q377" s="106"/>
      <c r="R377" s="106"/>
      <c r="S377" s="106"/>
      <c r="T377" s="107"/>
      <c r="AT377" s="104" t="s">
        <v>249</v>
      </c>
      <c r="AU377" s="104" t="s">
        <v>83</v>
      </c>
      <c r="AV377" s="12" t="s">
        <v>83</v>
      </c>
      <c r="AW377" s="12" t="s">
        <v>31</v>
      </c>
      <c r="AX377" s="12" t="s">
        <v>6</v>
      </c>
      <c r="AY377" s="104" t="s">
        <v>240</v>
      </c>
    </row>
    <row r="378" spans="2:65" s="1" customFormat="1" ht="24">
      <c r="B378" s="95"/>
      <c r="C378" s="193" t="s">
        <v>655</v>
      </c>
      <c r="D378" s="193" t="s">
        <v>242</v>
      </c>
      <c r="E378" s="194" t="s">
        <v>656</v>
      </c>
      <c r="F378" s="195" t="s">
        <v>657</v>
      </c>
      <c r="G378" s="196" t="s">
        <v>360</v>
      </c>
      <c r="H378" s="197">
        <v>3</v>
      </c>
      <c r="I378" s="128">
        <v>0</v>
      </c>
      <c r="J378" s="198">
        <f>ROUND(I378*H378,1)</f>
        <v>0</v>
      </c>
      <c r="K378" s="195" t="s">
        <v>246</v>
      </c>
      <c r="L378" s="28"/>
      <c r="M378" s="97" t="s">
        <v>1</v>
      </c>
      <c r="N378" s="98" t="s">
        <v>41</v>
      </c>
      <c r="O378" s="99">
        <v>0.113</v>
      </c>
      <c r="P378" s="99">
        <f>O378*H378</f>
        <v>0.339</v>
      </c>
      <c r="Q378" s="99">
        <v>0.0005</v>
      </c>
      <c r="R378" s="99">
        <f>Q378*H378</f>
        <v>0.0015</v>
      </c>
      <c r="S378" s="99">
        <v>0</v>
      </c>
      <c r="T378" s="100">
        <f>S378*H378</f>
        <v>0</v>
      </c>
      <c r="AR378" s="101" t="s">
        <v>357</v>
      </c>
      <c r="AT378" s="101" t="s">
        <v>242</v>
      </c>
      <c r="AU378" s="101" t="s">
        <v>83</v>
      </c>
      <c r="AY378" s="17" t="s">
        <v>240</v>
      </c>
      <c r="BE378" s="102">
        <f>IF(N378="základní",J378,0)</f>
        <v>0</v>
      </c>
      <c r="BF378" s="102">
        <f>IF(N378="snížená",J378,0)</f>
        <v>0</v>
      </c>
      <c r="BG378" s="102">
        <f>IF(N378="zákl. přenesená",J378,0)</f>
        <v>0</v>
      </c>
      <c r="BH378" s="102">
        <f>IF(N378="sníž. přenesená",J378,0)</f>
        <v>0</v>
      </c>
      <c r="BI378" s="102">
        <f>IF(N378="nulová",J378,0)</f>
        <v>0</v>
      </c>
      <c r="BJ378" s="17" t="s">
        <v>83</v>
      </c>
      <c r="BK378" s="102">
        <f>ROUND(I378*H378,1)</f>
        <v>0</v>
      </c>
      <c r="BL378" s="17" t="s">
        <v>357</v>
      </c>
      <c r="BM378" s="101" t="s">
        <v>658</v>
      </c>
    </row>
    <row r="379" spans="2:51" s="12" customFormat="1" ht="12">
      <c r="B379" s="103"/>
      <c r="C379" s="199"/>
      <c r="D379" s="200" t="s">
        <v>249</v>
      </c>
      <c r="E379" s="201" t="s">
        <v>1</v>
      </c>
      <c r="F379" s="202" t="s">
        <v>659</v>
      </c>
      <c r="G379" s="199"/>
      <c r="H379" s="203">
        <v>1</v>
      </c>
      <c r="I379" s="137"/>
      <c r="J379" s="199"/>
      <c r="K379" s="199"/>
      <c r="L379" s="103"/>
      <c r="M379" s="105"/>
      <c r="N379" s="106"/>
      <c r="O379" s="106"/>
      <c r="P379" s="106"/>
      <c r="Q379" s="106"/>
      <c r="R379" s="106"/>
      <c r="S379" s="106"/>
      <c r="T379" s="107"/>
      <c r="AT379" s="104" t="s">
        <v>249</v>
      </c>
      <c r="AU379" s="104" t="s">
        <v>83</v>
      </c>
      <c r="AV379" s="12" t="s">
        <v>83</v>
      </c>
      <c r="AW379" s="12" t="s">
        <v>31</v>
      </c>
      <c r="AX379" s="12" t="s">
        <v>75</v>
      </c>
      <c r="AY379" s="104" t="s">
        <v>240</v>
      </c>
    </row>
    <row r="380" spans="2:51" s="12" customFormat="1" ht="12">
      <c r="B380" s="103"/>
      <c r="C380" s="199"/>
      <c r="D380" s="200" t="s">
        <v>249</v>
      </c>
      <c r="E380" s="201" t="s">
        <v>1</v>
      </c>
      <c r="F380" s="202" t="s">
        <v>660</v>
      </c>
      <c r="G380" s="199"/>
      <c r="H380" s="203">
        <v>1</v>
      </c>
      <c r="I380" s="137"/>
      <c r="J380" s="199"/>
      <c r="K380" s="199"/>
      <c r="L380" s="103"/>
      <c r="M380" s="105"/>
      <c r="N380" s="106"/>
      <c r="O380" s="106"/>
      <c r="P380" s="106"/>
      <c r="Q380" s="106"/>
      <c r="R380" s="106"/>
      <c r="S380" s="106"/>
      <c r="T380" s="107"/>
      <c r="AT380" s="104" t="s">
        <v>249</v>
      </c>
      <c r="AU380" s="104" t="s">
        <v>83</v>
      </c>
      <c r="AV380" s="12" t="s">
        <v>83</v>
      </c>
      <c r="AW380" s="12" t="s">
        <v>31</v>
      </c>
      <c r="AX380" s="12" t="s">
        <v>75</v>
      </c>
      <c r="AY380" s="104" t="s">
        <v>240</v>
      </c>
    </row>
    <row r="381" spans="2:51" s="12" customFormat="1" ht="12">
      <c r="B381" s="103"/>
      <c r="C381" s="199"/>
      <c r="D381" s="200" t="s">
        <v>249</v>
      </c>
      <c r="E381" s="201" t="s">
        <v>1</v>
      </c>
      <c r="F381" s="202" t="s">
        <v>661</v>
      </c>
      <c r="G381" s="199"/>
      <c r="H381" s="203">
        <v>1</v>
      </c>
      <c r="I381" s="137"/>
      <c r="J381" s="199"/>
      <c r="K381" s="199"/>
      <c r="L381" s="103"/>
      <c r="M381" s="105"/>
      <c r="N381" s="106"/>
      <c r="O381" s="106"/>
      <c r="P381" s="106"/>
      <c r="Q381" s="106"/>
      <c r="R381" s="106"/>
      <c r="S381" s="106"/>
      <c r="T381" s="107"/>
      <c r="AT381" s="104" t="s">
        <v>249</v>
      </c>
      <c r="AU381" s="104" t="s">
        <v>83</v>
      </c>
      <c r="AV381" s="12" t="s">
        <v>83</v>
      </c>
      <c r="AW381" s="12" t="s">
        <v>31</v>
      </c>
      <c r="AX381" s="12" t="s">
        <v>75</v>
      </c>
      <c r="AY381" s="104" t="s">
        <v>240</v>
      </c>
    </row>
    <row r="382" spans="2:51" s="14" customFormat="1" ht="12">
      <c r="B382" s="113"/>
      <c r="C382" s="207"/>
      <c r="D382" s="200" t="s">
        <v>249</v>
      </c>
      <c r="E382" s="208" t="s">
        <v>1</v>
      </c>
      <c r="F382" s="209" t="s">
        <v>273</v>
      </c>
      <c r="G382" s="207"/>
      <c r="H382" s="210">
        <v>3</v>
      </c>
      <c r="I382" s="138"/>
      <c r="J382" s="207"/>
      <c r="K382" s="207"/>
      <c r="L382" s="113"/>
      <c r="M382" s="115"/>
      <c r="N382" s="116"/>
      <c r="O382" s="116"/>
      <c r="P382" s="116"/>
      <c r="Q382" s="116"/>
      <c r="R382" s="116"/>
      <c r="S382" s="116"/>
      <c r="T382" s="117"/>
      <c r="AT382" s="114" t="s">
        <v>249</v>
      </c>
      <c r="AU382" s="114" t="s">
        <v>83</v>
      </c>
      <c r="AV382" s="14" t="s">
        <v>247</v>
      </c>
      <c r="AW382" s="14" t="s">
        <v>31</v>
      </c>
      <c r="AX382" s="14" t="s">
        <v>6</v>
      </c>
      <c r="AY382" s="114" t="s">
        <v>240</v>
      </c>
    </row>
    <row r="383" spans="2:65" s="1" customFormat="1" ht="24">
      <c r="B383" s="95"/>
      <c r="C383" s="193" t="s">
        <v>662</v>
      </c>
      <c r="D383" s="193" t="s">
        <v>242</v>
      </c>
      <c r="E383" s="194" t="s">
        <v>663</v>
      </c>
      <c r="F383" s="195" t="s">
        <v>664</v>
      </c>
      <c r="G383" s="196" t="s">
        <v>253</v>
      </c>
      <c r="H383" s="197">
        <v>8.255</v>
      </c>
      <c r="I383" s="128">
        <v>0</v>
      </c>
      <c r="J383" s="198">
        <f>ROUND(I383*H383,1)</f>
        <v>0</v>
      </c>
      <c r="K383" s="195" t="s">
        <v>246</v>
      </c>
      <c r="L383" s="28"/>
      <c r="M383" s="97" t="s">
        <v>1</v>
      </c>
      <c r="N383" s="98" t="s">
        <v>41</v>
      </c>
      <c r="O383" s="99">
        <v>0.048</v>
      </c>
      <c r="P383" s="99">
        <f>O383*H383</f>
        <v>0.39624000000000004</v>
      </c>
      <c r="Q383" s="99">
        <v>0</v>
      </c>
      <c r="R383" s="99">
        <f>Q383*H383</f>
        <v>0</v>
      </c>
      <c r="S383" s="99">
        <v>0</v>
      </c>
      <c r="T383" s="100">
        <f>S383*H383</f>
        <v>0</v>
      </c>
      <c r="AR383" s="101" t="s">
        <v>357</v>
      </c>
      <c r="AT383" s="101" t="s">
        <v>242</v>
      </c>
      <c r="AU383" s="101" t="s">
        <v>83</v>
      </c>
      <c r="AY383" s="17" t="s">
        <v>240</v>
      </c>
      <c r="BE383" s="102">
        <f>IF(N383="základní",J383,0)</f>
        <v>0</v>
      </c>
      <c r="BF383" s="102">
        <f>IF(N383="snížená",J383,0)</f>
        <v>0</v>
      </c>
      <c r="BG383" s="102">
        <f>IF(N383="zákl. přenesená",J383,0)</f>
        <v>0</v>
      </c>
      <c r="BH383" s="102">
        <f>IF(N383="sníž. přenesená",J383,0)</f>
        <v>0</v>
      </c>
      <c r="BI383" s="102">
        <f>IF(N383="nulová",J383,0)</f>
        <v>0</v>
      </c>
      <c r="BJ383" s="17" t="s">
        <v>83</v>
      </c>
      <c r="BK383" s="102">
        <f>ROUND(I383*H383,1)</f>
        <v>0</v>
      </c>
      <c r="BL383" s="17" t="s">
        <v>357</v>
      </c>
      <c r="BM383" s="101" t="s">
        <v>665</v>
      </c>
    </row>
    <row r="384" spans="2:51" s="12" customFormat="1" ht="12">
      <c r="B384" s="103"/>
      <c r="C384" s="199"/>
      <c r="D384" s="200" t="s">
        <v>249</v>
      </c>
      <c r="E384" s="201" t="s">
        <v>1</v>
      </c>
      <c r="F384" s="202" t="s">
        <v>666</v>
      </c>
      <c r="G384" s="199"/>
      <c r="H384" s="203">
        <v>8.255</v>
      </c>
      <c r="I384" s="137"/>
      <c r="J384" s="199"/>
      <c r="K384" s="199"/>
      <c r="L384" s="103"/>
      <c r="M384" s="105"/>
      <c r="N384" s="106"/>
      <c r="O384" s="106"/>
      <c r="P384" s="106"/>
      <c r="Q384" s="106"/>
      <c r="R384" s="106"/>
      <c r="S384" s="106"/>
      <c r="T384" s="107"/>
      <c r="AT384" s="104" t="s">
        <v>249</v>
      </c>
      <c r="AU384" s="104" t="s">
        <v>83</v>
      </c>
      <c r="AV384" s="12" t="s">
        <v>83</v>
      </c>
      <c r="AW384" s="12" t="s">
        <v>31</v>
      </c>
      <c r="AX384" s="12" t="s">
        <v>6</v>
      </c>
      <c r="AY384" s="104" t="s">
        <v>240</v>
      </c>
    </row>
    <row r="385" spans="2:65" s="1" customFormat="1" ht="24">
      <c r="B385" s="95"/>
      <c r="C385" s="193" t="s">
        <v>667</v>
      </c>
      <c r="D385" s="193" t="s">
        <v>242</v>
      </c>
      <c r="E385" s="194" t="s">
        <v>668</v>
      </c>
      <c r="F385" s="195" t="s">
        <v>669</v>
      </c>
      <c r="G385" s="196" t="s">
        <v>504</v>
      </c>
      <c r="H385" s="197">
        <v>0.012</v>
      </c>
      <c r="I385" s="128">
        <v>0</v>
      </c>
      <c r="J385" s="198">
        <f>ROUND(I385*H385,1)</f>
        <v>0</v>
      </c>
      <c r="K385" s="195" t="s">
        <v>246</v>
      </c>
      <c r="L385" s="28"/>
      <c r="M385" s="97" t="s">
        <v>1</v>
      </c>
      <c r="N385" s="98" t="s">
        <v>41</v>
      </c>
      <c r="O385" s="99">
        <v>1.523</v>
      </c>
      <c r="P385" s="99">
        <f>O385*H385</f>
        <v>0.018276</v>
      </c>
      <c r="Q385" s="99">
        <v>0</v>
      </c>
      <c r="R385" s="99">
        <f>Q385*H385</f>
        <v>0</v>
      </c>
      <c r="S385" s="99">
        <v>0</v>
      </c>
      <c r="T385" s="100">
        <f>S385*H385</f>
        <v>0</v>
      </c>
      <c r="AR385" s="101" t="s">
        <v>357</v>
      </c>
      <c r="AT385" s="101" t="s">
        <v>242</v>
      </c>
      <c r="AU385" s="101" t="s">
        <v>83</v>
      </c>
      <c r="AY385" s="17" t="s">
        <v>240</v>
      </c>
      <c r="BE385" s="102">
        <f>IF(N385="základní",J385,0)</f>
        <v>0</v>
      </c>
      <c r="BF385" s="102">
        <f>IF(N385="snížená",J385,0)</f>
        <v>0</v>
      </c>
      <c r="BG385" s="102">
        <f>IF(N385="zákl. přenesená",J385,0)</f>
        <v>0</v>
      </c>
      <c r="BH385" s="102">
        <f>IF(N385="sníž. přenesená",J385,0)</f>
        <v>0</v>
      </c>
      <c r="BI385" s="102">
        <f>IF(N385="nulová",J385,0)</f>
        <v>0</v>
      </c>
      <c r="BJ385" s="17" t="s">
        <v>83</v>
      </c>
      <c r="BK385" s="102">
        <f>ROUND(I385*H385,1)</f>
        <v>0</v>
      </c>
      <c r="BL385" s="17" t="s">
        <v>357</v>
      </c>
      <c r="BM385" s="101" t="s">
        <v>670</v>
      </c>
    </row>
    <row r="386" spans="2:65" s="1" customFormat="1" ht="24">
      <c r="B386" s="95"/>
      <c r="C386" s="193" t="s">
        <v>671</v>
      </c>
      <c r="D386" s="193" t="s">
        <v>242</v>
      </c>
      <c r="E386" s="194" t="s">
        <v>672</v>
      </c>
      <c r="F386" s="195" t="s">
        <v>673</v>
      </c>
      <c r="G386" s="196" t="s">
        <v>504</v>
      </c>
      <c r="H386" s="197">
        <v>0.012</v>
      </c>
      <c r="I386" s="128">
        <v>0</v>
      </c>
      <c r="J386" s="198">
        <f>ROUND(I386*H386,1)</f>
        <v>0</v>
      </c>
      <c r="K386" s="195" t="s">
        <v>246</v>
      </c>
      <c r="L386" s="28"/>
      <c r="M386" s="97" t="s">
        <v>1</v>
      </c>
      <c r="N386" s="98" t="s">
        <v>41</v>
      </c>
      <c r="O386" s="99">
        <v>1.21</v>
      </c>
      <c r="P386" s="99">
        <f>O386*H386</f>
        <v>0.01452</v>
      </c>
      <c r="Q386" s="99">
        <v>0</v>
      </c>
      <c r="R386" s="99">
        <f>Q386*H386</f>
        <v>0</v>
      </c>
      <c r="S386" s="99">
        <v>0</v>
      </c>
      <c r="T386" s="100">
        <f>S386*H386</f>
        <v>0</v>
      </c>
      <c r="AR386" s="101" t="s">
        <v>357</v>
      </c>
      <c r="AT386" s="101" t="s">
        <v>242</v>
      </c>
      <c r="AU386" s="101" t="s">
        <v>83</v>
      </c>
      <c r="AY386" s="17" t="s">
        <v>240</v>
      </c>
      <c r="BE386" s="102">
        <f>IF(N386="základní",J386,0)</f>
        <v>0</v>
      </c>
      <c r="BF386" s="102">
        <f>IF(N386="snížená",J386,0)</f>
        <v>0</v>
      </c>
      <c r="BG386" s="102">
        <f>IF(N386="zákl. přenesená",J386,0)</f>
        <v>0</v>
      </c>
      <c r="BH386" s="102">
        <f>IF(N386="sníž. přenesená",J386,0)</f>
        <v>0</v>
      </c>
      <c r="BI386" s="102">
        <f>IF(N386="nulová",J386,0)</f>
        <v>0</v>
      </c>
      <c r="BJ386" s="17" t="s">
        <v>83</v>
      </c>
      <c r="BK386" s="102">
        <f>ROUND(I386*H386,1)</f>
        <v>0</v>
      </c>
      <c r="BL386" s="17" t="s">
        <v>357</v>
      </c>
      <c r="BM386" s="101" t="s">
        <v>674</v>
      </c>
    </row>
    <row r="387" spans="2:63" s="11" customFormat="1" ht="22.9" customHeight="1">
      <c r="B387" s="87"/>
      <c r="C387" s="188"/>
      <c r="D387" s="190" t="s">
        <v>74</v>
      </c>
      <c r="E387" s="191" t="s">
        <v>675</v>
      </c>
      <c r="F387" s="191" t="s">
        <v>676</v>
      </c>
      <c r="G387" s="189"/>
      <c r="H387" s="189"/>
      <c r="I387" s="142"/>
      <c r="J387" s="192">
        <f>BK387</f>
        <v>0</v>
      </c>
      <c r="K387" s="189"/>
      <c r="L387" s="87"/>
      <c r="M387" s="89"/>
      <c r="N387" s="90"/>
      <c r="O387" s="90"/>
      <c r="P387" s="91">
        <f>SUM(P388:P440)</f>
        <v>25.627458</v>
      </c>
      <c r="Q387" s="90"/>
      <c r="R387" s="91">
        <f>SUM(R388:R440)</f>
        <v>0.0236674</v>
      </c>
      <c r="S387" s="90"/>
      <c r="T387" s="92">
        <f>SUM(T388:T440)</f>
        <v>0.02321487</v>
      </c>
      <c r="AR387" s="88" t="s">
        <v>83</v>
      </c>
      <c r="AT387" s="93" t="s">
        <v>74</v>
      </c>
      <c r="AU387" s="93" t="s">
        <v>6</v>
      </c>
      <c r="AY387" s="88" t="s">
        <v>240</v>
      </c>
      <c r="BK387" s="94">
        <f>SUM(BK388:BK440)</f>
        <v>0</v>
      </c>
    </row>
    <row r="388" spans="2:65" s="1" customFormat="1" ht="12">
      <c r="B388" s="95"/>
      <c r="C388" s="193" t="s">
        <v>677</v>
      </c>
      <c r="D388" s="193" t="s">
        <v>242</v>
      </c>
      <c r="E388" s="194" t="s">
        <v>678</v>
      </c>
      <c r="F388" s="195" t="s">
        <v>679</v>
      </c>
      <c r="G388" s="196" t="s">
        <v>591</v>
      </c>
      <c r="H388" s="197">
        <v>170.682</v>
      </c>
      <c r="I388" s="128">
        <v>0</v>
      </c>
      <c r="J388" s="198">
        <f>ROUND(I388*H388,1)</f>
        <v>0</v>
      </c>
      <c r="K388" s="195" t="s">
        <v>1</v>
      </c>
      <c r="L388" s="28"/>
      <c r="M388" s="97" t="s">
        <v>1</v>
      </c>
      <c r="N388" s="98" t="s">
        <v>41</v>
      </c>
      <c r="O388" s="99">
        <v>0</v>
      </c>
      <c r="P388" s="99">
        <f>O388*H388</f>
        <v>0</v>
      </c>
      <c r="Q388" s="99">
        <v>0</v>
      </c>
      <c r="R388" s="99">
        <f>Q388*H388</f>
        <v>0</v>
      </c>
      <c r="S388" s="99">
        <v>0</v>
      </c>
      <c r="T388" s="100">
        <f>S388*H388</f>
        <v>0</v>
      </c>
      <c r="AR388" s="101" t="s">
        <v>357</v>
      </c>
      <c r="AT388" s="101" t="s">
        <v>242</v>
      </c>
      <c r="AU388" s="101" t="s">
        <v>83</v>
      </c>
      <c r="AY388" s="17" t="s">
        <v>240</v>
      </c>
      <c r="BE388" s="102">
        <f>IF(N388="základní",J388,0)</f>
        <v>0</v>
      </c>
      <c r="BF388" s="102">
        <f>IF(N388="snížená",J388,0)</f>
        <v>0</v>
      </c>
      <c r="BG388" s="102">
        <f>IF(N388="zákl. přenesená",J388,0)</f>
        <v>0</v>
      </c>
      <c r="BH388" s="102">
        <f>IF(N388="sníž. přenesená",J388,0)</f>
        <v>0</v>
      </c>
      <c r="BI388" s="102">
        <f>IF(N388="nulová",J388,0)</f>
        <v>0</v>
      </c>
      <c r="BJ388" s="17" t="s">
        <v>83</v>
      </c>
      <c r="BK388" s="102">
        <f>ROUND(I388*H388,1)</f>
        <v>0</v>
      </c>
      <c r="BL388" s="17" t="s">
        <v>357</v>
      </c>
      <c r="BM388" s="101" t="s">
        <v>680</v>
      </c>
    </row>
    <row r="389" spans="2:65" s="1" customFormat="1" ht="24">
      <c r="B389" s="95"/>
      <c r="C389" s="193" t="s">
        <v>681</v>
      </c>
      <c r="D389" s="193" t="s">
        <v>242</v>
      </c>
      <c r="E389" s="194" t="s">
        <v>682</v>
      </c>
      <c r="F389" s="195" t="s">
        <v>683</v>
      </c>
      <c r="G389" s="196" t="s">
        <v>253</v>
      </c>
      <c r="H389" s="197">
        <v>10.899</v>
      </c>
      <c r="I389" s="128">
        <v>0</v>
      </c>
      <c r="J389" s="198">
        <f>ROUND(I389*H389,1)</f>
        <v>0</v>
      </c>
      <c r="K389" s="195" t="s">
        <v>246</v>
      </c>
      <c r="L389" s="28"/>
      <c r="M389" s="97" t="s">
        <v>1</v>
      </c>
      <c r="N389" s="98" t="s">
        <v>41</v>
      </c>
      <c r="O389" s="99">
        <v>0.173</v>
      </c>
      <c r="P389" s="99">
        <f>O389*H389</f>
        <v>1.8855269999999997</v>
      </c>
      <c r="Q389" s="99">
        <v>0</v>
      </c>
      <c r="R389" s="99">
        <f>Q389*H389</f>
        <v>0</v>
      </c>
      <c r="S389" s="99">
        <v>0.00213</v>
      </c>
      <c r="T389" s="100">
        <f>S389*H389</f>
        <v>0.02321487</v>
      </c>
      <c r="AR389" s="101" t="s">
        <v>357</v>
      </c>
      <c r="AT389" s="101" t="s">
        <v>242</v>
      </c>
      <c r="AU389" s="101" t="s">
        <v>83</v>
      </c>
      <c r="AY389" s="17" t="s">
        <v>240</v>
      </c>
      <c r="BE389" s="102">
        <f>IF(N389="základní",J389,0)</f>
        <v>0</v>
      </c>
      <c r="BF389" s="102">
        <f>IF(N389="snížená",J389,0)</f>
        <v>0</v>
      </c>
      <c r="BG389" s="102">
        <f>IF(N389="zákl. přenesená",J389,0)</f>
        <v>0</v>
      </c>
      <c r="BH389" s="102">
        <f>IF(N389="sníž. přenesená",J389,0)</f>
        <v>0</v>
      </c>
      <c r="BI389" s="102">
        <f>IF(N389="nulová",J389,0)</f>
        <v>0</v>
      </c>
      <c r="BJ389" s="17" t="s">
        <v>83</v>
      </c>
      <c r="BK389" s="102">
        <f>ROUND(I389*H389,1)</f>
        <v>0</v>
      </c>
      <c r="BL389" s="17" t="s">
        <v>357</v>
      </c>
      <c r="BM389" s="101" t="s">
        <v>684</v>
      </c>
    </row>
    <row r="390" spans="2:51" s="12" customFormat="1" ht="12">
      <c r="B390" s="103"/>
      <c r="C390" s="199"/>
      <c r="D390" s="200" t="s">
        <v>249</v>
      </c>
      <c r="E390" s="201" t="s">
        <v>1</v>
      </c>
      <c r="F390" s="202" t="s">
        <v>685</v>
      </c>
      <c r="G390" s="199"/>
      <c r="H390" s="203">
        <v>10.899</v>
      </c>
      <c r="I390" s="137"/>
      <c r="J390" s="199"/>
      <c r="K390" s="199"/>
      <c r="L390" s="103"/>
      <c r="M390" s="105"/>
      <c r="N390" s="106"/>
      <c r="O390" s="106"/>
      <c r="P390" s="106"/>
      <c r="Q390" s="106"/>
      <c r="R390" s="106"/>
      <c r="S390" s="106"/>
      <c r="T390" s="107"/>
      <c r="AT390" s="104" t="s">
        <v>249</v>
      </c>
      <c r="AU390" s="104" t="s">
        <v>83</v>
      </c>
      <c r="AV390" s="12" t="s">
        <v>83</v>
      </c>
      <c r="AW390" s="12" t="s">
        <v>31</v>
      </c>
      <c r="AX390" s="12" t="s">
        <v>6</v>
      </c>
      <c r="AY390" s="104" t="s">
        <v>240</v>
      </c>
    </row>
    <row r="391" spans="2:65" s="1" customFormat="1" ht="24">
      <c r="B391" s="95"/>
      <c r="C391" s="193" t="s">
        <v>686</v>
      </c>
      <c r="D391" s="193" t="s">
        <v>242</v>
      </c>
      <c r="E391" s="194" t="s">
        <v>687</v>
      </c>
      <c r="F391" s="195" t="s">
        <v>688</v>
      </c>
      <c r="G391" s="196" t="s">
        <v>360</v>
      </c>
      <c r="H391" s="197">
        <v>1</v>
      </c>
      <c r="I391" s="128">
        <v>0</v>
      </c>
      <c r="J391" s="198">
        <f>ROUND(I391*H391,1)</f>
        <v>0</v>
      </c>
      <c r="K391" s="195" t="s">
        <v>246</v>
      </c>
      <c r="L391" s="28"/>
      <c r="M391" s="97" t="s">
        <v>1</v>
      </c>
      <c r="N391" s="98" t="s">
        <v>41</v>
      </c>
      <c r="O391" s="99">
        <v>0.616</v>
      </c>
      <c r="P391" s="99">
        <f>O391*H391</f>
        <v>0.616</v>
      </c>
      <c r="Q391" s="99">
        <v>0.0012</v>
      </c>
      <c r="R391" s="99">
        <f>Q391*H391</f>
        <v>0.0012</v>
      </c>
      <c r="S391" s="99">
        <v>0</v>
      </c>
      <c r="T391" s="100">
        <f>S391*H391</f>
        <v>0</v>
      </c>
      <c r="AR391" s="101" t="s">
        <v>357</v>
      </c>
      <c r="AT391" s="101" t="s">
        <v>242</v>
      </c>
      <c r="AU391" s="101" t="s">
        <v>83</v>
      </c>
      <c r="AY391" s="17" t="s">
        <v>240</v>
      </c>
      <c r="BE391" s="102">
        <f>IF(N391="základní",J391,0)</f>
        <v>0</v>
      </c>
      <c r="BF391" s="102">
        <f>IF(N391="snížená",J391,0)</f>
        <v>0</v>
      </c>
      <c r="BG391" s="102">
        <f>IF(N391="zákl. přenesená",J391,0)</f>
        <v>0</v>
      </c>
      <c r="BH391" s="102">
        <f>IF(N391="sníž. přenesená",J391,0)</f>
        <v>0</v>
      </c>
      <c r="BI391" s="102">
        <f>IF(N391="nulová",J391,0)</f>
        <v>0</v>
      </c>
      <c r="BJ391" s="17" t="s">
        <v>83</v>
      </c>
      <c r="BK391" s="102">
        <f>ROUND(I391*H391,1)</f>
        <v>0</v>
      </c>
      <c r="BL391" s="17" t="s">
        <v>357</v>
      </c>
      <c r="BM391" s="101" t="s">
        <v>689</v>
      </c>
    </row>
    <row r="392" spans="2:51" s="12" customFormat="1" ht="12">
      <c r="B392" s="103"/>
      <c r="C392" s="199"/>
      <c r="D392" s="200" t="s">
        <v>249</v>
      </c>
      <c r="E392" s="201" t="s">
        <v>1</v>
      </c>
      <c r="F392" s="202" t="s">
        <v>690</v>
      </c>
      <c r="G392" s="199"/>
      <c r="H392" s="203">
        <v>1</v>
      </c>
      <c r="I392" s="137"/>
      <c r="J392" s="199"/>
      <c r="K392" s="199"/>
      <c r="L392" s="103"/>
      <c r="M392" s="105"/>
      <c r="N392" s="106"/>
      <c r="O392" s="106"/>
      <c r="P392" s="106"/>
      <c r="Q392" s="106"/>
      <c r="R392" s="106"/>
      <c r="S392" s="106"/>
      <c r="T392" s="107"/>
      <c r="AT392" s="104" t="s">
        <v>249</v>
      </c>
      <c r="AU392" s="104" t="s">
        <v>83</v>
      </c>
      <c r="AV392" s="12" t="s">
        <v>83</v>
      </c>
      <c r="AW392" s="12" t="s">
        <v>31</v>
      </c>
      <c r="AX392" s="12" t="s">
        <v>6</v>
      </c>
      <c r="AY392" s="104" t="s">
        <v>240</v>
      </c>
    </row>
    <row r="393" spans="2:65" s="1" customFormat="1" ht="24">
      <c r="B393" s="95"/>
      <c r="C393" s="193" t="s">
        <v>691</v>
      </c>
      <c r="D393" s="193" t="s">
        <v>242</v>
      </c>
      <c r="E393" s="194" t="s">
        <v>692</v>
      </c>
      <c r="F393" s="195" t="s">
        <v>693</v>
      </c>
      <c r="G393" s="196" t="s">
        <v>360</v>
      </c>
      <c r="H393" s="197">
        <v>1</v>
      </c>
      <c r="I393" s="128">
        <v>0</v>
      </c>
      <c r="J393" s="198">
        <f>ROUND(I393*H393,1)</f>
        <v>0</v>
      </c>
      <c r="K393" s="195" t="s">
        <v>246</v>
      </c>
      <c r="L393" s="28"/>
      <c r="M393" s="97" t="s">
        <v>1</v>
      </c>
      <c r="N393" s="98" t="s">
        <v>41</v>
      </c>
      <c r="O393" s="99">
        <v>0.701</v>
      </c>
      <c r="P393" s="99">
        <f>O393*H393</f>
        <v>0.701</v>
      </c>
      <c r="Q393" s="99">
        <v>0.00091</v>
      </c>
      <c r="R393" s="99">
        <f>Q393*H393</f>
        <v>0.00091</v>
      </c>
      <c r="S393" s="99">
        <v>0</v>
      </c>
      <c r="T393" s="100">
        <f>S393*H393</f>
        <v>0</v>
      </c>
      <c r="AR393" s="101" t="s">
        <v>357</v>
      </c>
      <c r="AT393" s="101" t="s">
        <v>242</v>
      </c>
      <c r="AU393" s="101" t="s">
        <v>83</v>
      </c>
      <c r="AY393" s="17" t="s">
        <v>240</v>
      </c>
      <c r="BE393" s="102">
        <f>IF(N393="základní",J393,0)</f>
        <v>0</v>
      </c>
      <c r="BF393" s="102">
        <f>IF(N393="snížená",J393,0)</f>
        <v>0</v>
      </c>
      <c r="BG393" s="102">
        <f>IF(N393="zákl. přenesená",J393,0)</f>
        <v>0</v>
      </c>
      <c r="BH393" s="102">
        <f>IF(N393="sníž. přenesená",J393,0)</f>
        <v>0</v>
      </c>
      <c r="BI393" s="102">
        <f>IF(N393="nulová",J393,0)</f>
        <v>0</v>
      </c>
      <c r="BJ393" s="17" t="s">
        <v>83</v>
      </c>
      <c r="BK393" s="102">
        <f>ROUND(I393*H393,1)</f>
        <v>0</v>
      </c>
      <c r="BL393" s="17" t="s">
        <v>357</v>
      </c>
      <c r="BM393" s="101" t="s">
        <v>694</v>
      </c>
    </row>
    <row r="394" spans="2:65" s="1" customFormat="1" ht="24">
      <c r="B394" s="95"/>
      <c r="C394" s="193" t="s">
        <v>695</v>
      </c>
      <c r="D394" s="193" t="s">
        <v>242</v>
      </c>
      <c r="E394" s="194" t="s">
        <v>696</v>
      </c>
      <c r="F394" s="195" t="s">
        <v>697</v>
      </c>
      <c r="G394" s="196" t="s">
        <v>253</v>
      </c>
      <c r="H394" s="197">
        <v>3.08</v>
      </c>
      <c r="I394" s="128">
        <v>0</v>
      </c>
      <c r="J394" s="198">
        <f>ROUND(I394*H394,1)</f>
        <v>0</v>
      </c>
      <c r="K394" s="195" t="s">
        <v>246</v>
      </c>
      <c r="L394" s="28"/>
      <c r="M394" s="97" t="s">
        <v>1</v>
      </c>
      <c r="N394" s="98" t="s">
        <v>41</v>
      </c>
      <c r="O394" s="99">
        <v>0.556</v>
      </c>
      <c r="P394" s="99">
        <f>O394*H394</f>
        <v>1.7124800000000002</v>
      </c>
      <c r="Q394" s="99">
        <v>0.0007</v>
      </c>
      <c r="R394" s="99">
        <f>Q394*H394</f>
        <v>0.002156</v>
      </c>
      <c r="S394" s="99">
        <v>0</v>
      </c>
      <c r="T394" s="100">
        <f>S394*H394</f>
        <v>0</v>
      </c>
      <c r="AR394" s="101" t="s">
        <v>357</v>
      </c>
      <c r="AT394" s="101" t="s">
        <v>242</v>
      </c>
      <c r="AU394" s="101" t="s">
        <v>83</v>
      </c>
      <c r="AY394" s="17" t="s">
        <v>240</v>
      </c>
      <c r="BE394" s="102">
        <f>IF(N394="základní",J394,0)</f>
        <v>0</v>
      </c>
      <c r="BF394" s="102">
        <f>IF(N394="snížená",J394,0)</f>
        <v>0</v>
      </c>
      <c r="BG394" s="102">
        <f>IF(N394="zákl. přenesená",J394,0)</f>
        <v>0</v>
      </c>
      <c r="BH394" s="102">
        <f>IF(N394="sníž. přenesená",J394,0)</f>
        <v>0</v>
      </c>
      <c r="BI394" s="102">
        <f>IF(N394="nulová",J394,0)</f>
        <v>0</v>
      </c>
      <c r="BJ394" s="17" t="s">
        <v>83</v>
      </c>
      <c r="BK394" s="102">
        <f>ROUND(I394*H394,1)</f>
        <v>0</v>
      </c>
      <c r="BL394" s="17" t="s">
        <v>357</v>
      </c>
      <c r="BM394" s="101" t="s">
        <v>698</v>
      </c>
    </row>
    <row r="395" spans="2:51" s="12" customFormat="1" ht="12">
      <c r="B395" s="103"/>
      <c r="C395" s="199"/>
      <c r="D395" s="200" t="s">
        <v>249</v>
      </c>
      <c r="E395" s="201" t="s">
        <v>165</v>
      </c>
      <c r="F395" s="202" t="s">
        <v>699</v>
      </c>
      <c r="G395" s="199"/>
      <c r="H395" s="203">
        <v>2.42</v>
      </c>
      <c r="I395" s="137"/>
      <c r="J395" s="199"/>
      <c r="K395" s="199"/>
      <c r="L395" s="103"/>
      <c r="M395" s="105"/>
      <c r="N395" s="106"/>
      <c r="O395" s="106"/>
      <c r="P395" s="106"/>
      <c r="Q395" s="106"/>
      <c r="R395" s="106"/>
      <c r="S395" s="106"/>
      <c r="T395" s="107"/>
      <c r="AT395" s="104" t="s">
        <v>249</v>
      </c>
      <c r="AU395" s="104" t="s">
        <v>83</v>
      </c>
      <c r="AV395" s="12" t="s">
        <v>83</v>
      </c>
      <c r="AW395" s="12" t="s">
        <v>31</v>
      </c>
      <c r="AX395" s="12" t="s">
        <v>75</v>
      </c>
      <c r="AY395" s="104" t="s">
        <v>240</v>
      </c>
    </row>
    <row r="396" spans="2:51" s="12" customFormat="1" ht="12">
      <c r="B396" s="103"/>
      <c r="C396" s="199"/>
      <c r="D396" s="200" t="s">
        <v>249</v>
      </c>
      <c r="E396" s="201" t="s">
        <v>167</v>
      </c>
      <c r="F396" s="202" t="s">
        <v>700</v>
      </c>
      <c r="G396" s="199"/>
      <c r="H396" s="203">
        <v>0.66</v>
      </c>
      <c r="I396" s="137"/>
      <c r="J396" s="199"/>
      <c r="K396" s="199"/>
      <c r="L396" s="103"/>
      <c r="M396" s="105"/>
      <c r="N396" s="106"/>
      <c r="O396" s="106"/>
      <c r="P396" s="106"/>
      <c r="Q396" s="106"/>
      <c r="R396" s="106"/>
      <c r="S396" s="106"/>
      <c r="T396" s="107"/>
      <c r="AT396" s="104" t="s">
        <v>249</v>
      </c>
      <c r="AU396" s="104" t="s">
        <v>83</v>
      </c>
      <c r="AV396" s="12" t="s">
        <v>83</v>
      </c>
      <c r="AW396" s="12" t="s">
        <v>31</v>
      </c>
      <c r="AX396" s="12" t="s">
        <v>75</v>
      </c>
      <c r="AY396" s="104" t="s">
        <v>240</v>
      </c>
    </row>
    <row r="397" spans="2:51" s="14" customFormat="1" ht="12">
      <c r="B397" s="113"/>
      <c r="C397" s="207"/>
      <c r="D397" s="200" t="s">
        <v>249</v>
      </c>
      <c r="E397" s="208" t="s">
        <v>163</v>
      </c>
      <c r="F397" s="209" t="s">
        <v>273</v>
      </c>
      <c r="G397" s="207"/>
      <c r="H397" s="210">
        <v>3.08</v>
      </c>
      <c r="I397" s="138"/>
      <c r="J397" s="207"/>
      <c r="K397" s="207"/>
      <c r="L397" s="113"/>
      <c r="M397" s="115"/>
      <c r="N397" s="116"/>
      <c r="O397" s="116"/>
      <c r="P397" s="116"/>
      <c r="Q397" s="116"/>
      <c r="R397" s="116"/>
      <c r="S397" s="116"/>
      <c r="T397" s="117"/>
      <c r="AT397" s="114" t="s">
        <v>249</v>
      </c>
      <c r="AU397" s="114" t="s">
        <v>83</v>
      </c>
      <c r="AV397" s="14" t="s">
        <v>247</v>
      </c>
      <c r="AW397" s="14" t="s">
        <v>31</v>
      </c>
      <c r="AX397" s="14" t="s">
        <v>6</v>
      </c>
      <c r="AY397" s="114" t="s">
        <v>240</v>
      </c>
    </row>
    <row r="398" spans="2:65" s="1" customFormat="1" ht="24">
      <c r="B398" s="95"/>
      <c r="C398" s="193" t="s">
        <v>701</v>
      </c>
      <c r="D398" s="193" t="s">
        <v>242</v>
      </c>
      <c r="E398" s="194" t="s">
        <v>702</v>
      </c>
      <c r="F398" s="195" t="s">
        <v>703</v>
      </c>
      <c r="G398" s="196" t="s">
        <v>253</v>
      </c>
      <c r="H398" s="197">
        <v>11.99</v>
      </c>
      <c r="I398" s="128">
        <v>0</v>
      </c>
      <c r="J398" s="198">
        <f>ROUND(I398*H398,1)</f>
        <v>0</v>
      </c>
      <c r="K398" s="195" t="s">
        <v>246</v>
      </c>
      <c r="L398" s="28"/>
      <c r="M398" s="97" t="s">
        <v>1</v>
      </c>
      <c r="N398" s="98" t="s">
        <v>41</v>
      </c>
      <c r="O398" s="99">
        <v>0.529</v>
      </c>
      <c r="P398" s="99">
        <f>O398*H398</f>
        <v>6.34271</v>
      </c>
      <c r="Q398" s="99">
        <v>0.00078</v>
      </c>
      <c r="R398" s="99">
        <f>Q398*H398</f>
        <v>0.0093522</v>
      </c>
      <c r="S398" s="99">
        <v>0</v>
      </c>
      <c r="T398" s="100">
        <f>S398*H398</f>
        <v>0</v>
      </c>
      <c r="AR398" s="101" t="s">
        <v>357</v>
      </c>
      <c r="AT398" s="101" t="s">
        <v>242</v>
      </c>
      <c r="AU398" s="101" t="s">
        <v>83</v>
      </c>
      <c r="AY398" s="17" t="s">
        <v>240</v>
      </c>
      <c r="BE398" s="102">
        <f>IF(N398="základní",J398,0)</f>
        <v>0</v>
      </c>
      <c r="BF398" s="102">
        <f>IF(N398="snížená",J398,0)</f>
        <v>0</v>
      </c>
      <c r="BG398" s="102">
        <f>IF(N398="zákl. přenesená",J398,0)</f>
        <v>0</v>
      </c>
      <c r="BH398" s="102">
        <f>IF(N398="sníž. přenesená",J398,0)</f>
        <v>0</v>
      </c>
      <c r="BI398" s="102">
        <f>IF(N398="nulová",J398,0)</f>
        <v>0</v>
      </c>
      <c r="BJ398" s="17" t="s">
        <v>83</v>
      </c>
      <c r="BK398" s="102">
        <f>ROUND(I398*H398,1)</f>
        <v>0</v>
      </c>
      <c r="BL398" s="17" t="s">
        <v>357</v>
      </c>
      <c r="BM398" s="101" t="s">
        <v>704</v>
      </c>
    </row>
    <row r="399" spans="2:51" s="12" customFormat="1" ht="12">
      <c r="B399" s="103"/>
      <c r="C399" s="199"/>
      <c r="D399" s="200" t="s">
        <v>249</v>
      </c>
      <c r="E399" s="201" t="s">
        <v>169</v>
      </c>
      <c r="F399" s="202" t="s">
        <v>705</v>
      </c>
      <c r="G399" s="199"/>
      <c r="H399" s="203">
        <v>5.995</v>
      </c>
      <c r="I399" s="137"/>
      <c r="J399" s="199"/>
      <c r="K399" s="199"/>
      <c r="L399" s="103"/>
      <c r="M399" s="105"/>
      <c r="N399" s="106"/>
      <c r="O399" s="106"/>
      <c r="P399" s="106"/>
      <c r="Q399" s="106"/>
      <c r="R399" s="106"/>
      <c r="S399" s="106"/>
      <c r="T399" s="107"/>
      <c r="AT399" s="104" t="s">
        <v>249</v>
      </c>
      <c r="AU399" s="104" t="s">
        <v>83</v>
      </c>
      <c r="AV399" s="12" t="s">
        <v>83</v>
      </c>
      <c r="AW399" s="12" t="s">
        <v>31</v>
      </c>
      <c r="AX399" s="12" t="s">
        <v>75</v>
      </c>
      <c r="AY399" s="104" t="s">
        <v>240</v>
      </c>
    </row>
    <row r="400" spans="2:51" s="12" customFormat="1" ht="12">
      <c r="B400" s="103"/>
      <c r="C400" s="199"/>
      <c r="D400" s="200" t="s">
        <v>249</v>
      </c>
      <c r="E400" s="201" t="s">
        <v>171</v>
      </c>
      <c r="F400" s="202" t="s">
        <v>706</v>
      </c>
      <c r="G400" s="199"/>
      <c r="H400" s="203">
        <v>5.995</v>
      </c>
      <c r="I400" s="137"/>
      <c r="J400" s="199"/>
      <c r="K400" s="199"/>
      <c r="L400" s="103"/>
      <c r="M400" s="105"/>
      <c r="N400" s="106"/>
      <c r="O400" s="106"/>
      <c r="P400" s="106"/>
      <c r="Q400" s="106"/>
      <c r="R400" s="106"/>
      <c r="S400" s="106"/>
      <c r="T400" s="107"/>
      <c r="AT400" s="104" t="s">
        <v>249</v>
      </c>
      <c r="AU400" s="104" t="s">
        <v>83</v>
      </c>
      <c r="AV400" s="12" t="s">
        <v>83</v>
      </c>
      <c r="AW400" s="12" t="s">
        <v>31</v>
      </c>
      <c r="AX400" s="12" t="s">
        <v>75</v>
      </c>
      <c r="AY400" s="104" t="s">
        <v>240</v>
      </c>
    </row>
    <row r="401" spans="2:51" s="14" customFormat="1" ht="12">
      <c r="B401" s="113"/>
      <c r="C401" s="207"/>
      <c r="D401" s="200" t="s">
        <v>249</v>
      </c>
      <c r="E401" s="208" t="s">
        <v>172</v>
      </c>
      <c r="F401" s="209" t="s">
        <v>273</v>
      </c>
      <c r="G401" s="207"/>
      <c r="H401" s="210">
        <v>11.99</v>
      </c>
      <c r="I401" s="138"/>
      <c r="J401" s="207"/>
      <c r="K401" s="207"/>
      <c r="L401" s="113"/>
      <c r="M401" s="115"/>
      <c r="N401" s="116"/>
      <c r="O401" s="116"/>
      <c r="P401" s="116"/>
      <c r="Q401" s="116"/>
      <c r="R401" s="116"/>
      <c r="S401" s="116"/>
      <c r="T401" s="117"/>
      <c r="AT401" s="114" t="s">
        <v>249</v>
      </c>
      <c r="AU401" s="114" t="s">
        <v>83</v>
      </c>
      <c r="AV401" s="14" t="s">
        <v>247</v>
      </c>
      <c r="AW401" s="14" t="s">
        <v>31</v>
      </c>
      <c r="AX401" s="14" t="s">
        <v>6</v>
      </c>
      <c r="AY401" s="114" t="s">
        <v>240</v>
      </c>
    </row>
    <row r="402" spans="2:65" s="1" customFormat="1" ht="24">
      <c r="B402" s="95"/>
      <c r="C402" s="193" t="s">
        <v>707</v>
      </c>
      <c r="D402" s="193" t="s">
        <v>242</v>
      </c>
      <c r="E402" s="194" t="s">
        <v>708</v>
      </c>
      <c r="F402" s="195" t="s">
        <v>709</v>
      </c>
      <c r="G402" s="196" t="s">
        <v>253</v>
      </c>
      <c r="H402" s="197">
        <v>0.5</v>
      </c>
      <c r="I402" s="128">
        <v>0</v>
      </c>
      <c r="J402" s="198">
        <f>ROUND(I402*H402,1)</f>
        <v>0</v>
      </c>
      <c r="K402" s="195" t="s">
        <v>246</v>
      </c>
      <c r="L402" s="28"/>
      <c r="M402" s="97" t="s">
        <v>1</v>
      </c>
      <c r="N402" s="98" t="s">
        <v>41</v>
      </c>
      <c r="O402" s="99">
        <v>0.616</v>
      </c>
      <c r="P402" s="99">
        <f>O402*H402</f>
        <v>0.308</v>
      </c>
      <c r="Q402" s="99">
        <v>0.00096</v>
      </c>
      <c r="R402" s="99">
        <f>Q402*H402</f>
        <v>0.00048</v>
      </c>
      <c r="S402" s="99">
        <v>0</v>
      </c>
      <c r="T402" s="100">
        <f>S402*H402</f>
        <v>0</v>
      </c>
      <c r="AR402" s="101" t="s">
        <v>357</v>
      </c>
      <c r="AT402" s="101" t="s">
        <v>242</v>
      </c>
      <c r="AU402" s="101" t="s">
        <v>83</v>
      </c>
      <c r="AY402" s="17" t="s">
        <v>240</v>
      </c>
      <c r="BE402" s="102">
        <f>IF(N402="základní",J402,0)</f>
        <v>0</v>
      </c>
      <c r="BF402" s="102">
        <f>IF(N402="snížená",J402,0)</f>
        <v>0</v>
      </c>
      <c r="BG402" s="102">
        <f>IF(N402="zákl. přenesená",J402,0)</f>
        <v>0</v>
      </c>
      <c r="BH402" s="102">
        <f>IF(N402="sníž. přenesená",J402,0)</f>
        <v>0</v>
      </c>
      <c r="BI402" s="102">
        <f>IF(N402="nulová",J402,0)</f>
        <v>0</v>
      </c>
      <c r="BJ402" s="17" t="s">
        <v>83</v>
      </c>
      <c r="BK402" s="102">
        <f>ROUND(I402*H402,1)</f>
        <v>0</v>
      </c>
      <c r="BL402" s="17" t="s">
        <v>357</v>
      </c>
      <c r="BM402" s="101" t="s">
        <v>710</v>
      </c>
    </row>
    <row r="403" spans="2:51" s="12" customFormat="1" ht="12">
      <c r="B403" s="103"/>
      <c r="C403" s="199"/>
      <c r="D403" s="200" t="s">
        <v>249</v>
      </c>
      <c r="E403" s="201" t="s">
        <v>174</v>
      </c>
      <c r="F403" s="202" t="s">
        <v>711</v>
      </c>
      <c r="G403" s="199"/>
      <c r="H403" s="203">
        <v>0.5</v>
      </c>
      <c r="I403" s="137"/>
      <c r="J403" s="199"/>
      <c r="K403" s="199"/>
      <c r="L403" s="103"/>
      <c r="M403" s="105"/>
      <c r="N403" s="106"/>
      <c r="O403" s="106"/>
      <c r="P403" s="106"/>
      <c r="Q403" s="106"/>
      <c r="R403" s="106"/>
      <c r="S403" s="106"/>
      <c r="T403" s="107"/>
      <c r="AT403" s="104" t="s">
        <v>249</v>
      </c>
      <c r="AU403" s="104" t="s">
        <v>83</v>
      </c>
      <c r="AV403" s="12" t="s">
        <v>83</v>
      </c>
      <c r="AW403" s="12" t="s">
        <v>31</v>
      </c>
      <c r="AX403" s="12" t="s">
        <v>6</v>
      </c>
      <c r="AY403" s="104" t="s">
        <v>240</v>
      </c>
    </row>
    <row r="404" spans="2:65" s="1" customFormat="1" ht="36">
      <c r="B404" s="95"/>
      <c r="C404" s="193" t="s">
        <v>712</v>
      </c>
      <c r="D404" s="193" t="s">
        <v>242</v>
      </c>
      <c r="E404" s="194" t="s">
        <v>713</v>
      </c>
      <c r="F404" s="195" t="s">
        <v>714</v>
      </c>
      <c r="G404" s="196" t="s">
        <v>253</v>
      </c>
      <c r="H404" s="197">
        <v>8.415</v>
      </c>
      <c r="I404" s="128">
        <v>0</v>
      </c>
      <c r="J404" s="198">
        <f>ROUND(I404*H404,1)</f>
        <v>0</v>
      </c>
      <c r="K404" s="195" t="s">
        <v>246</v>
      </c>
      <c r="L404" s="28"/>
      <c r="M404" s="97" t="s">
        <v>1</v>
      </c>
      <c r="N404" s="98" t="s">
        <v>41</v>
      </c>
      <c r="O404" s="99">
        <v>0.1</v>
      </c>
      <c r="P404" s="99">
        <f>O404*H404</f>
        <v>0.8414999999999999</v>
      </c>
      <c r="Q404" s="99">
        <v>4E-05</v>
      </c>
      <c r="R404" s="99">
        <f>Q404*H404</f>
        <v>0.0003366</v>
      </c>
      <c r="S404" s="99">
        <v>0</v>
      </c>
      <c r="T404" s="100">
        <f>S404*H404</f>
        <v>0</v>
      </c>
      <c r="AR404" s="101" t="s">
        <v>357</v>
      </c>
      <c r="AT404" s="101" t="s">
        <v>242</v>
      </c>
      <c r="AU404" s="101" t="s">
        <v>83</v>
      </c>
      <c r="AY404" s="17" t="s">
        <v>240</v>
      </c>
      <c r="BE404" s="102">
        <f>IF(N404="základní",J404,0)</f>
        <v>0</v>
      </c>
      <c r="BF404" s="102">
        <f>IF(N404="snížená",J404,0)</f>
        <v>0</v>
      </c>
      <c r="BG404" s="102">
        <f>IF(N404="zákl. přenesená",J404,0)</f>
        <v>0</v>
      </c>
      <c r="BH404" s="102">
        <f>IF(N404="sníž. přenesená",J404,0)</f>
        <v>0</v>
      </c>
      <c r="BI404" s="102">
        <f>IF(N404="nulová",J404,0)</f>
        <v>0</v>
      </c>
      <c r="BJ404" s="17" t="s">
        <v>83</v>
      </c>
      <c r="BK404" s="102">
        <f>ROUND(I404*H404,1)</f>
        <v>0</v>
      </c>
      <c r="BL404" s="17" t="s">
        <v>357</v>
      </c>
      <c r="BM404" s="101" t="s">
        <v>715</v>
      </c>
    </row>
    <row r="405" spans="2:51" s="12" customFormat="1" ht="12">
      <c r="B405" s="103"/>
      <c r="C405" s="199"/>
      <c r="D405" s="200" t="s">
        <v>249</v>
      </c>
      <c r="E405" s="201" t="s">
        <v>1</v>
      </c>
      <c r="F405" s="202" t="s">
        <v>716</v>
      </c>
      <c r="G405" s="199"/>
      <c r="H405" s="203">
        <v>8.415</v>
      </c>
      <c r="I405" s="137"/>
      <c r="J405" s="199"/>
      <c r="K405" s="199"/>
      <c r="L405" s="103"/>
      <c r="M405" s="105"/>
      <c r="N405" s="106"/>
      <c r="O405" s="106"/>
      <c r="P405" s="106"/>
      <c r="Q405" s="106"/>
      <c r="R405" s="106"/>
      <c r="S405" s="106"/>
      <c r="T405" s="107"/>
      <c r="AT405" s="104" t="s">
        <v>249</v>
      </c>
      <c r="AU405" s="104" t="s">
        <v>83</v>
      </c>
      <c r="AV405" s="12" t="s">
        <v>83</v>
      </c>
      <c r="AW405" s="12" t="s">
        <v>31</v>
      </c>
      <c r="AX405" s="12" t="s">
        <v>6</v>
      </c>
      <c r="AY405" s="104" t="s">
        <v>240</v>
      </c>
    </row>
    <row r="406" spans="2:65" s="1" customFormat="1" ht="36">
      <c r="B406" s="95"/>
      <c r="C406" s="193" t="s">
        <v>717</v>
      </c>
      <c r="D406" s="193" t="s">
        <v>242</v>
      </c>
      <c r="E406" s="194" t="s">
        <v>718</v>
      </c>
      <c r="F406" s="195" t="s">
        <v>719</v>
      </c>
      <c r="G406" s="196" t="s">
        <v>253</v>
      </c>
      <c r="H406" s="197">
        <v>0.5</v>
      </c>
      <c r="I406" s="128">
        <v>0</v>
      </c>
      <c r="J406" s="198">
        <f>ROUND(I406*H406,1)</f>
        <v>0</v>
      </c>
      <c r="K406" s="195" t="s">
        <v>246</v>
      </c>
      <c r="L406" s="28"/>
      <c r="M406" s="97" t="s">
        <v>1</v>
      </c>
      <c r="N406" s="98" t="s">
        <v>41</v>
      </c>
      <c r="O406" s="99">
        <v>0.1</v>
      </c>
      <c r="P406" s="99">
        <f>O406*H406</f>
        <v>0.05</v>
      </c>
      <c r="Q406" s="99">
        <v>4E-05</v>
      </c>
      <c r="R406" s="99">
        <f>Q406*H406</f>
        <v>2E-05</v>
      </c>
      <c r="S406" s="99">
        <v>0</v>
      </c>
      <c r="T406" s="100">
        <f>S406*H406</f>
        <v>0</v>
      </c>
      <c r="AR406" s="101" t="s">
        <v>357</v>
      </c>
      <c r="AT406" s="101" t="s">
        <v>242</v>
      </c>
      <c r="AU406" s="101" t="s">
        <v>83</v>
      </c>
      <c r="AY406" s="17" t="s">
        <v>240</v>
      </c>
      <c r="BE406" s="102">
        <f>IF(N406="základní",J406,0)</f>
        <v>0</v>
      </c>
      <c r="BF406" s="102">
        <f>IF(N406="snížená",J406,0)</f>
        <v>0</v>
      </c>
      <c r="BG406" s="102">
        <f>IF(N406="zákl. přenesená",J406,0)</f>
        <v>0</v>
      </c>
      <c r="BH406" s="102">
        <f>IF(N406="sníž. přenesená",J406,0)</f>
        <v>0</v>
      </c>
      <c r="BI406" s="102">
        <f>IF(N406="nulová",J406,0)</f>
        <v>0</v>
      </c>
      <c r="BJ406" s="17" t="s">
        <v>83</v>
      </c>
      <c r="BK406" s="102">
        <f>ROUND(I406*H406,1)</f>
        <v>0</v>
      </c>
      <c r="BL406" s="17" t="s">
        <v>357</v>
      </c>
      <c r="BM406" s="101" t="s">
        <v>720</v>
      </c>
    </row>
    <row r="407" spans="2:51" s="12" customFormat="1" ht="12">
      <c r="B407" s="103"/>
      <c r="C407" s="199"/>
      <c r="D407" s="200" t="s">
        <v>249</v>
      </c>
      <c r="E407" s="201" t="s">
        <v>1</v>
      </c>
      <c r="F407" s="202" t="s">
        <v>174</v>
      </c>
      <c r="G407" s="199"/>
      <c r="H407" s="203">
        <v>0.5</v>
      </c>
      <c r="I407" s="137"/>
      <c r="J407" s="199"/>
      <c r="K407" s="199"/>
      <c r="L407" s="103"/>
      <c r="M407" s="105"/>
      <c r="N407" s="106"/>
      <c r="O407" s="106"/>
      <c r="P407" s="106"/>
      <c r="Q407" s="106"/>
      <c r="R407" s="106"/>
      <c r="S407" s="106"/>
      <c r="T407" s="107"/>
      <c r="AT407" s="104" t="s">
        <v>249</v>
      </c>
      <c r="AU407" s="104" t="s">
        <v>83</v>
      </c>
      <c r="AV407" s="12" t="s">
        <v>83</v>
      </c>
      <c r="AW407" s="12" t="s">
        <v>31</v>
      </c>
      <c r="AX407" s="12" t="s">
        <v>6</v>
      </c>
      <c r="AY407" s="104" t="s">
        <v>240</v>
      </c>
    </row>
    <row r="408" spans="2:65" s="1" customFormat="1" ht="36">
      <c r="B408" s="95"/>
      <c r="C408" s="193" t="s">
        <v>721</v>
      </c>
      <c r="D408" s="193" t="s">
        <v>242</v>
      </c>
      <c r="E408" s="194" t="s">
        <v>722</v>
      </c>
      <c r="F408" s="195" t="s">
        <v>723</v>
      </c>
      <c r="G408" s="196" t="s">
        <v>253</v>
      </c>
      <c r="H408" s="197">
        <v>6.655</v>
      </c>
      <c r="I408" s="128">
        <v>0</v>
      </c>
      <c r="J408" s="198">
        <f>ROUND(I408*H408,1)</f>
        <v>0</v>
      </c>
      <c r="K408" s="195" t="s">
        <v>246</v>
      </c>
      <c r="L408" s="28"/>
      <c r="M408" s="97" t="s">
        <v>1</v>
      </c>
      <c r="N408" s="98" t="s">
        <v>41</v>
      </c>
      <c r="O408" s="99">
        <v>0.113</v>
      </c>
      <c r="P408" s="99">
        <f>O408*H408</f>
        <v>0.7520150000000001</v>
      </c>
      <c r="Q408" s="99">
        <v>0.00012</v>
      </c>
      <c r="R408" s="99">
        <f>Q408*H408</f>
        <v>0.0007986</v>
      </c>
      <c r="S408" s="99">
        <v>0</v>
      </c>
      <c r="T408" s="100">
        <f>S408*H408</f>
        <v>0</v>
      </c>
      <c r="AR408" s="101" t="s">
        <v>357</v>
      </c>
      <c r="AT408" s="101" t="s">
        <v>242</v>
      </c>
      <c r="AU408" s="101" t="s">
        <v>83</v>
      </c>
      <c r="AY408" s="17" t="s">
        <v>240</v>
      </c>
      <c r="BE408" s="102">
        <f>IF(N408="základní",J408,0)</f>
        <v>0</v>
      </c>
      <c r="BF408" s="102">
        <f>IF(N408="snížená",J408,0)</f>
        <v>0</v>
      </c>
      <c r="BG408" s="102">
        <f>IF(N408="zákl. přenesená",J408,0)</f>
        <v>0</v>
      </c>
      <c r="BH408" s="102">
        <f>IF(N408="sníž. přenesená",J408,0)</f>
        <v>0</v>
      </c>
      <c r="BI408" s="102">
        <f>IF(N408="nulová",J408,0)</f>
        <v>0</v>
      </c>
      <c r="BJ408" s="17" t="s">
        <v>83</v>
      </c>
      <c r="BK408" s="102">
        <f>ROUND(I408*H408,1)</f>
        <v>0</v>
      </c>
      <c r="BL408" s="17" t="s">
        <v>357</v>
      </c>
      <c r="BM408" s="101" t="s">
        <v>724</v>
      </c>
    </row>
    <row r="409" spans="2:51" s="12" customFormat="1" ht="12">
      <c r="B409" s="103"/>
      <c r="C409" s="199"/>
      <c r="D409" s="200" t="s">
        <v>249</v>
      </c>
      <c r="E409" s="201" t="s">
        <v>1</v>
      </c>
      <c r="F409" s="202" t="s">
        <v>725</v>
      </c>
      <c r="G409" s="199"/>
      <c r="H409" s="203">
        <v>6.655</v>
      </c>
      <c r="I409" s="137"/>
      <c r="J409" s="199"/>
      <c r="K409" s="199"/>
      <c r="L409" s="103"/>
      <c r="M409" s="105"/>
      <c r="N409" s="106"/>
      <c r="O409" s="106"/>
      <c r="P409" s="106"/>
      <c r="Q409" s="106"/>
      <c r="R409" s="106"/>
      <c r="S409" s="106"/>
      <c r="T409" s="107"/>
      <c r="AT409" s="104" t="s">
        <v>249</v>
      </c>
      <c r="AU409" s="104" t="s">
        <v>83</v>
      </c>
      <c r="AV409" s="12" t="s">
        <v>83</v>
      </c>
      <c r="AW409" s="12" t="s">
        <v>31</v>
      </c>
      <c r="AX409" s="12" t="s">
        <v>6</v>
      </c>
      <c r="AY409" s="104" t="s">
        <v>240</v>
      </c>
    </row>
    <row r="410" spans="2:65" s="1" customFormat="1" ht="12">
      <c r="B410" s="95"/>
      <c r="C410" s="193" t="s">
        <v>726</v>
      </c>
      <c r="D410" s="193" t="s">
        <v>242</v>
      </c>
      <c r="E410" s="194" t="s">
        <v>727</v>
      </c>
      <c r="F410" s="195" t="s">
        <v>728</v>
      </c>
      <c r="G410" s="196" t="s">
        <v>360</v>
      </c>
      <c r="H410" s="197">
        <v>12</v>
      </c>
      <c r="I410" s="128">
        <v>0</v>
      </c>
      <c r="J410" s="198">
        <f>ROUND(I410*H410,1)</f>
        <v>0</v>
      </c>
      <c r="K410" s="195" t="s">
        <v>246</v>
      </c>
      <c r="L410" s="28"/>
      <c r="M410" s="97" t="s">
        <v>1</v>
      </c>
      <c r="N410" s="98" t="s">
        <v>41</v>
      </c>
      <c r="O410" s="99">
        <v>0.425</v>
      </c>
      <c r="P410" s="99">
        <f>O410*H410</f>
        <v>5.1</v>
      </c>
      <c r="Q410" s="99">
        <v>0</v>
      </c>
      <c r="R410" s="99">
        <f>Q410*H410</f>
        <v>0</v>
      </c>
      <c r="S410" s="99">
        <v>0</v>
      </c>
      <c r="T410" s="100">
        <f>S410*H410</f>
        <v>0</v>
      </c>
      <c r="AR410" s="101" t="s">
        <v>357</v>
      </c>
      <c r="AT410" s="101" t="s">
        <v>242</v>
      </c>
      <c r="AU410" s="101" t="s">
        <v>83</v>
      </c>
      <c r="AY410" s="17" t="s">
        <v>240</v>
      </c>
      <c r="BE410" s="102">
        <f>IF(N410="základní",J410,0)</f>
        <v>0</v>
      </c>
      <c r="BF410" s="102">
        <f>IF(N410="snížená",J410,0)</f>
        <v>0</v>
      </c>
      <c r="BG410" s="102">
        <f>IF(N410="zákl. přenesená",J410,0)</f>
        <v>0</v>
      </c>
      <c r="BH410" s="102">
        <f>IF(N410="sníž. přenesená",J410,0)</f>
        <v>0</v>
      </c>
      <c r="BI410" s="102">
        <f>IF(N410="nulová",J410,0)</f>
        <v>0</v>
      </c>
      <c r="BJ410" s="17" t="s">
        <v>83</v>
      </c>
      <c r="BK410" s="102">
        <f>ROUND(I410*H410,1)</f>
        <v>0</v>
      </c>
      <c r="BL410" s="17" t="s">
        <v>357</v>
      </c>
      <c r="BM410" s="101" t="s">
        <v>729</v>
      </c>
    </row>
    <row r="411" spans="2:51" s="12" customFormat="1" ht="12">
      <c r="B411" s="103"/>
      <c r="C411" s="199"/>
      <c r="D411" s="200" t="s">
        <v>249</v>
      </c>
      <c r="E411" s="201" t="s">
        <v>1</v>
      </c>
      <c r="F411" s="202" t="s">
        <v>730</v>
      </c>
      <c r="G411" s="199"/>
      <c r="H411" s="203">
        <v>2</v>
      </c>
      <c r="I411" s="137"/>
      <c r="J411" s="199"/>
      <c r="K411" s="199"/>
      <c r="L411" s="103"/>
      <c r="M411" s="105"/>
      <c r="N411" s="106"/>
      <c r="O411" s="106"/>
      <c r="P411" s="106"/>
      <c r="Q411" s="106"/>
      <c r="R411" s="106"/>
      <c r="S411" s="106"/>
      <c r="T411" s="107"/>
      <c r="AT411" s="104" t="s">
        <v>249</v>
      </c>
      <c r="AU411" s="104" t="s">
        <v>83</v>
      </c>
      <c r="AV411" s="12" t="s">
        <v>83</v>
      </c>
      <c r="AW411" s="12" t="s">
        <v>31</v>
      </c>
      <c r="AX411" s="12" t="s">
        <v>75</v>
      </c>
      <c r="AY411" s="104" t="s">
        <v>240</v>
      </c>
    </row>
    <row r="412" spans="2:51" s="12" customFormat="1" ht="12">
      <c r="B412" s="103"/>
      <c r="C412" s="199"/>
      <c r="D412" s="200" t="s">
        <v>249</v>
      </c>
      <c r="E412" s="201" t="s">
        <v>1</v>
      </c>
      <c r="F412" s="202" t="s">
        <v>731</v>
      </c>
      <c r="G412" s="199"/>
      <c r="H412" s="203">
        <v>3</v>
      </c>
      <c r="I412" s="137"/>
      <c r="J412" s="199"/>
      <c r="K412" s="199"/>
      <c r="L412" s="103"/>
      <c r="M412" s="105"/>
      <c r="N412" s="106"/>
      <c r="O412" s="106"/>
      <c r="P412" s="106"/>
      <c r="Q412" s="106"/>
      <c r="R412" s="106"/>
      <c r="S412" s="106"/>
      <c r="T412" s="107"/>
      <c r="AT412" s="104" t="s">
        <v>249</v>
      </c>
      <c r="AU412" s="104" t="s">
        <v>83</v>
      </c>
      <c r="AV412" s="12" t="s">
        <v>83</v>
      </c>
      <c r="AW412" s="12" t="s">
        <v>31</v>
      </c>
      <c r="AX412" s="12" t="s">
        <v>75</v>
      </c>
      <c r="AY412" s="104" t="s">
        <v>240</v>
      </c>
    </row>
    <row r="413" spans="2:51" s="12" customFormat="1" ht="12">
      <c r="B413" s="103"/>
      <c r="C413" s="199"/>
      <c r="D413" s="200" t="s">
        <v>249</v>
      </c>
      <c r="E413" s="201" t="s">
        <v>1</v>
      </c>
      <c r="F413" s="202" t="s">
        <v>732</v>
      </c>
      <c r="G413" s="199"/>
      <c r="H413" s="203">
        <v>5</v>
      </c>
      <c r="I413" s="137"/>
      <c r="J413" s="199"/>
      <c r="K413" s="199"/>
      <c r="L413" s="103"/>
      <c r="M413" s="105"/>
      <c r="N413" s="106"/>
      <c r="O413" s="106"/>
      <c r="P413" s="106"/>
      <c r="Q413" s="106"/>
      <c r="R413" s="106"/>
      <c r="S413" s="106"/>
      <c r="T413" s="107"/>
      <c r="AT413" s="104" t="s">
        <v>249</v>
      </c>
      <c r="AU413" s="104" t="s">
        <v>83</v>
      </c>
      <c r="AV413" s="12" t="s">
        <v>83</v>
      </c>
      <c r="AW413" s="12" t="s">
        <v>31</v>
      </c>
      <c r="AX413" s="12" t="s">
        <v>75</v>
      </c>
      <c r="AY413" s="104" t="s">
        <v>240</v>
      </c>
    </row>
    <row r="414" spans="2:51" s="12" customFormat="1" ht="12">
      <c r="B414" s="103"/>
      <c r="C414" s="199"/>
      <c r="D414" s="200" t="s">
        <v>249</v>
      </c>
      <c r="E414" s="201" t="s">
        <v>1</v>
      </c>
      <c r="F414" s="202" t="s">
        <v>733</v>
      </c>
      <c r="G414" s="199"/>
      <c r="H414" s="203">
        <v>2</v>
      </c>
      <c r="I414" s="137"/>
      <c r="J414" s="199"/>
      <c r="K414" s="199"/>
      <c r="L414" s="103"/>
      <c r="M414" s="105"/>
      <c r="N414" s="106"/>
      <c r="O414" s="106"/>
      <c r="P414" s="106"/>
      <c r="Q414" s="106"/>
      <c r="R414" s="106"/>
      <c r="S414" s="106"/>
      <c r="T414" s="107"/>
      <c r="AT414" s="104" t="s">
        <v>249</v>
      </c>
      <c r="AU414" s="104" t="s">
        <v>83</v>
      </c>
      <c r="AV414" s="12" t="s">
        <v>83</v>
      </c>
      <c r="AW414" s="12" t="s">
        <v>31</v>
      </c>
      <c r="AX414" s="12" t="s">
        <v>75</v>
      </c>
      <c r="AY414" s="104" t="s">
        <v>240</v>
      </c>
    </row>
    <row r="415" spans="2:51" s="14" customFormat="1" ht="12">
      <c r="B415" s="113"/>
      <c r="C415" s="207"/>
      <c r="D415" s="200" t="s">
        <v>249</v>
      </c>
      <c r="E415" s="208" t="s">
        <v>1</v>
      </c>
      <c r="F415" s="209" t="s">
        <v>273</v>
      </c>
      <c r="G415" s="207"/>
      <c r="H415" s="210">
        <v>12</v>
      </c>
      <c r="I415" s="138"/>
      <c r="J415" s="207"/>
      <c r="K415" s="207"/>
      <c r="L415" s="113"/>
      <c r="M415" s="115"/>
      <c r="N415" s="116"/>
      <c r="O415" s="116"/>
      <c r="P415" s="116"/>
      <c r="Q415" s="116"/>
      <c r="R415" s="116"/>
      <c r="S415" s="116"/>
      <c r="T415" s="117"/>
      <c r="AT415" s="114" t="s">
        <v>249</v>
      </c>
      <c r="AU415" s="114" t="s">
        <v>83</v>
      </c>
      <c r="AV415" s="14" t="s">
        <v>247</v>
      </c>
      <c r="AW415" s="14" t="s">
        <v>31</v>
      </c>
      <c r="AX415" s="14" t="s">
        <v>6</v>
      </c>
      <c r="AY415" s="114" t="s">
        <v>240</v>
      </c>
    </row>
    <row r="416" spans="2:65" s="1" customFormat="1" ht="24">
      <c r="B416" s="95"/>
      <c r="C416" s="193" t="s">
        <v>734</v>
      </c>
      <c r="D416" s="193" t="s">
        <v>242</v>
      </c>
      <c r="E416" s="194" t="s">
        <v>735</v>
      </c>
      <c r="F416" s="195" t="s">
        <v>736</v>
      </c>
      <c r="G416" s="196" t="s">
        <v>360</v>
      </c>
      <c r="H416" s="197">
        <v>4</v>
      </c>
      <c r="I416" s="128">
        <v>0</v>
      </c>
      <c r="J416" s="198">
        <f>ROUND(I416*H416,1)</f>
        <v>0</v>
      </c>
      <c r="K416" s="195" t="s">
        <v>246</v>
      </c>
      <c r="L416" s="28"/>
      <c r="M416" s="97" t="s">
        <v>1</v>
      </c>
      <c r="N416" s="98" t="s">
        <v>41</v>
      </c>
      <c r="O416" s="99">
        <v>0.165</v>
      </c>
      <c r="P416" s="99">
        <f>O416*H416</f>
        <v>0.66</v>
      </c>
      <c r="Q416" s="99">
        <v>0</v>
      </c>
      <c r="R416" s="99">
        <f>Q416*H416</f>
        <v>0</v>
      </c>
      <c r="S416" s="99">
        <v>0</v>
      </c>
      <c r="T416" s="100">
        <f>S416*H416</f>
        <v>0</v>
      </c>
      <c r="AR416" s="101" t="s">
        <v>357</v>
      </c>
      <c r="AT416" s="101" t="s">
        <v>242</v>
      </c>
      <c r="AU416" s="101" t="s">
        <v>83</v>
      </c>
      <c r="AY416" s="17" t="s">
        <v>240</v>
      </c>
      <c r="BE416" s="102">
        <f>IF(N416="základní",J416,0)</f>
        <v>0</v>
      </c>
      <c r="BF416" s="102">
        <f>IF(N416="snížená",J416,0)</f>
        <v>0</v>
      </c>
      <c r="BG416" s="102">
        <f>IF(N416="zákl. přenesená",J416,0)</f>
        <v>0</v>
      </c>
      <c r="BH416" s="102">
        <f>IF(N416="sníž. přenesená",J416,0)</f>
        <v>0</v>
      </c>
      <c r="BI416" s="102">
        <f>IF(N416="nulová",J416,0)</f>
        <v>0</v>
      </c>
      <c r="BJ416" s="17" t="s">
        <v>83</v>
      </c>
      <c r="BK416" s="102">
        <f>ROUND(I416*H416,1)</f>
        <v>0</v>
      </c>
      <c r="BL416" s="17" t="s">
        <v>357</v>
      </c>
      <c r="BM416" s="101" t="s">
        <v>737</v>
      </c>
    </row>
    <row r="417" spans="2:51" s="12" customFormat="1" ht="12">
      <c r="B417" s="103"/>
      <c r="C417" s="199"/>
      <c r="D417" s="200" t="s">
        <v>249</v>
      </c>
      <c r="E417" s="201" t="s">
        <v>1</v>
      </c>
      <c r="F417" s="202" t="s">
        <v>738</v>
      </c>
      <c r="G417" s="199"/>
      <c r="H417" s="203">
        <v>4</v>
      </c>
      <c r="I417" s="137"/>
      <c r="J417" s="199"/>
      <c r="K417" s="199"/>
      <c r="L417" s="103"/>
      <c r="M417" s="105"/>
      <c r="N417" s="106"/>
      <c r="O417" s="106"/>
      <c r="P417" s="106"/>
      <c r="Q417" s="106"/>
      <c r="R417" s="106"/>
      <c r="S417" s="106"/>
      <c r="T417" s="107"/>
      <c r="AT417" s="104" t="s">
        <v>249</v>
      </c>
      <c r="AU417" s="104" t="s">
        <v>83</v>
      </c>
      <c r="AV417" s="12" t="s">
        <v>83</v>
      </c>
      <c r="AW417" s="12" t="s">
        <v>31</v>
      </c>
      <c r="AX417" s="12" t="s">
        <v>6</v>
      </c>
      <c r="AY417" s="104" t="s">
        <v>240</v>
      </c>
    </row>
    <row r="418" spans="2:65" s="1" customFormat="1" ht="24">
      <c r="B418" s="95"/>
      <c r="C418" s="193" t="s">
        <v>739</v>
      </c>
      <c r="D418" s="193" t="s">
        <v>242</v>
      </c>
      <c r="E418" s="194" t="s">
        <v>740</v>
      </c>
      <c r="F418" s="195" t="s">
        <v>741</v>
      </c>
      <c r="G418" s="196" t="s">
        <v>360</v>
      </c>
      <c r="H418" s="197">
        <v>8</v>
      </c>
      <c r="I418" s="128">
        <v>0</v>
      </c>
      <c r="J418" s="198">
        <f>ROUND(I418*H418,1)</f>
        <v>0</v>
      </c>
      <c r="K418" s="195" t="s">
        <v>246</v>
      </c>
      <c r="L418" s="28"/>
      <c r="M418" s="97" t="s">
        <v>1</v>
      </c>
      <c r="N418" s="98" t="s">
        <v>41</v>
      </c>
      <c r="O418" s="99">
        <v>0.23</v>
      </c>
      <c r="P418" s="99">
        <f>O418*H418</f>
        <v>1.84</v>
      </c>
      <c r="Q418" s="99">
        <v>0.00013</v>
      </c>
      <c r="R418" s="99">
        <f>Q418*H418</f>
        <v>0.00104</v>
      </c>
      <c r="S418" s="99">
        <v>0</v>
      </c>
      <c r="T418" s="100">
        <f>S418*H418</f>
        <v>0</v>
      </c>
      <c r="AR418" s="101" t="s">
        <v>357</v>
      </c>
      <c r="AT418" s="101" t="s">
        <v>242</v>
      </c>
      <c r="AU418" s="101" t="s">
        <v>83</v>
      </c>
      <c r="AY418" s="17" t="s">
        <v>240</v>
      </c>
      <c r="BE418" s="102">
        <f>IF(N418="základní",J418,0)</f>
        <v>0</v>
      </c>
      <c r="BF418" s="102">
        <f>IF(N418="snížená",J418,0)</f>
        <v>0</v>
      </c>
      <c r="BG418" s="102">
        <f>IF(N418="zákl. přenesená",J418,0)</f>
        <v>0</v>
      </c>
      <c r="BH418" s="102">
        <f>IF(N418="sníž. přenesená",J418,0)</f>
        <v>0</v>
      </c>
      <c r="BI418" s="102">
        <f>IF(N418="nulová",J418,0)</f>
        <v>0</v>
      </c>
      <c r="BJ418" s="17" t="s">
        <v>83</v>
      </c>
      <c r="BK418" s="102">
        <f>ROUND(I418*H418,1)</f>
        <v>0</v>
      </c>
      <c r="BL418" s="17" t="s">
        <v>357</v>
      </c>
      <c r="BM418" s="101" t="s">
        <v>742</v>
      </c>
    </row>
    <row r="419" spans="2:51" s="12" customFormat="1" ht="12">
      <c r="B419" s="103"/>
      <c r="C419" s="199"/>
      <c r="D419" s="200" t="s">
        <v>249</v>
      </c>
      <c r="E419" s="201" t="s">
        <v>1</v>
      </c>
      <c r="F419" s="202" t="s">
        <v>731</v>
      </c>
      <c r="G419" s="199"/>
      <c r="H419" s="203">
        <v>3</v>
      </c>
      <c r="I419" s="137"/>
      <c r="J419" s="199"/>
      <c r="K419" s="199"/>
      <c r="L419" s="103"/>
      <c r="M419" s="105"/>
      <c r="N419" s="106"/>
      <c r="O419" s="106"/>
      <c r="P419" s="106"/>
      <c r="Q419" s="106"/>
      <c r="R419" s="106"/>
      <c r="S419" s="106"/>
      <c r="T419" s="107"/>
      <c r="AT419" s="104" t="s">
        <v>249</v>
      </c>
      <c r="AU419" s="104" t="s">
        <v>83</v>
      </c>
      <c r="AV419" s="12" t="s">
        <v>83</v>
      </c>
      <c r="AW419" s="12" t="s">
        <v>31</v>
      </c>
      <c r="AX419" s="12" t="s">
        <v>75</v>
      </c>
      <c r="AY419" s="104" t="s">
        <v>240</v>
      </c>
    </row>
    <row r="420" spans="2:51" s="12" customFormat="1" ht="12">
      <c r="B420" s="103"/>
      <c r="C420" s="199"/>
      <c r="D420" s="200" t="s">
        <v>249</v>
      </c>
      <c r="E420" s="201" t="s">
        <v>1</v>
      </c>
      <c r="F420" s="202" t="s">
        <v>732</v>
      </c>
      <c r="G420" s="199"/>
      <c r="H420" s="203">
        <v>5</v>
      </c>
      <c r="I420" s="137"/>
      <c r="J420" s="199"/>
      <c r="K420" s="199"/>
      <c r="L420" s="103"/>
      <c r="M420" s="105"/>
      <c r="N420" s="106"/>
      <c r="O420" s="106"/>
      <c r="P420" s="106"/>
      <c r="Q420" s="106"/>
      <c r="R420" s="106"/>
      <c r="S420" s="106"/>
      <c r="T420" s="107"/>
      <c r="AT420" s="104" t="s">
        <v>249</v>
      </c>
      <c r="AU420" s="104" t="s">
        <v>83</v>
      </c>
      <c r="AV420" s="12" t="s">
        <v>83</v>
      </c>
      <c r="AW420" s="12" t="s">
        <v>31</v>
      </c>
      <c r="AX420" s="12" t="s">
        <v>75</v>
      </c>
      <c r="AY420" s="104" t="s">
        <v>240</v>
      </c>
    </row>
    <row r="421" spans="2:51" s="14" customFormat="1" ht="12">
      <c r="B421" s="113"/>
      <c r="C421" s="207"/>
      <c r="D421" s="200" t="s">
        <v>249</v>
      </c>
      <c r="E421" s="208" t="s">
        <v>1</v>
      </c>
      <c r="F421" s="209" t="s">
        <v>273</v>
      </c>
      <c r="G421" s="207"/>
      <c r="H421" s="210">
        <v>8</v>
      </c>
      <c r="I421" s="138"/>
      <c r="J421" s="207"/>
      <c r="K421" s="207"/>
      <c r="L421" s="113"/>
      <c r="M421" s="115"/>
      <c r="N421" s="116"/>
      <c r="O421" s="116"/>
      <c r="P421" s="116"/>
      <c r="Q421" s="116"/>
      <c r="R421" s="116"/>
      <c r="S421" s="116"/>
      <c r="T421" s="117"/>
      <c r="AT421" s="114" t="s">
        <v>249</v>
      </c>
      <c r="AU421" s="114" t="s">
        <v>83</v>
      </c>
      <c r="AV421" s="14" t="s">
        <v>247</v>
      </c>
      <c r="AW421" s="14" t="s">
        <v>31</v>
      </c>
      <c r="AX421" s="14" t="s">
        <v>6</v>
      </c>
      <c r="AY421" s="114" t="s">
        <v>240</v>
      </c>
    </row>
    <row r="422" spans="2:65" s="1" customFormat="1" ht="24">
      <c r="B422" s="95"/>
      <c r="C422" s="193" t="s">
        <v>743</v>
      </c>
      <c r="D422" s="193" t="s">
        <v>242</v>
      </c>
      <c r="E422" s="194" t="s">
        <v>744</v>
      </c>
      <c r="F422" s="195" t="s">
        <v>745</v>
      </c>
      <c r="G422" s="196" t="s">
        <v>360</v>
      </c>
      <c r="H422" s="197">
        <v>2</v>
      </c>
      <c r="I422" s="128">
        <v>0</v>
      </c>
      <c r="J422" s="198">
        <f>ROUND(I422*H422,1)</f>
        <v>0</v>
      </c>
      <c r="K422" s="195" t="s">
        <v>246</v>
      </c>
      <c r="L422" s="28"/>
      <c r="M422" s="97" t="s">
        <v>1</v>
      </c>
      <c r="N422" s="98" t="s">
        <v>41</v>
      </c>
      <c r="O422" s="99">
        <v>0.26</v>
      </c>
      <c r="P422" s="99">
        <f>O422*H422</f>
        <v>0.52</v>
      </c>
      <c r="Q422" s="99">
        <v>0.00022</v>
      </c>
      <c r="R422" s="99">
        <f>Q422*H422</f>
        <v>0.00044</v>
      </c>
      <c r="S422" s="99">
        <v>0</v>
      </c>
      <c r="T422" s="100">
        <f>S422*H422</f>
        <v>0</v>
      </c>
      <c r="AR422" s="101" t="s">
        <v>357</v>
      </c>
      <c r="AT422" s="101" t="s">
        <v>242</v>
      </c>
      <c r="AU422" s="101" t="s">
        <v>83</v>
      </c>
      <c r="AY422" s="17" t="s">
        <v>240</v>
      </c>
      <c r="BE422" s="102">
        <f>IF(N422="základní",J422,0)</f>
        <v>0</v>
      </c>
      <c r="BF422" s="102">
        <f>IF(N422="snížená",J422,0)</f>
        <v>0</v>
      </c>
      <c r="BG422" s="102">
        <f>IF(N422="zákl. přenesená",J422,0)</f>
        <v>0</v>
      </c>
      <c r="BH422" s="102">
        <f>IF(N422="sníž. přenesená",J422,0)</f>
        <v>0</v>
      </c>
      <c r="BI422" s="102">
        <f>IF(N422="nulová",J422,0)</f>
        <v>0</v>
      </c>
      <c r="BJ422" s="17" t="s">
        <v>83</v>
      </c>
      <c r="BK422" s="102">
        <f>ROUND(I422*H422,1)</f>
        <v>0</v>
      </c>
      <c r="BL422" s="17" t="s">
        <v>357</v>
      </c>
      <c r="BM422" s="101" t="s">
        <v>746</v>
      </c>
    </row>
    <row r="423" spans="2:51" s="12" customFormat="1" ht="12">
      <c r="B423" s="103"/>
      <c r="C423" s="199"/>
      <c r="D423" s="200" t="s">
        <v>249</v>
      </c>
      <c r="E423" s="201" t="s">
        <v>1</v>
      </c>
      <c r="F423" s="202" t="s">
        <v>747</v>
      </c>
      <c r="G423" s="199"/>
      <c r="H423" s="203">
        <v>2</v>
      </c>
      <c r="I423" s="137"/>
      <c r="J423" s="199"/>
      <c r="K423" s="199"/>
      <c r="L423" s="103"/>
      <c r="M423" s="105"/>
      <c r="N423" s="106"/>
      <c r="O423" s="106"/>
      <c r="P423" s="106"/>
      <c r="Q423" s="106"/>
      <c r="R423" s="106"/>
      <c r="S423" s="106"/>
      <c r="T423" s="107"/>
      <c r="AT423" s="104" t="s">
        <v>249</v>
      </c>
      <c r="AU423" s="104" t="s">
        <v>83</v>
      </c>
      <c r="AV423" s="12" t="s">
        <v>83</v>
      </c>
      <c r="AW423" s="12" t="s">
        <v>31</v>
      </c>
      <c r="AX423" s="12" t="s">
        <v>6</v>
      </c>
      <c r="AY423" s="104" t="s">
        <v>240</v>
      </c>
    </row>
    <row r="424" spans="2:65" s="1" customFormat="1" ht="12">
      <c r="B424" s="95"/>
      <c r="C424" s="193" t="s">
        <v>748</v>
      </c>
      <c r="D424" s="193" t="s">
        <v>242</v>
      </c>
      <c r="E424" s="194" t="s">
        <v>749</v>
      </c>
      <c r="F424" s="195" t="s">
        <v>750</v>
      </c>
      <c r="G424" s="196" t="s">
        <v>751</v>
      </c>
      <c r="H424" s="197">
        <v>1</v>
      </c>
      <c r="I424" s="128">
        <v>0</v>
      </c>
      <c r="J424" s="198">
        <f>ROUND(I424*H424,1)</f>
        <v>0</v>
      </c>
      <c r="K424" s="195" t="s">
        <v>246</v>
      </c>
      <c r="L424" s="28"/>
      <c r="M424" s="97" t="s">
        <v>1</v>
      </c>
      <c r="N424" s="98" t="s">
        <v>41</v>
      </c>
      <c r="O424" s="99">
        <v>0.457</v>
      </c>
      <c r="P424" s="99">
        <f>O424*H424</f>
        <v>0.457</v>
      </c>
      <c r="Q424" s="99">
        <v>0.00025</v>
      </c>
      <c r="R424" s="99">
        <f>Q424*H424</f>
        <v>0.00025</v>
      </c>
      <c r="S424" s="99">
        <v>0</v>
      </c>
      <c r="T424" s="100">
        <f>S424*H424</f>
        <v>0</v>
      </c>
      <c r="AR424" s="101" t="s">
        <v>357</v>
      </c>
      <c r="AT424" s="101" t="s">
        <v>242</v>
      </c>
      <c r="AU424" s="101" t="s">
        <v>83</v>
      </c>
      <c r="AY424" s="17" t="s">
        <v>240</v>
      </c>
      <c r="BE424" s="102">
        <f>IF(N424="základní",J424,0)</f>
        <v>0</v>
      </c>
      <c r="BF424" s="102">
        <f>IF(N424="snížená",J424,0)</f>
        <v>0</v>
      </c>
      <c r="BG424" s="102">
        <f>IF(N424="zákl. přenesená",J424,0)</f>
        <v>0</v>
      </c>
      <c r="BH424" s="102">
        <f>IF(N424="sníž. přenesená",J424,0)</f>
        <v>0</v>
      </c>
      <c r="BI424" s="102">
        <f>IF(N424="nulová",J424,0)</f>
        <v>0</v>
      </c>
      <c r="BJ424" s="17" t="s">
        <v>83</v>
      </c>
      <c r="BK424" s="102">
        <f>ROUND(I424*H424,1)</f>
        <v>0</v>
      </c>
      <c r="BL424" s="17" t="s">
        <v>357</v>
      </c>
      <c r="BM424" s="101" t="s">
        <v>752</v>
      </c>
    </row>
    <row r="425" spans="2:51" s="12" customFormat="1" ht="12">
      <c r="B425" s="103"/>
      <c r="C425" s="199"/>
      <c r="D425" s="200" t="s">
        <v>249</v>
      </c>
      <c r="E425" s="201" t="s">
        <v>1</v>
      </c>
      <c r="F425" s="202" t="s">
        <v>753</v>
      </c>
      <c r="G425" s="199"/>
      <c r="H425" s="203">
        <v>1</v>
      </c>
      <c r="I425" s="137"/>
      <c r="J425" s="199"/>
      <c r="K425" s="199"/>
      <c r="L425" s="103"/>
      <c r="M425" s="105"/>
      <c r="N425" s="106"/>
      <c r="O425" s="106"/>
      <c r="P425" s="106"/>
      <c r="Q425" s="106"/>
      <c r="R425" s="106"/>
      <c r="S425" s="106"/>
      <c r="T425" s="107"/>
      <c r="AT425" s="104" t="s">
        <v>249</v>
      </c>
      <c r="AU425" s="104" t="s">
        <v>83</v>
      </c>
      <c r="AV425" s="12" t="s">
        <v>83</v>
      </c>
      <c r="AW425" s="12" t="s">
        <v>31</v>
      </c>
      <c r="AX425" s="12" t="s">
        <v>6</v>
      </c>
      <c r="AY425" s="104" t="s">
        <v>240</v>
      </c>
    </row>
    <row r="426" spans="2:65" s="1" customFormat="1" ht="24">
      <c r="B426" s="95"/>
      <c r="C426" s="193" t="s">
        <v>754</v>
      </c>
      <c r="D426" s="193" t="s">
        <v>242</v>
      </c>
      <c r="E426" s="194" t="s">
        <v>755</v>
      </c>
      <c r="F426" s="195" t="s">
        <v>756</v>
      </c>
      <c r="G426" s="196" t="s">
        <v>360</v>
      </c>
      <c r="H426" s="197">
        <v>1</v>
      </c>
      <c r="I426" s="128">
        <v>0</v>
      </c>
      <c r="J426" s="198">
        <f>ROUND(I426*H426,1)</f>
        <v>0</v>
      </c>
      <c r="K426" s="195" t="s">
        <v>246</v>
      </c>
      <c r="L426" s="28"/>
      <c r="M426" s="97" t="s">
        <v>1</v>
      </c>
      <c r="N426" s="98" t="s">
        <v>41</v>
      </c>
      <c r="O426" s="99">
        <v>0.227</v>
      </c>
      <c r="P426" s="99">
        <f>O426*H426</f>
        <v>0.227</v>
      </c>
      <c r="Q426" s="99">
        <v>0.00024</v>
      </c>
      <c r="R426" s="99">
        <f>Q426*H426</f>
        <v>0.00024</v>
      </c>
      <c r="S426" s="99">
        <v>0</v>
      </c>
      <c r="T426" s="100">
        <f>S426*H426</f>
        <v>0</v>
      </c>
      <c r="AR426" s="101" t="s">
        <v>357</v>
      </c>
      <c r="AT426" s="101" t="s">
        <v>242</v>
      </c>
      <c r="AU426" s="101" t="s">
        <v>83</v>
      </c>
      <c r="AY426" s="17" t="s">
        <v>240</v>
      </c>
      <c r="BE426" s="102">
        <f>IF(N426="základní",J426,0)</f>
        <v>0</v>
      </c>
      <c r="BF426" s="102">
        <f>IF(N426="snížená",J426,0)</f>
        <v>0</v>
      </c>
      <c r="BG426" s="102">
        <f>IF(N426="zákl. přenesená",J426,0)</f>
        <v>0</v>
      </c>
      <c r="BH426" s="102">
        <f>IF(N426="sníž. přenesená",J426,0)</f>
        <v>0</v>
      </c>
      <c r="BI426" s="102">
        <f>IF(N426="nulová",J426,0)</f>
        <v>0</v>
      </c>
      <c r="BJ426" s="17" t="s">
        <v>83</v>
      </c>
      <c r="BK426" s="102">
        <f>ROUND(I426*H426,1)</f>
        <v>0</v>
      </c>
      <c r="BL426" s="17" t="s">
        <v>357</v>
      </c>
      <c r="BM426" s="101" t="s">
        <v>757</v>
      </c>
    </row>
    <row r="427" spans="2:51" s="12" customFormat="1" ht="12">
      <c r="B427" s="103"/>
      <c r="C427" s="199"/>
      <c r="D427" s="200" t="s">
        <v>249</v>
      </c>
      <c r="E427" s="201" t="s">
        <v>1</v>
      </c>
      <c r="F427" s="202" t="s">
        <v>758</v>
      </c>
      <c r="G427" s="199"/>
      <c r="H427" s="203">
        <v>1</v>
      </c>
      <c r="I427" s="137"/>
      <c r="J427" s="199"/>
      <c r="K427" s="199"/>
      <c r="L427" s="103"/>
      <c r="M427" s="105"/>
      <c r="N427" s="106"/>
      <c r="O427" s="106"/>
      <c r="P427" s="106"/>
      <c r="Q427" s="106"/>
      <c r="R427" s="106"/>
      <c r="S427" s="106"/>
      <c r="T427" s="107"/>
      <c r="AT427" s="104" t="s">
        <v>249</v>
      </c>
      <c r="AU427" s="104" t="s">
        <v>83</v>
      </c>
      <c r="AV427" s="12" t="s">
        <v>83</v>
      </c>
      <c r="AW427" s="12" t="s">
        <v>31</v>
      </c>
      <c r="AX427" s="12" t="s">
        <v>6</v>
      </c>
      <c r="AY427" s="104" t="s">
        <v>240</v>
      </c>
    </row>
    <row r="428" spans="2:65" s="1" customFormat="1" ht="24">
      <c r="B428" s="95"/>
      <c r="C428" s="193" t="s">
        <v>759</v>
      </c>
      <c r="D428" s="193" t="s">
        <v>242</v>
      </c>
      <c r="E428" s="194" t="s">
        <v>760</v>
      </c>
      <c r="F428" s="195" t="s">
        <v>761</v>
      </c>
      <c r="G428" s="196" t="s">
        <v>360</v>
      </c>
      <c r="H428" s="197">
        <v>1</v>
      </c>
      <c r="I428" s="128">
        <v>0</v>
      </c>
      <c r="J428" s="198">
        <f>ROUND(I428*H428,1)</f>
        <v>0</v>
      </c>
      <c r="K428" s="195" t="s">
        <v>246</v>
      </c>
      <c r="L428" s="28"/>
      <c r="M428" s="97" t="s">
        <v>1</v>
      </c>
      <c r="N428" s="98" t="s">
        <v>41</v>
      </c>
      <c r="O428" s="99">
        <v>0.22</v>
      </c>
      <c r="P428" s="99">
        <f>O428*H428</f>
        <v>0.22</v>
      </c>
      <c r="Q428" s="99">
        <v>0.0005</v>
      </c>
      <c r="R428" s="99">
        <f>Q428*H428</f>
        <v>0.0005</v>
      </c>
      <c r="S428" s="99">
        <v>0</v>
      </c>
      <c r="T428" s="100">
        <f>S428*H428</f>
        <v>0</v>
      </c>
      <c r="AR428" s="101" t="s">
        <v>357</v>
      </c>
      <c r="AT428" s="101" t="s">
        <v>242</v>
      </c>
      <c r="AU428" s="101" t="s">
        <v>83</v>
      </c>
      <c r="AY428" s="17" t="s">
        <v>240</v>
      </c>
      <c r="BE428" s="102">
        <f>IF(N428="základní",J428,0)</f>
        <v>0</v>
      </c>
      <c r="BF428" s="102">
        <f>IF(N428="snížená",J428,0)</f>
        <v>0</v>
      </c>
      <c r="BG428" s="102">
        <f>IF(N428="zákl. přenesená",J428,0)</f>
        <v>0</v>
      </c>
      <c r="BH428" s="102">
        <f>IF(N428="sníž. přenesená",J428,0)</f>
        <v>0</v>
      </c>
      <c r="BI428" s="102">
        <f>IF(N428="nulová",J428,0)</f>
        <v>0</v>
      </c>
      <c r="BJ428" s="17" t="s">
        <v>83</v>
      </c>
      <c r="BK428" s="102">
        <f>ROUND(I428*H428,1)</f>
        <v>0</v>
      </c>
      <c r="BL428" s="17" t="s">
        <v>357</v>
      </c>
      <c r="BM428" s="101" t="s">
        <v>762</v>
      </c>
    </row>
    <row r="429" spans="2:51" s="12" customFormat="1" ht="12">
      <c r="B429" s="103"/>
      <c r="C429" s="199"/>
      <c r="D429" s="200" t="s">
        <v>249</v>
      </c>
      <c r="E429" s="201" t="s">
        <v>1</v>
      </c>
      <c r="F429" s="202" t="s">
        <v>763</v>
      </c>
      <c r="G429" s="199"/>
      <c r="H429" s="203">
        <v>1</v>
      </c>
      <c r="I429" s="137"/>
      <c r="J429" s="199"/>
      <c r="K429" s="199"/>
      <c r="L429" s="103"/>
      <c r="M429" s="105"/>
      <c r="N429" s="106"/>
      <c r="O429" s="106"/>
      <c r="P429" s="106"/>
      <c r="Q429" s="106"/>
      <c r="R429" s="106"/>
      <c r="S429" s="106"/>
      <c r="T429" s="107"/>
      <c r="AT429" s="104" t="s">
        <v>249</v>
      </c>
      <c r="AU429" s="104" t="s">
        <v>83</v>
      </c>
      <c r="AV429" s="12" t="s">
        <v>83</v>
      </c>
      <c r="AW429" s="12" t="s">
        <v>31</v>
      </c>
      <c r="AX429" s="12" t="s">
        <v>6</v>
      </c>
      <c r="AY429" s="104" t="s">
        <v>240</v>
      </c>
    </row>
    <row r="430" spans="2:65" s="1" customFormat="1" ht="24">
      <c r="B430" s="95"/>
      <c r="C430" s="193" t="s">
        <v>764</v>
      </c>
      <c r="D430" s="193" t="s">
        <v>242</v>
      </c>
      <c r="E430" s="194" t="s">
        <v>765</v>
      </c>
      <c r="F430" s="195" t="s">
        <v>766</v>
      </c>
      <c r="G430" s="196" t="s">
        <v>360</v>
      </c>
      <c r="H430" s="197">
        <v>2</v>
      </c>
      <c r="I430" s="128">
        <v>0</v>
      </c>
      <c r="J430" s="198">
        <f>ROUND(I430*H430,1)</f>
        <v>0</v>
      </c>
      <c r="K430" s="195" t="s">
        <v>246</v>
      </c>
      <c r="L430" s="28"/>
      <c r="M430" s="97" t="s">
        <v>1</v>
      </c>
      <c r="N430" s="98" t="s">
        <v>41</v>
      </c>
      <c r="O430" s="99">
        <v>0.2</v>
      </c>
      <c r="P430" s="99">
        <f>O430*H430</f>
        <v>0.4</v>
      </c>
      <c r="Q430" s="99">
        <v>0.0004</v>
      </c>
      <c r="R430" s="99">
        <f>Q430*H430</f>
        <v>0.0008</v>
      </c>
      <c r="S430" s="99">
        <v>0</v>
      </c>
      <c r="T430" s="100">
        <f>S430*H430</f>
        <v>0</v>
      </c>
      <c r="AR430" s="101" t="s">
        <v>357</v>
      </c>
      <c r="AT430" s="101" t="s">
        <v>242</v>
      </c>
      <c r="AU430" s="101" t="s">
        <v>83</v>
      </c>
      <c r="AY430" s="17" t="s">
        <v>240</v>
      </c>
      <c r="BE430" s="102">
        <f>IF(N430="základní",J430,0)</f>
        <v>0</v>
      </c>
      <c r="BF430" s="102">
        <f>IF(N430="snížená",J430,0)</f>
        <v>0</v>
      </c>
      <c r="BG430" s="102">
        <f>IF(N430="zákl. přenesená",J430,0)</f>
        <v>0</v>
      </c>
      <c r="BH430" s="102">
        <f>IF(N430="sníž. přenesená",J430,0)</f>
        <v>0</v>
      </c>
      <c r="BI430" s="102">
        <f>IF(N430="nulová",J430,0)</f>
        <v>0</v>
      </c>
      <c r="BJ430" s="17" t="s">
        <v>83</v>
      </c>
      <c r="BK430" s="102">
        <f>ROUND(I430*H430,1)</f>
        <v>0</v>
      </c>
      <c r="BL430" s="17" t="s">
        <v>357</v>
      </c>
      <c r="BM430" s="101" t="s">
        <v>767</v>
      </c>
    </row>
    <row r="431" spans="2:51" s="12" customFormat="1" ht="12">
      <c r="B431" s="103"/>
      <c r="C431" s="199"/>
      <c r="D431" s="200" t="s">
        <v>249</v>
      </c>
      <c r="E431" s="201" t="s">
        <v>1</v>
      </c>
      <c r="F431" s="202" t="s">
        <v>730</v>
      </c>
      <c r="G431" s="199"/>
      <c r="H431" s="203">
        <v>2</v>
      </c>
      <c r="I431" s="137"/>
      <c r="J431" s="199"/>
      <c r="K431" s="199"/>
      <c r="L431" s="103"/>
      <c r="M431" s="105"/>
      <c r="N431" s="106"/>
      <c r="O431" s="106"/>
      <c r="P431" s="106"/>
      <c r="Q431" s="106"/>
      <c r="R431" s="106"/>
      <c r="S431" s="106"/>
      <c r="T431" s="107"/>
      <c r="AT431" s="104" t="s">
        <v>249</v>
      </c>
      <c r="AU431" s="104" t="s">
        <v>83</v>
      </c>
      <c r="AV431" s="12" t="s">
        <v>83</v>
      </c>
      <c r="AW431" s="12" t="s">
        <v>31</v>
      </c>
      <c r="AX431" s="12" t="s">
        <v>6</v>
      </c>
      <c r="AY431" s="104" t="s">
        <v>240</v>
      </c>
    </row>
    <row r="432" spans="2:65" s="1" customFormat="1" ht="24">
      <c r="B432" s="95"/>
      <c r="C432" s="193" t="s">
        <v>768</v>
      </c>
      <c r="D432" s="193" t="s">
        <v>242</v>
      </c>
      <c r="E432" s="194" t="s">
        <v>769</v>
      </c>
      <c r="F432" s="195" t="s">
        <v>770</v>
      </c>
      <c r="G432" s="196" t="s">
        <v>360</v>
      </c>
      <c r="H432" s="197">
        <v>1</v>
      </c>
      <c r="I432" s="128">
        <v>0</v>
      </c>
      <c r="J432" s="198">
        <f>ROUND(I432*H432,1)</f>
        <v>0</v>
      </c>
      <c r="K432" s="195" t="s">
        <v>246</v>
      </c>
      <c r="L432" s="28"/>
      <c r="M432" s="97" t="s">
        <v>1</v>
      </c>
      <c r="N432" s="98" t="s">
        <v>41</v>
      </c>
      <c r="O432" s="99">
        <v>0.22</v>
      </c>
      <c r="P432" s="99">
        <f>O432*H432</f>
        <v>0.22</v>
      </c>
      <c r="Q432" s="99">
        <v>0.00057</v>
      </c>
      <c r="R432" s="99">
        <f>Q432*H432</f>
        <v>0.00057</v>
      </c>
      <c r="S432" s="99">
        <v>0</v>
      </c>
      <c r="T432" s="100">
        <f>S432*H432</f>
        <v>0</v>
      </c>
      <c r="AR432" s="101" t="s">
        <v>357</v>
      </c>
      <c r="AT432" s="101" t="s">
        <v>242</v>
      </c>
      <c r="AU432" s="101" t="s">
        <v>83</v>
      </c>
      <c r="AY432" s="17" t="s">
        <v>240</v>
      </c>
      <c r="BE432" s="102">
        <f>IF(N432="základní",J432,0)</f>
        <v>0</v>
      </c>
      <c r="BF432" s="102">
        <f>IF(N432="snížená",J432,0)</f>
        <v>0</v>
      </c>
      <c r="BG432" s="102">
        <f>IF(N432="zákl. přenesená",J432,0)</f>
        <v>0</v>
      </c>
      <c r="BH432" s="102">
        <f>IF(N432="sníž. přenesená",J432,0)</f>
        <v>0</v>
      </c>
      <c r="BI432" s="102">
        <f>IF(N432="nulová",J432,0)</f>
        <v>0</v>
      </c>
      <c r="BJ432" s="17" t="s">
        <v>83</v>
      </c>
      <c r="BK432" s="102">
        <f>ROUND(I432*H432,1)</f>
        <v>0</v>
      </c>
      <c r="BL432" s="17" t="s">
        <v>357</v>
      </c>
      <c r="BM432" s="101" t="s">
        <v>771</v>
      </c>
    </row>
    <row r="433" spans="2:51" s="12" customFormat="1" ht="12">
      <c r="B433" s="103"/>
      <c r="C433" s="199"/>
      <c r="D433" s="200" t="s">
        <v>249</v>
      </c>
      <c r="E433" s="201" t="s">
        <v>1</v>
      </c>
      <c r="F433" s="202" t="s">
        <v>772</v>
      </c>
      <c r="G433" s="199"/>
      <c r="H433" s="203">
        <v>1</v>
      </c>
      <c r="I433" s="137"/>
      <c r="J433" s="199"/>
      <c r="K433" s="199"/>
      <c r="L433" s="103"/>
      <c r="M433" s="105"/>
      <c r="N433" s="106"/>
      <c r="O433" s="106"/>
      <c r="P433" s="106"/>
      <c r="Q433" s="106"/>
      <c r="R433" s="106"/>
      <c r="S433" s="106"/>
      <c r="T433" s="107"/>
      <c r="AT433" s="104" t="s">
        <v>249</v>
      </c>
      <c r="AU433" s="104" t="s">
        <v>83</v>
      </c>
      <c r="AV433" s="12" t="s">
        <v>83</v>
      </c>
      <c r="AW433" s="12" t="s">
        <v>31</v>
      </c>
      <c r="AX433" s="12" t="s">
        <v>6</v>
      </c>
      <c r="AY433" s="104" t="s">
        <v>240</v>
      </c>
    </row>
    <row r="434" spans="2:65" s="1" customFormat="1" ht="36">
      <c r="B434" s="95"/>
      <c r="C434" s="193" t="s">
        <v>773</v>
      </c>
      <c r="D434" s="193" t="s">
        <v>242</v>
      </c>
      <c r="E434" s="194" t="s">
        <v>774</v>
      </c>
      <c r="F434" s="195" t="s">
        <v>775</v>
      </c>
      <c r="G434" s="196" t="s">
        <v>360</v>
      </c>
      <c r="H434" s="197">
        <v>1</v>
      </c>
      <c r="I434" s="128">
        <v>0</v>
      </c>
      <c r="J434" s="198">
        <f>ROUND(I434*H434,1)</f>
        <v>0</v>
      </c>
      <c r="K434" s="195" t="s">
        <v>246</v>
      </c>
      <c r="L434" s="28"/>
      <c r="M434" s="97" t="s">
        <v>1</v>
      </c>
      <c r="N434" s="98" t="s">
        <v>41</v>
      </c>
      <c r="O434" s="99">
        <v>0.393</v>
      </c>
      <c r="P434" s="99">
        <f>O434*H434</f>
        <v>0.393</v>
      </c>
      <c r="Q434" s="99">
        <v>0.00146</v>
      </c>
      <c r="R434" s="99">
        <f>Q434*H434</f>
        <v>0.00146</v>
      </c>
      <c r="S434" s="99">
        <v>0</v>
      </c>
      <c r="T434" s="100">
        <f>S434*H434</f>
        <v>0</v>
      </c>
      <c r="AR434" s="101" t="s">
        <v>357</v>
      </c>
      <c r="AT434" s="101" t="s">
        <v>242</v>
      </c>
      <c r="AU434" s="101" t="s">
        <v>83</v>
      </c>
      <c r="AY434" s="17" t="s">
        <v>240</v>
      </c>
      <c r="BE434" s="102">
        <f>IF(N434="základní",J434,0)</f>
        <v>0</v>
      </c>
      <c r="BF434" s="102">
        <f>IF(N434="snížená",J434,0)</f>
        <v>0</v>
      </c>
      <c r="BG434" s="102">
        <f>IF(N434="zákl. přenesená",J434,0)</f>
        <v>0</v>
      </c>
      <c r="BH434" s="102">
        <f>IF(N434="sníž. přenesená",J434,0)</f>
        <v>0</v>
      </c>
      <c r="BI434" s="102">
        <f>IF(N434="nulová",J434,0)</f>
        <v>0</v>
      </c>
      <c r="BJ434" s="17" t="s">
        <v>83</v>
      </c>
      <c r="BK434" s="102">
        <f>ROUND(I434*H434,1)</f>
        <v>0</v>
      </c>
      <c r="BL434" s="17" t="s">
        <v>357</v>
      </c>
      <c r="BM434" s="101" t="s">
        <v>776</v>
      </c>
    </row>
    <row r="435" spans="2:65" s="1" customFormat="1" ht="24">
      <c r="B435" s="95"/>
      <c r="C435" s="193" t="s">
        <v>777</v>
      </c>
      <c r="D435" s="193" t="s">
        <v>242</v>
      </c>
      <c r="E435" s="194" t="s">
        <v>778</v>
      </c>
      <c r="F435" s="195" t="s">
        <v>779</v>
      </c>
      <c r="G435" s="196" t="s">
        <v>253</v>
      </c>
      <c r="H435" s="197">
        <v>15.57</v>
      </c>
      <c r="I435" s="128">
        <v>0</v>
      </c>
      <c r="J435" s="198">
        <f>ROUND(I435*H435,1)</f>
        <v>0</v>
      </c>
      <c r="K435" s="195" t="s">
        <v>246</v>
      </c>
      <c r="L435" s="28"/>
      <c r="M435" s="97" t="s">
        <v>1</v>
      </c>
      <c r="N435" s="98" t="s">
        <v>41</v>
      </c>
      <c r="O435" s="99">
        <v>0.067</v>
      </c>
      <c r="P435" s="99">
        <f>O435*H435</f>
        <v>1.04319</v>
      </c>
      <c r="Q435" s="99">
        <v>0.00019</v>
      </c>
      <c r="R435" s="99">
        <f>Q435*H435</f>
        <v>0.0029583</v>
      </c>
      <c r="S435" s="99">
        <v>0</v>
      </c>
      <c r="T435" s="100">
        <f>S435*H435</f>
        <v>0</v>
      </c>
      <c r="AR435" s="101" t="s">
        <v>357</v>
      </c>
      <c r="AT435" s="101" t="s">
        <v>242</v>
      </c>
      <c r="AU435" s="101" t="s">
        <v>83</v>
      </c>
      <c r="AY435" s="17" t="s">
        <v>240</v>
      </c>
      <c r="BE435" s="102">
        <f>IF(N435="základní",J435,0)</f>
        <v>0</v>
      </c>
      <c r="BF435" s="102">
        <f>IF(N435="snížená",J435,0)</f>
        <v>0</v>
      </c>
      <c r="BG435" s="102">
        <f>IF(N435="zákl. přenesená",J435,0)</f>
        <v>0</v>
      </c>
      <c r="BH435" s="102">
        <f>IF(N435="sníž. přenesená",J435,0)</f>
        <v>0</v>
      </c>
      <c r="BI435" s="102">
        <f>IF(N435="nulová",J435,0)</f>
        <v>0</v>
      </c>
      <c r="BJ435" s="17" t="s">
        <v>83</v>
      </c>
      <c r="BK435" s="102">
        <f>ROUND(I435*H435,1)</f>
        <v>0</v>
      </c>
      <c r="BL435" s="17" t="s">
        <v>357</v>
      </c>
      <c r="BM435" s="101" t="s">
        <v>780</v>
      </c>
    </row>
    <row r="436" spans="2:51" s="12" customFormat="1" ht="12">
      <c r="B436" s="103"/>
      <c r="C436" s="199"/>
      <c r="D436" s="200" t="s">
        <v>249</v>
      </c>
      <c r="E436" s="201" t="s">
        <v>175</v>
      </c>
      <c r="F436" s="202" t="s">
        <v>781</v>
      </c>
      <c r="G436" s="199"/>
      <c r="H436" s="203">
        <v>15.57</v>
      </c>
      <c r="I436" s="137"/>
      <c r="J436" s="199"/>
      <c r="K436" s="199"/>
      <c r="L436" s="103"/>
      <c r="M436" s="105"/>
      <c r="N436" s="106"/>
      <c r="O436" s="106"/>
      <c r="P436" s="106"/>
      <c r="Q436" s="106"/>
      <c r="R436" s="106"/>
      <c r="S436" s="106"/>
      <c r="T436" s="107"/>
      <c r="AT436" s="104" t="s">
        <v>249</v>
      </c>
      <c r="AU436" s="104" t="s">
        <v>83</v>
      </c>
      <c r="AV436" s="12" t="s">
        <v>83</v>
      </c>
      <c r="AW436" s="12" t="s">
        <v>31</v>
      </c>
      <c r="AX436" s="12" t="s">
        <v>6</v>
      </c>
      <c r="AY436" s="104" t="s">
        <v>240</v>
      </c>
    </row>
    <row r="437" spans="2:65" s="1" customFormat="1" ht="24">
      <c r="B437" s="95"/>
      <c r="C437" s="193" t="s">
        <v>782</v>
      </c>
      <c r="D437" s="193" t="s">
        <v>242</v>
      </c>
      <c r="E437" s="194" t="s">
        <v>783</v>
      </c>
      <c r="F437" s="195" t="s">
        <v>784</v>
      </c>
      <c r="G437" s="196" t="s">
        <v>253</v>
      </c>
      <c r="H437" s="197">
        <v>15.57</v>
      </c>
      <c r="I437" s="128">
        <v>0</v>
      </c>
      <c r="J437" s="198">
        <f>ROUND(I437*H437,1)</f>
        <v>0</v>
      </c>
      <c r="K437" s="195" t="s">
        <v>246</v>
      </c>
      <c r="L437" s="28"/>
      <c r="M437" s="97" t="s">
        <v>1</v>
      </c>
      <c r="N437" s="98" t="s">
        <v>41</v>
      </c>
      <c r="O437" s="99">
        <v>0.082</v>
      </c>
      <c r="P437" s="99">
        <f>O437*H437</f>
        <v>1.27674</v>
      </c>
      <c r="Q437" s="99">
        <v>1E-05</v>
      </c>
      <c r="R437" s="99">
        <f>Q437*H437</f>
        <v>0.00015570000000000002</v>
      </c>
      <c r="S437" s="99">
        <v>0</v>
      </c>
      <c r="T437" s="100">
        <f>S437*H437</f>
        <v>0</v>
      </c>
      <c r="AR437" s="101" t="s">
        <v>357</v>
      </c>
      <c r="AT437" s="101" t="s">
        <v>242</v>
      </c>
      <c r="AU437" s="101" t="s">
        <v>83</v>
      </c>
      <c r="AY437" s="17" t="s">
        <v>240</v>
      </c>
      <c r="BE437" s="102">
        <f>IF(N437="základní",J437,0)</f>
        <v>0</v>
      </c>
      <c r="BF437" s="102">
        <f>IF(N437="snížená",J437,0)</f>
        <v>0</v>
      </c>
      <c r="BG437" s="102">
        <f>IF(N437="zákl. přenesená",J437,0)</f>
        <v>0</v>
      </c>
      <c r="BH437" s="102">
        <f>IF(N437="sníž. přenesená",J437,0)</f>
        <v>0</v>
      </c>
      <c r="BI437" s="102">
        <f>IF(N437="nulová",J437,0)</f>
        <v>0</v>
      </c>
      <c r="BJ437" s="17" t="s">
        <v>83</v>
      </c>
      <c r="BK437" s="102">
        <f>ROUND(I437*H437,1)</f>
        <v>0</v>
      </c>
      <c r="BL437" s="17" t="s">
        <v>357</v>
      </c>
      <c r="BM437" s="101" t="s">
        <v>785</v>
      </c>
    </row>
    <row r="438" spans="2:51" s="12" customFormat="1" ht="12">
      <c r="B438" s="103"/>
      <c r="C438" s="199"/>
      <c r="D438" s="200" t="s">
        <v>249</v>
      </c>
      <c r="E438" s="201" t="s">
        <v>1</v>
      </c>
      <c r="F438" s="202" t="s">
        <v>175</v>
      </c>
      <c r="G438" s="199"/>
      <c r="H438" s="203">
        <v>15.57</v>
      </c>
      <c r="I438" s="137"/>
      <c r="J438" s="199"/>
      <c r="K438" s="199"/>
      <c r="L438" s="103"/>
      <c r="M438" s="105"/>
      <c r="N438" s="106"/>
      <c r="O438" s="106"/>
      <c r="P438" s="106"/>
      <c r="Q438" s="106"/>
      <c r="R438" s="106"/>
      <c r="S438" s="106"/>
      <c r="T438" s="107"/>
      <c r="AT438" s="104" t="s">
        <v>249</v>
      </c>
      <c r="AU438" s="104" t="s">
        <v>83</v>
      </c>
      <c r="AV438" s="12" t="s">
        <v>83</v>
      </c>
      <c r="AW438" s="12" t="s">
        <v>31</v>
      </c>
      <c r="AX438" s="12" t="s">
        <v>6</v>
      </c>
      <c r="AY438" s="104" t="s">
        <v>240</v>
      </c>
    </row>
    <row r="439" spans="2:65" s="1" customFormat="1" ht="24">
      <c r="B439" s="95"/>
      <c r="C439" s="193" t="s">
        <v>786</v>
      </c>
      <c r="D439" s="193" t="s">
        <v>242</v>
      </c>
      <c r="E439" s="194" t="s">
        <v>787</v>
      </c>
      <c r="F439" s="195" t="s">
        <v>788</v>
      </c>
      <c r="G439" s="196" t="s">
        <v>504</v>
      </c>
      <c r="H439" s="197">
        <v>0.024</v>
      </c>
      <c r="I439" s="128">
        <v>0</v>
      </c>
      <c r="J439" s="198">
        <f>ROUND(I439*H439,1)</f>
        <v>0</v>
      </c>
      <c r="K439" s="195" t="s">
        <v>246</v>
      </c>
      <c r="L439" s="28"/>
      <c r="M439" s="97" t="s">
        <v>1</v>
      </c>
      <c r="N439" s="98" t="s">
        <v>41</v>
      </c>
      <c r="O439" s="99">
        <v>1.374</v>
      </c>
      <c r="P439" s="99">
        <f>O439*H439</f>
        <v>0.032976000000000005</v>
      </c>
      <c r="Q439" s="99">
        <v>0</v>
      </c>
      <c r="R439" s="99">
        <f>Q439*H439</f>
        <v>0</v>
      </c>
      <c r="S439" s="99">
        <v>0</v>
      </c>
      <c r="T439" s="100">
        <f>S439*H439</f>
        <v>0</v>
      </c>
      <c r="AR439" s="101" t="s">
        <v>357</v>
      </c>
      <c r="AT439" s="101" t="s">
        <v>242</v>
      </c>
      <c r="AU439" s="101" t="s">
        <v>83</v>
      </c>
      <c r="AY439" s="17" t="s">
        <v>240</v>
      </c>
      <c r="BE439" s="102">
        <f>IF(N439="základní",J439,0)</f>
        <v>0</v>
      </c>
      <c r="BF439" s="102">
        <f>IF(N439="snížená",J439,0)</f>
        <v>0</v>
      </c>
      <c r="BG439" s="102">
        <f>IF(N439="zákl. přenesená",J439,0)</f>
        <v>0</v>
      </c>
      <c r="BH439" s="102">
        <f>IF(N439="sníž. přenesená",J439,0)</f>
        <v>0</v>
      </c>
      <c r="BI439" s="102">
        <f>IF(N439="nulová",J439,0)</f>
        <v>0</v>
      </c>
      <c r="BJ439" s="17" t="s">
        <v>83</v>
      </c>
      <c r="BK439" s="102">
        <f>ROUND(I439*H439,1)</f>
        <v>0</v>
      </c>
      <c r="BL439" s="17" t="s">
        <v>357</v>
      </c>
      <c r="BM439" s="101" t="s">
        <v>789</v>
      </c>
    </row>
    <row r="440" spans="2:65" s="1" customFormat="1" ht="24">
      <c r="B440" s="95"/>
      <c r="C440" s="193" t="s">
        <v>790</v>
      </c>
      <c r="D440" s="193" t="s">
        <v>242</v>
      </c>
      <c r="E440" s="194" t="s">
        <v>791</v>
      </c>
      <c r="F440" s="195" t="s">
        <v>792</v>
      </c>
      <c r="G440" s="196" t="s">
        <v>504</v>
      </c>
      <c r="H440" s="197">
        <v>0.024</v>
      </c>
      <c r="I440" s="128">
        <v>0</v>
      </c>
      <c r="J440" s="198">
        <f>ROUND(I440*H440,1)</f>
        <v>0</v>
      </c>
      <c r="K440" s="195" t="s">
        <v>246</v>
      </c>
      <c r="L440" s="28"/>
      <c r="M440" s="97" t="s">
        <v>1</v>
      </c>
      <c r="N440" s="98" t="s">
        <v>41</v>
      </c>
      <c r="O440" s="99">
        <v>1.18</v>
      </c>
      <c r="P440" s="99">
        <f>O440*H440</f>
        <v>0.028319999999999998</v>
      </c>
      <c r="Q440" s="99">
        <v>0</v>
      </c>
      <c r="R440" s="99">
        <f>Q440*H440</f>
        <v>0</v>
      </c>
      <c r="S440" s="99">
        <v>0</v>
      </c>
      <c r="T440" s="100">
        <f>S440*H440</f>
        <v>0</v>
      </c>
      <c r="AR440" s="101" t="s">
        <v>357</v>
      </c>
      <c r="AT440" s="101" t="s">
        <v>242</v>
      </c>
      <c r="AU440" s="101" t="s">
        <v>83</v>
      </c>
      <c r="AY440" s="17" t="s">
        <v>240</v>
      </c>
      <c r="BE440" s="102">
        <f>IF(N440="základní",J440,0)</f>
        <v>0</v>
      </c>
      <c r="BF440" s="102">
        <f>IF(N440="snížená",J440,0)</f>
        <v>0</v>
      </c>
      <c r="BG440" s="102">
        <f>IF(N440="zákl. přenesená",J440,0)</f>
        <v>0</v>
      </c>
      <c r="BH440" s="102">
        <f>IF(N440="sníž. přenesená",J440,0)</f>
        <v>0</v>
      </c>
      <c r="BI440" s="102">
        <f>IF(N440="nulová",J440,0)</f>
        <v>0</v>
      </c>
      <c r="BJ440" s="17" t="s">
        <v>83</v>
      </c>
      <c r="BK440" s="102">
        <f>ROUND(I440*H440,1)</f>
        <v>0</v>
      </c>
      <c r="BL440" s="17" t="s">
        <v>357</v>
      </c>
      <c r="BM440" s="101" t="s">
        <v>793</v>
      </c>
    </row>
    <row r="441" spans="2:63" s="11" customFormat="1" ht="22.9" customHeight="1">
      <c r="B441" s="87"/>
      <c r="C441" s="189"/>
      <c r="D441" s="190" t="s">
        <v>74</v>
      </c>
      <c r="E441" s="191" t="s">
        <v>794</v>
      </c>
      <c r="F441" s="191" t="s">
        <v>795</v>
      </c>
      <c r="G441" s="189"/>
      <c r="H441" s="189"/>
      <c r="I441" s="142"/>
      <c r="J441" s="192">
        <f>BK441</f>
        <v>0</v>
      </c>
      <c r="K441" s="189"/>
      <c r="L441" s="87"/>
      <c r="M441" s="89"/>
      <c r="N441" s="90"/>
      <c r="O441" s="90"/>
      <c r="P441" s="91">
        <f>SUM(P442:P512)</f>
        <v>8.005465000000003</v>
      </c>
      <c r="Q441" s="90"/>
      <c r="R441" s="91">
        <f>SUM(R442:R512)</f>
        <v>0.021261</v>
      </c>
      <c r="S441" s="90"/>
      <c r="T441" s="92">
        <f>SUM(T442:T512)</f>
        <v>0.0379722</v>
      </c>
      <c r="AR441" s="88" t="s">
        <v>83</v>
      </c>
      <c r="AT441" s="93" t="s">
        <v>74</v>
      </c>
      <c r="AU441" s="93" t="s">
        <v>6</v>
      </c>
      <c r="AY441" s="88" t="s">
        <v>240</v>
      </c>
      <c r="BK441" s="94">
        <f>SUM(BK442:BK512)</f>
        <v>0</v>
      </c>
    </row>
    <row r="442" spans="2:65" s="1" customFormat="1" ht="12">
      <c r="B442" s="95"/>
      <c r="C442" s="193" t="s">
        <v>796</v>
      </c>
      <c r="D442" s="193" t="s">
        <v>242</v>
      </c>
      <c r="E442" s="194" t="s">
        <v>797</v>
      </c>
      <c r="F442" s="195" t="s">
        <v>798</v>
      </c>
      <c r="G442" s="196" t="s">
        <v>591</v>
      </c>
      <c r="H442" s="197">
        <v>109.227</v>
      </c>
      <c r="I442" s="128">
        <v>0</v>
      </c>
      <c r="J442" s="198">
        <f>ROUND(I442*H442,1)</f>
        <v>0</v>
      </c>
      <c r="K442" s="195" t="s">
        <v>1</v>
      </c>
      <c r="L442" s="28"/>
      <c r="M442" s="97" t="s">
        <v>1</v>
      </c>
      <c r="N442" s="98" t="s">
        <v>41</v>
      </c>
      <c r="O442" s="99">
        <v>0</v>
      </c>
      <c r="P442" s="99">
        <f>O442*H442</f>
        <v>0</v>
      </c>
      <c r="Q442" s="99">
        <v>0</v>
      </c>
      <c r="R442" s="99">
        <f>Q442*H442</f>
        <v>0</v>
      </c>
      <c r="S442" s="99">
        <v>0</v>
      </c>
      <c r="T442" s="100">
        <f>S442*H442</f>
        <v>0</v>
      </c>
      <c r="AR442" s="101" t="s">
        <v>357</v>
      </c>
      <c r="AT442" s="101" t="s">
        <v>242</v>
      </c>
      <c r="AU442" s="101" t="s">
        <v>83</v>
      </c>
      <c r="AY442" s="17" t="s">
        <v>240</v>
      </c>
      <c r="BE442" s="102">
        <f>IF(N442="základní",J442,0)</f>
        <v>0</v>
      </c>
      <c r="BF442" s="102">
        <f>IF(N442="snížená",J442,0)</f>
        <v>0</v>
      </c>
      <c r="BG442" s="102">
        <f>IF(N442="zákl. přenesená",J442,0)</f>
        <v>0</v>
      </c>
      <c r="BH442" s="102">
        <f>IF(N442="sníž. přenesená",J442,0)</f>
        <v>0</v>
      </c>
      <c r="BI442" s="102">
        <f>IF(N442="nulová",J442,0)</f>
        <v>0</v>
      </c>
      <c r="BJ442" s="17" t="s">
        <v>83</v>
      </c>
      <c r="BK442" s="102">
        <f>ROUND(I442*H442,1)</f>
        <v>0</v>
      </c>
      <c r="BL442" s="17" t="s">
        <v>357</v>
      </c>
      <c r="BM442" s="101" t="s">
        <v>799</v>
      </c>
    </row>
    <row r="443" spans="2:65" s="1" customFormat="1" ht="24">
      <c r="B443" s="95"/>
      <c r="C443" s="193" t="s">
        <v>800</v>
      </c>
      <c r="D443" s="193" t="s">
        <v>242</v>
      </c>
      <c r="E443" s="194" t="s">
        <v>801</v>
      </c>
      <c r="F443" s="195" t="s">
        <v>802</v>
      </c>
      <c r="G443" s="196" t="s">
        <v>253</v>
      </c>
      <c r="H443" s="197">
        <v>4.92</v>
      </c>
      <c r="I443" s="128">
        <v>0</v>
      </c>
      <c r="J443" s="198">
        <f>ROUND(I443*H443,1)</f>
        <v>0</v>
      </c>
      <c r="K443" s="195" t="s">
        <v>246</v>
      </c>
      <c r="L443" s="28"/>
      <c r="M443" s="97" t="s">
        <v>1</v>
      </c>
      <c r="N443" s="98" t="s">
        <v>41</v>
      </c>
      <c r="O443" s="99">
        <v>0.03</v>
      </c>
      <c r="P443" s="99">
        <f>O443*H443</f>
        <v>0.14759999999999998</v>
      </c>
      <c r="Q443" s="99">
        <v>0.00011</v>
      </c>
      <c r="R443" s="99">
        <f>Q443*H443</f>
        <v>0.0005412</v>
      </c>
      <c r="S443" s="99">
        <v>0.00215</v>
      </c>
      <c r="T443" s="100">
        <f>S443*H443</f>
        <v>0.010578</v>
      </c>
      <c r="AR443" s="101" t="s">
        <v>357</v>
      </c>
      <c r="AT443" s="101" t="s">
        <v>242</v>
      </c>
      <c r="AU443" s="101" t="s">
        <v>83</v>
      </c>
      <c r="AY443" s="17" t="s">
        <v>240</v>
      </c>
      <c r="BE443" s="102">
        <f>IF(N443="základní",J443,0)</f>
        <v>0</v>
      </c>
      <c r="BF443" s="102">
        <f>IF(N443="snížená",J443,0)</f>
        <v>0</v>
      </c>
      <c r="BG443" s="102">
        <f>IF(N443="zákl. přenesená",J443,0)</f>
        <v>0</v>
      </c>
      <c r="BH443" s="102">
        <f>IF(N443="sníž. přenesená",J443,0)</f>
        <v>0</v>
      </c>
      <c r="BI443" s="102">
        <f>IF(N443="nulová",J443,0)</f>
        <v>0</v>
      </c>
      <c r="BJ443" s="17" t="s">
        <v>83</v>
      </c>
      <c r="BK443" s="102">
        <f>ROUND(I443*H443,1)</f>
        <v>0</v>
      </c>
      <c r="BL443" s="17" t="s">
        <v>357</v>
      </c>
      <c r="BM443" s="101" t="s">
        <v>803</v>
      </c>
    </row>
    <row r="444" spans="2:51" s="12" customFormat="1" ht="12">
      <c r="B444" s="103"/>
      <c r="C444" s="199"/>
      <c r="D444" s="200" t="s">
        <v>249</v>
      </c>
      <c r="E444" s="201" t="s">
        <v>1</v>
      </c>
      <c r="F444" s="202" t="s">
        <v>804</v>
      </c>
      <c r="G444" s="199"/>
      <c r="H444" s="203">
        <v>1</v>
      </c>
      <c r="I444" s="137"/>
      <c r="J444" s="199"/>
      <c r="K444" s="199"/>
      <c r="L444" s="103"/>
      <c r="M444" s="105"/>
      <c r="N444" s="106"/>
      <c r="O444" s="106"/>
      <c r="P444" s="106"/>
      <c r="Q444" s="106"/>
      <c r="R444" s="106"/>
      <c r="S444" s="106"/>
      <c r="T444" s="107"/>
      <c r="AT444" s="104" t="s">
        <v>249</v>
      </c>
      <c r="AU444" s="104" t="s">
        <v>83</v>
      </c>
      <c r="AV444" s="12" t="s">
        <v>83</v>
      </c>
      <c r="AW444" s="12" t="s">
        <v>31</v>
      </c>
      <c r="AX444" s="12" t="s">
        <v>75</v>
      </c>
      <c r="AY444" s="104" t="s">
        <v>240</v>
      </c>
    </row>
    <row r="445" spans="2:51" s="12" customFormat="1" ht="12">
      <c r="B445" s="103"/>
      <c r="C445" s="199"/>
      <c r="D445" s="200" t="s">
        <v>249</v>
      </c>
      <c r="E445" s="201" t="s">
        <v>1</v>
      </c>
      <c r="F445" s="202" t="s">
        <v>805</v>
      </c>
      <c r="G445" s="199"/>
      <c r="H445" s="203">
        <v>2.92</v>
      </c>
      <c r="I445" s="137"/>
      <c r="J445" s="199"/>
      <c r="K445" s="199"/>
      <c r="L445" s="103"/>
      <c r="M445" s="105"/>
      <c r="N445" s="106"/>
      <c r="O445" s="106"/>
      <c r="P445" s="106"/>
      <c r="Q445" s="106"/>
      <c r="R445" s="106"/>
      <c r="S445" s="106"/>
      <c r="T445" s="107"/>
      <c r="AT445" s="104" t="s">
        <v>249</v>
      </c>
      <c r="AU445" s="104" t="s">
        <v>83</v>
      </c>
      <c r="AV445" s="12" t="s">
        <v>83</v>
      </c>
      <c r="AW445" s="12" t="s">
        <v>31</v>
      </c>
      <c r="AX445" s="12" t="s">
        <v>75</v>
      </c>
      <c r="AY445" s="104" t="s">
        <v>240</v>
      </c>
    </row>
    <row r="446" spans="2:51" s="12" customFormat="1" ht="12">
      <c r="B446" s="103"/>
      <c r="C446" s="199"/>
      <c r="D446" s="200" t="s">
        <v>249</v>
      </c>
      <c r="E446" s="201" t="s">
        <v>1</v>
      </c>
      <c r="F446" s="202" t="s">
        <v>806</v>
      </c>
      <c r="G446" s="199"/>
      <c r="H446" s="203">
        <v>1</v>
      </c>
      <c r="I446" s="137"/>
      <c r="J446" s="199"/>
      <c r="K446" s="199"/>
      <c r="L446" s="103"/>
      <c r="M446" s="105"/>
      <c r="N446" s="106"/>
      <c r="O446" s="106"/>
      <c r="P446" s="106"/>
      <c r="Q446" s="106"/>
      <c r="R446" s="106"/>
      <c r="S446" s="106"/>
      <c r="T446" s="107"/>
      <c r="AT446" s="104" t="s">
        <v>249</v>
      </c>
      <c r="AU446" s="104" t="s">
        <v>83</v>
      </c>
      <c r="AV446" s="12" t="s">
        <v>83</v>
      </c>
      <c r="AW446" s="12" t="s">
        <v>31</v>
      </c>
      <c r="AX446" s="12" t="s">
        <v>75</v>
      </c>
      <c r="AY446" s="104" t="s">
        <v>240</v>
      </c>
    </row>
    <row r="447" spans="2:51" s="14" customFormat="1" ht="12">
      <c r="B447" s="113"/>
      <c r="C447" s="207"/>
      <c r="D447" s="200" t="s">
        <v>249</v>
      </c>
      <c r="E447" s="208" t="s">
        <v>1</v>
      </c>
      <c r="F447" s="209" t="s">
        <v>273</v>
      </c>
      <c r="G447" s="207"/>
      <c r="H447" s="210">
        <v>4.92</v>
      </c>
      <c r="I447" s="138"/>
      <c r="J447" s="207"/>
      <c r="K447" s="207"/>
      <c r="L447" s="113"/>
      <c r="M447" s="115"/>
      <c r="N447" s="116"/>
      <c r="O447" s="116"/>
      <c r="P447" s="116"/>
      <c r="Q447" s="116"/>
      <c r="R447" s="116"/>
      <c r="S447" s="116"/>
      <c r="T447" s="117"/>
      <c r="AT447" s="114" t="s">
        <v>249</v>
      </c>
      <c r="AU447" s="114" t="s">
        <v>83</v>
      </c>
      <c r="AV447" s="14" t="s">
        <v>247</v>
      </c>
      <c r="AW447" s="14" t="s">
        <v>31</v>
      </c>
      <c r="AX447" s="14" t="s">
        <v>6</v>
      </c>
      <c r="AY447" s="114" t="s">
        <v>240</v>
      </c>
    </row>
    <row r="448" spans="2:65" s="1" customFormat="1" ht="24">
      <c r="B448" s="95"/>
      <c r="C448" s="193" t="s">
        <v>807</v>
      </c>
      <c r="D448" s="193" t="s">
        <v>242</v>
      </c>
      <c r="E448" s="194" t="s">
        <v>808</v>
      </c>
      <c r="F448" s="195" t="s">
        <v>809</v>
      </c>
      <c r="G448" s="196" t="s">
        <v>253</v>
      </c>
      <c r="H448" s="197">
        <v>8.01</v>
      </c>
      <c r="I448" s="128">
        <v>0</v>
      </c>
      <c r="J448" s="198">
        <f>ROUND(I448*H448,1)</f>
        <v>0</v>
      </c>
      <c r="K448" s="195" t="s">
        <v>246</v>
      </c>
      <c r="L448" s="28"/>
      <c r="M448" s="97" t="s">
        <v>1</v>
      </c>
      <c r="N448" s="98" t="s">
        <v>41</v>
      </c>
      <c r="O448" s="99">
        <v>0.044</v>
      </c>
      <c r="P448" s="99">
        <f>O448*H448</f>
        <v>0.35244</v>
      </c>
      <c r="Q448" s="99">
        <v>0.00039</v>
      </c>
      <c r="R448" s="99">
        <f>Q448*H448</f>
        <v>0.0031238999999999998</v>
      </c>
      <c r="S448" s="99">
        <v>0.00342</v>
      </c>
      <c r="T448" s="100">
        <f>S448*H448</f>
        <v>0.027394199999999997</v>
      </c>
      <c r="AR448" s="101" t="s">
        <v>357</v>
      </c>
      <c r="AT448" s="101" t="s">
        <v>242</v>
      </c>
      <c r="AU448" s="101" t="s">
        <v>83</v>
      </c>
      <c r="AY448" s="17" t="s">
        <v>240</v>
      </c>
      <c r="BE448" s="102">
        <f>IF(N448="základní",J448,0)</f>
        <v>0</v>
      </c>
      <c r="BF448" s="102">
        <f>IF(N448="snížená",J448,0)</f>
        <v>0</v>
      </c>
      <c r="BG448" s="102">
        <f>IF(N448="zákl. přenesená",J448,0)</f>
        <v>0</v>
      </c>
      <c r="BH448" s="102">
        <f>IF(N448="sníž. přenesená",J448,0)</f>
        <v>0</v>
      </c>
      <c r="BI448" s="102">
        <f>IF(N448="nulová",J448,0)</f>
        <v>0</v>
      </c>
      <c r="BJ448" s="17" t="s">
        <v>83</v>
      </c>
      <c r="BK448" s="102">
        <f>ROUND(I448*H448,1)</f>
        <v>0</v>
      </c>
      <c r="BL448" s="17" t="s">
        <v>357</v>
      </c>
      <c r="BM448" s="101" t="s">
        <v>810</v>
      </c>
    </row>
    <row r="449" spans="2:51" s="13" customFormat="1" ht="12">
      <c r="B449" s="108"/>
      <c r="C449" s="204"/>
      <c r="D449" s="200" t="s">
        <v>249</v>
      </c>
      <c r="E449" s="205" t="s">
        <v>1</v>
      </c>
      <c r="F449" s="206" t="s">
        <v>811</v>
      </c>
      <c r="G449" s="204"/>
      <c r="H449" s="205" t="s">
        <v>1</v>
      </c>
      <c r="I449" s="139"/>
      <c r="J449" s="204"/>
      <c r="K449" s="204"/>
      <c r="L449" s="108"/>
      <c r="M449" s="110"/>
      <c r="N449" s="111"/>
      <c r="O449" s="111"/>
      <c r="P449" s="111"/>
      <c r="Q449" s="111"/>
      <c r="R449" s="111"/>
      <c r="S449" s="111"/>
      <c r="T449" s="112"/>
      <c r="AT449" s="109" t="s">
        <v>249</v>
      </c>
      <c r="AU449" s="109" t="s">
        <v>83</v>
      </c>
      <c r="AV449" s="13" t="s">
        <v>6</v>
      </c>
      <c r="AW449" s="13" t="s">
        <v>31</v>
      </c>
      <c r="AX449" s="13" t="s">
        <v>75</v>
      </c>
      <c r="AY449" s="109" t="s">
        <v>240</v>
      </c>
    </row>
    <row r="450" spans="2:51" s="13" customFormat="1" ht="12">
      <c r="B450" s="108"/>
      <c r="C450" s="204"/>
      <c r="D450" s="200" t="s">
        <v>249</v>
      </c>
      <c r="E450" s="205" t="s">
        <v>1</v>
      </c>
      <c r="F450" s="206" t="s">
        <v>812</v>
      </c>
      <c r="G450" s="204"/>
      <c r="H450" s="205" t="s">
        <v>1</v>
      </c>
      <c r="I450" s="139"/>
      <c r="J450" s="204"/>
      <c r="K450" s="204"/>
      <c r="L450" s="108"/>
      <c r="M450" s="110"/>
      <c r="N450" s="111"/>
      <c r="O450" s="111"/>
      <c r="P450" s="111"/>
      <c r="Q450" s="111"/>
      <c r="R450" s="111"/>
      <c r="S450" s="111"/>
      <c r="T450" s="112"/>
      <c r="AT450" s="109" t="s">
        <v>249</v>
      </c>
      <c r="AU450" s="109" t="s">
        <v>83</v>
      </c>
      <c r="AV450" s="13" t="s">
        <v>6</v>
      </c>
      <c r="AW450" s="13" t="s">
        <v>31</v>
      </c>
      <c r="AX450" s="13" t="s">
        <v>75</v>
      </c>
      <c r="AY450" s="109" t="s">
        <v>240</v>
      </c>
    </row>
    <row r="451" spans="2:51" s="12" customFormat="1" ht="12">
      <c r="B451" s="103"/>
      <c r="C451" s="199"/>
      <c r="D451" s="200" t="s">
        <v>249</v>
      </c>
      <c r="E451" s="201" t="s">
        <v>1</v>
      </c>
      <c r="F451" s="202" t="s">
        <v>813</v>
      </c>
      <c r="G451" s="199"/>
      <c r="H451" s="203">
        <v>1.83</v>
      </c>
      <c r="I451" s="137"/>
      <c r="J451" s="199"/>
      <c r="K451" s="199"/>
      <c r="L451" s="103"/>
      <c r="M451" s="105"/>
      <c r="N451" s="106"/>
      <c r="O451" s="106"/>
      <c r="P451" s="106"/>
      <c r="Q451" s="106"/>
      <c r="R451" s="106"/>
      <c r="S451" s="106"/>
      <c r="T451" s="107"/>
      <c r="AT451" s="104" t="s">
        <v>249</v>
      </c>
      <c r="AU451" s="104" t="s">
        <v>83</v>
      </c>
      <c r="AV451" s="12" t="s">
        <v>83</v>
      </c>
      <c r="AW451" s="12" t="s">
        <v>31</v>
      </c>
      <c r="AX451" s="12" t="s">
        <v>75</v>
      </c>
      <c r="AY451" s="104" t="s">
        <v>240</v>
      </c>
    </row>
    <row r="452" spans="2:51" s="12" customFormat="1" ht="12">
      <c r="B452" s="103"/>
      <c r="C452" s="199"/>
      <c r="D452" s="200" t="s">
        <v>249</v>
      </c>
      <c r="E452" s="201" t="s">
        <v>1</v>
      </c>
      <c r="F452" s="202" t="s">
        <v>814</v>
      </c>
      <c r="G452" s="199"/>
      <c r="H452" s="203">
        <v>6.18</v>
      </c>
      <c r="I452" s="137"/>
      <c r="J452" s="199"/>
      <c r="K452" s="199"/>
      <c r="L452" s="103"/>
      <c r="M452" s="105"/>
      <c r="N452" s="106"/>
      <c r="O452" s="106"/>
      <c r="P452" s="106"/>
      <c r="Q452" s="106"/>
      <c r="R452" s="106"/>
      <c r="S452" s="106"/>
      <c r="T452" s="107"/>
      <c r="AT452" s="104" t="s">
        <v>249</v>
      </c>
      <c r="AU452" s="104" t="s">
        <v>83</v>
      </c>
      <c r="AV452" s="12" t="s">
        <v>83</v>
      </c>
      <c r="AW452" s="12" t="s">
        <v>31</v>
      </c>
      <c r="AX452" s="12" t="s">
        <v>75</v>
      </c>
      <c r="AY452" s="104" t="s">
        <v>240</v>
      </c>
    </row>
    <row r="453" spans="2:51" s="14" customFormat="1" ht="12">
      <c r="B453" s="113"/>
      <c r="C453" s="207"/>
      <c r="D453" s="200" t="s">
        <v>249</v>
      </c>
      <c r="E453" s="208" t="s">
        <v>1</v>
      </c>
      <c r="F453" s="209" t="s">
        <v>273</v>
      </c>
      <c r="G453" s="207"/>
      <c r="H453" s="210">
        <v>8.01</v>
      </c>
      <c r="I453" s="138"/>
      <c r="J453" s="207"/>
      <c r="K453" s="207"/>
      <c r="L453" s="113"/>
      <c r="M453" s="115"/>
      <c r="N453" s="116"/>
      <c r="O453" s="116"/>
      <c r="P453" s="116"/>
      <c r="Q453" s="116"/>
      <c r="R453" s="116"/>
      <c r="S453" s="116"/>
      <c r="T453" s="117"/>
      <c r="AT453" s="114" t="s">
        <v>249</v>
      </c>
      <c r="AU453" s="114" t="s">
        <v>83</v>
      </c>
      <c r="AV453" s="14" t="s">
        <v>247</v>
      </c>
      <c r="AW453" s="14" t="s">
        <v>31</v>
      </c>
      <c r="AX453" s="14" t="s">
        <v>6</v>
      </c>
      <c r="AY453" s="114" t="s">
        <v>240</v>
      </c>
    </row>
    <row r="454" spans="2:65" s="1" customFormat="1" ht="12">
      <c r="B454" s="95"/>
      <c r="C454" s="193" t="s">
        <v>815</v>
      </c>
      <c r="D454" s="193" t="s">
        <v>242</v>
      </c>
      <c r="E454" s="194" t="s">
        <v>816</v>
      </c>
      <c r="F454" s="195" t="s">
        <v>817</v>
      </c>
      <c r="G454" s="196" t="s">
        <v>253</v>
      </c>
      <c r="H454" s="197">
        <v>0.5</v>
      </c>
      <c r="I454" s="128">
        <v>0</v>
      </c>
      <c r="J454" s="198">
        <f>ROUND(I454*H454,1)</f>
        <v>0</v>
      </c>
      <c r="K454" s="195" t="s">
        <v>246</v>
      </c>
      <c r="L454" s="28"/>
      <c r="M454" s="97" t="s">
        <v>1</v>
      </c>
      <c r="N454" s="98" t="s">
        <v>41</v>
      </c>
      <c r="O454" s="99">
        <v>0.269</v>
      </c>
      <c r="P454" s="99">
        <f>O454*H454</f>
        <v>0.1345</v>
      </c>
      <c r="Q454" s="99">
        <v>0.00256</v>
      </c>
      <c r="R454" s="99">
        <f>Q454*H454</f>
        <v>0.00128</v>
      </c>
      <c r="S454" s="99">
        <v>0</v>
      </c>
      <c r="T454" s="100">
        <f>S454*H454</f>
        <v>0</v>
      </c>
      <c r="AR454" s="101" t="s">
        <v>357</v>
      </c>
      <c r="AT454" s="101" t="s">
        <v>242</v>
      </c>
      <c r="AU454" s="101" t="s">
        <v>83</v>
      </c>
      <c r="AY454" s="17" t="s">
        <v>240</v>
      </c>
      <c r="BE454" s="102">
        <f>IF(N454="základní",J454,0)</f>
        <v>0</v>
      </c>
      <c r="BF454" s="102">
        <f>IF(N454="snížená",J454,0)</f>
        <v>0</v>
      </c>
      <c r="BG454" s="102">
        <f>IF(N454="zákl. přenesená",J454,0)</f>
        <v>0</v>
      </c>
      <c r="BH454" s="102">
        <f>IF(N454="sníž. přenesená",J454,0)</f>
        <v>0</v>
      </c>
      <c r="BI454" s="102">
        <f>IF(N454="nulová",J454,0)</f>
        <v>0</v>
      </c>
      <c r="BJ454" s="17" t="s">
        <v>83</v>
      </c>
      <c r="BK454" s="102">
        <f>ROUND(I454*H454,1)</f>
        <v>0</v>
      </c>
      <c r="BL454" s="17" t="s">
        <v>357</v>
      </c>
      <c r="BM454" s="101" t="s">
        <v>818</v>
      </c>
    </row>
    <row r="455" spans="2:51" s="12" customFormat="1" ht="12">
      <c r="B455" s="103"/>
      <c r="C455" s="199"/>
      <c r="D455" s="200" t="s">
        <v>249</v>
      </c>
      <c r="E455" s="201" t="s">
        <v>1</v>
      </c>
      <c r="F455" s="202" t="s">
        <v>819</v>
      </c>
      <c r="G455" s="199"/>
      <c r="H455" s="203">
        <v>0.5</v>
      </c>
      <c r="I455" s="137"/>
      <c r="J455" s="199"/>
      <c r="K455" s="199"/>
      <c r="L455" s="103"/>
      <c r="M455" s="105"/>
      <c r="N455" s="106"/>
      <c r="O455" s="106"/>
      <c r="P455" s="106"/>
      <c r="Q455" s="106"/>
      <c r="R455" s="106"/>
      <c r="S455" s="106"/>
      <c r="T455" s="107"/>
      <c r="AT455" s="104" t="s">
        <v>249</v>
      </c>
      <c r="AU455" s="104" t="s">
        <v>83</v>
      </c>
      <c r="AV455" s="12" t="s">
        <v>83</v>
      </c>
      <c r="AW455" s="12" t="s">
        <v>31</v>
      </c>
      <c r="AX455" s="12" t="s">
        <v>6</v>
      </c>
      <c r="AY455" s="104" t="s">
        <v>240</v>
      </c>
    </row>
    <row r="456" spans="2:65" s="1" customFormat="1" ht="12">
      <c r="B456" s="95"/>
      <c r="C456" s="193" t="s">
        <v>820</v>
      </c>
      <c r="D456" s="193" t="s">
        <v>242</v>
      </c>
      <c r="E456" s="194" t="s">
        <v>821</v>
      </c>
      <c r="F456" s="195" t="s">
        <v>822</v>
      </c>
      <c r="G456" s="196" t="s">
        <v>253</v>
      </c>
      <c r="H456" s="197">
        <v>0.5</v>
      </c>
      <c r="I456" s="128">
        <v>0</v>
      </c>
      <c r="J456" s="198">
        <f>ROUND(I456*H456,1)</f>
        <v>0</v>
      </c>
      <c r="K456" s="195" t="s">
        <v>246</v>
      </c>
      <c r="L456" s="28"/>
      <c r="M456" s="97" t="s">
        <v>1</v>
      </c>
      <c r="N456" s="98" t="s">
        <v>41</v>
      </c>
      <c r="O456" s="99">
        <v>0.29</v>
      </c>
      <c r="P456" s="99">
        <f>O456*H456</f>
        <v>0.145</v>
      </c>
      <c r="Q456" s="99">
        <v>0.00378</v>
      </c>
      <c r="R456" s="99">
        <f>Q456*H456</f>
        <v>0.00189</v>
      </c>
      <c r="S456" s="99">
        <v>0</v>
      </c>
      <c r="T456" s="100">
        <f>S456*H456</f>
        <v>0</v>
      </c>
      <c r="AR456" s="101" t="s">
        <v>357</v>
      </c>
      <c r="AT456" s="101" t="s">
        <v>242</v>
      </c>
      <c r="AU456" s="101" t="s">
        <v>83</v>
      </c>
      <c r="AY456" s="17" t="s">
        <v>240</v>
      </c>
      <c r="BE456" s="102">
        <f>IF(N456="základní",J456,0)</f>
        <v>0</v>
      </c>
      <c r="BF456" s="102">
        <f>IF(N456="snížená",J456,0)</f>
        <v>0</v>
      </c>
      <c r="BG456" s="102">
        <f>IF(N456="zákl. přenesená",J456,0)</f>
        <v>0</v>
      </c>
      <c r="BH456" s="102">
        <f>IF(N456="sníž. přenesená",J456,0)</f>
        <v>0</v>
      </c>
      <c r="BI456" s="102">
        <f>IF(N456="nulová",J456,0)</f>
        <v>0</v>
      </c>
      <c r="BJ456" s="17" t="s">
        <v>83</v>
      </c>
      <c r="BK456" s="102">
        <f>ROUND(I456*H456,1)</f>
        <v>0</v>
      </c>
      <c r="BL456" s="17" t="s">
        <v>357</v>
      </c>
      <c r="BM456" s="101" t="s">
        <v>823</v>
      </c>
    </row>
    <row r="457" spans="2:51" s="12" customFormat="1" ht="12">
      <c r="B457" s="103"/>
      <c r="C457" s="199"/>
      <c r="D457" s="200" t="s">
        <v>249</v>
      </c>
      <c r="E457" s="201" t="s">
        <v>1</v>
      </c>
      <c r="F457" s="202" t="s">
        <v>824</v>
      </c>
      <c r="G457" s="199"/>
      <c r="H457" s="203">
        <v>0.5</v>
      </c>
      <c r="I457" s="137"/>
      <c r="J457" s="199"/>
      <c r="K457" s="199"/>
      <c r="L457" s="103"/>
      <c r="M457" s="105"/>
      <c r="N457" s="106"/>
      <c r="O457" s="106"/>
      <c r="P457" s="106"/>
      <c r="Q457" s="106"/>
      <c r="R457" s="106"/>
      <c r="S457" s="106"/>
      <c r="T457" s="107"/>
      <c r="AT457" s="104" t="s">
        <v>249</v>
      </c>
      <c r="AU457" s="104" t="s">
        <v>83</v>
      </c>
      <c r="AV457" s="12" t="s">
        <v>83</v>
      </c>
      <c r="AW457" s="12" t="s">
        <v>31</v>
      </c>
      <c r="AX457" s="12" t="s">
        <v>6</v>
      </c>
      <c r="AY457" s="104" t="s">
        <v>240</v>
      </c>
    </row>
    <row r="458" spans="2:65" s="1" customFormat="1" ht="24">
      <c r="B458" s="95"/>
      <c r="C458" s="193" t="s">
        <v>825</v>
      </c>
      <c r="D458" s="193" t="s">
        <v>242</v>
      </c>
      <c r="E458" s="194" t="s">
        <v>826</v>
      </c>
      <c r="F458" s="195" t="s">
        <v>827</v>
      </c>
      <c r="G458" s="196" t="s">
        <v>253</v>
      </c>
      <c r="H458" s="197">
        <v>5.874</v>
      </c>
      <c r="I458" s="128">
        <v>0</v>
      </c>
      <c r="J458" s="198">
        <f>ROUND(I458*H458,1)</f>
        <v>0</v>
      </c>
      <c r="K458" s="195" t="s">
        <v>246</v>
      </c>
      <c r="L458" s="28"/>
      <c r="M458" s="97" t="s">
        <v>1</v>
      </c>
      <c r="N458" s="98" t="s">
        <v>41</v>
      </c>
      <c r="O458" s="99">
        <v>0.241</v>
      </c>
      <c r="P458" s="99">
        <f>O458*H458</f>
        <v>1.4156339999999998</v>
      </c>
      <c r="Q458" s="99">
        <v>0.00054</v>
      </c>
      <c r="R458" s="99">
        <f>Q458*H458</f>
        <v>0.0031719599999999997</v>
      </c>
      <c r="S458" s="99">
        <v>0</v>
      </c>
      <c r="T458" s="100">
        <f>S458*H458</f>
        <v>0</v>
      </c>
      <c r="AR458" s="101" t="s">
        <v>357</v>
      </c>
      <c r="AT458" s="101" t="s">
        <v>242</v>
      </c>
      <c r="AU458" s="101" t="s">
        <v>83</v>
      </c>
      <c r="AY458" s="17" t="s">
        <v>240</v>
      </c>
      <c r="BE458" s="102">
        <f>IF(N458="základní",J458,0)</f>
        <v>0</v>
      </c>
      <c r="BF458" s="102">
        <f>IF(N458="snížená",J458,0)</f>
        <v>0</v>
      </c>
      <c r="BG458" s="102">
        <f>IF(N458="zákl. přenesená",J458,0)</f>
        <v>0</v>
      </c>
      <c r="BH458" s="102">
        <f>IF(N458="sníž. přenesená",J458,0)</f>
        <v>0</v>
      </c>
      <c r="BI458" s="102">
        <f>IF(N458="nulová",J458,0)</f>
        <v>0</v>
      </c>
      <c r="BJ458" s="17" t="s">
        <v>83</v>
      </c>
      <c r="BK458" s="102">
        <f>ROUND(I458*H458,1)</f>
        <v>0</v>
      </c>
      <c r="BL458" s="17" t="s">
        <v>357</v>
      </c>
      <c r="BM458" s="101" t="s">
        <v>828</v>
      </c>
    </row>
    <row r="459" spans="2:51" s="13" customFormat="1" ht="12">
      <c r="B459" s="108"/>
      <c r="C459" s="204"/>
      <c r="D459" s="200" t="s">
        <v>249</v>
      </c>
      <c r="E459" s="205" t="s">
        <v>1</v>
      </c>
      <c r="F459" s="206" t="s">
        <v>829</v>
      </c>
      <c r="G459" s="204"/>
      <c r="H459" s="205" t="s">
        <v>1</v>
      </c>
      <c r="I459" s="139"/>
      <c r="J459" s="204"/>
      <c r="K459" s="204"/>
      <c r="L459" s="108"/>
      <c r="M459" s="110"/>
      <c r="N459" s="111"/>
      <c r="O459" s="111"/>
      <c r="P459" s="111"/>
      <c r="Q459" s="111"/>
      <c r="R459" s="111"/>
      <c r="S459" s="111"/>
      <c r="T459" s="112"/>
      <c r="AT459" s="109" t="s">
        <v>249</v>
      </c>
      <c r="AU459" s="109" t="s">
        <v>83</v>
      </c>
      <c r="AV459" s="13" t="s">
        <v>6</v>
      </c>
      <c r="AW459" s="13" t="s">
        <v>31</v>
      </c>
      <c r="AX459" s="13" t="s">
        <v>75</v>
      </c>
      <c r="AY459" s="109" t="s">
        <v>240</v>
      </c>
    </row>
    <row r="460" spans="2:51" s="12" customFormat="1" ht="12">
      <c r="B460" s="103"/>
      <c r="C460" s="199"/>
      <c r="D460" s="200" t="s">
        <v>249</v>
      </c>
      <c r="E460" s="201" t="s">
        <v>1</v>
      </c>
      <c r="F460" s="202" t="s">
        <v>830</v>
      </c>
      <c r="G460" s="199"/>
      <c r="H460" s="203">
        <v>2.607</v>
      </c>
      <c r="I460" s="137"/>
      <c r="J460" s="199"/>
      <c r="K460" s="199"/>
      <c r="L460" s="103"/>
      <c r="M460" s="105"/>
      <c r="N460" s="106"/>
      <c r="O460" s="106"/>
      <c r="P460" s="106"/>
      <c r="Q460" s="106"/>
      <c r="R460" s="106"/>
      <c r="S460" s="106"/>
      <c r="T460" s="107"/>
      <c r="AT460" s="104" t="s">
        <v>249</v>
      </c>
      <c r="AU460" s="104" t="s">
        <v>83</v>
      </c>
      <c r="AV460" s="12" t="s">
        <v>83</v>
      </c>
      <c r="AW460" s="12" t="s">
        <v>31</v>
      </c>
      <c r="AX460" s="12" t="s">
        <v>75</v>
      </c>
      <c r="AY460" s="104" t="s">
        <v>240</v>
      </c>
    </row>
    <row r="461" spans="2:51" s="12" customFormat="1" ht="12">
      <c r="B461" s="103"/>
      <c r="C461" s="199"/>
      <c r="D461" s="200" t="s">
        <v>249</v>
      </c>
      <c r="E461" s="201" t="s">
        <v>1</v>
      </c>
      <c r="F461" s="202" t="s">
        <v>831</v>
      </c>
      <c r="G461" s="199"/>
      <c r="H461" s="203">
        <v>3.267</v>
      </c>
      <c r="I461" s="137"/>
      <c r="J461" s="199"/>
      <c r="K461" s="199"/>
      <c r="L461" s="103"/>
      <c r="M461" s="105"/>
      <c r="N461" s="106"/>
      <c r="O461" s="106"/>
      <c r="P461" s="106"/>
      <c r="Q461" s="106"/>
      <c r="R461" s="106"/>
      <c r="S461" s="106"/>
      <c r="T461" s="107"/>
      <c r="AT461" s="104" t="s">
        <v>249</v>
      </c>
      <c r="AU461" s="104" t="s">
        <v>83</v>
      </c>
      <c r="AV461" s="12" t="s">
        <v>83</v>
      </c>
      <c r="AW461" s="12" t="s">
        <v>31</v>
      </c>
      <c r="AX461" s="12" t="s">
        <v>75</v>
      </c>
      <c r="AY461" s="104" t="s">
        <v>240</v>
      </c>
    </row>
    <row r="462" spans="2:51" s="14" customFormat="1" ht="12">
      <c r="B462" s="113"/>
      <c r="C462" s="207"/>
      <c r="D462" s="200" t="s">
        <v>249</v>
      </c>
      <c r="E462" s="208" t="s">
        <v>98</v>
      </c>
      <c r="F462" s="209" t="s">
        <v>273</v>
      </c>
      <c r="G462" s="207"/>
      <c r="H462" s="210">
        <v>5.874</v>
      </c>
      <c r="I462" s="138"/>
      <c r="J462" s="207"/>
      <c r="K462" s="207"/>
      <c r="L462" s="113"/>
      <c r="M462" s="115"/>
      <c r="N462" s="116"/>
      <c r="O462" s="116"/>
      <c r="P462" s="116"/>
      <c r="Q462" s="116"/>
      <c r="R462" s="116"/>
      <c r="S462" s="116"/>
      <c r="T462" s="117"/>
      <c r="AT462" s="114" t="s">
        <v>249</v>
      </c>
      <c r="AU462" s="114" t="s">
        <v>83</v>
      </c>
      <c r="AV462" s="14" t="s">
        <v>247</v>
      </c>
      <c r="AW462" s="14" t="s">
        <v>31</v>
      </c>
      <c r="AX462" s="14" t="s">
        <v>6</v>
      </c>
      <c r="AY462" s="114" t="s">
        <v>240</v>
      </c>
    </row>
    <row r="463" spans="2:65" s="1" customFormat="1" ht="24">
      <c r="B463" s="95"/>
      <c r="C463" s="193" t="s">
        <v>832</v>
      </c>
      <c r="D463" s="193" t="s">
        <v>242</v>
      </c>
      <c r="E463" s="194" t="s">
        <v>833</v>
      </c>
      <c r="F463" s="195" t="s">
        <v>834</v>
      </c>
      <c r="G463" s="196" t="s">
        <v>253</v>
      </c>
      <c r="H463" s="197">
        <v>2.53</v>
      </c>
      <c r="I463" s="128">
        <v>0</v>
      </c>
      <c r="J463" s="198">
        <f>ROUND(I463*H463,1)</f>
        <v>0</v>
      </c>
      <c r="K463" s="195" t="s">
        <v>246</v>
      </c>
      <c r="L463" s="28"/>
      <c r="M463" s="97" t="s">
        <v>1</v>
      </c>
      <c r="N463" s="98" t="s">
        <v>41</v>
      </c>
      <c r="O463" s="99">
        <v>0.241</v>
      </c>
      <c r="P463" s="99">
        <f>O463*H463</f>
        <v>0.6097299999999999</v>
      </c>
      <c r="Q463" s="99">
        <v>0.00067</v>
      </c>
      <c r="R463" s="99">
        <f>Q463*H463</f>
        <v>0.0016951</v>
      </c>
      <c r="S463" s="99">
        <v>0</v>
      </c>
      <c r="T463" s="100">
        <f>S463*H463</f>
        <v>0</v>
      </c>
      <c r="AR463" s="101" t="s">
        <v>357</v>
      </c>
      <c r="AT463" s="101" t="s">
        <v>242</v>
      </c>
      <c r="AU463" s="101" t="s">
        <v>83</v>
      </c>
      <c r="AY463" s="17" t="s">
        <v>240</v>
      </c>
      <c r="BE463" s="102">
        <f>IF(N463="základní",J463,0)</f>
        <v>0</v>
      </c>
      <c r="BF463" s="102">
        <f>IF(N463="snížená",J463,0)</f>
        <v>0</v>
      </c>
      <c r="BG463" s="102">
        <f>IF(N463="zákl. přenesená",J463,0)</f>
        <v>0</v>
      </c>
      <c r="BH463" s="102">
        <f>IF(N463="sníž. přenesená",J463,0)</f>
        <v>0</v>
      </c>
      <c r="BI463" s="102">
        <f>IF(N463="nulová",J463,0)</f>
        <v>0</v>
      </c>
      <c r="BJ463" s="17" t="s">
        <v>83</v>
      </c>
      <c r="BK463" s="102">
        <f>ROUND(I463*H463,1)</f>
        <v>0</v>
      </c>
      <c r="BL463" s="17" t="s">
        <v>357</v>
      </c>
      <c r="BM463" s="101" t="s">
        <v>835</v>
      </c>
    </row>
    <row r="464" spans="2:51" s="13" customFormat="1" ht="12">
      <c r="B464" s="108"/>
      <c r="C464" s="204"/>
      <c r="D464" s="200" t="s">
        <v>249</v>
      </c>
      <c r="E464" s="205" t="s">
        <v>1</v>
      </c>
      <c r="F464" s="206" t="s">
        <v>829</v>
      </c>
      <c r="G464" s="204"/>
      <c r="H464" s="205" t="s">
        <v>1</v>
      </c>
      <c r="I464" s="139"/>
      <c r="J464" s="204"/>
      <c r="K464" s="204"/>
      <c r="L464" s="108"/>
      <c r="M464" s="110"/>
      <c r="N464" s="111"/>
      <c r="O464" s="111"/>
      <c r="P464" s="111"/>
      <c r="Q464" s="111"/>
      <c r="R464" s="111"/>
      <c r="S464" s="111"/>
      <c r="T464" s="112"/>
      <c r="AT464" s="109" t="s">
        <v>249</v>
      </c>
      <c r="AU464" s="109" t="s">
        <v>83</v>
      </c>
      <c r="AV464" s="13" t="s">
        <v>6</v>
      </c>
      <c r="AW464" s="13" t="s">
        <v>31</v>
      </c>
      <c r="AX464" s="13" t="s">
        <v>75</v>
      </c>
      <c r="AY464" s="109" t="s">
        <v>240</v>
      </c>
    </row>
    <row r="465" spans="2:51" s="12" customFormat="1" ht="12">
      <c r="B465" s="103"/>
      <c r="C465" s="199"/>
      <c r="D465" s="200" t="s">
        <v>249</v>
      </c>
      <c r="E465" s="201" t="s">
        <v>102</v>
      </c>
      <c r="F465" s="202" t="s">
        <v>836</v>
      </c>
      <c r="G465" s="199"/>
      <c r="H465" s="203">
        <v>2.53</v>
      </c>
      <c r="I465" s="137"/>
      <c r="J465" s="199"/>
      <c r="K465" s="199"/>
      <c r="L465" s="103"/>
      <c r="M465" s="105"/>
      <c r="N465" s="106"/>
      <c r="O465" s="106"/>
      <c r="P465" s="106"/>
      <c r="Q465" s="106"/>
      <c r="R465" s="106"/>
      <c r="S465" s="106"/>
      <c r="T465" s="107"/>
      <c r="AT465" s="104" t="s">
        <v>249</v>
      </c>
      <c r="AU465" s="104" t="s">
        <v>83</v>
      </c>
      <c r="AV465" s="12" t="s">
        <v>83</v>
      </c>
      <c r="AW465" s="12" t="s">
        <v>31</v>
      </c>
      <c r="AX465" s="12" t="s">
        <v>6</v>
      </c>
      <c r="AY465" s="104" t="s">
        <v>240</v>
      </c>
    </row>
    <row r="466" spans="2:65" s="1" customFormat="1" ht="24">
      <c r="B466" s="95"/>
      <c r="C466" s="193" t="s">
        <v>837</v>
      </c>
      <c r="D466" s="193" t="s">
        <v>242</v>
      </c>
      <c r="E466" s="194" t="s">
        <v>838</v>
      </c>
      <c r="F466" s="195" t="s">
        <v>839</v>
      </c>
      <c r="G466" s="196" t="s">
        <v>253</v>
      </c>
      <c r="H466" s="197">
        <v>7.458</v>
      </c>
      <c r="I466" s="128">
        <v>0</v>
      </c>
      <c r="J466" s="198">
        <f>ROUND(I466*H466,1)</f>
        <v>0</v>
      </c>
      <c r="K466" s="195" t="s">
        <v>246</v>
      </c>
      <c r="L466" s="28"/>
      <c r="M466" s="97" t="s">
        <v>1</v>
      </c>
      <c r="N466" s="98" t="s">
        <v>41</v>
      </c>
      <c r="O466" s="99">
        <v>0.241</v>
      </c>
      <c r="P466" s="99">
        <f>O466*H466</f>
        <v>1.797378</v>
      </c>
      <c r="Q466" s="99">
        <v>0.00098</v>
      </c>
      <c r="R466" s="99">
        <f>Q466*H466</f>
        <v>0.00730884</v>
      </c>
      <c r="S466" s="99">
        <v>0</v>
      </c>
      <c r="T466" s="100">
        <f>S466*H466</f>
        <v>0</v>
      </c>
      <c r="AR466" s="101" t="s">
        <v>357</v>
      </c>
      <c r="AT466" s="101" t="s">
        <v>242</v>
      </c>
      <c r="AU466" s="101" t="s">
        <v>83</v>
      </c>
      <c r="AY466" s="17" t="s">
        <v>240</v>
      </c>
      <c r="BE466" s="102">
        <f>IF(N466="základní",J466,0)</f>
        <v>0</v>
      </c>
      <c r="BF466" s="102">
        <f>IF(N466="snížená",J466,0)</f>
        <v>0</v>
      </c>
      <c r="BG466" s="102">
        <f>IF(N466="zákl. přenesená",J466,0)</f>
        <v>0</v>
      </c>
      <c r="BH466" s="102">
        <f>IF(N466="sníž. přenesená",J466,0)</f>
        <v>0</v>
      </c>
      <c r="BI466" s="102">
        <f>IF(N466="nulová",J466,0)</f>
        <v>0</v>
      </c>
      <c r="BJ466" s="17" t="s">
        <v>83</v>
      </c>
      <c r="BK466" s="102">
        <f>ROUND(I466*H466,1)</f>
        <v>0</v>
      </c>
      <c r="BL466" s="17" t="s">
        <v>357</v>
      </c>
      <c r="BM466" s="101" t="s">
        <v>840</v>
      </c>
    </row>
    <row r="467" spans="2:51" s="13" customFormat="1" ht="12">
      <c r="B467" s="108"/>
      <c r="C467" s="204"/>
      <c r="D467" s="200" t="s">
        <v>249</v>
      </c>
      <c r="E467" s="205" t="s">
        <v>1</v>
      </c>
      <c r="F467" s="206" t="s">
        <v>841</v>
      </c>
      <c r="G467" s="204"/>
      <c r="H467" s="205" t="s">
        <v>1</v>
      </c>
      <c r="I467" s="139"/>
      <c r="J467" s="204"/>
      <c r="K467" s="204"/>
      <c r="L467" s="108"/>
      <c r="M467" s="110"/>
      <c r="N467" s="111"/>
      <c r="O467" s="111"/>
      <c r="P467" s="111"/>
      <c r="Q467" s="111"/>
      <c r="R467" s="111"/>
      <c r="S467" s="111"/>
      <c r="T467" s="112"/>
      <c r="AT467" s="109" t="s">
        <v>249</v>
      </c>
      <c r="AU467" s="109" t="s">
        <v>83</v>
      </c>
      <c r="AV467" s="13" t="s">
        <v>6</v>
      </c>
      <c r="AW467" s="13" t="s">
        <v>31</v>
      </c>
      <c r="AX467" s="13" t="s">
        <v>75</v>
      </c>
      <c r="AY467" s="109" t="s">
        <v>240</v>
      </c>
    </row>
    <row r="468" spans="2:51" s="13" customFormat="1" ht="12">
      <c r="B468" s="108"/>
      <c r="C468" s="204"/>
      <c r="D468" s="200" t="s">
        <v>249</v>
      </c>
      <c r="E468" s="205" t="s">
        <v>1</v>
      </c>
      <c r="F468" s="206" t="s">
        <v>829</v>
      </c>
      <c r="G468" s="204"/>
      <c r="H468" s="205" t="s">
        <v>1</v>
      </c>
      <c r="I468" s="139"/>
      <c r="J468" s="204"/>
      <c r="K468" s="204"/>
      <c r="L468" s="108"/>
      <c r="M468" s="110"/>
      <c r="N468" s="111"/>
      <c r="O468" s="111"/>
      <c r="P468" s="111"/>
      <c r="Q468" s="111"/>
      <c r="R468" s="111"/>
      <c r="S468" s="111"/>
      <c r="T468" s="112"/>
      <c r="AT468" s="109" t="s">
        <v>249</v>
      </c>
      <c r="AU468" s="109" t="s">
        <v>83</v>
      </c>
      <c r="AV468" s="13" t="s">
        <v>6</v>
      </c>
      <c r="AW468" s="13" t="s">
        <v>31</v>
      </c>
      <c r="AX468" s="13" t="s">
        <v>75</v>
      </c>
      <c r="AY468" s="109" t="s">
        <v>240</v>
      </c>
    </row>
    <row r="469" spans="2:51" s="12" customFormat="1" ht="12">
      <c r="B469" s="103"/>
      <c r="C469" s="199"/>
      <c r="D469" s="200" t="s">
        <v>249</v>
      </c>
      <c r="E469" s="201" t="s">
        <v>1</v>
      </c>
      <c r="F469" s="202" t="s">
        <v>842</v>
      </c>
      <c r="G469" s="199"/>
      <c r="H469" s="203">
        <v>2.508</v>
      </c>
      <c r="I469" s="137"/>
      <c r="J469" s="199"/>
      <c r="K469" s="199"/>
      <c r="L469" s="103"/>
      <c r="M469" s="105"/>
      <c r="N469" s="106"/>
      <c r="O469" s="106"/>
      <c r="P469" s="106"/>
      <c r="Q469" s="106"/>
      <c r="R469" s="106"/>
      <c r="S469" s="106"/>
      <c r="T469" s="107"/>
      <c r="AT469" s="104" t="s">
        <v>249</v>
      </c>
      <c r="AU469" s="104" t="s">
        <v>83</v>
      </c>
      <c r="AV469" s="12" t="s">
        <v>83</v>
      </c>
      <c r="AW469" s="12" t="s">
        <v>31</v>
      </c>
      <c r="AX469" s="12" t="s">
        <v>75</v>
      </c>
      <c r="AY469" s="104" t="s">
        <v>240</v>
      </c>
    </row>
    <row r="470" spans="2:51" s="12" customFormat="1" ht="12">
      <c r="B470" s="103"/>
      <c r="C470" s="199"/>
      <c r="D470" s="200" t="s">
        <v>249</v>
      </c>
      <c r="E470" s="201" t="s">
        <v>1</v>
      </c>
      <c r="F470" s="202" t="s">
        <v>843</v>
      </c>
      <c r="G470" s="199"/>
      <c r="H470" s="203">
        <v>4.95</v>
      </c>
      <c r="I470" s="137"/>
      <c r="J470" s="199"/>
      <c r="K470" s="199"/>
      <c r="L470" s="103"/>
      <c r="M470" s="105"/>
      <c r="N470" s="106"/>
      <c r="O470" s="106"/>
      <c r="P470" s="106"/>
      <c r="Q470" s="106"/>
      <c r="R470" s="106"/>
      <c r="S470" s="106"/>
      <c r="T470" s="107"/>
      <c r="AT470" s="104" t="s">
        <v>249</v>
      </c>
      <c r="AU470" s="104" t="s">
        <v>83</v>
      </c>
      <c r="AV470" s="12" t="s">
        <v>83</v>
      </c>
      <c r="AW470" s="12" t="s">
        <v>31</v>
      </c>
      <c r="AX470" s="12" t="s">
        <v>75</v>
      </c>
      <c r="AY470" s="104" t="s">
        <v>240</v>
      </c>
    </row>
    <row r="471" spans="2:51" s="14" customFormat="1" ht="12">
      <c r="B471" s="113"/>
      <c r="C471" s="207"/>
      <c r="D471" s="200" t="s">
        <v>249</v>
      </c>
      <c r="E471" s="208" t="s">
        <v>100</v>
      </c>
      <c r="F471" s="209" t="s">
        <v>273</v>
      </c>
      <c r="G471" s="207"/>
      <c r="H471" s="210">
        <v>7.458</v>
      </c>
      <c r="I471" s="138"/>
      <c r="J471" s="207"/>
      <c r="K471" s="207"/>
      <c r="L471" s="113"/>
      <c r="M471" s="115"/>
      <c r="N471" s="116"/>
      <c r="O471" s="116"/>
      <c r="P471" s="116"/>
      <c r="Q471" s="116"/>
      <c r="R471" s="116"/>
      <c r="S471" s="116"/>
      <c r="T471" s="117"/>
      <c r="AT471" s="114" t="s">
        <v>249</v>
      </c>
      <c r="AU471" s="114" t="s">
        <v>83</v>
      </c>
      <c r="AV471" s="14" t="s">
        <v>247</v>
      </c>
      <c r="AW471" s="14" t="s">
        <v>31</v>
      </c>
      <c r="AX471" s="14" t="s">
        <v>6</v>
      </c>
      <c r="AY471" s="114" t="s">
        <v>240</v>
      </c>
    </row>
    <row r="472" spans="2:65" s="1" customFormat="1" ht="24">
      <c r="B472" s="95"/>
      <c r="C472" s="193" t="s">
        <v>844</v>
      </c>
      <c r="D472" s="193" t="s">
        <v>242</v>
      </c>
      <c r="E472" s="194" t="s">
        <v>845</v>
      </c>
      <c r="F472" s="195" t="s">
        <v>846</v>
      </c>
      <c r="G472" s="196" t="s">
        <v>360</v>
      </c>
      <c r="H472" s="197">
        <v>1</v>
      </c>
      <c r="I472" s="128">
        <v>0</v>
      </c>
      <c r="J472" s="198">
        <f>ROUND(I472*H472,1)</f>
        <v>0</v>
      </c>
      <c r="K472" s="195" t="s">
        <v>246</v>
      </c>
      <c r="L472" s="28"/>
      <c r="M472" s="97" t="s">
        <v>1</v>
      </c>
      <c r="N472" s="98" t="s">
        <v>41</v>
      </c>
      <c r="O472" s="99">
        <v>0.424</v>
      </c>
      <c r="P472" s="99">
        <f>O472*H472</f>
        <v>0.424</v>
      </c>
      <c r="Q472" s="99">
        <v>0.00013</v>
      </c>
      <c r="R472" s="99">
        <f>Q472*H472</f>
        <v>0.00013</v>
      </c>
      <c r="S472" s="99">
        <v>0</v>
      </c>
      <c r="T472" s="100">
        <f>S472*H472</f>
        <v>0</v>
      </c>
      <c r="AR472" s="101" t="s">
        <v>357</v>
      </c>
      <c r="AT472" s="101" t="s">
        <v>242</v>
      </c>
      <c r="AU472" s="101" t="s">
        <v>83</v>
      </c>
      <c r="AY472" s="17" t="s">
        <v>240</v>
      </c>
      <c r="BE472" s="102">
        <f>IF(N472="základní",J472,0)</f>
        <v>0</v>
      </c>
      <c r="BF472" s="102">
        <f>IF(N472="snížená",J472,0)</f>
        <v>0</v>
      </c>
      <c r="BG472" s="102">
        <f>IF(N472="zákl. přenesená",J472,0)</f>
        <v>0</v>
      </c>
      <c r="BH472" s="102">
        <f>IF(N472="sníž. přenesená",J472,0)</f>
        <v>0</v>
      </c>
      <c r="BI472" s="102">
        <f>IF(N472="nulová",J472,0)</f>
        <v>0</v>
      </c>
      <c r="BJ472" s="17" t="s">
        <v>83</v>
      </c>
      <c r="BK472" s="102">
        <f>ROUND(I472*H472,1)</f>
        <v>0</v>
      </c>
      <c r="BL472" s="17" t="s">
        <v>357</v>
      </c>
      <c r="BM472" s="101" t="s">
        <v>847</v>
      </c>
    </row>
    <row r="473" spans="2:51" s="12" customFormat="1" ht="12">
      <c r="B473" s="103"/>
      <c r="C473" s="199"/>
      <c r="D473" s="200" t="s">
        <v>249</v>
      </c>
      <c r="E473" s="201" t="s">
        <v>1</v>
      </c>
      <c r="F473" s="202" t="s">
        <v>848</v>
      </c>
      <c r="G473" s="199"/>
      <c r="H473" s="203">
        <v>1</v>
      </c>
      <c r="I473" s="137"/>
      <c r="J473" s="199"/>
      <c r="K473" s="199"/>
      <c r="L473" s="103"/>
      <c r="M473" s="105"/>
      <c r="N473" s="106"/>
      <c r="O473" s="106"/>
      <c r="P473" s="106"/>
      <c r="Q473" s="106"/>
      <c r="R473" s="106"/>
      <c r="S473" s="106"/>
      <c r="T473" s="107"/>
      <c r="AT473" s="104" t="s">
        <v>249</v>
      </c>
      <c r="AU473" s="104" t="s">
        <v>83</v>
      </c>
      <c r="AV473" s="12" t="s">
        <v>83</v>
      </c>
      <c r="AW473" s="12" t="s">
        <v>31</v>
      </c>
      <c r="AX473" s="12" t="s">
        <v>6</v>
      </c>
      <c r="AY473" s="104" t="s">
        <v>240</v>
      </c>
    </row>
    <row r="474" spans="2:65" s="1" customFormat="1" ht="24">
      <c r="B474" s="95"/>
      <c r="C474" s="193" t="s">
        <v>849</v>
      </c>
      <c r="D474" s="193" t="s">
        <v>242</v>
      </c>
      <c r="E474" s="194" t="s">
        <v>850</v>
      </c>
      <c r="F474" s="195" t="s">
        <v>851</v>
      </c>
      <c r="G474" s="196" t="s">
        <v>360</v>
      </c>
      <c r="H474" s="197">
        <v>1</v>
      </c>
      <c r="I474" s="128">
        <v>0</v>
      </c>
      <c r="J474" s="198">
        <f>ROUND(I474*H474,1)</f>
        <v>0</v>
      </c>
      <c r="K474" s="195" t="s">
        <v>246</v>
      </c>
      <c r="L474" s="28"/>
      <c r="M474" s="97" t="s">
        <v>1</v>
      </c>
      <c r="N474" s="98" t="s">
        <v>41</v>
      </c>
      <c r="O474" s="99">
        <v>0.424</v>
      </c>
      <c r="P474" s="99">
        <f>O474*H474</f>
        <v>0.424</v>
      </c>
      <c r="Q474" s="99">
        <v>0.00023</v>
      </c>
      <c r="R474" s="99">
        <f>Q474*H474</f>
        <v>0.00023</v>
      </c>
      <c r="S474" s="99">
        <v>0</v>
      </c>
      <c r="T474" s="100">
        <f>S474*H474</f>
        <v>0</v>
      </c>
      <c r="AR474" s="101" t="s">
        <v>357</v>
      </c>
      <c r="AT474" s="101" t="s">
        <v>242</v>
      </c>
      <c r="AU474" s="101" t="s">
        <v>83</v>
      </c>
      <c r="AY474" s="17" t="s">
        <v>240</v>
      </c>
      <c r="BE474" s="102">
        <f>IF(N474="základní",J474,0)</f>
        <v>0</v>
      </c>
      <c r="BF474" s="102">
        <f>IF(N474="snížená",J474,0)</f>
        <v>0</v>
      </c>
      <c r="BG474" s="102">
        <f>IF(N474="zákl. přenesená",J474,0)</f>
        <v>0</v>
      </c>
      <c r="BH474" s="102">
        <f>IF(N474="sníž. přenesená",J474,0)</f>
        <v>0</v>
      </c>
      <c r="BI474" s="102">
        <f>IF(N474="nulová",J474,0)</f>
        <v>0</v>
      </c>
      <c r="BJ474" s="17" t="s">
        <v>83</v>
      </c>
      <c r="BK474" s="102">
        <f>ROUND(I474*H474,1)</f>
        <v>0</v>
      </c>
      <c r="BL474" s="17" t="s">
        <v>357</v>
      </c>
      <c r="BM474" s="101" t="s">
        <v>852</v>
      </c>
    </row>
    <row r="475" spans="2:51" s="12" customFormat="1" ht="12">
      <c r="B475" s="103"/>
      <c r="C475" s="199"/>
      <c r="D475" s="200" t="s">
        <v>249</v>
      </c>
      <c r="E475" s="201" t="s">
        <v>1</v>
      </c>
      <c r="F475" s="202" t="s">
        <v>853</v>
      </c>
      <c r="G475" s="199"/>
      <c r="H475" s="203">
        <v>1</v>
      </c>
      <c r="I475" s="137"/>
      <c r="J475" s="199"/>
      <c r="K475" s="199"/>
      <c r="L475" s="103"/>
      <c r="M475" s="105"/>
      <c r="N475" s="106"/>
      <c r="O475" s="106"/>
      <c r="P475" s="106"/>
      <c r="Q475" s="106"/>
      <c r="R475" s="106"/>
      <c r="S475" s="106"/>
      <c r="T475" s="107"/>
      <c r="AT475" s="104" t="s">
        <v>249</v>
      </c>
      <c r="AU475" s="104" t="s">
        <v>83</v>
      </c>
      <c r="AV475" s="12" t="s">
        <v>83</v>
      </c>
      <c r="AW475" s="12" t="s">
        <v>31</v>
      </c>
      <c r="AX475" s="12" t="s">
        <v>6</v>
      </c>
      <c r="AY475" s="104" t="s">
        <v>240</v>
      </c>
    </row>
    <row r="476" spans="2:65" s="1" customFormat="1" ht="24">
      <c r="B476" s="95"/>
      <c r="C476" s="193" t="s">
        <v>854</v>
      </c>
      <c r="D476" s="193" t="s">
        <v>242</v>
      </c>
      <c r="E476" s="194" t="s">
        <v>855</v>
      </c>
      <c r="F476" s="195" t="s">
        <v>856</v>
      </c>
      <c r="G476" s="196" t="s">
        <v>360</v>
      </c>
      <c r="H476" s="197">
        <v>2</v>
      </c>
      <c r="I476" s="128">
        <v>0</v>
      </c>
      <c r="J476" s="198">
        <f>ROUND(I476*H476,1)</f>
        <v>0</v>
      </c>
      <c r="K476" s="195" t="s">
        <v>246</v>
      </c>
      <c r="L476" s="28"/>
      <c r="M476" s="97" t="s">
        <v>1</v>
      </c>
      <c r="N476" s="98" t="s">
        <v>41</v>
      </c>
      <c r="O476" s="99">
        <v>0.064</v>
      </c>
      <c r="P476" s="99">
        <f>O476*H476</f>
        <v>0.128</v>
      </c>
      <c r="Q476" s="99">
        <v>0</v>
      </c>
      <c r="R476" s="99">
        <f>Q476*H476</f>
        <v>0</v>
      </c>
      <c r="S476" s="99">
        <v>0</v>
      </c>
      <c r="T476" s="100">
        <f>S476*H476</f>
        <v>0</v>
      </c>
      <c r="AR476" s="101" t="s">
        <v>357</v>
      </c>
      <c r="AT476" s="101" t="s">
        <v>242</v>
      </c>
      <c r="AU476" s="101" t="s">
        <v>83</v>
      </c>
      <c r="AY476" s="17" t="s">
        <v>240</v>
      </c>
      <c r="BE476" s="102">
        <f>IF(N476="základní",J476,0)</f>
        <v>0</v>
      </c>
      <c r="BF476" s="102">
        <f>IF(N476="snížená",J476,0)</f>
        <v>0</v>
      </c>
      <c r="BG476" s="102">
        <f>IF(N476="zákl. přenesená",J476,0)</f>
        <v>0</v>
      </c>
      <c r="BH476" s="102">
        <f>IF(N476="sníž. přenesená",J476,0)</f>
        <v>0</v>
      </c>
      <c r="BI476" s="102">
        <f>IF(N476="nulová",J476,0)</f>
        <v>0</v>
      </c>
      <c r="BJ476" s="17" t="s">
        <v>83</v>
      </c>
      <c r="BK476" s="102">
        <f>ROUND(I476*H476,1)</f>
        <v>0</v>
      </c>
      <c r="BL476" s="17" t="s">
        <v>357</v>
      </c>
      <c r="BM476" s="101" t="s">
        <v>857</v>
      </c>
    </row>
    <row r="477" spans="2:51" s="12" customFormat="1" ht="12">
      <c r="B477" s="103"/>
      <c r="C477" s="199"/>
      <c r="D477" s="200" t="s">
        <v>249</v>
      </c>
      <c r="E477" s="201" t="s">
        <v>1</v>
      </c>
      <c r="F477" s="202" t="s">
        <v>858</v>
      </c>
      <c r="G477" s="199"/>
      <c r="H477" s="203">
        <v>2</v>
      </c>
      <c r="I477" s="137"/>
      <c r="J477" s="199"/>
      <c r="K477" s="199"/>
      <c r="L477" s="103"/>
      <c r="M477" s="105"/>
      <c r="N477" s="106"/>
      <c r="O477" s="106"/>
      <c r="P477" s="106"/>
      <c r="Q477" s="106"/>
      <c r="R477" s="106"/>
      <c r="S477" s="106"/>
      <c r="T477" s="107"/>
      <c r="AT477" s="104" t="s">
        <v>249</v>
      </c>
      <c r="AU477" s="104" t="s">
        <v>83</v>
      </c>
      <c r="AV477" s="12" t="s">
        <v>83</v>
      </c>
      <c r="AW477" s="12" t="s">
        <v>31</v>
      </c>
      <c r="AX477" s="12" t="s">
        <v>6</v>
      </c>
      <c r="AY477" s="104" t="s">
        <v>240</v>
      </c>
    </row>
    <row r="478" spans="2:65" s="1" customFormat="1" ht="24">
      <c r="B478" s="95"/>
      <c r="C478" s="193" t="s">
        <v>859</v>
      </c>
      <c r="D478" s="193" t="s">
        <v>242</v>
      </c>
      <c r="E478" s="194" t="s">
        <v>860</v>
      </c>
      <c r="F478" s="195" t="s">
        <v>861</v>
      </c>
      <c r="G478" s="196" t="s">
        <v>253</v>
      </c>
      <c r="H478" s="197">
        <v>15.862</v>
      </c>
      <c r="I478" s="128">
        <v>0</v>
      </c>
      <c r="J478" s="198">
        <f>ROUND(I478*H478,1)</f>
        <v>0</v>
      </c>
      <c r="K478" s="195" t="s">
        <v>246</v>
      </c>
      <c r="L478" s="28"/>
      <c r="M478" s="97" t="s">
        <v>1</v>
      </c>
      <c r="N478" s="98" t="s">
        <v>41</v>
      </c>
      <c r="O478" s="99">
        <v>0.062</v>
      </c>
      <c r="P478" s="99">
        <f>O478*H478</f>
        <v>0.983444</v>
      </c>
      <c r="Q478" s="99">
        <v>0</v>
      </c>
      <c r="R478" s="99">
        <f>Q478*H478</f>
        <v>0</v>
      </c>
      <c r="S478" s="99">
        <v>0</v>
      </c>
      <c r="T478" s="100">
        <f>S478*H478</f>
        <v>0</v>
      </c>
      <c r="AR478" s="101" t="s">
        <v>357</v>
      </c>
      <c r="AT478" s="101" t="s">
        <v>242</v>
      </c>
      <c r="AU478" s="101" t="s">
        <v>83</v>
      </c>
      <c r="AY478" s="17" t="s">
        <v>240</v>
      </c>
      <c r="BE478" s="102">
        <f>IF(N478="základní",J478,0)</f>
        <v>0</v>
      </c>
      <c r="BF478" s="102">
        <f>IF(N478="snížená",J478,0)</f>
        <v>0</v>
      </c>
      <c r="BG478" s="102">
        <f>IF(N478="zákl. přenesená",J478,0)</f>
        <v>0</v>
      </c>
      <c r="BH478" s="102">
        <f>IF(N478="sníž. přenesená",J478,0)</f>
        <v>0</v>
      </c>
      <c r="BI478" s="102">
        <f>IF(N478="nulová",J478,0)</f>
        <v>0</v>
      </c>
      <c r="BJ478" s="17" t="s">
        <v>83</v>
      </c>
      <c r="BK478" s="102">
        <f>ROUND(I478*H478,1)</f>
        <v>0</v>
      </c>
      <c r="BL478" s="17" t="s">
        <v>357</v>
      </c>
      <c r="BM478" s="101" t="s">
        <v>862</v>
      </c>
    </row>
    <row r="479" spans="2:51" s="12" customFormat="1" ht="12">
      <c r="B479" s="103"/>
      <c r="C479" s="199"/>
      <c r="D479" s="200" t="s">
        <v>249</v>
      </c>
      <c r="E479" s="201" t="s">
        <v>1</v>
      </c>
      <c r="F479" s="202" t="s">
        <v>863</v>
      </c>
      <c r="G479" s="199"/>
      <c r="H479" s="203">
        <v>15.862</v>
      </c>
      <c r="I479" s="137"/>
      <c r="J479" s="199"/>
      <c r="K479" s="199"/>
      <c r="L479" s="103"/>
      <c r="M479" s="105"/>
      <c r="N479" s="106"/>
      <c r="O479" s="106"/>
      <c r="P479" s="106"/>
      <c r="Q479" s="106"/>
      <c r="R479" s="106"/>
      <c r="S479" s="106"/>
      <c r="T479" s="107"/>
      <c r="AT479" s="104" t="s">
        <v>249</v>
      </c>
      <c r="AU479" s="104" t="s">
        <v>83</v>
      </c>
      <c r="AV479" s="12" t="s">
        <v>83</v>
      </c>
      <c r="AW479" s="12" t="s">
        <v>31</v>
      </c>
      <c r="AX479" s="12" t="s">
        <v>6</v>
      </c>
      <c r="AY479" s="104" t="s">
        <v>240</v>
      </c>
    </row>
    <row r="480" spans="2:65" s="1" customFormat="1" ht="12">
      <c r="B480" s="95"/>
      <c r="C480" s="193" t="s">
        <v>864</v>
      </c>
      <c r="D480" s="193" t="s">
        <v>242</v>
      </c>
      <c r="E480" s="194" t="s">
        <v>865</v>
      </c>
      <c r="F480" s="195" t="s">
        <v>866</v>
      </c>
      <c r="G480" s="196" t="s">
        <v>360</v>
      </c>
      <c r="H480" s="197">
        <v>1</v>
      </c>
      <c r="I480" s="128">
        <v>0</v>
      </c>
      <c r="J480" s="198">
        <f>ROUND(I480*H480,1)</f>
        <v>0</v>
      </c>
      <c r="K480" s="195" t="s">
        <v>246</v>
      </c>
      <c r="L480" s="28"/>
      <c r="M480" s="97" t="s">
        <v>1</v>
      </c>
      <c r="N480" s="98" t="s">
        <v>41</v>
      </c>
      <c r="O480" s="99">
        <v>0.482</v>
      </c>
      <c r="P480" s="99">
        <f>O480*H480</f>
        <v>0.482</v>
      </c>
      <c r="Q480" s="99">
        <v>0</v>
      </c>
      <c r="R480" s="99">
        <f>Q480*H480</f>
        <v>0</v>
      </c>
      <c r="S480" s="99">
        <v>0</v>
      </c>
      <c r="T480" s="100">
        <f>S480*H480</f>
        <v>0</v>
      </c>
      <c r="AR480" s="101" t="s">
        <v>357</v>
      </c>
      <c r="AT480" s="101" t="s">
        <v>242</v>
      </c>
      <c r="AU480" s="101" t="s">
        <v>83</v>
      </c>
      <c r="AY480" s="17" t="s">
        <v>240</v>
      </c>
      <c r="BE480" s="102">
        <f>IF(N480="základní",J480,0)</f>
        <v>0</v>
      </c>
      <c r="BF480" s="102">
        <f>IF(N480="snížená",J480,0)</f>
        <v>0</v>
      </c>
      <c r="BG480" s="102">
        <f>IF(N480="zákl. přenesená",J480,0)</f>
        <v>0</v>
      </c>
      <c r="BH480" s="102">
        <f>IF(N480="sníž. přenesená",J480,0)</f>
        <v>0</v>
      </c>
      <c r="BI480" s="102">
        <f>IF(N480="nulová",J480,0)</f>
        <v>0</v>
      </c>
      <c r="BJ480" s="17" t="s">
        <v>83</v>
      </c>
      <c r="BK480" s="102">
        <f>ROUND(I480*H480,1)</f>
        <v>0</v>
      </c>
      <c r="BL480" s="17" t="s">
        <v>357</v>
      </c>
      <c r="BM480" s="101" t="s">
        <v>867</v>
      </c>
    </row>
    <row r="481" spans="2:65" s="1" customFormat="1" ht="12">
      <c r="B481" s="95"/>
      <c r="C481" s="193" t="s">
        <v>868</v>
      </c>
      <c r="D481" s="193" t="s">
        <v>242</v>
      </c>
      <c r="E481" s="194" t="s">
        <v>869</v>
      </c>
      <c r="F481" s="195" t="s">
        <v>870</v>
      </c>
      <c r="G481" s="196" t="s">
        <v>360</v>
      </c>
      <c r="H481" s="197">
        <v>1</v>
      </c>
      <c r="I481" s="128">
        <v>0</v>
      </c>
      <c r="J481" s="198">
        <f>ROUND(I481*H481,1)</f>
        <v>0</v>
      </c>
      <c r="K481" s="195" t="s">
        <v>246</v>
      </c>
      <c r="L481" s="28"/>
      <c r="M481" s="97" t="s">
        <v>1</v>
      </c>
      <c r="N481" s="98" t="s">
        <v>41</v>
      </c>
      <c r="O481" s="99">
        <v>0.133</v>
      </c>
      <c r="P481" s="99">
        <f>O481*H481</f>
        <v>0.133</v>
      </c>
      <c r="Q481" s="99">
        <v>0.00035</v>
      </c>
      <c r="R481" s="99">
        <f>Q481*H481</f>
        <v>0.00035</v>
      </c>
      <c r="S481" s="99">
        <v>0</v>
      </c>
      <c r="T481" s="100">
        <f>S481*H481</f>
        <v>0</v>
      </c>
      <c r="AR481" s="101" t="s">
        <v>357</v>
      </c>
      <c r="AT481" s="101" t="s">
        <v>242</v>
      </c>
      <c r="AU481" s="101" t="s">
        <v>83</v>
      </c>
      <c r="AY481" s="17" t="s">
        <v>240</v>
      </c>
      <c r="BE481" s="102">
        <f>IF(N481="základní",J481,0)</f>
        <v>0</v>
      </c>
      <c r="BF481" s="102">
        <f>IF(N481="snížená",J481,0)</f>
        <v>0</v>
      </c>
      <c r="BG481" s="102">
        <f>IF(N481="zákl. přenesená",J481,0)</f>
        <v>0</v>
      </c>
      <c r="BH481" s="102">
        <f>IF(N481="sníž. přenesená",J481,0)</f>
        <v>0</v>
      </c>
      <c r="BI481" s="102">
        <f>IF(N481="nulová",J481,0)</f>
        <v>0</v>
      </c>
      <c r="BJ481" s="17" t="s">
        <v>83</v>
      </c>
      <c r="BK481" s="102">
        <f>ROUND(I481*H481,1)</f>
        <v>0</v>
      </c>
      <c r="BL481" s="17" t="s">
        <v>357</v>
      </c>
      <c r="BM481" s="101" t="s">
        <v>871</v>
      </c>
    </row>
    <row r="482" spans="2:51" s="12" customFormat="1" ht="12">
      <c r="B482" s="103"/>
      <c r="C482" s="199"/>
      <c r="D482" s="200" t="s">
        <v>249</v>
      </c>
      <c r="E482" s="201" t="s">
        <v>1</v>
      </c>
      <c r="F482" s="202" t="s">
        <v>848</v>
      </c>
      <c r="G482" s="199"/>
      <c r="H482" s="203">
        <v>1</v>
      </c>
      <c r="I482" s="137"/>
      <c r="J482" s="199"/>
      <c r="K482" s="199"/>
      <c r="L482" s="103"/>
      <c r="M482" s="105"/>
      <c r="N482" s="106"/>
      <c r="O482" s="106"/>
      <c r="P482" s="106"/>
      <c r="Q482" s="106"/>
      <c r="R482" s="106"/>
      <c r="S482" s="106"/>
      <c r="T482" s="107"/>
      <c r="AT482" s="104" t="s">
        <v>249</v>
      </c>
      <c r="AU482" s="104" t="s">
        <v>83</v>
      </c>
      <c r="AV482" s="12" t="s">
        <v>83</v>
      </c>
      <c r="AW482" s="12" t="s">
        <v>31</v>
      </c>
      <c r="AX482" s="12" t="s">
        <v>6</v>
      </c>
      <c r="AY482" s="104" t="s">
        <v>240</v>
      </c>
    </row>
    <row r="483" spans="2:65" s="1" customFormat="1" ht="24">
      <c r="B483" s="95"/>
      <c r="C483" s="193" t="s">
        <v>872</v>
      </c>
      <c r="D483" s="193" t="s">
        <v>242</v>
      </c>
      <c r="E483" s="194" t="s">
        <v>873</v>
      </c>
      <c r="F483" s="195" t="s">
        <v>874</v>
      </c>
      <c r="G483" s="196" t="s">
        <v>360</v>
      </c>
      <c r="H483" s="197">
        <v>1</v>
      </c>
      <c r="I483" s="128">
        <v>0</v>
      </c>
      <c r="J483" s="198">
        <f>ROUND(I483*H483,1)</f>
        <v>0</v>
      </c>
      <c r="K483" s="195" t="s">
        <v>246</v>
      </c>
      <c r="L483" s="28"/>
      <c r="M483" s="97" t="s">
        <v>1</v>
      </c>
      <c r="N483" s="98" t="s">
        <v>41</v>
      </c>
      <c r="O483" s="99">
        <v>0.134</v>
      </c>
      <c r="P483" s="99">
        <f>O483*H483</f>
        <v>0.134</v>
      </c>
      <c r="Q483" s="99">
        <v>0.00036</v>
      </c>
      <c r="R483" s="99">
        <f>Q483*H483</f>
        <v>0.00036</v>
      </c>
      <c r="S483" s="99">
        <v>0</v>
      </c>
      <c r="T483" s="100">
        <f>S483*H483</f>
        <v>0</v>
      </c>
      <c r="AR483" s="101" t="s">
        <v>357</v>
      </c>
      <c r="AT483" s="101" t="s">
        <v>242</v>
      </c>
      <c r="AU483" s="101" t="s">
        <v>83</v>
      </c>
      <c r="AY483" s="17" t="s">
        <v>240</v>
      </c>
      <c r="BE483" s="102">
        <f>IF(N483="základní",J483,0)</f>
        <v>0</v>
      </c>
      <c r="BF483" s="102">
        <f>IF(N483="snížená",J483,0)</f>
        <v>0</v>
      </c>
      <c r="BG483" s="102">
        <f>IF(N483="zákl. přenesená",J483,0)</f>
        <v>0</v>
      </c>
      <c r="BH483" s="102">
        <f>IF(N483="sníž. přenesená",J483,0)</f>
        <v>0</v>
      </c>
      <c r="BI483" s="102">
        <f>IF(N483="nulová",J483,0)</f>
        <v>0</v>
      </c>
      <c r="BJ483" s="17" t="s">
        <v>83</v>
      </c>
      <c r="BK483" s="102">
        <f>ROUND(I483*H483,1)</f>
        <v>0</v>
      </c>
      <c r="BL483" s="17" t="s">
        <v>357</v>
      </c>
      <c r="BM483" s="101" t="s">
        <v>875</v>
      </c>
    </row>
    <row r="484" spans="2:51" s="12" customFormat="1" ht="12">
      <c r="B484" s="103"/>
      <c r="C484" s="199"/>
      <c r="D484" s="200" t="s">
        <v>249</v>
      </c>
      <c r="E484" s="201" t="s">
        <v>1</v>
      </c>
      <c r="F484" s="202" t="s">
        <v>876</v>
      </c>
      <c r="G484" s="199"/>
      <c r="H484" s="203">
        <v>1</v>
      </c>
      <c r="I484" s="137"/>
      <c r="J484" s="199"/>
      <c r="K484" s="199"/>
      <c r="L484" s="103"/>
      <c r="M484" s="105"/>
      <c r="N484" s="106"/>
      <c r="O484" s="106"/>
      <c r="P484" s="106"/>
      <c r="Q484" s="106"/>
      <c r="R484" s="106"/>
      <c r="S484" s="106"/>
      <c r="T484" s="107"/>
      <c r="AT484" s="104" t="s">
        <v>249</v>
      </c>
      <c r="AU484" s="104" t="s">
        <v>83</v>
      </c>
      <c r="AV484" s="12" t="s">
        <v>83</v>
      </c>
      <c r="AW484" s="12" t="s">
        <v>31</v>
      </c>
      <c r="AX484" s="12" t="s">
        <v>6</v>
      </c>
      <c r="AY484" s="104" t="s">
        <v>240</v>
      </c>
    </row>
    <row r="485" spans="2:65" s="1" customFormat="1" ht="24">
      <c r="B485" s="95"/>
      <c r="C485" s="193" t="s">
        <v>877</v>
      </c>
      <c r="D485" s="193" t="s">
        <v>242</v>
      </c>
      <c r="E485" s="194" t="s">
        <v>878</v>
      </c>
      <c r="F485" s="195" t="s">
        <v>879</v>
      </c>
      <c r="G485" s="196" t="s">
        <v>360</v>
      </c>
      <c r="H485" s="197">
        <v>1</v>
      </c>
      <c r="I485" s="128">
        <v>0</v>
      </c>
      <c r="J485" s="198">
        <f>ROUND(I485*H485,1)</f>
        <v>0</v>
      </c>
      <c r="K485" s="195" t="s">
        <v>246</v>
      </c>
      <c r="L485" s="28"/>
      <c r="M485" s="97" t="s">
        <v>1</v>
      </c>
      <c r="N485" s="98" t="s">
        <v>41</v>
      </c>
      <c r="O485" s="99">
        <v>0.206</v>
      </c>
      <c r="P485" s="99">
        <f>O485*H485</f>
        <v>0.206</v>
      </c>
      <c r="Q485" s="99">
        <v>0.00038</v>
      </c>
      <c r="R485" s="99">
        <f>Q485*H485</f>
        <v>0.00038</v>
      </c>
      <c r="S485" s="99">
        <v>0</v>
      </c>
      <c r="T485" s="100">
        <f>S485*H485</f>
        <v>0</v>
      </c>
      <c r="AR485" s="101" t="s">
        <v>357</v>
      </c>
      <c r="AT485" s="101" t="s">
        <v>242</v>
      </c>
      <c r="AU485" s="101" t="s">
        <v>83</v>
      </c>
      <c r="AY485" s="17" t="s">
        <v>240</v>
      </c>
      <c r="BE485" s="102">
        <f>IF(N485="základní",J485,0)</f>
        <v>0</v>
      </c>
      <c r="BF485" s="102">
        <f>IF(N485="snížená",J485,0)</f>
        <v>0</v>
      </c>
      <c r="BG485" s="102">
        <f>IF(N485="zákl. přenesená",J485,0)</f>
        <v>0</v>
      </c>
      <c r="BH485" s="102">
        <f>IF(N485="sníž. přenesená",J485,0)</f>
        <v>0</v>
      </c>
      <c r="BI485" s="102">
        <f>IF(N485="nulová",J485,0)</f>
        <v>0</v>
      </c>
      <c r="BJ485" s="17" t="s">
        <v>83</v>
      </c>
      <c r="BK485" s="102">
        <f>ROUND(I485*H485,1)</f>
        <v>0</v>
      </c>
      <c r="BL485" s="17" t="s">
        <v>357</v>
      </c>
      <c r="BM485" s="101" t="s">
        <v>880</v>
      </c>
    </row>
    <row r="486" spans="2:51" s="12" customFormat="1" ht="12">
      <c r="B486" s="103"/>
      <c r="C486" s="199"/>
      <c r="D486" s="200" t="s">
        <v>249</v>
      </c>
      <c r="E486" s="201" t="s">
        <v>1</v>
      </c>
      <c r="F486" s="202" t="s">
        <v>876</v>
      </c>
      <c r="G486" s="199"/>
      <c r="H486" s="203">
        <v>1</v>
      </c>
      <c r="I486" s="137"/>
      <c r="J486" s="199"/>
      <c r="K486" s="199"/>
      <c r="L486" s="103"/>
      <c r="M486" s="105"/>
      <c r="N486" s="106"/>
      <c r="O486" s="106"/>
      <c r="P486" s="106"/>
      <c r="Q486" s="106"/>
      <c r="R486" s="106"/>
      <c r="S486" s="106"/>
      <c r="T486" s="107"/>
      <c r="AT486" s="104" t="s">
        <v>249</v>
      </c>
      <c r="AU486" s="104" t="s">
        <v>83</v>
      </c>
      <c r="AV486" s="12" t="s">
        <v>83</v>
      </c>
      <c r="AW486" s="12" t="s">
        <v>31</v>
      </c>
      <c r="AX486" s="12" t="s">
        <v>6</v>
      </c>
      <c r="AY486" s="104" t="s">
        <v>240</v>
      </c>
    </row>
    <row r="487" spans="2:65" s="1" customFormat="1" ht="24">
      <c r="B487" s="95"/>
      <c r="C487" s="193" t="s">
        <v>881</v>
      </c>
      <c r="D487" s="193" t="s">
        <v>242</v>
      </c>
      <c r="E487" s="194" t="s">
        <v>882</v>
      </c>
      <c r="F487" s="195" t="s">
        <v>883</v>
      </c>
      <c r="G487" s="196" t="s">
        <v>360</v>
      </c>
      <c r="H487" s="197">
        <v>1</v>
      </c>
      <c r="I487" s="128">
        <v>0</v>
      </c>
      <c r="J487" s="198">
        <f>ROUND(I487*H487,1)</f>
        <v>0</v>
      </c>
      <c r="K487" s="195" t="s">
        <v>246</v>
      </c>
      <c r="L487" s="28"/>
      <c r="M487" s="97" t="s">
        <v>1</v>
      </c>
      <c r="N487" s="98" t="s">
        <v>41</v>
      </c>
      <c r="O487" s="99">
        <v>0.166</v>
      </c>
      <c r="P487" s="99">
        <f>O487*H487</f>
        <v>0.166</v>
      </c>
      <c r="Q487" s="99">
        <v>0</v>
      </c>
      <c r="R487" s="99">
        <f>Q487*H487</f>
        <v>0</v>
      </c>
      <c r="S487" s="99">
        <v>0</v>
      </c>
      <c r="T487" s="100">
        <f>S487*H487</f>
        <v>0</v>
      </c>
      <c r="AR487" s="101" t="s">
        <v>357</v>
      </c>
      <c r="AT487" s="101" t="s">
        <v>242</v>
      </c>
      <c r="AU487" s="101" t="s">
        <v>83</v>
      </c>
      <c r="AY487" s="17" t="s">
        <v>240</v>
      </c>
      <c r="BE487" s="102">
        <f>IF(N487="základní",J487,0)</f>
        <v>0</v>
      </c>
      <c r="BF487" s="102">
        <f>IF(N487="snížená",J487,0)</f>
        <v>0</v>
      </c>
      <c r="BG487" s="102">
        <f>IF(N487="zákl. přenesená",J487,0)</f>
        <v>0</v>
      </c>
      <c r="BH487" s="102">
        <f>IF(N487="sníž. přenesená",J487,0)</f>
        <v>0</v>
      </c>
      <c r="BI487" s="102">
        <f>IF(N487="nulová",J487,0)</f>
        <v>0</v>
      </c>
      <c r="BJ487" s="17" t="s">
        <v>83</v>
      </c>
      <c r="BK487" s="102">
        <f>ROUND(I487*H487,1)</f>
        <v>0</v>
      </c>
      <c r="BL487" s="17" t="s">
        <v>357</v>
      </c>
      <c r="BM487" s="101" t="s">
        <v>884</v>
      </c>
    </row>
    <row r="488" spans="2:51" s="12" customFormat="1" ht="12">
      <c r="B488" s="103"/>
      <c r="C488" s="199"/>
      <c r="D488" s="200" t="s">
        <v>249</v>
      </c>
      <c r="E488" s="201" t="s">
        <v>1</v>
      </c>
      <c r="F488" s="202" t="s">
        <v>885</v>
      </c>
      <c r="G488" s="199"/>
      <c r="H488" s="203">
        <v>1</v>
      </c>
      <c r="I488" s="137"/>
      <c r="J488" s="199"/>
      <c r="K488" s="199"/>
      <c r="L488" s="103"/>
      <c r="M488" s="105"/>
      <c r="N488" s="106"/>
      <c r="O488" s="106"/>
      <c r="P488" s="106"/>
      <c r="Q488" s="106"/>
      <c r="R488" s="106"/>
      <c r="S488" s="106"/>
      <c r="T488" s="107"/>
      <c r="AT488" s="104" t="s">
        <v>249</v>
      </c>
      <c r="AU488" s="104" t="s">
        <v>83</v>
      </c>
      <c r="AV488" s="12" t="s">
        <v>83</v>
      </c>
      <c r="AW488" s="12" t="s">
        <v>31</v>
      </c>
      <c r="AX488" s="12" t="s">
        <v>6</v>
      </c>
      <c r="AY488" s="104" t="s">
        <v>240</v>
      </c>
    </row>
    <row r="489" spans="2:65" s="1" customFormat="1" ht="24">
      <c r="B489" s="95"/>
      <c r="C489" s="215" t="s">
        <v>886</v>
      </c>
      <c r="D489" s="215" t="s">
        <v>379</v>
      </c>
      <c r="E489" s="216" t="s">
        <v>887</v>
      </c>
      <c r="F489" s="217" t="s">
        <v>1743</v>
      </c>
      <c r="G489" s="218" t="s">
        <v>360</v>
      </c>
      <c r="H489" s="219">
        <v>1</v>
      </c>
      <c r="I489" s="129">
        <v>0</v>
      </c>
      <c r="J489" s="220">
        <f>ROUND(I489*H489,1)</f>
        <v>0</v>
      </c>
      <c r="K489" s="217" t="s">
        <v>1</v>
      </c>
      <c r="L489" s="124"/>
      <c r="M489" s="125" t="s">
        <v>1</v>
      </c>
      <c r="N489" s="126" t="s">
        <v>41</v>
      </c>
      <c r="O489" s="99">
        <v>0</v>
      </c>
      <c r="P489" s="99">
        <f>O489*H489</f>
        <v>0</v>
      </c>
      <c r="Q489" s="99">
        <v>0.0006</v>
      </c>
      <c r="R489" s="99">
        <f>Q489*H489</f>
        <v>0.0006</v>
      </c>
      <c r="S489" s="99">
        <v>0</v>
      </c>
      <c r="T489" s="100">
        <f>S489*H489</f>
        <v>0</v>
      </c>
      <c r="AR489" s="101" t="s">
        <v>382</v>
      </c>
      <c r="AT489" s="101" t="s">
        <v>379</v>
      </c>
      <c r="AU489" s="101" t="s">
        <v>83</v>
      </c>
      <c r="AY489" s="17" t="s">
        <v>240</v>
      </c>
      <c r="BE489" s="102">
        <f>IF(N489="základní",J489,0)</f>
        <v>0</v>
      </c>
      <c r="BF489" s="102">
        <f>IF(N489="snížená",J489,0)</f>
        <v>0</v>
      </c>
      <c r="BG489" s="102">
        <f>IF(N489="zákl. přenesená",J489,0)</f>
        <v>0</v>
      </c>
      <c r="BH489" s="102">
        <f>IF(N489="sníž. přenesená",J489,0)</f>
        <v>0</v>
      </c>
      <c r="BI489" s="102">
        <f>IF(N489="nulová",J489,0)</f>
        <v>0</v>
      </c>
      <c r="BJ489" s="17" t="s">
        <v>83</v>
      </c>
      <c r="BK489" s="102">
        <f>ROUND(I489*H489,1)</f>
        <v>0</v>
      </c>
      <c r="BL489" s="17" t="s">
        <v>357</v>
      </c>
      <c r="BM489" s="101" t="s">
        <v>888</v>
      </c>
    </row>
    <row r="490" spans="2:51" s="13" customFormat="1" ht="12">
      <c r="B490" s="108"/>
      <c r="C490" s="204"/>
      <c r="D490" s="200" t="s">
        <v>249</v>
      </c>
      <c r="E490" s="205" t="s">
        <v>1</v>
      </c>
      <c r="F490" s="206" t="s">
        <v>889</v>
      </c>
      <c r="G490" s="204"/>
      <c r="H490" s="205" t="s">
        <v>1</v>
      </c>
      <c r="I490" s="139"/>
      <c r="J490" s="204"/>
      <c r="K490" s="204"/>
      <c r="L490" s="108"/>
      <c r="M490" s="110"/>
      <c r="N490" s="111"/>
      <c r="O490" s="111"/>
      <c r="P490" s="111"/>
      <c r="Q490" s="111"/>
      <c r="R490" s="111"/>
      <c r="S490" s="111"/>
      <c r="T490" s="112"/>
      <c r="AT490" s="109" t="s">
        <v>249</v>
      </c>
      <c r="AU490" s="109" t="s">
        <v>83</v>
      </c>
      <c r="AV490" s="13" t="s">
        <v>6</v>
      </c>
      <c r="AW490" s="13" t="s">
        <v>31</v>
      </c>
      <c r="AX490" s="13" t="s">
        <v>75</v>
      </c>
      <c r="AY490" s="109" t="s">
        <v>240</v>
      </c>
    </row>
    <row r="491" spans="2:51" s="13" customFormat="1" ht="22.5">
      <c r="B491" s="108"/>
      <c r="C491" s="204"/>
      <c r="D491" s="200" t="s">
        <v>249</v>
      </c>
      <c r="E491" s="205" t="s">
        <v>1</v>
      </c>
      <c r="F491" s="206" t="s">
        <v>890</v>
      </c>
      <c r="G491" s="204"/>
      <c r="H491" s="205" t="s">
        <v>1</v>
      </c>
      <c r="I491" s="139"/>
      <c r="J491" s="204"/>
      <c r="K491" s="204"/>
      <c r="L491" s="108"/>
      <c r="M491" s="110"/>
      <c r="N491" s="111"/>
      <c r="O491" s="111"/>
      <c r="P491" s="111"/>
      <c r="Q491" s="111"/>
      <c r="R491" s="111"/>
      <c r="S491" s="111"/>
      <c r="T491" s="112"/>
      <c r="AT491" s="109" t="s">
        <v>249</v>
      </c>
      <c r="AU491" s="109" t="s">
        <v>83</v>
      </c>
      <c r="AV491" s="13" t="s">
        <v>6</v>
      </c>
      <c r="AW491" s="13" t="s">
        <v>31</v>
      </c>
      <c r="AX491" s="13" t="s">
        <v>75</v>
      </c>
      <c r="AY491" s="109" t="s">
        <v>240</v>
      </c>
    </row>
    <row r="492" spans="2:51" s="13" customFormat="1" ht="12">
      <c r="B492" s="108"/>
      <c r="C492" s="204"/>
      <c r="D492" s="200" t="s">
        <v>249</v>
      </c>
      <c r="E492" s="205" t="s">
        <v>1</v>
      </c>
      <c r="F492" s="206" t="s">
        <v>891</v>
      </c>
      <c r="G492" s="204"/>
      <c r="H492" s="205" t="s">
        <v>1</v>
      </c>
      <c r="I492" s="139"/>
      <c r="J492" s="204"/>
      <c r="K492" s="204"/>
      <c r="L492" s="108"/>
      <c r="M492" s="110"/>
      <c r="N492" s="111"/>
      <c r="O492" s="111"/>
      <c r="P492" s="111"/>
      <c r="Q492" s="111"/>
      <c r="R492" s="111"/>
      <c r="S492" s="111"/>
      <c r="T492" s="112"/>
      <c r="AT492" s="109" t="s">
        <v>249</v>
      </c>
      <c r="AU492" s="109" t="s">
        <v>83</v>
      </c>
      <c r="AV492" s="13" t="s">
        <v>6</v>
      </c>
      <c r="AW492" s="13" t="s">
        <v>31</v>
      </c>
      <c r="AX492" s="13" t="s">
        <v>75</v>
      </c>
      <c r="AY492" s="109" t="s">
        <v>240</v>
      </c>
    </row>
    <row r="493" spans="2:51" s="13" customFormat="1" ht="12">
      <c r="B493" s="108"/>
      <c r="C493" s="204"/>
      <c r="D493" s="200" t="s">
        <v>249</v>
      </c>
      <c r="E493" s="205" t="s">
        <v>1</v>
      </c>
      <c r="F493" s="206" t="s">
        <v>892</v>
      </c>
      <c r="G493" s="204"/>
      <c r="H493" s="205" t="s">
        <v>1</v>
      </c>
      <c r="I493" s="139"/>
      <c r="J493" s="204"/>
      <c r="K493" s="204"/>
      <c r="L493" s="108"/>
      <c r="M493" s="110"/>
      <c r="N493" s="111"/>
      <c r="O493" s="111"/>
      <c r="P493" s="111"/>
      <c r="Q493" s="111"/>
      <c r="R493" s="111"/>
      <c r="S493" s="111"/>
      <c r="T493" s="112"/>
      <c r="AT493" s="109" t="s">
        <v>249</v>
      </c>
      <c r="AU493" s="109" t="s">
        <v>83</v>
      </c>
      <c r="AV493" s="13" t="s">
        <v>6</v>
      </c>
      <c r="AW493" s="13" t="s">
        <v>31</v>
      </c>
      <c r="AX493" s="13" t="s">
        <v>75</v>
      </c>
      <c r="AY493" s="109" t="s">
        <v>240</v>
      </c>
    </row>
    <row r="494" spans="2:51" s="13" customFormat="1" ht="12">
      <c r="B494" s="108"/>
      <c r="C494" s="204"/>
      <c r="D494" s="200" t="s">
        <v>249</v>
      </c>
      <c r="E494" s="205" t="s">
        <v>1</v>
      </c>
      <c r="F494" s="206" t="s">
        <v>893</v>
      </c>
      <c r="G494" s="204"/>
      <c r="H494" s="205" t="s">
        <v>1</v>
      </c>
      <c r="I494" s="139"/>
      <c r="J494" s="204"/>
      <c r="K494" s="204"/>
      <c r="L494" s="108"/>
      <c r="M494" s="110"/>
      <c r="N494" s="111"/>
      <c r="O494" s="111"/>
      <c r="P494" s="111"/>
      <c r="Q494" s="111"/>
      <c r="R494" s="111"/>
      <c r="S494" s="111"/>
      <c r="T494" s="112"/>
      <c r="AT494" s="109" t="s">
        <v>249</v>
      </c>
      <c r="AU494" s="109" t="s">
        <v>83</v>
      </c>
      <c r="AV494" s="13" t="s">
        <v>6</v>
      </c>
      <c r="AW494" s="13" t="s">
        <v>31</v>
      </c>
      <c r="AX494" s="13" t="s">
        <v>75</v>
      </c>
      <c r="AY494" s="109" t="s">
        <v>240</v>
      </c>
    </row>
    <row r="495" spans="2:51" s="13" customFormat="1" ht="12">
      <c r="B495" s="108"/>
      <c r="C495" s="204"/>
      <c r="D495" s="200" t="s">
        <v>249</v>
      </c>
      <c r="E495" s="205" t="s">
        <v>1</v>
      </c>
      <c r="F495" s="206" t="s">
        <v>894</v>
      </c>
      <c r="G495" s="204"/>
      <c r="H495" s="205" t="s">
        <v>1</v>
      </c>
      <c r="I495" s="139"/>
      <c r="J495" s="204"/>
      <c r="K495" s="204"/>
      <c r="L495" s="108"/>
      <c r="M495" s="110"/>
      <c r="N495" s="111"/>
      <c r="O495" s="111"/>
      <c r="P495" s="111"/>
      <c r="Q495" s="111"/>
      <c r="R495" s="111"/>
      <c r="S495" s="111"/>
      <c r="T495" s="112"/>
      <c r="AT495" s="109" t="s">
        <v>249</v>
      </c>
      <c r="AU495" s="109" t="s">
        <v>83</v>
      </c>
      <c r="AV495" s="13" t="s">
        <v>6</v>
      </c>
      <c r="AW495" s="13" t="s">
        <v>31</v>
      </c>
      <c r="AX495" s="13" t="s">
        <v>75</v>
      </c>
      <c r="AY495" s="109" t="s">
        <v>240</v>
      </c>
    </row>
    <row r="496" spans="2:51" s="13" customFormat="1" ht="12">
      <c r="B496" s="108"/>
      <c r="C496" s="204"/>
      <c r="D496" s="200" t="s">
        <v>249</v>
      </c>
      <c r="E496" s="205" t="s">
        <v>1</v>
      </c>
      <c r="F496" s="206" t="s">
        <v>895</v>
      </c>
      <c r="G496" s="204"/>
      <c r="H496" s="205" t="s">
        <v>1</v>
      </c>
      <c r="I496" s="139"/>
      <c r="J496" s="204"/>
      <c r="K496" s="204"/>
      <c r="L496" s="108"/>
      <c r="M496" s="110"/>
      <c r="N496" s="111"/>
      <c r="O496" s="111"/>
      <c r="P496" s="111"/>
      <c r="Q496" s="111"/>
      <c r="R496" s="111"/>
      <c r="S496" s="111"/>
      <c r="T496" s="112"/>
      <c r="AT496" s="109" t="s">
        <v>249</v>
      </c>
      <c r="AU496" s="109" t="s">
        <v>83</v>
      </c>
      <c r="AV496" s="13" t="s">
        <v>6</v>
      </c>
      <c r="AW496" s="13" t="s">
        <v>31</v>
      </c>
      <c r="AX496" s="13" t="s">
        <v>75</v>
      </c>
      <c r="AY496" s="109" t="s">
        <v>240</v>
      </c>
    </row>
    <row r="497" spans="2:51" s="13" customFormat="1" ht="12">
      <c r="B497" s="108"/>
      <c r="C497" s="204"/>
      <c r="D497" s="200" t="s">
        <v>249</v>
      </c>
      <c r="E497" s="205" t="s">
        <v>1</v>
      </c>
      <c r="F497" s="206" t="s">
        <v>896</v>
      </c>
      <c r="G497" s="204"/>
      <c r="H497" s="205" t="s">
        <v>1</v>
      </c>
      <c r="I497" s="139"/>
      <c r="J497" s="204"/>
      <c r="K497" s="204"/>
      <c r="L497" s="108"/>
      <c r="M497" s="110"/>
      <c r="N497" s="111"/>
      <c r="O497" s="111"/>
      <c r="P497" s="111"/>
      <c r="Q497" s="111"/>
      <c r="R497" s="111"/>
      <c r="S497" s="111"/>
      <c r="T497" s="112"/>
      <c r="AT497" s="109" t="s">
        <v>249</v>
      </c>
      <c r="AU497" s="109" t="s">
        <v>83</v>
      </c>
      <c r="AV497" s="13" t="s">
        <v>6</v>
      </c>
      <c r="AW497" s="13" t="s">
        <v>31</v>
      </c>
      <c r="AX497" s="13" t="s">
        <v>75</v>
      </c>
      <c r="AY497" s="109" t="s">
        <v>240</v>
      </c>
    </row>
    <row r="498" spans="2:51" s="13" customFormat="1" ht="12">
      <c r="B498" s="108"/>
      <c r="C498" s="204"/>
      <c r="D498" s="200" t="s">
        <v>249</v>
      </c>
      <c r="E498" s="205" t="s">
        <v>1</v>
      </c>
      <c r="F498" s="206" t="s">
        <v>897</v>
      </c>
      <c r="G498" s="204"/>
      <c r="H498" s="205" t="s">
        <v>1</v>
      </c>
      <c r="I498" s="139"/>
      <c r="J498" s="204"/>
      <c r="K498" s="204"/>
      <c r="L498" s="108"/>
      <c r="M498" s="110"/>
      <c r="N498" s="111"/>
      <c r="O498" s="111"/>
      <c r="P498" s="111"/>
      <c r="Q498" s="111"/>
      <c r="R498" s="111"/>
      <c r="S498" s="111"/>
      <c r="T498" s="112"/>
      <c r="AT498" s="109" t="s">
        <v>249</v>
      </c>
      <c r="AU498" s="109" t="s">
        <v>83</v>
      </c>
      <c r="AV498" s="13" t="s">
        <v>6</v>
      </c>
      <c r="AW498" s="13" t="s">
        <v>31</v>
      </c>
      <c r="AX498" s="13" t="s">
        <v>75</v>
      </c>
      <c r="AY498" s="109" t="s">
        <v>240</v>
      </c>
    </row>
    <row r="499" spans="2:51" s="13" customFormat="1" ht="12">
      <c r="B499" s="108"/>
      <c r="C499" s="204"/>
      <c r="D499" s="200" t="s">
        <v>249</v>
      </c>
      <c r="E499" s="205" t="s">
        <v>1</v>
      </c>
      <c r="F499" s="206" t="s">
        <v>898</v>
      </c>
      <c r="G499" s="204"/>
      <c r="H499" s="205" t="s">
        <v>1</v>
      </c>
      <c r="I499" s="139"/>
      <c r="J499" s="204"/>
      <c r="K499" s="204"/>
      <c r="L499" s="108"/>
      <c r="M499" s="110"/>
      <c r="N499" s="111"/>
      <c r="O499" s="111"/>
      <c r="P499" s="111"/>
      <c r="Q499" s="111"/>
      <c r="R499" s="111"/>
      <c r="S499" s="111"/>
      <c r="T499" s="112"/>
      <c r="AT499" s="109" t="s">
        <v>249</v>
      </c>
      <c r="AU499" s="109" t="s">
        <v>83</v>
      </c>
      <c r="AV499" s="13" t="s">
        <v>6</v>
      </c>
      <c r="AW499" s="13" t="s">
        <v>31</v>
      </c>
      <c r="AX499" s="13" t="s">
        <v>75</v>
      </c>
      <c r="AY499" s="109" t="s">
        <v>240</v>
      </c>
    </row>
    <row r="500" spans="2:51" s="13" customFormat="1" ht="12">
      <c r="B500" s="108"/>
      <c r="C500" s="204"/>
      <c r="D500" s="200" t="s">
        <v>249</v>
      </c>
      <c r="E500" s="205" t="s">
        <v>1</v>
      </c>
      <c r="F500" s="206" t="s">
        <v>899</v>
      </c>
      <c r="G500" s="204"/>
      <c r="H500" s="205" t="s">
        <v>1</v>
      </c>
      <c r="I500" s="139"/>
      <c r="J500" s="204"/>
      <c r="K500" s="204"/>
      <c r="L500" s="108"/>
      <c r="M500" s="110"/>
      <c r="N500" s="111"/>
      <c r="O500" s="111"/>
      <c r="P500" s="111"/>
      <c r="Q500" s="111"/>
      <c r="R500" s="111"/>
      <c r="S500" s="111"/>
      <c r="T500" s="112"/>
      <c r="AT500" s="109" t="s">
        <v>249</v>
      </c>
      <c r="AU500" s="109" t="s">
        <v>83</v>
      </c>
      <c r="AV500" s="13" t="s">
        <v>6</v>
      </c>
      <c r="AW500" s="13" t="s">
        <v>31</v>
      </c>
      <c r="AX500" s="13" t="s">
        <v>75</v>
      </c>
      <c r="AY500" s="109" t="s">
        <v>240</v>
      </c>
    </row>
    <row r="501" spans="2:51" s="13" customFormat="1" ht="12">
      <c r="B501" s="108"/>
      <c r="C501" s="204"/>
      <c r="D501" s="200" t="s">
        <v>249</v>
      </c>
      <c r="E501" s="205" t="s">
        <v>1</v>
      </c>
      <c r="F501" s="206" t="s">
        <v>900</v>
      </c>
      <c r="G501" s="204"/>
      <c r="H501" s="205" t="s">
        <v>1</v>
      </c>
      <c r="I501" s="139"/>
      <c r="J501" s="204"/>
      <c r="K501" s="204"/>
      <c r="L501" s="108"/>
      <c r="M501" s="110"/>
      <c r="N501" s="111"/>
      <c r="O501" s="111"/>
      <c r="P501" s="111"/>
      <c r="Q501" s="111"/>
      <c r="R501" s="111"/>
      <c r="S501" s="111"/>
      <c r="T501" s="112"/>
      <c r="AT501" s="109" t="s">
        <v>249</v>
      </c>
      <c r="AU501" s="109" t="s">
        <v>83</v>
      </c>
      <c r="AV501" s="13" t="s">
        <v>6</v>
      </c>
      <c r="AW501" s="13" t="s">
        <v>31</v>
      </c>
      <c r="AX501" s="13" t="s">
        <v>75</v>
      </c>
      <c r="AY501" s="109" t="s">
        <v>240</v>
      </c>
    </row>
    <row r="502" spans="2:51" s="13" customFormat="1" ht="12">
      <c r="B502" s="108"/>
      <c r="C502" s="204"/>
      <c r="D502" s="200" t="s">
        <v>249</v>
      </c>
      <c r="E502" s="205" t="s">
        <v>1</v>
      </c>
      <c r="F502" s="206" t="s">
        <v>901</v>
      </c>
      <c r="G502" s="204"/>
      <c r="H502" s="205" t="s">
        <v>1</v>
      </c>
      <c r="I502" s="139"/>
      <c r="J502" s="204"/>
      <c r="K502" s="204"/>
      <c r="L502" s="108"/>
      <c r="M502" s="110"/>
      <c r="N502" s="111"/>
      <c r="O502" s="111"/>
      <c r="P502" s="111"/>
      <c r="Q502" s="111"/>
      <c r="R502" s="111"/>
      <c r="S502" s="111"/>
      <c r="T502" s="112"/>
      <c r="AT502" s="109" t="s">
        <v>249</v>
      </c>
      <c r="AU502" s="109" t="s">
        <v>83</v>
      </c>
      <c r="AV502" s="13" t="s">
        <v>6</v>
      </c>
      <c r="AW502" s="13" t="s">
        <v>31</v>
      </c>
      <c r="AX502" s="13" t="s">
        <v>75</v>
      </c>
      <c r="AY502" s="109" t="s">
        <v>240</v>
      </c>
    </row>
    <row r="503" spans="2:51" s="13" customFormat="1" ht="12">
      <c r="B503" s="108"/>
      <c r="C503" s="204"/>
      <c r="D503" s="200" t="s">
        <v>249</v>
      </c>
      <c r="E503" s="205" t="s">
        <v>1</v>
      </c>
      <c r="F503" s="206" t="s">
        <v>902</v>
      </c>
      <c r="G503" s="204"/>
      <c r="H503" s="205" t="s">
        <v>1</v>
      </c>
      <c r="I503" s="139"/>
      <c r="J503" s="204"/>
      <c r="K503" s="204"/>
      <c r="L503" s="108"/>
      <c r="M503" s="110"/>
      <c r="N503" s="111"/>
      <c r="O503" s="111"/>
      <c r="P503" s="111"/>
      <c r="Q503" s="111"/>
      <c r="R503" s="111"/>
      <c r="S503" s="111"/>
      <c r="T503" s="112"/>
      <c r="AT503" s="109" t="s">
        <v>249</v>
      </c>
      <c r="AU503" s="109" t="s">
        <v>83</v>
      </c>
      <c r="AV503" s="13" t="s">
        <v>6</v>
      </c>
      <c r="AW503" s="13" t="s">
        <v>31</v>
      </c>
      <c r="AX503" s="13" t="s">
        <v>75</v>
      </c>
      <c r="AY503" s="109" t="s">
        <v>240</v>
      </c>
    </row>
    <row r="504" spans="2:51" s="12" customFormat="1" ht="12">
      <c r="B504" s="103"/>
      <c r="C504" s="199"/>
      <c r="D504" s="200" t="s">
        <v>249</v>
      </c>
      <c r="E504" s="201" t="s">
        <v>1</v>
      </c>
      <c r="F504" s="202" t="s">
        <v>848</v>
      </c>
      <c r="G504" s="199"/>
      <c r="H504" s="203">
        <v>1</v>
      </c>
      <c r="I504" s="137"/>
      <c r="J504" s="199"/>
      <c r="K504" s="199"/>
      <c r="L504" s="103"/>
      <c r="M504" s="105"/>
      <c r="N504" s="106"/>
      <c r="O504" s="106"/>
      <c r="P504" s="106"/>
      <c r="Q504" s="106"/>
      <c r="R504" s="106"/>
      <c r="S504" s="106"/>
      <c r="T504" s="107"/>
      <c r="AT504" s="104" t="s">
        <v>249</v>
      </c>
      <c r="AU504" s="104" t="s">
        <v>83</v>
      </c>
      <c r="AV504" s="12" t="s">
        <v>83</v>
      </c>
      <c r="AW504" s="12" t="s">
        <v>31</v>
      </c>
      <c r="AX504" s="12" t="s">
        <v>6</v>
      </c>
      <c r="AY504" s="104" t="s">
        <v>240</v>
      </c>
    </row>
    <row r="505" spans="2:65" s="1" customFormat="1" ht="24">
      <c r="B505" s="95"/>
      <c r="C505" s="193" t="s">
        <v>903</v>
      </c>
      <c r="D505" s="193" t="s">
        <v>242</v>
      </c>
      <c r="E505" s="194" t="s">
        <v>904</v>
      </c>
      <c r="F505" s="195" t="s">
        <v>905</v>
      </c>
      <c r="G505" s="196" t="s">
        <v>360</v>
      </c>
      <c r="H505" s="197">
        <v>1</v>
      </c>
      <c r="I505" s="128">
        <v>0</v>
      </c>
      <c r="J505" s="198">
        <f>ROUND(I505*H505,1)</f>
        <v>0</v>
      </c>
      <c r="K505" s="195" t="s">
        <v>246</v>
      </c>
      <c r="L505" s="28"/>
      <c r="M505" s="97" t="s">
        <v>1</v>
      </c>
      <c r="N505" s="98" t="s">
        <v>41</v>
      </c>
      <c r="O505" s="99">
        <v>0.269</v>
      </c>
      <c r="P505" s="99">
        <f>O505*H505</f>
        <v>0.269</v>
      </c>
      <c r="Q505" s="99">
        <v>0</v>
      </c>
      <c r="R505" s="99">
        <f>Q505*H505</f>
        <v>0</v>
      </c>
      <c r="S505" s="99">
        <v>0</v>
      </c>
      <c r="T505" s="100">
        <f>S505*H505</f>
        <v>0</v>
      </c>
      <c r="AR505" s="101" t="s">
        <v>357</v>
      </c>
      <c r="AT505" s="101" t="s">
        <v>242</v>
      </c>
      <c r="AU505" s="101" t="s">
        <v>83</v>
      </c>
      <c r="AY505" s="17" t="s">
        <v>240</v>
      </c>
      <c r="BE505" s="102">
        <f>IF(N505="základní",J505,0)</f>
        <v>0</v>
      </c>
      <c r="BF505" s="102">
        <f>IF(N505="snížená",J505,0)</f>
        <v>0</v>
      </c>
      <c r="BG505" s="102">
        <f>IF(N505="zákl. přenesená",J505,0)</f>
        <v>0</v>
      </c>
      <c r="BH505" s="102">
        <f>IF(N505="sníž. přenesená",J505,0)</f>
        <v>0</v>
      </c>
      <c r="BI505" s="102">
        <f>IF(N505="nulová",J505,0)</f>
        <v>0</v>
      </c>
      <c r="BJ505" s="17" t="s">
        <v>83</v>
      </c>
      <c r="BK505" s="102">
        <f>ROUND(I505*H505,1)</f>
        <v>0</v>
      </c>
      <c r="BL505" s="17" t="s">
        <v>357</v>
      </c>
      <c r="BM505" s="101" t="s">
        <v>906</v>
      </c>
    </row>
    <row r="506" spans="2:51" s="12" customFormat="1" ht="12">
      <c r="B506" s="103"/>
      <c r="C506" s="199"/>
      <c r="D506" s="200" t="s">
        <v>249</v>
      </c>
      <c r="E506" s="201" t="s">
        <v>1</v>
      </c>
      <c r="F506" s="202" t="s">
        <v>907</v>
      </c>
      <c r="G506" s="199"/>
      <c r="H506" s="203">
        <v>1</v>
      </c>
      <c r="I506" s="137"/>
      <c r="J506" s="199"/>
      <c r="K506" s="199"/>
      <c r="L506" s="103"/>
      <c r="M506" s="105"/>
      <c r="N506" s="106"/>
      <c r="O506" s="106"/>
      <c r="P506" s="106"/>
      <c r="Q506" s="106"/>
      <c r="R506" s="106"/>
      <c r="S506" s="106"/>
      <c r="T506" s="107"/>
      <c r="AT506" s="104" t="s">
        <v>249</v>
      </c>
      <c r="AU506" s="104" t="s">
        <v>83</v>
      </c>
      <c r="AV506" s="12" t="s">
        <v>83</v>
      </c>
      <c r="AW506" s="12" t="s">
        <v>31</v>
      </c>
      <c r="AX506" s="12" t="s">
        <v>6</v>
      </c>
      <c r="AY506" s="104" t="s">
        <v>240</v>
      </c>
    </row>
    <row r="507" spans="2:65" s="1" customFormat="1" ht="36">
      <c r="B507" s="95"/>
      <c r="C507" s="215" t="s">
        <v>908</v>
      </c>
      <c r="D507" s="215" t="s">
        <v>379</v>
      </c>
      <c r="E507" s="216" t="s">
        <v>909</v>
      </c>
      <c r="F507" s="217" t="s">
        <v>1744</v>
      </c>
      <c r="G507" s="218" t="s">
        <v>360</v>
      </c>
      <c r="H507" s="219">
        <v>1</v>
      </c>
      <c r="I507" s="129">
        <v>0</v>
      </c>
      <c r="J507" s="220">
        <f>ROUND(I507*H507,1)</f>
        <v>0</v>
      </c>
      <c r="K507" s="217" t="s">
        <v>1</v>
      </c>
      <c r="L507" s="124"/>
      <c r="M507" s="125" t="s">
        <v>1</v>
      </c>
      <c r="N507" s="126" t="s">
        <v>41</v>
      </c>
      <c r="O507" s="99">
        <v>0</v>
      </c>
      <c r="P507" s="99">
        <f>O507*H507</f>
        <v>0</v>
      </c>
      <c r="Q507" s="99">
        <v>0.0002</v>
      </c>
      <c r="R507" s="99">
        <f>Q507*H507</f>
        <v>0.0002</v>
      </c>
      <c r="S507" s="99">
        <v>0</v>
      </c>
      <c r="T507" s="100">
        <f>S507*H507</f>
        <v>0</v>
      </c>
      <c r="AR507" s="101" t="s">
        <v>382</v>
      </c>
      <c r="AT507" s="101" t="s">
        <v>379</v>
      </c>
      <c r="AU507" s="101" t="s">
        <v>83</v>
      </c>
      <c r="AY507" s="17" t="s">
        <v>240</v>
      </c>
      <c r="BE507" s="102">
        <f>IF(N507="základní",J507,0)</f>
        <v>0</v>
      </c>
      <c r="BF507" s="102">
        <f>IF(N507="snížená",J507,0)</f>
        <v>0</v>
      </c>
      <c r="BG507" s="102">
        <f>IF(N507="zákl. přenesená",J507,0)</f>
        <v>0</v>
      </c>
      <c r="BH507" s="102">
        <f>IF(N507="sníž. přenesená",J507,0)</f>
        <v>0</v>
      </c>
      <c r="BI507" s="102">
        <f>IF(N507="nulová",J507,0)</f>
        <v>0</v>
      </c>
      <c r="BJ507" s="17" t="s">
        <v>83</v>
      </c>
      <c r="BK507" s="102">
        <f>ROUND(I507*H507,1)</f>
        <v>0</v>
      </c>
      <c r="BL507" s="17" t="s">
        <v>357</v>
      </c>
      <c r="BM507" s="101" t="s">
        <v>910</v>
      </c>
    </row>
    <row r="508" spans="2:51" s="13" customFormat="1" ht="12">
      <c r="B508" s="108"/>
      <c r="C508" s="204"/>
      <c r="D508" s="200" t="s">
        <v>249</v>
      </c>
      <c r="E508" s="205" t="s">
        <v>1</v>
      </c>
      <c r="F508" s="206" t="s">
        <v>911</v>
      </c>
      <c r="G508" s="204"/>
      <c r="H508" s="205" t="s">
        <v>1</v>
      </c>
      <c r="I508" s="139"/>
      <c r="J508" s="204"/>
      <c r="K508" s="204"/>
      <c r="L508" s="108"/>
      <c r="M508" s="110"/>
      <c r="N508" s="111"/>
      <c r="O508" s="111"/>
      <c r="P508" s="111"/>
      <c r="Q508" s="111"/>
      <c r="R508" s="111"/>
      <c r="S508" s="111"/>
      <c r="T508" s="112"/>
      <c r="AT508" s="109" t="s">
        <v>249</v>
      </c>
      <c r="AU508" s="109" t="s">
        <v>83</v>
      </c>
      <c r="AV508" s="13" t="s">
        <v>6</v>
      </c>
      <c r="AW508" s="13" t="s">
        <v>31</v>
      </c>
      <c r="AX508" s="13" t="s">
        <v>75</v>
      </c>
      <c r="AY508" s="109" t="s">
        <v>240</v>
      </c>
    </row>
    <row r="509" spans="2:51" s="13" customFormat="1" ht="12">
      <c r="B509" s="108"/>
      <c r="C509" s="204"/>
      <c r="D509" s="200" t="s">
        <v>249</v>
      </c>
      <c r="E509" s="205" t="s">
        <v>1</v>
      </c>
      <c r="F509" s="206" t="s">
        <v>912</v>
      </c>
      <c r="G509" s="204"/>
      <c r="H509" s="205" t="s">
        <v>1</v>
      </c>
      <c r="I509" s="139"/>
      <c r="J509" s="204"/>
      <c r="K509" s="204"/>
      <c r="L509" s="108"/>
      <c r="M509" s="110"/>
      <c r="N509" s="111"/>
      <c r="O509" s="111"/>
      <c r="P509" s="111"/>
      <c r="Q509" s="111"/>
      <c r="R509" s="111"/>
      <c r="S509" s="111"/>
      <c r="T509" s="112"/>
      <c r="AT509" s="109" t="s">
        <v>249</v>
      </c>
      <c r="AU509" s="109" t="s">
        <v>83</v>
      </c>
      <c r="AV509" s="13" t="s">
        <v>6</v>
      </c>
      <c r="AW509" s="13" t="s">
        <v>31</v>
      </c>
      <c r="AX509" s="13" t="s">
        <v>75</v>
      </c>
      <c r="AY509" s="109" t="s">
        <v>240</v>
      </c>
    </row>
    <row r="510" spans="2:51" s="12" customFormat="1" ht="12">
      <c r="B510" s="103"/>
      <c r="C510" s="199"/>
      <c r="D510" s="200" t="s">
        <v>249</v>
      </c>
      <c r="E510" s="201" t="s">
        <v>1</v>
      </c>
      <c r="F510" s="202" t="s">
        <v>907</v>
      </c>
      <c r="G510" s="199"/>
      <c r="H510" s="203">
        <v>1</v>
      </c>
      <c r="I510" s="137"/>
      <c r="J510" s="199"/>
      <c r="K510" s="199"/>
      <c r="L510" s="103"/>
      <c r="M510" s="105"/>
      <c r="N510" s="106"/>
      <c r="O510" s="106"/>
      <c r="P510" s="106"/>
      <c r="Q510" s="106"/>
      <c r="R510" s="106"/>
      <c r="S510" s="106"/>
      <c r="T510" s="107"/>
      <c r="AT510" s="104" t="s">
        <v>249</v>
      </c>
      <c r="AU510" s="104" t="s">
        <v>83</v>
      </c>
      <c r="AV510" s="12" t="s">
        <v>83</v>
      </c>
      <c r="AW510" s="12" t="s">
        <v>31</v>
      </c>
      <c r="AX510" s="12" t="s">
        <v>6</v>
      </c>
      <c r="AY510" s="104" t="s">
        <v>240</v>
      </c>
    </row>
    <row r="511" spans="2:65" s="1" customFormat="1" ht="24">
      <c r="B511" s="95"/>
      <c r="C511" s="193" t="s">
        <v>913</v>
      </c>
      <c r="D511" s="193" t="s">
        <v>242</v>
      </c>
      <c r="E511" s="194" t="s">
        <v>914</v>
      </c>
      <c r="F511" s="195" t="s">
        <v>915</v>
      </c>
      <c r="G511" s="196" t="s">
        <v>504</v>
      </c>
      <c r="H511" s="197">
        <v>0.021</v>
      </c>
      <c r="I511" s="128">
        <v>0</v>
      </c>
      <c r="J511" s="198">
        <f>ROUND(I511*H511,1)</f>
        <v>0</v>
      </c>
      <c r="K511" s="195" t="s">
        <v>246</v>
      </c>
      <c r="L511" s="28"/>
      <c r="M511" s="97" t="s">
        <v>1</v>
      </c>
      <c r="N511" s="98" t="s">
        <v>41</v>
      </c>
      <c r="O511" s="99">
        <v>1.379</v>
      </c>
      <c r="P511" s="99">
        <f>O511*H511</f>
        <v>0.028959000000000002</v>
      </c>
      <c r="Q511" s="99">
        <v>0</v>
      </c>
      <c r="R511" s="99">
        <f>Q511*H511</f>
        <v>0</v>
      </c>
      <c r="S511" s="99">
        <v>0</v>
      </c>
      <c r="T511" s="100">
        <f>S511*H511</f>
        <v>0</v>
      </c>
      <c r="AR511" s="101" t="s">
        <v>357</v>
      </c>
      <c r="AT511" s="101" t="s">
        <v>242</v>
      </c>
      <c r="AU511" s="101" t="s">
        <v>83</v>
      </c>
      <c r="AY511" s="17" t="s">
        <v>240</v>
      </c>
      <c r="BE511" s="102">
        <f>IF(N511="základní",J511,0)</f>
        <v>0</v>
      </c>
      <c r="BF511" s="102">
        <f>IF(N511="snížená",J511,0)</f>
        <v>0</v>
      </c>
      <c r="BG511" s="102">
        <f>IF(N511="zákl. přenesená",J511,0)</f>
        <v>0</v>
      </c>
      <c r="BH511" s="102">
        <f>IF(N511="sníž. přenesená",J511,0)</f>
        <v>0</v>
      </c>
      <c r="BI511" s="102">
        <f>IF(N511="nulová",J511,0)</f>
        <v>0</v>
      </c>
      <c r="BJ511" s="17" t="s">
        <v>83</v>
      </c>
      <c r="BK511" s="102">
        <f>ROUND(I511*H511,1)</f>
        <v>0</v>
      </c>
      <c r="BL511" s="17" t="s">
        <v>357</v>
      </c>
      <c r="BM511" s="101" t="s">
        <v>916</v>
      </c>
    </row>
    <row r="512" spans="2:65" s="1" customFormat="1" ht="24">
      <c r="B512" s="95"/>
      <c r="C512" s="193" t="s">
        <v>917</v>
      </c>
      <c r="D512" s="193" t="s">
        <v>242</v>
      </c>
      <c r="E512" s="194" t="s">
        <v>918</v>
      </c>
      <c r="F512" s="195" t="s">
        <v>919</v>
      </c>
      <c r="G512" s="196" t="s">
        <v>504</v>
      </c>
      <c r="H512" s="197">
        <v>0.021</v>
      </c>
      <c r="I512" s="128">
        <v>0</v>
      </c>
      <c r="J512" s="198">
        <f>ROUND(I512*H512,1)</f>
        <v>0</v>
      </c>
      <c r="K512" s="195" t="s">
        <v>246</v>
      </c>
      <c r="L512" s="28"/>
      <c r="M512" s="97" t="s">
        <v>1</v>
      </c>
      <c r="N512" s="98" t="s">
        <v>41</v>
      </c>
      <c r="O512" s="99">
        <v>1.18</v>
      </c>
      <c r="P512" s="99">
        <f>O512*H512</f>
        <v>0.02478</v>
      </c>
      <c r="Q512" s="99">
        <v>0</v>
      </c>
      <c r="R512" s="99">
        <f>Q512*H512</f>
        <v>0</v>
      </c>
      <c r="S512" s="99">
        <v>0</v>
      </c>
      <c r="T512" s="100">
        <f>S512*H512</f>
        <v>0</v>
      </c>
      <c r="AR512" s="101" t="s">
        <v>357</v>
      </c>
      <c r="AT512" s="101" t="s">
        <v>242</v>
      </c>
      <c r="AU512" s="101" t="s">
        <v>83</v>
      </c>
      <c r="AY512" s="17" t="s">
        <v>240</v>
      </c>
      <c r="BE512" s="102">
        <f>IF(N512="základní",J512,0)</f>
        <v>0</v>
      </c>
      <c r="BF512" s="102">
        <f>IF(N512="snížená",J512,0)</f>
        <v>0</v>
      </c>
      <c r="BG512" s="102">
        <f>IF(N512="zákl. přenesená",J512,0)</f>
        <v>0</v>
      </c>
      <c r="BH512" s="102">
        <f>IF(N512="sníž. přenesená",J512,0)</f>
        <v>0</v>
      </c>
      <c r="BI512" s="102">
        <f>IF(N512="nulová",J512,0)</f>
        <v>0</v>
      </c>
      <c r="BJ512" s="17" t="s">
        <v>83</v>
      </c>
      <c r="BK512" s="102">
        <f>ROUND(I512*H512,1)</f>
        <v>0</v>
      </c>
      <c r="BL512" s="17" t="s">
        <v>357</v>
      </c>
      <c r="BM512" s="101" t="s">
        <v>920</v>
      </c>
    </row>
    <row r="513" spans="2:63" s="11" customFormat="1" ht="24" customHeight="1">
      <c r="B513" s="87"/>
      <c r="C513" s="188"/>
      <c r="D513" s="190" t="s">
        <v>74</v>
      </c>
      <c r="E513" s="191" t="s">
        <v>921</v>
      </c>
      <c r="F513" s="191" t="s">
        <v>922</v>
      </c>
      <c r="G513" s="189"/>
      <c r="H513" s="189"/>
      <c r="I513" s="142"/>
      <c r="J513" s="192">
        <f>BK513</f>
        <v>0</v>
      </c>
      <c r="K513" s="189"/>
      <c r="L513" s="87"/>
      <c r="M513" s="89"/>
      <c r="N513" s="90"/>
      <c r="O513" s="90"/>
      <c r="P513" s="91">
        <f>SUM(P514:P520)</f>
        <v>0</v>
      </c>
      <c r="Q513" s="90"/>
      <c r="R513" s="91">
        <f>SUM(R514:R520)</f>
        <v>0</v>
      </c>
      <c r="S513" s="90"/>
      <c r="T513" s="92">
        <f>SUM(T514:T520)</f>
        <v>0</v>
      </c>
      <c r="AR513" s="88" t="s">
        <v>83</v>
      </c>
      <c r="AT513" s="93" t="s">
        <v>74</v>
      </c>
      <c r="AU513" s="93" t="s">
        <v>6</v>
      </c>
      <c r="AY513" s="88" t="s">
        <v>240</v>
      </c>
      <c r="BK513" s="94">
        <f>SUM(BK514:BK520)</f>
        <v>0</v>
      </c>
    </row>
    <row r="514" spans="2:65" s="1" customFormat="1" ht="12">
      <c r="B514" s="95"/>
      <c r="C514" s="193" t="s">
        <v>923</v>
      </c>
      <c r="D514" s="193" t="s">
        <v>242</v>
      </c>
      <c r="E514" s="194" t="s">
        <v>921</v>
      </c>
      <c r="F514" s="195" t="s">
        <v>922</v>
      </c>
      <c r="G514" s="196" t="s">
        <v>924</v>
      </c>
      <c r="H514" s="197">
        <v>1</v>
      </c>
      <c r="I514" s="128">
        <v>0</v>
      </c>
      <c r="J514" s="198">
        <f>ROUND(I514*H514,1)</f>
        <v>0</v>
      </c>
      <c r="K514" s="195" t="s">
        <v>1</v>
      </c>
      <c r="L514" s="28"/>
      <c r="M514" s="97" t="s">
        <v>1</v>
      </c>
      <c r="N514" s="98" t="s">
        <v>41</v>
      </c>
      <c r="O514" s="99">
        <v>0</v>
      </c>
      <c r="P514" s="99">
        <f>O514*H514</f>
        <v>0</v>
      </c>
      <c r="Q514" s="99">
        <v>0</v>
      </c>
      <c r="R514" s="99">
        <f>Q514*H514</f>
        <v>0</v>
      </c>
      <c r="S514" s="99">
        <v>0</v>
      </c>
      <c r="T514" s="100">
        <f>S514*H514</f>
        <v>0</v>
      </c>
      <c r="AR514" s="101" t="s">
        <v>357</v>
      </c>
      <c r="AT514" s="101" t="s">
        <v>242</v>
      </c>
      <c r="AU514" s="101" t="s">
        <v>83</v>
      </c>
      <c r="AY514" s="17" t="s">
        <v>240</v>
      </c>
      <c r="BE514" s="102">
        <f>IF(N514="základní",J514,0)</f>
        <v>0</v>
      </c>
      <c r="BF514" s="102">
        <f>IF(N514="snížená",J514,0)</f>
        <v>0</v>
      </c>
      <c r="BG514" s="102">
        <f>IF(N514="zákl. přenesená",J514,0)</f>
        <v>0</v>
      </c>
      <c r="BH514" s="102">
        <f>IF(N514="sníž. přenesená",J514,0)</f>
        <v>0</v>
      </c>
      <c r="BI514" s="102">
        <f>IF(N514="nulová",J514,0)</f>
        <v>0</v>
      </c>
      <c r="BJ514" s="17" t="s">
        <v>83</v>
      </c>
      <c r="BK514" s="102">
        <f>ROUND(I514*H514,1)</f>
        <v>0</v>
      </c>
      <c r="BL514" s="17" t="s">
        <v>357</v>
      </c>
      <c r="BM514" s="101" t="s">
        <v>925</v>
      </c>
    </row>
    <row r="515" spans="2:51" s="13" customFormat="1" ht="12">
      <c r="B515" s="108"/>
      <c r="C515" s="204"/>
      <c r="D515" s="200" t="s">
        <v>249</v>
      </c>
      <c r="E515" s="205" t="s">
        <v>1</v>
      </c>
      <c r="F515" s="206" t="s">
        <v>926</v>
      </c>
      <c r="G515" s="204"/>
      <c r="H515" s="205" t="s">
        <v>1</v>
      </c>
      <c r="I515" s="139"/>
      <c r="J515" s="204"/>
      <c r="K515" s="204"/>
      <c r="L515" s="108"/>
      <c r="M515" s="110"/>
      <c r="N515" s="111"/>
      <c r="O515" s="111"/>
      <c r="P515" s="111"/>
      <c r="Q515" s="111"/>
      <c r="R515" s="111"/>
      <c r="S515" s="111"/>
      <c r="T515" s="112"/>
      <c r="AT515" s="109" t="s">
        <v>249</v>
      </c>
      <c r="AU515" s="109" t="s">
        <v>83</v>
      </c>
      <c r="AV515" s="13" t="s">
        <v>6</v>
      </c>
      <c r="AW515" s="13" t="s">
        <v>31</v>
      </c>
      <c r="AX515" s="13" t="s">
        <v>75</v>
      </c>
      <c r="AY515" s="109" t="s">
        <v>240</v>
      </c>
    </row>
    <row r="516" spans="2:51" s="13" customFormat="1" ht="12">
      <c r="B516" s="108"/>
      <c r="C516" s="204"/>
      <c r="D516" s="200" t="s">
        <v>249</v>
      </c>
      <c r="E516" s="205" t="s">
        <v>1</v>
      </c>
      <c r="F516" s="206" t="s">
        <v>927</v>
      </c>
      <c r="G516" s="204"/>
      <c r="H516" s="205" t="s">
        <v>1</v>
      </c>
      <c r="I516" s="139"/>
      <c r="J516" s="204"/>
      <c r="K516" s="204"/>
      <c r="L516" s="108"/>
      <c r="M516" s="110"/>
      <c r="N516" s="111"/>
      <c r="O516" s="111"/>
      <c r="P516" s="111"/>
      <c r="Q516" s="111"/>
      <c r="R516" s="111"/>
      <c r="S516" s="111"/>
      <c r="T516" s="112"/>
      <c r="AT516" s="109" t="s">
        <v>249</v>
      </c>
      <c r="AU516" s="109" t="s">
        <v>83</v>
      </c>
      <c r="AV516" s="13" t="s">
        <v>6</v>
      </c>
      <c r="AW516" s="13" t="s">
        <v>31</v>
      </c>
      <c r="AX516" s="13" t="s">
        <v>75</v>
      </c>
      <c r="AY516" s="109" t="s">
        <v>240</v>
      </c>
    </row>
    <row r="517" spans="2:51" s="13" customFormat="1" ht="12">
      <c r="B517" s="108"/>
      <c r="C517" s="204"/>
      <c r="D517" s="200" t="s">
        <v>249</v>
      </c>
      <c r="E517" s="205" t="s">
        <v>1</v>
      </c>
      <c r="F517" s="206" t="s">
        <v>928</v>
      </c>
      <c r="G517" s="204"/>
      <c r="H517" s="205" t="s">
        <v>1</v>
      </c>
      <c r="I517" s="139"/>
      <c r="J517" s="204"/>
      <c r="K517" s="204"/>
      <c r="L517" s="108"/>
      <c r="M517" s="110"/>
      <c r="N517" s="111"/>
      <c r="O517" s="111"/>
      <c r="P517" s="111"/>
      <c r="Q517" s="111"/>
      <c r="R517" s="111"/>
      <c r="S517" s="111"/>
      <c r="T517" s="112"/>
      <c r="AT517" s="109" t="s">
        <v>249</v>
      </c>
      <c r="AU517" s="109" t="s">
        <v>83</v>
      </c>
      <c r="AV517" s="13" t="s">
        <v>6</v>
      </c>
      <c r="AW517" s="13" t="s">
        <v>31</v>
      </c>
      <c r="AX517" s="13" t="s">
        <v>75</v>
      </c>
      <c r="AY517" s="109" t="s">
        <v>240</v>
      </c>
    </row>
    <row r="518" spans="2:51" s="13" customFormat="1" ht="22.5">
      <c r="B518" s="108"/>
      <c r="C518" s="204"/>
      <c r="D518" s="200" t="s">
        <v>249</v>
      </c>
      <c r="E518" s="205" t="s">
        <v>1</v>
      </c>
      <c r="F518" s="206" t="s">
        <v>929</v>
      </c>
      <c r="G518" s="204"/>
      <c r="H518" s="205" t="s">
        <v>1</v>
      </c>
      <c r="I518" s="139"/>
      <c r="J518" s="204"/>
      <c r="K518" s="204"/>
      <c r="L518" s="108"/>
      <c r="M518" s="110"/>
      <c r="N518" s="111"/>
      <c r="O518" s="111"/>
      <c r="P518" s="111"/>
      <c r="Q518" s="111"/>
      <c r="R518" s="111"/>
      <c r="S518" s="111"/>
      <c r="T518" s="112"/>
      <c r="AT518" s="109" t="s">
        <v>249</v>
      </c>
      <c r="AU518" s="109" t="s">
        <v>83</v>
      </c>
      <c r="AV518" s="13" t="s">
        <v>6</v>
      </c>
      <c r="AW518" s="13" t="s">
        <v>31</v>
      </c>
      <c r="AX518" s="13" t="s">
        <v>75</v>
      </c>
      <c r="AY518" s="109" t="s">
        <v>240</v>
      </c>
    </row>
    <row r="519" spans="2:51" s="13" customFormat="1" ht="12">
      <c r="B519" s="108"/>
      <c r="C519" s="204"/>
      <c r="D519" s="200" t="s">
        <v>249</v>
      </c>
      <c r="E519" s="205" t="s">
        <v>1</v>
      </c>
      <c r="F519" s="206" t="s">
        <v>930</v>
      </c>
      <c r="G519" s="204"/>
      <c r="H519" s="205" t="s">
        <v>1</v>
      </c>
      <c r="I519" s="139"/>
      <c r="J519" s="204"/>
      <c r="K519" s="204"/>
      <c r="L519" s="108"/>
      <c r="M519" s="110"/>
      <c r="N519" s="111"/>
      <c r="O519" s="111"/>
      <c r="P519" s="111"/>
      <c r="Q519" s="111"/>
      <c r="R519" s="111"/>
      <c r="S519" s="111"/>
      <c r="T519" s="112"/>
      <c r="AT519" s="109" t="s">
        <v>249</v>
      </c>
      <c r="AU519" s="109" t="s">
        <v>83</v>
      </c>
      <c r="AV519" s="13" t="s">
        <v>6</v>
      </c>
      <c r="AW519" s="13" t="s">
        <v>31</v>
      </c>
      <c r="AX519" s="13" t="s">
        <v>75</v>
      </c>
      <c r="AY519" s="109" t="s">
        <v>240</v>
      </c>
    </row>
    <row r="520" spans="2:51" s="12" customFormat="1" ht="12">
      <c r="B520" s="103"/>
      <c r="C520" s="199"/>
      <c r="D520" s="200" t="s">
        <v>249</v>
      </c>
      <c r="E520" s="201" t="s">
        <v>1</v>
      </c>
      <c r="F520" s="202" t="s">
        <v>931</v>
      </c>
      <c r="G520" s="199"/>
      <c r="H520" s="203">
        <v>1</v>
      </c>
      <c r="I520" s="137"/>
      <c r="J520" s="199"/>
      <c r="K520" s="199"/>
      <c r="L520" s="103"/>
      <c r="M520" s="105"/>
      <c r="N520" s="106"/>
      <c r="O520" s="106"/>
      <c r="P520" s="106"/>
      <c r="Q520" s="106"/>
      <c r="R520" s="106"/>
      <c r="S520" s="106"/>
      <c r="T520" s="107"/>
      <c r="AT520" s="104" t="s">
        <v>249</v>
      </c>
      <c r="AU520" s="104" t="s">
        <v>83</v>
      </c>
      <c r="AV520" s="12" t="s">
        <v>83</v>
      </c>
      <c r="AW520" s="12" t="s">
        <v>31</v>
      </c>
      <c r="AX520" s="12" t="s">
        <v>6</v>
      </c>
      <c r="AY520" s="104" t="s">
        <v>240</v>
      </c>
    </row>
    <row r="521" spans="2:63" s="11" customFormat="1" ht="22.9" customHeight="1">
      <c r="B521" s="87"/>
      <c r="C521" s="188"/>
      <c r="D521" s="190" t="s">
        <v>74</v>
      </c>
      <c r="E521" s="191" t="s">
        <v>932</v>
      </c>
      <c r="F521" s="191" t="s">
        <v>933</v>
      </c>
      <c r="G521" s="189"/>
      <c r="H521" s="189"/>
      <c r="I521" s="142"/>
      <c r="J521" s="192">
        <f>BK521</f>
        <v>0</v>
      </c>
      <c r="K521" s="189"/>
      <c r="L521" s="87"/>
      <c r="M521" s="89"/>
      <c r="N521" s="90"/>
      <c r="O521" s="90"/>
      <c r="P521" s="91">
        <f>SUM(P522:P551)</f>
        <v>9.55522</v>
      </c>
      <c r="Q521" s="90"/>
      <c r="R521" s="91">
        <f>SUM(R522:R551)</f>
        <v>0.09575999999999998</v>
      </c>
      <c r="S521" s="90"/>
      <c r="T521" s="92">
        <f>SUM(T522:T551)</f>
        <v>0.17097</v>
      </c>
      <c r="AR521" s="88" t="s">
        <v>83</v>
      </c>
      <c r="AT521" s="93" t="s">
        <v>74</v>
      </c>
      <c r="AU521" s="93" t="s">
        <v>6</v>
      </c>
      <c r="AY521" s="88" t="s">
        <v>240</v>
      </c>
      <c r="BK521" s="94">
        <f>SUM(BK522:BK551)</f>
        <v>0</v>
      </c>
    </row>
    <row r="522" spans="2:65" s="1" customFormat="1" ht="12">
      <c r="B522" s="95"/>
      <c r="C522" s="193" t="s">
        <v>934</v>
      </c>
      <c r="D522" s="193" t="s">
        <v>242</v>
      </c>
      <c r="E522" s="194" t="s">
        <v>935</v>
      </c>
      <c r="F522" s="195" t="s">
        <v>936</v>
      </c>
      <c r="G522" s="196" t="s">
        <v>591</v>
      </c>
      <c r="H522" s="197">
        <v>293.3</v>
      </c>
      <c r="I522" s="128">
        <v>0</v>
      </c>
      <c r="J522" s="198">
        <f>ROUND(I522*H522,1)</f>
        <v>0</v>
      </c>
      <c r="K522" s="195" t="s">
        <v>1</v>
      </c>
      <c r="L522" s="28"/>
      <c r="M522" s="97" t="s">
        <v>1</v>
      </c>
      <c r="N522" s="98" t="s">
        <v>41</v>
      </c>
      <c r="O522" s="99">
        <v>0</v>
      </c>
      <c r="P522" s="99">
        <f>O522*H522</f>
        <v>0</v>
      </c>
      <c r="Q522" s="99">
        <v>0</v>
      </c>
      <c r="R522" s="99">
        <f>Q522*H522</f>
        <v>0</v>
      </c>
      <c r="S522" s="99">
        <v>0</v>
      </c>
      <c r="T522" s="100">
        <f>S522*H522</f>
        <v>0</v>
      </c>
      <c r="AR522" s="101" t="s">
        <v>357</v>
      </c>
      <c r="AT522" s="101" t="s">
        <v>242</v>
      </c>
      <c r="AU522" s="101" t="s">
        <v>83</v>
      </c>
      <c r="AY522" s="17" t="s">
        <v>240</v>
      </c>
      <c r="BE522" s="102">
        <f>IF(N522="základní",J522,0)</f>
        <v>0</v>
      </c>
      <c r="BF522" s="102">
        <f>IF(N522="snížená",J522,0)</f>
        <v>0</v>
      </c>
      <c r="BG522" s="102">
        <f>IF(N522="zákl. přenesená",J522,0)</f>
        <v>0</v>
      </c>
      <c r="BH522" s="102">
        <f>IF(N522="sníž. přenesená",J522,0)</f>
        <v>0</v>
      </c>
      <c r="BI522" s="102">
        <f>IF(N522="nulová",J522,0)</f>
        <v>0</v>
      </c>
      <c r="BJ522" s="17" t="s">
        <v>83</v>
      </c>
      <c r="BK522" s="102">
        <f>ROUND(I522*H522,1)</f>
        <v>0</v>
      </c>
      <c r="BL522" s="17" t="s">
        <v>357</v>
      </c>
      <c r="BM522" s="101" t="s">
        <v>937</v>
      </c>
    </row>
    <row r="523" spans="2:65" s="1" customFormat="1" ht="24">
      <c r="B523" s="95"/>
      <c r="C523" s="193" t="s">
        <v>938</v>
      </c>
      <c r="D523" s="193" t="s">
        <v>242</v>
      </c>
      <c r="E523" s="194" t="s">
        <v>939</v>
      </c>
      <c r="F523" s="195" t="s">
        <v>940</v>
      </c>
      <c r="G523" s="196" t="s">
        <v>450</v>
      </c>
      <c r="H523" s="197">
        <v>1</v>
      </c>
      <c r="I523" s="128">
        <v>0</v>
      </c>
      <c r="J523" s="198">
        <f>ROUND(I523*H523,1)</f>
        <v>0</v>
      </c>
      <c r="K523" s="195" t="s">
        <v>246</v>
      </c>
      <c r="L523" s="28"/>
      <c r="M523" s="97" t="s">
        <v>1</v>
      </c>
      <c r="N523" s="98" t="s">
        <v>41</v>
      </c>
      <c r="O523" s="99">
        <v>0.465</v>
      </c>
      <c r="P523" s="99">
        <f>O523*H523</f>
        <v>0.465</v>
      </c>
      <c r="Q523" s="99">
        <v>0</v>
      </c>
      <c r="R523" s="99">
        <f>Q523*H523</f>
        <v>0</v>
      </c>
      <c r="S523" s="99">
        <v>0.0342</v>
      </c>
      <c r="T523" s="100">
        <f>S523*H523</f>
        <v>0.0342</v>
      </c>
      <c r="AR523" s="101" t="s">
        <v>357</v>
      </c>
      <c r="AT523" s="101" t="s">
        <v>242</v>
      </c>
      <c r="AU523" s="101" t="s">
        <v>83</v>
      </c>
      <c r="AY523" s="17" t="s">
        <v>240</v>
      </c>
      <c r="BE523" s="102">
        <f>IF(N523="základní",J523,0)</f>
        <v>0</v>
      </c>
      <c r="BF523" s="102">
        <f>IF(N523="snížená",J523,0)</f>
        <v>0</v>
      </c>
      <c r="BG523" s="102">
        <f>IF(N523="zákl. přenesená",J523,0)</f>
        <v>0</v>
      </c>
      <c r="BH523" s="102">
        <f>IF(N523="sníž. přenesená",J523,0)</f>
        <v>0</v>
      </c>
      <c r="BI523" s="102">
        <f>IF(N523="nulová",J523,0)</f>
        <v>0</v>
      </c>
      <c r="BJ523" s="17" t="s">
        <v>83</v>
      </c>
      <c r="BK523" s="102">
        <f>ROUND(I523*H523,1)</f>
        <v>0</v>
      </c>
      <c r="BL523" s="17" t="s">
        <v>357</v>
      </c>
      <c r="BM523" s="101" t="s">
        <v>941</v>
      </c>
    </row>
    <row r="524" spans="2:65" s="1" customFormat="1" ht="24">
      <c r="B524" s="95"/>
      <c r="C524" s="193" t="s">
        <v>942</v>
      </c>
      <c r="D524" s="193" t="s">
        <v>242</v>
      </c>
      <c r="E524" s="194" t="s">
        <v>943</v>
      </c>
      <c r="F524" s="195" t="s">
        <v>944</v>
      </c>
      <c r="G524" s="196" t="s">
        <v>450</v>
      </c>
      <c r="H524" s="197">
        <v>1</v>
      </c>
      <c r="I524" s="128">
        <v>0</v>
      </c>
      <c r="J524" s="198">
        <f>ROUND(I524*H524,1)</f>
        <v>0</v>
      </c>
      <c r="K524" s="195" t="s">
        <v>246</v>
      </c>
      <c r="L524" s="28"/>
      <c r="M524" s="97" t="s">
        <v>1</v>
      </c>
      <c r="N524" s="98" t="s">
        <v>41</v>
      </c>
      <c r="O524" s="99">
        <v>1.4</v>
      </c>
      <c r="P524" s="99">
        <f>O524*H524</f>
        <v>1.4</v>
      </c>
      <c r="Q524" s="99">
        <v>0.0232</v>
      </c>
      <c r="R524" s="99">
        <f>Q524*H524</f>
        <v>0.0232</v>
      </c>
      <c r="S524" s="99">
        <v>0</v>
      </c>
      <c r="T524" s="100">
        <f>S524*H524</f>
        <v>0</v>
      </c>
      <c r="AR524" s="101" t="s">
        <v>357</v>
      </c>
      <c r="AT524" s="101" t="s">
        <v>242</v>
      </c>
      <c r="AU524" s="101" t="s">
        <v>83</v>
      </c>
      <c r="AY524" s="17" t="s">
        <v>240</v>
      </c>
      <c r="BE524" s="102">
        <f>IF(N524="základní",J524,0)</f>
        <v>0</v>
      </c>
      <c r="BF524" s="102">
        <f>IF(N524="snížená",J524,0)</f>
        <v>0</v>
      </c>
      <c r="BG524" s="102">
        <f>IF(N524="zákl. přenesená",J524,0)</f>
        <v>0</v>
      </c>
      <c r="BH524" s="102">
        <f>IF(N524="sníž. přenesená",J524,0)</f>
        <v>0</v>
      </c>
      <c r="BI524" s="102">
        <f>IF(N524="nulová",J524,0)</f>
        <v>0</v>
      </c>
      <c r="BJ524" s="17" t="s">
        <v>83</v>
      </c>
      <c r="BK524" s="102">
        <f>ROUND(I524*H524,1)</f>
        <v>0</v>
      </c>
      <c r="BL524" s="17" t="s">
        <v>357</v>
      </c>
      <c r="BM524" s="101" t="s">
        <v>945</v>
      </c>
    </row>
    <row r="525" spans="2:51" s="13" customFormat="1" ht="12">
      <c r="B525" s="108"/>
      <c r="C525" s="204"/>
      <c r="D525" s="200" t="s">
        <v>249</v>
      </c>
      <c r="E525" s="205" t="s">
        <v>1</v>
      </c>
      <c r="F525" s="206" t="s">
        <v>946</v>
      </c>
      <c r="G525" s="204"/>
      <c r="H525" s="205" t="s">
        <v>1</v>
      </c>
      <c r="I525" s="139"/>
      <c r="J525" s="204"/>
      <c r="K525" s="204"/>
      <c r="L525" s="108"/>
      <c r="M525" s="110"/>
      <c r="N525" s="111"/>
      <c r="O525" s="111"/>
      <c r="P525" s="111"/>
      <c r="Q525" s="111"/>
      <c r="R525" s="111"/>
      <c r="S525" s="111"/>
      <c r="T525" s="112"/>
      <c r="AT525" s="109" t="s">
        <v>249</v>
      </c>
      <c r="AU525" s="109" t="s">
        <v>83</v>
      </c>
      <c r="AV525" s="13" t="s">
        <v>6</v>
      </c>
      <c r="AW525" s="13" t="s">
        <v>31</v>
      </c>
      <c r="AX525" s="13" t="s">
        <v>75</v>
      </c>
      <c r="AY525" s="109" t="s">
        <v>240</v>
      </c>
    </row>
    <row r="526" spans="2:51" s="13" customFormat="1" ht="22.5">
      <c r="B526" s="108"/>
      <c r="C526" s="204"/>
      <c r="D526" s="200" t="s">
        <v>249</v>
      </c>
      <c r="E526" s="205" t="s">
        <v>1</v>
      </c>
      <c r="F526" s="206" t="s">
        <v>1742</v>
      </c>
      <c r="G526" s="204"/>
      <c r="H526" s="205" t="s">
        <v>1</v>
      </c>
      <c r="I526" s="139"/>
      <c r="J526" s="204"/>
      <c r="K526" s="204"/>
      <c r="L526" s="108"/>
      <c r="M526" s="110"/>
      <c r="N526" s="111"/>
      <c r="O526" s="111"/>
      <c r="P526" s="111"/>
      <c r="Q526" s="111"/>
      <c r="R526" s="111"/>
      <c r="S526" s="111"/>
      <c r="T526" s="112"/>
      <c r="AT526" s="109" t="s">
        <v>249</v>
      </c>
      <c r="AU526" s="109" t="s">
        <v>83</v>
      </c>
      <c r="AV526" s="13" t="s">
        <v>6</v>
      </c>
      <c r="AW526" s="13" t="s">
        <v>31</v>
      </c>
      <c r="AX526" s="13" t="s">
        <v>75</v>
      </c>
      <c r="AY526" s="109" t="s">
        <v>240</v>
      </c>
    </row>
    <row r="527" spans="2:51" s="12" customFormat="1" ht="12">
      <c r="B527" s="103"/>
      <c r="C527" s="199"/>
      <c r="D527" s="200" t="s">
        <v>249</v>
      </c>
      <c r="E527" s="201" t="s">
        <v>1</v>
      </c>
      <c r="F527" s="202" t="s">
        <v>931</v>
      </c>
      <c r="G527" s="199"/>
      <c r="H527" s="203">
        <v>1</v>
      </c>
      <c r="I527" s="137"/>
      <c r="J527" s="199"/>
      <c r="K527" s="199"/>
      <c r="L527" s="103"/>
      <c r="M527" s="105"/>
      <c r="N527" s="106"/>
      <c r="O527" s="106"/>
      <c r="P527" s="106"/>
      <c r="Q527" s="106"/>
      <c r="R527" s="106"/>
      <c r="S527" s="106"/>
      <c r="T527" s="107"/>
      <c r="AT527" s="104" t="s">
        <v>249</v>
      </c>
      <c r="AU527" s="104" t="s">
        <v>83</v>
      </c>
      <c r="AV527" s="12" t="s">
        <v>83</v>
      </c>
      <c r="AW527" s="12" t="s">
        <v>31</v>
      </c>
      <c r="AX527" s="12" t="s">
        <v>6</v>
      </c>
      <c r="AY527" s="104" t="s">
        <v>240</v>
      </c>
    </row>
    <row r="528" spans="2:65" s="1" customFormat="1" ht="24">
      <c r="B528" s="95"/>
      <c r="C528" s="193" t="s">
        <v>947</v>
      </c>
      <c r="D528" s="193" t="s">
        <v>242</v>
      </c>
      <c r="E528" s="194" t="s">
        <v>948</v>
      </c>
      <c r="F528" s="195" t="s">
        <v>949</v>
      </c>
      <c r="G528" s="196" t="s">
        <v>450</v>
      </c>
      <c r="H528" s="197">
        <v>1</v>
      </c>
      <c r="I528" s="128">
        <v>0</v>
      </c>
      <c r="J528" s="198">
        <f>ROUND(I528*H528,1)</f>
        <v>0</v>
      </c>
      <c r="K528" s="195" t="s">
        <v>246</v>
      </c>
      <c r="L528" s="28"/>
      <c r="M528" s="97" t="s">
        <v>1</v>
      </c>
      <c r="N528" s="98" t="s">
        <v>41</v>
      </c>
      <c r="O528" s="99">
        <v>0.362</v>
      </c>
      <c r="P528" s="99">
        <f>O528*H528</f>
        <v>0.362</v>
      </c>
      <c r="Q528" s="99">
        <v>0</v>
      </c>
      <c r="R528" s="99">
        <f>Q528*H528</f>
        <v>0</v>
      </c>
      <c r="S528" s="99">
        <v>0.01946</v>
      </c>
      <c r="T528" s="100">
        <f>S528*H528</f>
        <v>0.01946</v>
      </c>
      <c r="AR528" s="101" t="s">
        <v>357</v>
      </c>
      <c r="AT528" s="101" t="s">
        <v>242</v>
      </c>
      <c r="AU528" s="101" t="s">
        <v>83</v>
      </c>
      <c r="AY528" s="17" t="s">
        <v>240</v>
      </c>
      <c r="BE528" s="102">
        <f>IF(N528="základní",J528,0)</f>
        <v>0</v>
      </c>
      <c r="BF528" s="102">
        <f>IF(N528="snížená",J528,0)</f>
        <v>0</v>
      </c>
      <c r="BG528" s="102">
        <f>IF(N528="zákl. přenesená",J528,0)</f>
        <v>0</v>
      </c>
      <c r="BH528" s="102">
        <f>IF(N528="sníž. přenesená",J528,0)</f>
        <v>0</v>
      </c>
      <c r="BI528" s="102">
        <f>IF(N528="nulová",J528,0)</f>
        <v>0</v>
      </c>
      <c r="BJ528" s="17" t="s">
        <v>83</v>
      </c>
      <c r="BK528" s="102">
        <f>ROUND(I528*H528,1)</f>
        <v>0</v>
      </c>
      <c r="BL528" s="17" t="s">
        <v>357</v>
      </c>
      <c r="BM528" s="101" t="s">
        <v>950</v>
      </c>
    </row>
    <row r="529" spans="2:65" s="1" customFormat="1" ht="24">
      <c r="B529" s="95"/>
      <c r="C529" s="193" t="s">
        <v>951</v>
      </c>
      <c r="D529" s="193" t="s">
        <v>242</v>
      </c>
      <c r="E529" s="194" t="s">
        <v>952</v>
      </c>
      <c r="F529" s="195" t="s">
        <v>953</v>
      </c>
      <c r="G529" s="196" t="s">
        <v>450</v>
      </c>
      <c r="H529" s="197">
        <v>1</v>
      </c>
      <c r="I529" s="128">
        <v>0</v>
      </c>
      <c r="J529" s="198">
        <f>ROUND(I529*H529,1)</f>
        <v>0</v>
      </c>
      <c r="K529" s="195" t="s">
        <v>1</v>
      </c>
      <c r="L529" s="28"/>
      <c r="M529" s="97" t="s">
        <v>1</v>
      </c>
      <c r="N529" s="98" t="s">
        <v>41</v>
      </c>
      <c r="O529" s="99">
        <v>1</v>
      </c>
      <c r="P529" s="99">
        <f>O529*H529</f>
        <v>1</v>
      </c>
      <c r="Q529" s="99">
        <v>0.001</v>
      </c>
      <c r="R529" s="99">
        <f>Q529*H529</f>
        <v>0.001</v>
      </c>
      <c r="S529" s="99">
        <v>0</v>
      </c>
      <c r="T529" s="100">
        <f>S529*H529</f>
        <v>0</v>
      </c>
      <c r="AR529" s="101" t="s">
        <v>357</v>
      </c>
      <c r="AT529" s="101" t="s">
        <v>242</v>
      </c>
      <c r="AU529" s="101" t="s">
        <v>83</v>
      </c>
      <c r="AY529" s="17" t="s">
        <v>240</v>
      </c>
      <c r="BE529" s="102">
        <f>IF(N529="základní",J529,0)</f>
        <v>0</v>
      </c>
      <c r="BF529" s="102">
        <f>IF(N529="snížená",J529,0)</f>
        <v>0</v>
      </c>
      <c r="BG529" s="102">
        <f>IF(N529="zákl. přenesená",J529,0)</f>
        <v>0</v>
      </c>
      <c r="BH529" s="102">
        <f>IF(N529="sníž. přenesená",J529,0)</f>
        <v>0</v>
      </c>
      <c r="BI529" s="102">
        <f>IF(N529="nulová",J529,0)</f>
        <v>0</v>
      </c>
      <c r="BJ529" s="17" t="s">
        <v>83</v>
      </c>
      <c r="BK529" s="102">
        <f>ROUND(I529*H529,1)</f>
        <v>0</v>
      </c>
      <c r="BL529" s="17" t="s">
        <v>357</v>
      </c>
      <c r="BM529" s="101" t="s">
        <v>954</v>
      </c>
    </row>
    <row r="530" spans="2:51" s="12" customFormat="1" ht="12">
      <c r="B530" s="103"/>
      <c r="C530" s="199"/>
      <c r="D530" s="200" t="s">
        <v>249</v>
      </c>
      <c r="E530" s="201" t="s">
        <v>1</v>
      </c>
      <c r="F530" s="202" t="s">
        <v>955</v>
      </c>
      <c r="G530" s="199"/>
      <c r="H530" s="203">
        <v>1</v>
      </c>
      <c r="I530" s="137"/>
      <c r="J530" s="199"/>
      <c r="K530" s="199"/>
      <c r="L530" s="103"/>
      <c r="M530" s="105"/>
      <c r="N530" s="106"/>
      <c r="O530" s="106"/>
      <c r="P530" s="106"/>
      <c r="Q530" s="106"/>
      <c r="R530" s="106"/>
      <c r="S530" s="106"/>
      <c r="T530" s="107"/>
      <c r="AT530" s="104" t="s">
        <v>249</v>
      </c>
      <c r="AU530" s="104" t="s">
        <v>83</v>
      </c>
      <c r="AV530" s="12" t="s">
        <v>83</v>
      </c>
      <c r="AW530" s="12" t="s">
        <v>31</v>
      </c>
      <c r="AX530" s="12" t="s">
        <v>6</v>
      </c>
      <c r="AY530" s="104" t="s">
        <v>240</v>
      </c>
    </row>
    <row r="531" spans="2:65" s="1" customFormat="1" ht="12">
      <c r="B531" s="95"/>
      <c r="C531" s="215" t="s">
        <v>956</v>
      </c>
      <c r="D531" s="215" t="s">
        <v>379</v>
      </c>
      <c r="E531" s="216" t="s">
        <v>957</v>
      </c>
      <c r="F531" s="217" t="s">
        <v>958</v>
      </c>
      <c r="G531" s="218" t="s">
        <v>360</v>
      </c>
      <c r="H531" s="219">
        <v>1</v>
      </c>
      <c r="I531" s="129">
        <v>0</v>
      </c>
      <c r="J531" s="220">
        <f aca="true" t="shared" si="0" ref="J531:J535">ROUND(I531*H531,1)</f>
        <v>0</v>
      </c>
      <c r="K531" s="217" t="s">
        <v>1</v>
      </c>
      <c r="L531" s="124"/>
      <c r="M531" s="125" t="s">
        <v>1</v>
      </c>
      <c r="N531" s="126" t="s">
        <v>41</v>
      </c>
      <c r="O531" s="99">
        <v>0</v>
      </c>
      <c r="P531" s="99">
        <f aca="true" t="shared" si="1" ref="P531:P535">O531*H531</f>
        <v>0</v>
      </c>
      <c r="Q531" s="99">
        <v>0.0135</v>
      </c>
      <c r="R531" s="99">
        <f aca="true" t="shared" si="2" ref="R531:R535">Q531*H531</f>
        <v>0.0135</v>
      </c>
      <c r="S531" s="99">
        <v>0</v>
      </c>
      <c r="T531" s="100">
        <f aca="true" t="shared" si="3" ref="T531:T535">S531*H531</f>
        <v>0</v>
      </c>
      <c r="AR531" s="101" t="s">
        <v>382</v>
      </c>
      <c r="AT531" s="101" t="s">
        <v>379</v>
      </c>
      <c r="AU531" s="101" t="s">
        <v>83</v>
      </c>
      <c r="AY531" s="17" t="s">
        <v>240</v>
      </c>
      <c r="BE531" s="102">
        <f aca="true" t="shared" si="4" ref="BE531:BE535">IF(N531="základní",J531,0)</f>
        <v>0</v>
      </c>
      <c r="BF531" s="102">
        <f aca="true" t="shared" si="5" ref="BF531:BF535">IF(N531="snížená",J531,0)</f>
        <v>0</v>
      </c>
      <c r="BG531" s="102">
        <f aca="true" t="shared" si="6" ref="BG531:BG535">IF(N531="zákl. přenesená",J531,0)</f>
        <v>0</v>
      </c>
      <c r="BH531" s="102">
        <f aca="true" t="shared" si="7" ref="BH531:BH535">IF(N531="sníž. přenesená",J531,0)</f>
        <v>0</v>
      </c>
      <c r="BI531" s="102">
        <f aca="true" t="shared" si="8" ref="BI531:BI535">IF(N531="nulová",J531,0)</f>
        <v>0</v>
      </c>
      <c r="BJ531" s="17" t="s">
        <v>83</v>
      </c>
      <c r="BK531" s="102">
        <f aca="true" t="shared" si="9" ref="BK531:BK535">ROUND(I531*H531,1)</f>
        <v>0</v>
      </c>
      <c r="BL531" s="17" t="s">
        <v>357</v>
      </c>
      <c r="BM531" s="101" t="s">
        <v>959</v>
      </c>
    </row>
    <row r="532" spans="2:65" s="1" customFormat="1" ht="24">
      <c r="B532" s="95"/>
      <c r="C532" s="193" t="s">
        <v>960</v>
      </c>
      <c r="D532" s="193" t="s">
        <v>242</v>
      </c>
      <c r="E532" s="194" t="s">
        <v>961</v>
      </c>
      <c r="F532" s="195" t="s">
        <v>962</v>
      </c>
      <c r="G532" s="196" t="s">
        <v>450</v>
      </c>
      <c r="H532" s="197">
        <v>1</v>
      </c>
      <c r="I532" s="128">
        <v>0</v>
      </c>
      <c r="J532" s="198">
        <f t="shared" si="0"/>
        <v>0</v>
      </c>
      <c r="K532" s="195" t="s">
        <v>246</v>
      </c>
      <c r="L532" s="28"/>
      <c r="M532" s="97" t="s">
        <v>1</v>
      </c>
      <c r="N532" s="98" t="s">
        <v>41</v>
      </c>
      <c r="O532" s="99">
        <v>0.455</v>
      </c>
      <c r="P532" s="99">
        <f t="shared" si="1"/>
        <v>0.455</v>
      </c>
      <c r="Q532" s="99">
        <v>0</v>
      </c>
      <c r="R532" s="99">
        <f t="shared" si="2"/>
        <v>0</v>
      </c>
      <c r="S532" s="99">
        <v>0.0329</v>
      </c>
      <c r="T532" s="100">
        <f t="shared" si="3"/>
        <v>0.0329</v>
      </c>
      <c r="AR532" s="101" t="s">
        <v>357</v>
      </c>
      <c r="AT532" s="101" t="s">
        <v>242</v>
      </c>
      <c r="AU532" s="101" t="s">
        <v>83</v>
      </c>
      <c r="AY532" s="17" t="s">
        <v>240</v>
      </c>
      <c r="BE532" s="102">
        <f t="shared" si="4"/>
        <v>0</v>
      </c>
      <c r="BF532" s="102">
        <f t="shared" si="5"/>
        <v>0</v>
      </c>
      <c r="BG532" s="102">
        <f t="shared" si="6"/>
        <v>0</v>
      </c>
      <c r="BH532" s="102">
        <f t="shared" si="7"/>
        <v>0</v>
      </c>
      <c r="BI532" s="102">
        <f t="shared" si="8"/>
        <v>0</v>
      </c>
      <c r="BJ532" s="17" t="s">
        <v>83</v>
      </c>
      <c r="BK532" s="102">
        <f t="shared" si="9"/>
        <v>0</v>
      </c>
      <c r="BL532" s="17" t="s">
        <v>357</v>
      </c>
      <c r="BM532" s="101" t="s">
        <v>963</v>
      </c>
    </row>
    <row r="533" spans="2:65" s="1" customFormat="1" ht="36">
      <c r="B533" s="95"/>
      <c r="C533" s="193" t="s">
        <v>964</v>
      </c>
      <c r="D533" s="193" t="s">
        <v>242</v>
      </c>
      <c r="E533" s="194" t="s">
        <v>965</v>
      </c>
      <c r="F533" s="195" t="s">
        <v>966</v>
      </c>
      <c r="G533" s="196" t="s">
        <v>450</v>
      </c>
      <c r="H533" s="197">
        <v>1</v>
      </c>
      <c r="I533" s="128">
        <v>0</v>
      </c>
      <c r="J533" s="198">
        <f t="shared" si="0"/>
        <v>0</v>
      </c>
      <c r="K533" s="195" t="s">
        <v>246</v>
      </c>
      <c r="L533" s="28"/>
      <c r="M533" s="97" t="s">
        <v>1</v>
      </c>
      <c r="N533" s="98" t="s">
        <v>41</v>
      </c>
      <c r="O533" s="99">
        <v>2.462</v>
      </c>
      <c r="P533" s="99">
        <f t="shared" si="1"/>
        <v>2.462</v>
      </c>
      <c r="Q533" s="99">
        <v>0.05099</v>
      </c>
      <c r="R533" s="99">
        <f t="shared" si="2"/>
        <v>0.05099</v>
      </c>
      <c r="S533" s="99">
        <v>0</v>
      </c>
      <c r="T533" s="100">
        <f t="shared" si="3"/>
        <v>0</v>
      </c>
      <c r="AR533" s="101" t="s">
        <v>357</v>
      </c>
      <c r="AT533" s="101" t="s">
        <v>242</v>
      </c>
      <c r="AU533" s="101" t="s">
        <v>83</v>
      </c>
      <c r="AY533" s="17" t="s">
        <v>240</v>
      </c>
      <c r="BE533" s="102">
        <f t="shared" si="4"/>
        <v>0</v>
      </c>
      <c r="BF533" s="102">
        <f t="shared" si="5"/>
        <v>0</v>
      </c>
      <c r="BG533" s="102">
        <f t="shared" si="6"/>
        <v>0</v>
      </c>
      <c r="BH533" s="102">
        <f t="shared" si="7"/>
        <v>0</v>
      </c>
      <c r="BI533" s="102">
        <f t="shared" si="8"/>
        <v>0</v>
      </c>
      <c r="BJ533" s="17" t="s">
        <v>83</v>
      </c>
      <c r="BK533" s="102">
        <f t="shared" si="9"/>
        <v>0</v>
      </c>
      <c r="BL533" s="17" t="s">
        <v>357</v>
      </c>
      <c r="BM533" s="101" t="s">
        <v>967</v>
      </c>
    </row>
    <row r="534" spans="2:65" s="1" customFormat="1" ht="36">
      <c r="B534" s="95"/>
      <c r="C534" s="193" t="s">
        <v>968</v>
      </c>
      <c r="D534" s="193" t="s">
        <v>242</v>
      </c>
      <c r="E534" s="194" t="s">
        <v>969</v>
      </c>
      <c r="F534" s="195" t="s">
        <v>970</v>
      </c>
      <c r="G534" s="196" t="s">
        <v>450</v>
      </c>
      <c r="H534" s="197">
        <v>1</v>
      </c>
      <c r="I534" s="128">
        <v>0</v>
      </c>
      <c r="J534" s="198">
        <f t="shared" si="0"/>
        <v>0</v>
      </c>
      <c r="K534" s="195" t="s">
        <v>246</v>
      </c>
      <c r="L534" s="28"/>
      <c r="M534" s="97" t="s">
        <v>1</v>
      </c>
      <c r="N534" s="98" t="s">
        <v>41</v>
      </c>
      <c r="O534" s="99">
        <v>0.465</v>
      </c>
      <c r="P534" s="99">
        <f t="shared" si="1"/>
        <v>0.465</v>
      </c>
      <c r="Q534" s="99">
        <v>0</v>
      </c>
      <c r="R534" s="99">
        <f t="shared" si="2"/>
        <v>0</v>
      </c>
      <c r="S534" s="99">
        <v>0.0092</v>
      </c>
      <c r="T534" s="100">
        <f t="shared" si="3"/>
        <v>0.0092</v>
      </c>
      <c r="AR534" s="101" t="s">
        <v>357</v>
      </c>
      <c r="AT534" s="101" t="s">
        <v>242</v>
      </c>
      <c r="AU534" s="101" t="s">
        <v>83</v>
      </c>
      <c r="AY534" s="17" t="s">
        <v>240</v>
      </c>
      <c r="BE534" s="102">
        <f t="shared" si="4"/>
        <v>0</v>
      </c>
      <c r="BF534" s="102">
        <f t="shared" si="5"/>
        <v>0</v>
      </c>
      <c r="BG534" s="102">
        <f t="shared" si="6"/>
        <v>0</v>
      </c>
      <c r="BH534" s="102">
        <f t="shared" si="7"/>
        <v>0</v>
      </c>
      <c r="BI534" s="102">
        <f t="shared" si="8"/>
        <v>0</v>
      </c>
      <c r="BJ534" s="17" t="s">
        <v>83</v>
      </c>
      <c r="BK534" s="102">
        <f t="shared" si="9"/>
        <v>0</v>
      </c>
      <c r="BL534" s="17" t="s">
        <v>357</v>
      </c>
      <c r="BM534" s="101" t="s">
        <v>971</v>
      </c>
    </row>
    <row r="535" spans="2:65" s="1" customFormat="1" ht="24">
      <c r="B535" s="95"/>
      <c r="C535" s="193">
        <v>129</v>
      </c>
      <c r="D535" s="193" t="s">
        <v>242</v>
      </c>
      <c r="E535" s="194" t="s">
        <v>972</v>
      </c>
      <c r="F535" s="195" t="s">
        <v>973</v>
      </c>
      <c r="G535" s="196" t="s">
        <v>450</v>
      </c>
      <c r="H535" s="197">
        <v>1</v>
      </c>
      <c r="I535" s="128">
        <v>0</v>
      </c>
      <c r="J535" s="198">
        <f t="shared" si="0"/>
        <v>0</v>
      </c>
      <c r="K535" s="195" t="s">
        <v>246</v>
      </c>
      <c r="L535" s="28"/>
      <c r="M535" s="97" t="s">
        <v>1</v>
      </c>
      <c r="N535" s="98" t="s">
        <v>41</v>
      </c>
      <c r="O535" s="99">
        <v>0.31</v>
      </c>
      <c r="P535" s="99">
        <f t="shared" si="1"/>
        <v>0.31</v>
      </c>
      <c r="Q535" s="99">
        <v>0</v>
      </c>
      <c r="R535" s="99">
        <f t="shared" si="2"/>
        <v>0</v>
      </c>
      <c r="S535" s="99">
        <v>0.067</v>
      </c>
      <c r="T535" s="100">
        <f t="shared" si="3"/>
        <v>0.067</v>
      </c>
      <c r="AR535" s="101" t="s">
        <v>357</v>
      </c>
      <c r="AT535" s="101" t="s">
        <v>242</v>
      </c>
      <c r="AU535" s="101" t="s">
        <v>83</v>
      </c>
      <c r="AY535" s="17" t="s">
        <v>240</v>
      </c>
      <c r="BE535" s="102">
        <f t="shared" si="4"/>
        <v>0</v>
      </c>
      <c r="BF535" s="102">
        <f t="shared" si="5"/>
        <v>0</v>
      </c>
      <c r="BG535" s="102">
        <f t="shared" si="6"/>
        <v>0</v>
      </c>
      <c r="BH535" s="102">
        <f t="shared" si="7"/>
        <v>0</v>
      </c>
      <c r="BI535" s="102">
        <f t="shared" si="8"/>
        <v>0</v>
      </c>
      <c r="BJ535" s="17" t="s">
        <v>83</v>
      </c>
      <c r="BK535" s="102">
        <f t="shared" si="9"/>
        <v>0</v>
      </c>
      <c r="BL535" s="17" t="s">
        <v>357</v>
      </c>
      <c r="BM535" s="101" t="s">
        <v>974</v>
      </c>
    </row>
    <row r="536" spans="2:65" s="1" customFormat="1" ht="12">
      <c r="B536" s="95"/>
      <c r="C536" s="193">
        <v>130</v>
      </c>
      <c r="D536" s="193" t="s">
        <v>242</v>
      </c>
      <c r="E536" s="194" t="s">
        <v>975</v>
      </c>
      <c r="F536" s="195" t="s">
        <v>976</v>
      </c>
      <c r="G536" s="196" t="s">
        <v>360</v>
      </c>
      <c r="H536" s="197">
        <v>2</v>
      </c>
      <c r="I536" s="128">
        <v>0</v>
      </c>
      <c r="J536" s="198">
        <f>ROUND(I536*H536,1)</f>
        <v>0</v>
      </c>
      <c r="K536" s="195" t="s">
        <v>246</v>
      </c>
      <c r="L536" s="28"/>
      <c r="M536" s="97" t="s">
        <v>1</v>
      </c>
      <c r="N536" s="98" t="s">
        <v>41</v>
      </c>
      <c r="O536" s="99">
        <v>0.114</v>
      </c>
      <c r="P536" s="99">
        <f>O536*H536</f>
        <v>0.228</v>
      </c>
      <c r="Q536" s="99">
        <v>0</v>
      </c>
      <c r="R536" s="99">
        <f>Q536*H536</f>
        <v>0</v>
      </c>
      <c r="S536" s="99">
        <v>0.00049</v>
      </c>
      <c r="T536" s="100">
        <f>S536*H536</f>
        <v>0.00098</v>
      </c>
      <c r="AR536" s="101" t="s">
        <v>357</v>
      </c>
      <c r="AT536" s="101" t="s">
        <v>242</v>
      </c>
      <c r="AU536" s="101" t="s">
        <v>83</v>
      </c>
      <c r="AY536" s="17" t="s">
        <v>240</v>
      </c>
      <c r="BE536" s="102">
        <f>IF(N536="základní",J536,0)</f>
        <v>0</v>
      </c>
      <c r="BF536" s="102">
        <f>IF(N536="snížená",J536,0)</f>
        <v>0</v>
      </c>
      <c r="BG536" s="102">
        <f>IF(N536="zákl. přenesená",J536,0)</f>
        <v>0</v>
      </c>
      <c r="BH536" s="102">
        <f>IF(N536="sníž. přenesená",J536,0)</f>
        <v>0</v>
      </c>
      <c r="BI536" s="102">
        <f>IF(N536="nulová",J536,0)</f>
        <v>0</v>
      </c>
      <c r="BJ536" s="17" t="s">
        <v>83</v>
      </c>
      <c r="BK536" s="102">
        <f>ROUND(I536*H536,1)</f>
        <v>0</v>
      </c>
      <c r="BL536" s="17" t="s">
        <v>357</v>
      </c>
      <c r="BM536" s="101" t="s">
        <v>977</v>
      </c>
    </row>
    <row r="537" spans="2:51" s="12" customFormat="1" ht="12">
      <c r="B537" s="103"/>
      <c r="C537" s="199"/>
      <c r="D537" s="200" t="s">
        <v>249</v>
      </c>
      <c r="E537" s="201" t="s">
        <v>1</v>
      </c>
      <c r="F537" s="202" t="s">
        <v>978</v>
      </c>
      <c r="G537" s="199"/>
      <c r="H537" s="203">
        <v>2</v>
      </c>
      <c r="I537" s="137"/>
      <c r="J537" s="199"/>
      <c r="K537" s="199"/>
      <c r="L537" s="103"/>
      <c r="M537" s="105"/>
      <c r="N537" s="106"/>
      <c r="O537" s="106"/>
      <c r="P537" s="106"/>
      <c r="Q537" s="106"/>
      <c r="R537" s="106"/>
      <c r="S537" s="106"/>
      <c r="T537" s="107"/>
      <c r="AT537" s="104" t="s">
        <v>249</v>
      </c>
      <c r="AU537" s="104" t="s">
        <v>83</v>
      </c>
      <c r="AV537" s="12" t="s">
        <v>83</v>
      </c>
      <c r="AW537" s="12" t="s">
        <v>31</v>
      </c>
      <c r="AX537" s="12" t="s">
        <v>6</v>
      </c>
      <c r="AY537" s="104" t="s">
        <v>240</v>
      </c>
    </row>
    <row r="538" spans="2:65" s="1" customFormat="1" ht="12">
      <c r="B538" s="95"/>
      <c r="C538" s="193">
        <v>131</v>
      </c>
      <c r="D538" s="193" t="s">
        <v>242</v>
      </c>
      <c r="E538" s="194" t="s">
        <v>979</v>
      </c>
      <c r="F538" s="195" t="s">
        <v>980</v>
      </c>
      <c r="G538" s="196" t="s">
        <v>360</v>
      </c>
      <c r="H538" s="197">
        <v>3</v>
      </c>
      <c r="I538" s="128">
        <v>0</v>
      </c>
      <c r="J538" s="198">
        <f>ROUND(I538*H538,1)</f>
        <v>0</v>
      </c>
      <c r="K538" s="195" t="s">
        <v>246</v>
      </c>
      <c r="L538" s="28"/>
      <c r="M538" s="97" t="s">
        <v>1</v>
      </c>
      <c r="N538" s="98" t="s">
        <v>41</v>
      </c>
      <c r="O538" s="99">
        <v>0.176</v>
      </c>
      <c r="P538" s="99">
        <f>O538*H538</f>
        <v>0.528</v>
      </c>
      <c r="Q538" s="99">
        <v>0.00109</v>
      </c>
      <c r="R538" s="99">
        <f>Q538*H538</f>
        <v>0.0032700000000000003</v>
      </c>
      <c r="S538" s="99">
        <v>0</v>
      </c>
      <c r="T538" s="100">
        <f>S538*H538</f>
        <v>0</v>
      </c>
      <c r="AR538" s="101" t="s">
        <v>357</v>
      </c>
      <c r="AT538" s="101" t="s">
        <v>242</v>
      </c>
      <c r="AU538" s="101" t="s">
        <v>83</v>
      </c>
      <c r="AY538" s="17" t="s">
        <v>240</v>
      </c>
      <c r="BE538" s="102">
        <f>IF(N538="základní",J538,0)</f>
        <v>0</v>
      </c>
      <c r="BF538" s="102">
        <f>IF(N538="snížená",J538,0)</f>
        <v>0</v>
      </c>
      <c r="BG538" s="102">
        <f>IF(N538="zákl. přenesená",J538,0)</f>
        <v>0</v>
      </c>
      <c r="BH538" s="102">
        <f>IF(N538="sníž. přenesená",J538,0)</f>
        <v>0</v>
      </c>
      <c r="BI538" s="102">
        <f>IF(N538="nulová",J538,0)</f>
        <v>0</v>
      </c>
      <c r="BJ538" s="17" t="s">
        <v>83</v>
      </c>
      <c r="BK538" s="102">
        <f>ROUND(I538*H538,1)</f>
        <v>0</v>
      </c>
      <c r="BL538" s="17" t="s">
        <v>357</v>
      </c>
      <c r="BM538" s="101" t="s">
        <v>981</v>
      </c>
    </row>
    <row r="539" spans="2:51" s="12" customFormat="1" ht="12">
      <c r="B539" s="103"/>
      <c r="C539" s="199"/>
      <c r="D539" s="200" t="s">
        <v>249</v>
      </c>
      <c r="E539" s="201" t="s">
        <v>1</v>
      </c>
      <c r="F539" s="202" t="s">
        <v>982</v>
      </c>
      <c r="G539" s="199"/>
      <c r="H539" s="203">
        <v>1</v>
      </c>
      <c r="I539" s="137"/>
      <c r="J539" s="199"/>
      <c r="K539" s="199"/>
      <c r="L539" s="103"/>
      <c r="M539" s="105"/>
      <c r="N539" s="106"/>
      <c r="O539" s="106"/>
      <c r="P539" s="106"/>
      <c r="Q539" s="106"/>
      <c r="R539" s="106"/>
      <c r="S539" s="106"/>
      <c r="T539" s="107"/>
      <c r="AT539" s="104" t="s">
        <v>249</v>
      </c>
      <c r="AU539" s="104" t="s">
        <v>83</v>
      </c>
      <c r="AV539" s="12" t="s">
        <v>83</v>
      </c>
      <c r="AW539" s="12" t="s">
        <v>31</v>
      </c>
      <c r="AX539" s="12" t="s">
        <v>75</v>
      </c>
      <c r="AY539" s="104" t="s">
        <v>240</v>
      </c>
    </row>
    <row r="540" spans="2:51" s="12" customFormat="1" ht="12">
      <c r="B540" s="103"/>
      <c r="C540" s="199"/>
      <c r="D540" s="200" t="s">
        <v>249</v>
      </c>
      <c r="E540" s="201" t="s">
        <v>1</v>
      </c>
      <c r="F540" s="202" t="s">
        <v>983</v>
      </c>
      <c r="G540" s="199"/>
      <c r="H540" s="203">
        <v>1</v>
      </c>
      <c r="I540" s="137"/>
      <c r="J540" s="199"/>
      <c r="K540" s="199"/>
      <c r="L540" s="103"/>
      <c r="M540" s="105"/>
      <c r="N540" s="106"/>
      <c r="O540" s="106"/>
      <c r="P540" s="106"/>
      <c r="Q540" s="106"/>
      <c r="R540" s="106"/>
      <c r="S540" s="106"/>
      <c r="T540" s="107"/>
      <c r="AT540" s="104" t="s">
        <v>249</v>
      </c>
      <c r="AU540" s="104" t="s">
        <v>83</v>
      </c>
      <c r="AV540" s="12" t="s">
        <v>83</v>
      </c>
      <c r="AW540" s="12" t="s">
        <v>31</v>
      </c>
      <c r="AX540" s="12" t="s">
        <v>75</v>
      </c>
      <c r="AY540" s="104" t="s">
        <v>240</v>
      </c>
    </row>
    <row r="541" spans="2:51" s="12" customFormat="1" ht="12">
      <c r="B541" s="103"/>
      <c r="C541" s="199"/>
      <c r="D541" s="200" t="s">
        <v>249</v>
      </c>
      <c r="E541" s="201" t="s">
        <v>1</v>
      </c>
      <c r="F541" s="202" t="s">
        <v>984</v>
      </c>
      <c r="G541" s="199"/>
      <c r="H541" s="203">
        <v>1</v>
      </c>
      <c r="I541" s="137"/>
      <c r="J541" s="199"/>
      <c r="K541" s="199"/>
      <c r="L541" s="103"/>
      <c r="M541" s="105"/>
      <c r="N541" s="106"/>
      <c r="O541" s="106"/>
      <c r="P541" s="106"/>
      <c r="Q541" s="106"/>
      <c r="R541" s="106"/>
      <c r="S541" s="106"/>
      <c r="T541" s="107"/>
      <c r="AT541" s="104" t="s">
        <v>249</v>
      </c>
      <c r="AU541" s="104" t="s">
        <v>83</v>
      </c>
      <c r="AV541" s="12" t="s">
        <v>83</v>
      </c>
      <c r="AW541" s="12" t="s">
        <v>31</v>
      </c>
      <c r="AX541" s="12" t="s">
        <v>75</v>
      </c>
      <c r="AY541" s="104" t="s">
        <v>240</v>
      </c>
    </row>
    <row r="542" spans="2:51" s="14" customFormat="1" ht="12">
      <c r="B542" s="113"/>
      <c r="C542" s="207"/>
      <c r="D542" s="200" t="s">
        <v>249</v>
      </c>
      <c r="E542" s="208" t="s">
        <v>1</v>
      </c>
      <c r="F542" s="209" t="s">
        <v>273</v>
      </c>
      <c r="G542" s="207"/>
      <c r="H542" s="210">
        <v>3</v>
      </c>
      <c r="I542" s="138"/>
      <c r="J542" s="207"/>
      <c r="K542" s="207"/>
      <c r="L542" s="113"/>
      <c r="M542" s="115"/>
      <c r="N542" s="116"/>
      <c r="O542" s="116"/>
      <c r="P542" s="116"/>
      <c r="Q542" s="116"/>
      <c r="R542" s="116"/>
      <c r="S542" s="116"/>
      <c r="T542" s="117"/>
      <c r="AT542" s="114" t="s">
        <v>249</v>
      </c>
      <c r="AU542" s="114" t="s">
        <v>83</v>
      </c>
      <c r="AV542" s="14" t="s">
        <v>247</v>
      </c>
      <c r="AW542" s="14" t="s">
        <v>31</v>
      </c>
      <c r="AX542" s="14" t="s">
        <v>6</v>
      </c>
      <c r="AY542" s="114" t="s">
        <v>240</v>
      </c>
    </row>
    <row r="543" spans="2:65" s="1" customFormat="1" ht="24">
      <c r="B543" s="95"/>
      <c r="C543" s="193">
        <v>132</v>
      </c>
      <c r="D543" s="193" t="s">
        <v>242</v>
      </c>
      <c r="E543" s="194" t="s">
        <v>985</v>
      </c>
      <c r="F543" s="195" t="s">
        <v>986</v>
      </c>
      <c r="G543" s="196" t="s">
        <v>450</v>
      </c>
      <c r="H543" s="197">
        <v>3</v>
      </c>
      <c r="I543" s="128">
        <v>0</v>
      </c>
      <c r="J543" s="198">
        <f>ROUND(I543*H543,1)</f>
        <v>0</v>
      </c>
      <c r="K543" s="195" t="s">
        <v>246</v>
      </c>
      <c r="L543" s="28"/>
      <c r="M543" s="97" t="s">
        <v>1</v>
      </c>
      <c r="N543" s="98" t="s">
        <v>41</v>
      </c>
      <c r="O543" s="99">
        <v>0.217</v>
      </c>
      <c r="P543" s="99">
        <f>O543*H543</f>
        <v>0.651</v>
      </c>
      <c r="Q543" s="99">
        <v>0</v>
      </c>
      <c r="R543" s="99">
        <f>Q543*H543</f>
        <v>0</v>
      </c>
      <c r="S543" s="99">
        <v>0.00156</v>
      </c>
      <c r="T543" s="100">
        <f>S543*H543</f>
        <v>0.00468</v>
      </c>
      <c r="AR543" s="101" t="s">
        <v>357</v>
      </c>
      <c r="AT543" s="101" t="s">
        <v>242</v>
      </c>
      <c r="AU543" s="101" t="s">
        <v>83</v>
      </c>
      <c r="AY543" s="17" t="s">
        <v>240</v>
      </c>
      <c r="BE543" s="102">
        <f>IF(N543="základní",J543,0)</f>
        <v>0</v>
      </c>
      <c r="BF543" s="102">
        <f>IF(N543="snížená",J543,0)</f>
        <v>0</v>
      </c>
      <c r="BG543" s="102">
        <f>IF(N543="zákl. přenesená",J543,0)</f>
        <v>0</v>
      </c>
      <c r="BH543" s="102">
        <f>IF(N543="sníž. přenesená",J543,0)</f>
        <v>0</v>
      </c>
      <c r="BI543" s="102">
        <f>IF(N543="nulová",J543,0)</f>
        <v>0</v>
      </c>
      <c r="BJ543" s="17" t="s">
        <v>83</v>
      </c>
      <c r="BK543" s="102">
        <f>ROUND(I543*H543,1)</f>
        <v>0</v>
      </c>
      <c r="BL543" s="17" t="s">
        <v>357</v>
      </c>
      <c r="BM543" s="101" t="s">
        <v>987</v>
      </c>
    </row>
    <row r="544" spans="2:51" s="12" customFormat="1" ht="12">
      <c r="B544" s="103"/>
      <c r="C544" s="199"/>
      <c r="D544" s="200" t="s">
        <v>249</v>
      </c>
      <c r="E544" s="201" t="s">
        <v>1</v>
      </c>
      <c r="F544" s="202" t="s">
        <v>988</v>
      </c>
      <c r="G544" s="199"/>
      <c r="H544" s="203">
        <v>3</v>
      </c>
      <c r="I544" s="137"/>
      <c r="J544" s="199"/>
      <c r="K544" s="199"/>
      <c r="L544" s="103"/>
      <c r="M544" s="105"/>
      <c r="N544" s="106"/>
      <c r="O544" s="106"/>
      <c r="P544" s="106"/>
      <c r="Q544" s="106"/>
      <c r="R544" s="106"/>
      <c r="S544" s="106"/>
      <c r="T544" s="107"/>
      <c r="AT544" s="104" t="s">
        <v>249</v>
      </c>
      <c r="AU544" s="104" t="s">
        <v>83</v>
      </c>
      <c r="AV544" s="12" t="s">
        <v>83</v>
      </c>
      <c r="AW544" s="12" t="s">
        <v>31</v>
      </c>
      <c r="AX544" s="12" t="s">
        <v>6</v>
      </c>
      <c r="AY544" s="104" t="s">
        <v>240</v>
      </c>
    </row>
    <row r="545" spans="2:65" s="1" customFormat="1" ht="24">
      <c r="B545" s="95"/>
      <c r="C545" s="193">
        <v>133</v>
      </c>
      <c r="D545" s="193" t="s">
        <v>242</v>
      </c>
      <c r="E545" s="194" t="s">
        <v>989</v>
      </c>
      <c r="F545" s="195" t="s">
        <v>990</v>
      </c>
      <c r="G545" s="196" t="s">
        <v>360</v>
      </c>
      <c r="H545" s="197">
        <v>1</v>
      </c>
      <c r="I545" s="128">
        <v>0</v>
      </c>
      <c r="J545" s="198">
        <f>ROUND(I545*H545,1)</f>
        <v>0</v>
      </c>
      <c r="K545" s="195" t="s">
        <v>246</v>
      </c>
      <c r="L545" s="28"/>
      <c r="M545" s="97" t="s">
        <v>1</v>
      </c>
      <c r="N545" s="98" t="s">
        <v>41</v>
      </c>
      <c r="O545" s="99">
        <v>0.32</v>
      </c>
      <c r="P545" s="99">
        <f>O545*H545</f>
        <v>0.32</v>
      </c>
      <c r="Q545" s="99">
        <v>4E-05</v>
      </c>
      <c r="R545" s="99">
        <f>Q545*H545</f>
        <v>4E-05</v>
      </c>
      <c r="S545" s="99">
        <v>0</v>
      </c>
      <c r="T545" s="100">
        <f>S545*H545</f>
        <v>0</v>
      </c>
      <c r="AR545" s="101" t="s">
        <v>357</v>
      </c>
      <c r="AT545" s="101" t="s">
        <v>242</v>
      </c>
      <c r="AU545" s="101" t="s">
        <v>83</v>
      </c>
      <c r="AY545" s="17" t="s">
        <v>240</v>
      </c>
      <c r="BE545" s="102">
        <f>IF(N545="základní",J545,0)</f>
        <v>0</v>
      </c>
      <c r="BF545" s="102">
        <f>IF(N545="snížená",J545,0)</f>
        <v>0</v>
      </c>
      <c r="BG545" s="102">
        <f>IF(N545="zákl. přenesená",J545,0)</f>
        <v>0</v>
      </c>
      <c r="BH545" s="102">
        <f>IF(N545="sníž. přenesená",J545,0)</f>
        <v>0</v>
      </c>
      <c r="BI545" s="102">
        <f>IF(N545="nulová",J545,0)</f>
        <v>0</v>
      </c>
      <c r="BJ545" s="17" t="s">
        <v>83</v>
      </c>
      <c r="BK545" s="102">
        <f>ROUND(I545*H545,1)</f>
        <v>0</v>
      </c>
      <c r="BL545" s="17" t="s">
        <v>357</v>
      </c>
      <c r="BM545" s="101" t="s">
        <v>991</v>
      </c>
    </row>
    <row r="546" spans="2:65" s="1" customFormat="1" ht="24">
      <c r="B546" s="95"/>
      <c r="C546" s="193">
        <v>134</v>
      </c>
      <c r="D546" s="215" t="s">
        <v>379</v>
      </c>
      <c r="E546" s="216" t="s">
        <v>992</v>
      </c>
      <c r="F546" s="217" t="s">
        <v>1745</v>
      </c>
      <c r="G546" s="218" t="s">
        <v>360</v>
      </c>
      <c r="H546" s="219">
        <v>1</v>
      </c>
      <c r="I546" s="129">
        <v>0</v>
      </c>
      <c r="J546" s="220">
        <f>ROUND(I546*H546,1)</f>
        <v>0</v>
      </c>
      <c r="K546" s="217" t="s">
        <v>1</v>
      </c>
      <c r="L546" s="124"/>
      <c r="M546" s="125" t="s">
        <v>1</v>
      </c>
      <c r="N546" s="126" t="s">
        <v>41</v>
      </c>
      <c r="O546" s="99">
        <v>0</v>
      </c>
      <c r="P546" s="99">
        <f>O546*H546</f>
        <v>0</v>
      </c>
      <c r="Q546" s="99">
        <v>0.0018</v>
      </c>
      <c r="R546" s="99">
        <f>Q546*H546</f>
        <v>0.0018</v>
      </c>
      <c r="S546" s="99">
        <v>0</v>
      </c>
      <c r="T546" s="100">
        <f>S546*H546</f>
        <v>0</v>
      </c>
      <c r="AR546" s="101" t="s">
        <v>382</v>
      </c>
      <c r="AT546" s="101" t="s">
        <v>379</v>
      </c>
      <c r="AU546" s="101" t="s">
        <v>83</v>
      </c>
      <c r="AY546" s="17" t="s">
        <v>240</v>
      </c>
      <c r="BE546" s="102">
        <f>IF(N546="základní",J546,0)</f>
        <v>0</v>
      </c>
      <c r="BF546" s="102">
        <f>IF(N546="snížená",J546,0)</f>
        <v>0</v>
      </c>
      <c r="BG546" s="102">
        <f>IF(N546="zákl. přenesená",J546,0)</f>
        <v>0</v>
      </c>
      <c r="BH546" s="102">
        <f>IF(N546="sníž. přenesená",J546,0)</f>
        <v>0</v>
      </c>
      <c r="BI546" s="102">
        <f>IF(N546="nulová",J546,0)</f>
        <v>0</v>
      </c>
      <c r="BJ546" s="17" t="s">
        <v>83</v>
      </c>
      <c r="BK546" s="102">
        <f>ROUND(I546*H546,1)</f>
        <v>0</v>
      </c>
      <c r="BL546" s="17" t="s">
        <v>357</v>
      </c>
      <c r="BM546" s="101" t="s">
        <v>993</v>
      </c>
    </row>
    <row r="547" spans="2:65" s="1" customFormat="1" ht="24">
      <c r="B547" s="95"/>
      <c r="C547" s="193">
        <v>135</v>
      </c>
      <c r="D547" s="193" t="s">
        <v>242</v>
      </c>
      <c r="E547" s="194" t="s">
        <v>994</v>
      </c>
      <c r="F547" s="195" t="s">
        <v>995</v>
      </c>
      <c r="G547" s="196" t="s">
        <v>450</v>
      </c>
      <c r="H547" s="197">
        <v>1</v>
      </c>
      <c r="I547" s="128">
        <v>0</v>
      </c>
      <c r="J547" s="198">
        <f>ROUND(I547*H547,1)</f>
        <v>0</v>
      </c>
      <c r="K547" s="195" t="s">
        <v>246</v>
      </c>
      <c r="L547" s="28"/>
      <c r="M547" s="97" t="s">
        <v>1</v>
      </c>
      <c r="N547" s="98" t="s">
        <v>41</v>
      </c>
      <c r="O547" s="99">
        <v>0.4</v>
      </c>
      <c r="P547" s="99">
        <f>O547*H547</f>
        <v>0.4</v>
      </c>
      <c r="Q547" s="99">
        <v>0.00196</v>
      </c>
      <c r="R547" s="99">
        <f>Q547*H547</f>
        <v>0.00196</v>
      </c>
      <c r="S547" s="99">
        <v>0</v>
      </c>
      <c r="T547" s="100">
        <f>S547*H547</f>
        <v>0</v>
      </c>
      <c r="AR547" s="101" t="s">
        <v>357</v>
      </c>
      <c r="AT547" s="101" t="s">
        <v>242</v>
      </c>
      <c r="AU547" s="101" t="s">
        <v>83</v>
      </c>
      <c r="AY547" s="17" t="s">
        <v>240</v>
      </c>
      <c r="BE547" s="102">
        <f>IF(N547="základní",J547,0)</f>
        <v>0</v>
      </c>
      <c r="BF547" s="102">
        <f>IF(N547="snížená",J547,0)</f>
        <v>0</v>
      </c>
      <c r="BG547" s="102">
        <f>IF(N547="zákl. přenesená",J547,0)</f>
        <v>0</v>
      </c>
      <c r="BH547" s="102">
        <f>IF(N547="sníž. přenesená",J547,0)</f>
        <v>0</v>
      </c>
      <c r="BI547" s="102">
        <f>IF(N547="nulová",J547,0)</f>
        <v>0</v>
      </c>
      <c r="BJ547" s="17" t="s">
        <v>83</v>
      </c>
      <c r="BK547" s="102">
        <f>ROUND(I547*H547,1)</f>
        <v>0</v>
      </c>
      <c r="BL547" s="17" t="s">
        <v>357</v>
      </c>
      <c r="BM547" s="101" t="s">
        <v>996</v>
      </c>
    </row>
    <row r="548" spans="2:65" s="1" customFormat="1" ht="12">
      <c r="B548" s="95"/>
      <c r="C548" s="193">
        <v>136</v>
      </c>
      <c r="D548" s="193" t="s">
        <v>242</v>
      </c>
      <c r="E548" s="194" t="s">
        <v>997</v>
      </c>
      <c r="F548" s="195" t="s">
        <v>998</v>
      </c>
      <c r="G548" s="196" t="s">
        <v>360</v>
      </c>
      <c r="H548" s="197">
        <v>3</v>
      </c>
      <c r="I548" s="128">
        <v>0</v>
      </c>
      <c r="J548" s="198">
        <f>ROUND(I548*H548,1)</f>
        <v>0</v>
      </c>
      <c r="K548" s="195" t="s">
        <v>246</v>
      </c>
      <c r="L548" s="28"/>
      <c r="M548" s="97" t="s">
        <v>1</v>
      </c>
      <c r="N548" s="98" t="s">
        <v>41</v>
      </c>
      <c r="O548" s="99">
        <v>0.038</v>
      </c>
      <c r="P548" s="99">
        <f>O548*H548</f>
        <v>0.11399999999999999</v>
      </c>
      <c r="Q548" s="99">
        <v>0</v>
      </c>
      <c r="R548" s="99">
        <f>Q548*H548</f>
        <v>0</v>
      </c>
      <c r="S548" s="99">
        <v>0.00085</v>
      </c>
      <c r="T548" s="100">
        <f>S548*H548</f>
        <v>0.0025499999999999997</v>
      </c>
      <c r="AR548" s="101" t="s">
        <v>357</v>
      </c>
      <c r="AT548" s="101" t="s">
        <v>242</v>
      </c>
      <c r="AU548" s="101" t="s">
        <v>83</v>
      </c>
      <c r="AY548" s="17" t="s">
        <v>240</v>
      </c>
      <c r="BE548" s="102">
        <f>IF(N548="základní",J548,0)</f>
        <v>0</v>
      </c>
      <c r="BF548" s="102">
        <f>IF(N548="snížená",J548,0)</f>
        <v>0</v>
      </c>
      <c r="BG548" s="102">
        <f>IF(N548="zákl. přenesená",J548,0)</f>
        <v>0</v>
      </c>
      <c r="BH548" s="102">
        <f>IF(N548="sníž. přenesená",J548,0)</f>
        <v>0</v>
      </c>
      <c r="BI548" s="102">
        <f>IF(N548="nulová",J548,0)</f>
        <v>0</v>
      </c>
      <c r="BJ548" s="17" t="s">
        <v>83</v>
      </c>
      <c r="BK548" s="102">
        <f>ROUND(I548*H548,1)</f>
        <v>0</v>
      </c>
      <c r="BL548" s="17" t="s">
        <v>357</v>
      </c>
      <c r="BM548" s="101" t="s">
        <v>999</v>
      </c>
    </row>
    <row r="549" spans="2:51" s="12" customFormat="1" ht="12">
      <c r="B549" s="103"/>
      <c r="C549" s="199"/>
      <c r="D549" s="200" t="s">
        <v>249</v>
      </c>
      <c r="E549" s="201" t="s">
        <v>1</v>
      </c>
      <c r="F549" s="202" t="s">
        <v>1000</v>
      </c>
      <c r="G549" s="199"/>
      <c r="H549" s="203">
        <v>3</v>
      </c>
      <c r="I549" s="137"/>
      <c r="J549" s="199"/>
      <c r="K549" s="199"/>
      <c r="L549" s="103"/>
      <c r="M549" s="105"/>
      <c r="N549" s="106"/>
      <c r="O549" s="106"/>
      <c r="P549" s="106"/>
      <c r="Q549" s="106"/>
      <c r="R549" s="106"/>
      <c r="S549" s="106"/>
      <c r="T549" s="107"/>
      <c r="AT549" s="104" t="s">
        <v>249</v>
      </c>
      <c r="AU549" s="104" t="s">
        <v>83</v>
      </c>
      <c r="AV549" s="12" t="s">
        <v>83</v>
      </c>
      <c r="AW549" s="12" t="s">
        <v>31</v>
      </c>
      <c r="AX549" s="12" t="s">
        <v>6</v>
      </c>
      <c r="AY549" s="104" t="s">
        <v>240</v>
      </c>
    </row>
    <row r="550" spans="2:65" s="1" customFormat="1" ht="24">
      <c r="B550" s="95"/>
      <c r="C550" s="193">
        <v>137</v>
      </c>
      <c r="D550" s="193" t="s">
        <v>242</v>
      </c>
      <c r="E550" s="194" t="s">
        <v>1001</v>
      </c>
      <c r="F550" s="195" t="s">
        <v>1002</v>
      </c>
      <c r="G550" s="196" t="s">
        <v>504</v>
      </c>
      <c r="H550" s="197">
        <v>0.14</v>
      </c>
      <c r="I550" s="128">
        <v>0</v>
      </c>
      <c r="J550" s="198">
        <f>ROUND(I550*H550,1)</f>
        <v>0</v>
      </c>
      <c r="K550" s="195" t="s">
        <v>246</v>
      </c>
      <c r="L550" s="28"/>
      <c r="M550" s="97" t="s">
        <v>1</v>
      </c>
      <c r="N550" s="98" t="s">
        <v>41</v>
      </c>
      <c r="O550" s="99">
        <v>1.573</v>
      </c>
      <c r="P550" s="99">
        <f>O550*H550</f>
        <v>0.22022000000000003</v>
      </c>
      <c r="Q550" s="99">
        <v>0</v>
      </c>
      <c r="R550" s="99">
        <f>Q550*H550</f>
        <v>0</v>
      </c>
      <c r="S550" s="99">
        <v>0</v>
      </c>
      <c r="T550" s="100">
        <f>S550*H550</f>
        <v>0</v>
      </c>
      <c r="AR550" s="101" t="s">
        <v>357</v>
      </c>
      <c r="AT550" s="101" t="s">
        <v>242</v>
      </c>
      <c r="AU550" s="101" t="s">
        <v>83</v>
      </c>
      <c r="AY550" s="17" t="s">
        <v>240</v>
      </c>
      <c r="BE550" s="102">
        <f>IF(N550="základní",J550,0)</f>
        <v>0</v>
      </c>
      <c r="BF550" s="102">
        <f>IF(N550="snížená",J550,0)</f>
        <v>0</v>
      </c>
      <c r="BG550" s="102">
        <f>IF(N550="zákl. přenesená",J550,0)</f>
        <v>0</v>
      </c>
      <c r="BH550" s="102">
        <f>IF(N550="sníž. přenesená",J550,0)</f>
        <v>0</v>
      </c>
      <c r="BI550" s="102">
        <f>IF(N550="nulová",J550,0)</f>
        <v>0</v>
      </c>
      <c r="BJ550" s="17" t="s">
        <v>83</v>
      </c>
      <c r="BK550" s="102">
        <f>ROUND(I550*H550,1)</f>
        <v>0</v>
      </c>
      <c r="BL550" s="17" t="s">
        <v>357</v>
      </c>
      <c r="BM550" s="101" t="s">
        <v>1003</v>
      </c>
    </row>
    <row r="551" spans="2:65" s="1" customFormat="1" ht="24">
      <c r="B551" s="95"/>
      <c r="C551" s="193">
        <v>138</v>
      </c>
      <c r="D551" s="193" t="s">
        <v>242</v>
      </c>
      <c r="E551" s="194" t="s">
        <v>1004</v>
      </c>
      <c r="F551" s="195" t="s">
        <v>1005</v>
      </c>
      <c r="G551" s="196" t="s">
        <v>504</v>
      </c>
      <c r="H551" s="197">
        <v>0.14</v>
      </c>
      <c r="I551" s="128">
        <v>0</v>
      </c>
      <c r="J551" s="198">
        <f>ROUND(I551*H551,1)</f>
        <v>0</v>
      </c>
      <c r="K551" s="195" t="s">
        <v>246</v>
      </c>
      <c r="L551" s="28"/>
      <c r="M551" s="97" t="s">
        <v>1</v>
      </c>
      <c r="N551" s="98" t="s">
        <v>41</v>
      </c>
      <c r="O551" s="99">
        <v>1.25</v>
      </c>
      <c r="P551" s="99">
        <f>O551*H551</f>
        <v>0.17500000000000002</v>
      </c>
      <c r="Q551" s="99">
        <v>0</v>
      </c>
      <c r="R551" s="99">
        <f>Q551*H551</f>
        <v>0</v>
      </c>
      <c r="S551" s="99">
        <v>0</v>
      </c>
      <c r="T551" s="100">
        <f>S551*H551</f>
        <v>0</v>
      </c>
      <c r="AR551" s="101" t="s">
        <v>357</v>
      </c>
      <c r="AT551" s="101" t="s">
        <v>242</v>
      </c>
      <c r="AU551" s="101" t="s">
        <v>83</v>
      </c>
      <c r="AY551" s="17" t="s">
        <v>240</v>
      </c>
      <c r="BE551" s="102">
        <f>IF(N551="základní",J551,0)</f>
        <v>0</v>
      </c>
      <c r="BF551" s="102">
        <f>IF(N551="snížená",J551,0)</f>
        <v>0</v>
      </c>
      <c r="BG551" s="102">
        <f>IF(N551="zákl. přenesená",J551,0)</f>
        <v>0</v>
      </c>
      <c r="BH551" s="102">
        <f>IF(N551="sníž. přenesená",J551,0)</f>
        <v>0</v>
      </c>
      <c r="BI551" s="102">
        <f>IF(N551="nulová",J551,0)</f>
        <v>0</v>
      </c>
      <c r="BJ551" s="17" t="s">
        <v>83</v>
      </c>
      <c r="BK551" s="102">
        <f>ROUND(I551*H551,1)</f>
        <v>0</v>
      </c>
      <c r="BL551" s="17" t="s">
        <v>357</v>
      </c>
      <c r="BM551" s="101" t="s">
        <v>1006</v>
      </c>
    </row>
    <row r="552" spans="2:63" s="11" customFormat="1" ht="22.9" customHeight="1">
      <c r="B552" s="87"/>
      <c r="C552" s="188"/>
      <c r="D552" s="190" t="s">
        <v>74</v>
      </c>
      <c r="E552" s="191" t="s">
        <v>1007</v>
      </c>
      <c r="F552" s="191" t="s">
        <v>1008</v>
      </c>
      <c r="G552" s="189"/>
      <c r="H552" s="189"/>
      <c r="I552" s="142"/>
      <c r="J552" s="192">
        <f>BK552</f>
        <v>0</v>
      </c>
      <c r="K552" s="189"/>
      <c r="L552" s="87"/>
      <c r="M552" s="89"/>
      <c r="N552" s="90"/>
      <c r="O552" s="90"/>
      <c r="P552" s="91">
        <f>SUM(P553:P562)</f>
        <v>7.7034</v>
      </c>
      <c r="Q552" s="90"/>
      <c r="R552" s="91">
        <f>SUM(R553:R562)</f>
        <v>0.07472000000000001</v>
      </c>
      <c r="S552" s="90"/>
      <c r="T552" s="92">
        <f>SUM(T553:T562)</f>
        <v>0.22625</v>
      </c>
      <c r="AR552" s="88" t="s">
        <v>83</v>
      </c>
      <c r="AT552" s="93" t="s">
        <v>74</v>
      </c>
      <c r="AU552" s="93" t="s">
        <v>6</v>
      </c>
      <c r="AY552" s="88" t="s">
        <v>240</v>
      </c>
      <c r="BK552" s="94">
        <f>SUM(BK553:BK562)</f>
        <v>0</v>
      </c>
    </row>
    <row r="553" spans="2:65" s="1" customFormat="1" ht="12">
      <c r="B553" s="95"/>
      <c r="C553" s="193">
        <v>139</v>
      </c>
      <c r="D553" s="193" t="s">
        <v>242</v>
      </c>
      <c r="E553" s="194" t="s">
        <v>1009</v>
      </c>
      <c r="F553" s="195" t="s">
        <v>1010</v>
      </c>
      <c r="G553" s="196" t="s">
        <v>591</v>
      </c>
      <c r="H553" s="197">
        <v>667.61</v>
      </c>
      <c r="I553" s="128">
        <v>0</v>
      </c>
      <c r="J553" s="198">
        <f>ROUND(I553*H553,1)</f>
        <v>0</v>
      </c>
      <c r="K553" s="195" t="s">
        <v>1</v>
      </c>
      <c r="L553" s="28"/>
      <c r="M553" s="97" t="s">
        <v>1</v>
      </c>
      <c r="N553" s="98" t="s">
        <v>41</v>
      </c>
      <c r="O553" s="99">
        <v>0</v>
      </c>
      <c r="P553" s="99">
        <f>O553*H553</f>
        <v>0</v>
      </c>
      <c r="Q553" s="99">
        <v>0</v>
      </c>
      <c r="R553" s="99">
        <f>Q553*H553</f>
        <v>0</v>
      </c>
      <c r="S553" s="99">
        <v>0</v>
      </c>
      <c r="T553" s="100">
        <f>S553*H553</f>
        <v>0</v>
      </c>
      <c r="AR553" s="101" t="s">
        <v>357</v>
      </c>
      <c r="AT553" s="101" t="s">
        <v>242</v>
      </c>
      <c r="AU553" s="101" t="s">
        <v>83</v>
      </c>
      <c r="AY553" s="17" t="s">
        <v>240</v>
      </c>
      <c r="BE553" s="102">
        <f>IF(N553="základní",J553,0)</f>
        <v>0</v>
      </c>
      <c r="BF553" s="102">
        <f>IF(N553="snížená",J553,0)</f>
        <v>0</v>
      </c>
      <c r="BG553" s="102">
        <f>IF(N553="zákl. přenesená",J553,0)</f>
        <v>0</v>
      </c>
      <c r="BH553" s="102">
        <f>IF(N553="sníž. přenesená",J553,0)</f>
        <v>0</v>
      </c>
      <c r="BI553" s="102">
        <f>IF(N553="nulová",J553,0)</f>
        <v>0</v>
      </c>
      <c r="BJ553" s="17" t="s">
        <v>83</v>
      </c>
      <c r="BK553" s="102">
        <f>ROUND(I553*H553,1)</f>
        <v>0</v>
      </c>
      <c r="BL553" s="17" t="s">
        <v>357</v>
      </c>
      <c r="BM553" s="101" t="s">
        <v>1011</v>
      </c>
    </row>
    <row r="554" spans="2:65" s="1" customFormat="1" ht="24">
      <c r="B554" s="95"/>
      <c r="C554" s="193">
        <v>140</v>
      </c>
      <c r="D554" s="193" t="s">
        <v>242</v>
      </c>
      <c r="E554" s="194" t="s">
        <v>1012</v>
      </c>
      <c r="F554" s="195" t="s">
        <v>1013</v>
      </c>
      <c r="G554" s="196" t="s">
        <v>1014</v>
      </c>
      <c r="H554" s="197">
        <v>24</v>
      </c>
      <c r="I554" s="128">
        <v>0</v>
      </c>
      <c r="J554" s="198">
        <f>ROUND(I554*H554,1)</f>
        <v>0</v>
      </c>
      <c r="K554" s="195" t="s">
        <v>1</v>
      </c>
      <c r="L554" s="28"/>
      <c r="M554" s="97" t="s">
        <v>1</v>
      </c>
      <c r="N554" s="98" t="s">
        <v>41</v>
      </c>
      <c r="O554" s="99">
        <v>0</v>
      </c>
      <c r="P554" s="99">
        <f>O554*H554</f>
        <v>0</v>
      </c>
      <c r="Q554" s="99">
        <v>0</v>
      </c>
      <c r="R554" s="99">
        <f>Q554*H554</f>
        <v>0</v>
      </c>
      <c r="S554" s="99">
        <v>0</v>
      </c>
      <c r="T554" s="100">
        <f>S554*H554</f>
        <v>0</v>
      </c>
      <c r="AR554" s="101" t="s">
        <v>357</v>
      </c>
      <c r="AT554" s="101" t="s">
        <v>242</v>
      </c>
      <c r="AU554" s="101" t="s">
        <v>83</v>
      </c>
      <c r="AY554" s="17" t="s">
        <v>240</v>
      </c>
      <c r="BE554" s="102">
        <f>IF(N554="základní",J554,0)</f>
        <v>0</v>
      </c>
      <c r="BF554" s="102">
        <f>IF(N554="snížená",J554,0)</f>
        <v>0</v>
      </c>
      <c r="BG554" s="102">
        <f>IF(N554="zákl. přenesená",J554,0)</f>
        <v>0</v>
      </c>
      <c r="BH554" s="102">
        <f>IF(N554="sníž. přenesená",J554,0)</f>
        <v>0</v>
      </c>
      <c r="BI554" s="102">
        <f>IF(N554="nulová",J554,0)</f>
        <v>0</v>
      </c>
      <c r="BJ554" s="17" t="s">
        <v>83</v>
      </c>
      <c r="BK554" s="102">
        <f>ROUND(I554*H554,1)</f>
        <v>0</v>
      </c>
      <c r="BL554" s="17" t="s">
        <v>357</v>
      </c>
      <c r="BM554" s="101" t="s">
        <v>1015</v>
      </c>
    </row>
    <row r="555" spans="2:65" s="1" customFormat="1" ht="24">
      <c r="B555" s="95"/>
      <c r="C555" s="193">
        <v>141</v>
      </c>
      <c r="D555" s="193" t="s">
        <v>242</v>
      </c>
      <c r="E555" s="194" t="s">
        <v>1016</v>
      </c>
      <c r="F555" s="195" t="s">
        <v>1017</v>
      </c>
      <c r="G555" s="196" t="s">
        <v>360</v>
      </c>
      <c r="H555" s="197">
        <v>1</v>
      </c>
      <c r="I555" s="128">
        <v>0</v>
      </c>
      <c r="J555" s="198">
        <f>ROUND(I555*H555,1)</f>
        <v>0</v>
      </c>
      <c r="K555" s="195" t="s">
        <v>246</v>
      </c>
      <c r="L555" s="28"/>
      <c r="M555" s="97" t="s">
        <v>1</v>
      </c>
      <c r="N555" s="98" t="s">
        <v>41</v>
      </c>
      <c r="O555" s="99">
        <v>1.545</v>
      </c>
      <c r="P555" s="99">
        <f>O555*H555</f>
        <v>1.545</v>
      </c>
      <c r="Q555" s="99">
        <v>0.00017</v>
      </c>
      <c r="R555" s="99">
        <f>Q555*H555</f>
        <v>0.00017</v>
      </c>
      <c r="S555" s="99">
        <v>0.22625</v>
      </c>
      <c r="T555" s="100">
        <f>S555*H555</f>
        <v>0.22625</v>
      </c>
      <c r="AR555" s="101" t="s">
        <v>357</v>
      </c>
      <c r="AT555" s="101" t="s">
        <v>242</v>
      </c>
      <c r="AU555" s="101" t="s">
        <v>83</v>
      </c>
      <c r="AY555" s="17" t="s">
        <v>240</v>
      </c>
      <c r="BE555" s="102">
        <f>IF(N555="základní",J555,0)</f>
        <v>0</v>
      </c>
      <c r="BF555" s="102">
        <f>IF(N555="snížená",J555,0)</f>
        <v>0</v>
      </c>
      <c r="BG555" s="102">
        <f>IF(N555="zákl. přenesená",J555,0)</f>
        <v>0</v>
      </c>
      <c r="BH555" s="102">
        <f>IF(N555="sníž. přenesená",J555,0)</f>
        <v>0</v>
      </c>
      <c r="BI555" s="102">
        <f>IF(N555="nulová",J555,0)</f>
        <v>0</v>
      </c>
      <c r="BJ555" s="17" t="s">
        <v>83</v>
      </c>
      <c r="BK555" s="102">
        <f>ROUND(I555*H555,1)</f>
        <v>0</v>
      </c>
      <c r="BL555" s="17" t="s">
        <v>357</v>
      </c>
      <c r="BM555" s="101" t="s">
        <v>1018</v>
      </c>
    </row>
    <row r="556" spans="2:65" s="1" customFormat="1" ht="24">
      <c r="B556" s="95"/>
      <c r="C556" s="193">
        <v>142</v>
      </c>
      <c r="D556" s="193" t="s">
        <v>242</v>
      </c>
      <c r="E556" s="194" t="s">
        <v>1019</v>
      </c>
      <c r="F556" s="195" t="s">
        <v>1020</v>
      </c>
      <c r="G556" s="196" t="s">
        <v>450</v>
      </c>
      <c r="H556" s="197">
        <v>1</v>
      </c>
      <c r="I556" s="128">
        <v>0</v>
      </c>
      <c r="J556" s="198">
        <f>ROUND(I556*H556,1)</f>
        <v>0</v>
      </c>
      <c r="K556" s="195" t="s">
        <v>246</v>
      </c>
      <c r="L556" s="28"/>
      <c r="M556" s="97" t="s">
        <v>1</v>
      </c>
      <c r="N556" s="98" t="s">
        <v>41</v>
      </c>
      <c r="O556" s="99">
        <v>5.217</v>
      </c>
      <c r="P556" s="99">
        <f>O556*H556</f>
        <v>5.217</v>
      </c>
      <c r="Q556" s="99">
        <v>0.00255</v>
      </c>
      <c r="R556" s="99">
        <f>Q556*H556</f>
        <v>0.00255</v>
      </c>
      <c r="S556" s="99">
        <v>0</v>
      </c>
      <c r="T556" s="100">
        <f>S556*H556</f>
        <v>0</v>
      </c>
      <c r="AR556" s="101" t="s">
        <v>357</v>
      </c>
      <c r="AT556" s="101" t="s">
        <v>242</v>
      </c>
      <c r="AU556" s="101" t="s">
        <v>83</v>
      </c>
      <c r="AY556" s="17" t="s">
        <v>240</v>
      </c>
      <c r="BE556" s="102">
        <f>IF(N556="základní",J556,0)</f>
        <v>0</v>
      </c>
      <c r="BF556" s="102">
        <f>IF(N556="snížená",J556,0)</f>
        <v>0</v>
      </c>
      <c r="BG556" s="102">
        <f>IF(N556="zákl. přenesená",J556,0)</f>
        <v>0</v>
      </c>
      <c r="BH556" s="102">
        <f>IF(N556="sníž. přenesená",J556,0)</f>
        <v>0</v>
      </c>
      <c r="BI556" s="102">
        <f>IF(N556="nulová",J556,0)</f>
        <v>0</v>
      </c>
      <c r="BJ556" s="17" t="s">
        <v>83</v>
      </c>
      <c r="BK556" s="102">
        <f>ROUND(I556*H556,1)</f>
        <v>0</v>
      </c>
      <c r="BL556" s="17" t="s">
        <v>357</v>
      </c>
      <c r="BM556" s="101" t="s">
        <v>1021</v>
      </c>
    </row>
    <row r="557" spans="2:51" s="13" customFormat="1" ht="12">
      <c r="B557" s="108"/>
      <c r="C557" s="204"/>
      <c r="D557" s="200" t="s">
        <v>249</v>
      </c>
      <c r="E557" s="205" t="s">
        <v>1</v>
      </c>
      <c r="F557" s="206" t="s">
        <v>1022</v>
      </c>
      <c r="G557" s="204"/>
      <c r="H557" s="205" t="s">
        <v>1</v>
      </c>
      <c r="I557" s="139"/>
      <c r="J557" s="204"/>
      <c r="K557" s="204"/>
      <c r="L557" s="108"/>
      <c r="M557" s="110"/>
      <c r="N557" s="111"/>
      <c r="O557" s="111"/>
      <c r="P557" s="111"/>
      <c r="Q557" s="111"/>
      <c r="R557" s="111"/>
      <c r="S557" s="111"/>
      <c r="T557" s="112"/>
      <c r="AT557" s="109" t="s">
        <v>249</v>
      </c>
      <c r="AU557" s="109" t="s">
        <v>83</v>
      </c>
      <c r="AV557" s="13" t="s">
        <v>6</v>
      </c>
      <c r="AW557" s="13" t="s">
        <v>31</v>
      </c>
      <c r="AX557" s="13" t="s">
        <v>75</v>
      </c>
      <c r="AY557" s="109" t="s">
        <v>240</v>
      </c>
    </row>
    <row r="558" spans="2:51" s="12" customFormat="1" ht="12">
      <c r="B558" s="103"/>
      <c r="C558" s="199"/>
      <c r="D558" s="200" t="s">
        <v>249</v>
      </c>
      <c r="E558" s="201" t="s">
        <v>1</v>
      </c>
      <c r="F558" s="202" t="s">
        <v>1023</v>
      </c>
      <c r="G558" s="199"/>
      <c r="H558" s="203">
        <v>1</v>
      </c>
      <c r="I558" s="137"/>
      <c r="J558" s="199"/>
      <c r="K558" s="199"/>
      <c r="L558" s="103"/>
      <c r="M558" s="105"/>
      <c r="N558" s="106"/>
      <c r="O558" s="106"/>
      <c r="P558" s="106"/>
      <c r="Q558" s="106"/>
      <c r="R558" s="106"/>
      <c r="S558" s="106"/>
      <c r="T558" s="107"/>
      <c r="AT558" s="104" t="s">
        <v>249</v>
      </c>
      <c r="AU558" s="104" t="s">
        <v>83</v>
      </c>
      <c r="AV558" s="12" t="s">
        <v>83</v>
      </c>
      <c r="AW558" s="12" t="s">
        <v>31</v>
      </c>
      <c r="AX558" s="12" t="s">
        <v>6</v>
      </c>
      <c r="AY558" s="104" t="s">
        <v>240</v>
      </c>
    </row>
    <row r="559" spans="2:65" s="1" customFormat="1" ht="36">
      <c r="B559" s="95"/>
      <c r="C559" s="215">
        <v>143</v>
      </c>
      <c r="D559" s="215" t="s">
        <v>379</v>
      </c>
      <c r="E559" s="216" t="s">
        <v>1024</v>
      </c>
      <c r="F559" s="217" t="s">
        <v>1025</v>
      </c>
      <c r="G559" s="218" t="s">
        <v>360</v>
      </c>
      <c r="H559" s="219">
        <v>1</v>
      </c>
      <c r="I559" s="129">
        <v>0</v>
      </c>
      <c r="J559" s="220">
        <f>ROUND(I559*H559,1)</f>
        <v>0</v>
      </c>
      <c r="K559" s="217" t="s">
        <v>1</v>
      </c>
      <c r="L559" s="124"/>
      <c r="M559" s="125" t="s">
        <v>1</v>
      </c>
      <c r="N559" s="126" t="s">
        <v>41</v>
      </c>
      <c r="O559" s="99">
        <v>0</v>
      </c>
      <c r="P559" s="99">
        <f>O559*H559</f>
        <v>0</v>
      </c>
      <c r="Q559" s="99">
        <v>0.067</v>
      </c>
      <c r="R559" s="99">
        <f>Q559*H559</f>
        <v>0.067</v>
      </c>
      <c r="S559" s="99">
        <v>0</v>
      </c>
      <c r="T559" s="100">
        <f>S559*H559</f>
        <v>0</v>
      </c>
      <c r="AR559" s="101" t="s">
        <v>382</v>
      </c>
      <c r="AT559" s="101" t="s">
        <v>379</v>
      </c>
      <c r="AU559" s="101" t="s">
        <v>83</v>
      </c>
      <c r="AY559" s="17" t="s">
        <v>240</v>
      </c>
      <c r="BE559" s="102">
        <f>IF(N559="základní",J559,0)</f>
        <v>0</v>
      </c>
      <c r="BF559" s="102">
        <f>IF(N559="snížená",J559,0)</f>
        <v>0</v>
      </c>
      <c r="BG559" s="102">
        <f>IF(N559="zákl. přenesená",J559,0)</f>
        <v>0</v>
      </c>
      <c r="BH559" s="102">
        <f>IF(N559="sníž. přenesená",J559,0)</f>
        <v>0</v>
      </c>
      <c r="BI559" s="102">
        <f>IF(N559="nulová",J559,0)</f>
        <v>0</v>
      </c>
      <c r="BJ559" s="17" t="s">
        <v>83</v>
      </c>
      <c r="BK559" s="102">
        <f>ROUND(I559*H559,1)</f>
        <v>0</v>
      </c>
      <c r="BL559" s="17" t="s">
        <v>357</v>
      </c>
      <c r="BM559" s="101" t="s">
        <v>1026</v>
      </c>
    </row>
    <row r="560" spans="2:65" s="1" customFormat="1" ht="24">
      <c r="B560" s="95"/>
      <c r="C560" s="215">
        <v>144</v>
      </c>
      <c r="D560" s="215" t="s">
        <v>379</v>
      </c>
      <c r="E560" s="216" t="s">
        <v>1027</v>
      </c>
      <c r="F560" s="217" t="s">
        <v>1028</v>
      </c>
      <c r="G560" s="218" t="s">
        <v>360</v>
      </c>
      <c r="H560" s="219">
        <v>1</v>
      </c>
      <c r="I560" s="129">
        <v>0</v>
      </c>
      <c r="J560" s="220">
        <f>ROUND(I560*H560,1)</f>
        <v>0</v>
      </c>
      <c r="K560" s="217" t="s">
        <v>1</v>
      </c>
      <c r="L560" s="124"/>
      <c r="M560" s="125" t="s">
        <v>1</v>
      </c>
      <c r="N560" s="126" t="s">
        <v>41</v>
      </c>
      <c r="O560" s="99">
        <v>0</v>
      </c>
      <c r="P560" s="99">
        <f>O560*H560</f>
        <v>0</v>
      </c>
      <c r="Q560" s="99">
        <v>0.005</v>
      </c>
      <c r="R560" s="99">
        <f>Q560*H560</f>
        <v>0.005</v>
      </c>
      <c r="S560" s="99">
        <v>0</v>
      </c>
      <c r="T560" s="100">
        <f>S560*H560</f>
        <v>0</v>
      </c>
      <c r="AR560" s="101" t="s">
        <v>382</v>
      </c>
      <c r="AT560" s="101" t="s">
        <v>379</v>
      </c>
      <c r="AU560" s="101" t="s">
        <v>83</v>
      </c>
      <c r="AY560" s="17" t="s">
        <v>240</v>
      </c>
      <c r="BE560" s="102">
        <f>IF(N560="základní",J560,0)</f>
        <v>0</v>
      </c>
      <c r="BF560" s="102">
        <f>IF(N560="snížená",J560,0)</f>
        <v>0</v>
      </c>
      <c r="BG560" s="102">
        <f>IF(N560="zákl. přenesená",J560,0)</f>
        <v>0</v>
      </c>
      <c r="BH560" s="102">
        <f>IF(N560="sníž. přenesená",J560,0)</f>
        <v>0</v>
      </c>
      <c r="BI560" s="102">
        <f>IF(N560="nulová",J560,0)</f>
        <v>0</v>
      </c>
      <c r="BJ560" s="17" t="s">
        <v>83</v>
      </c>
      <c r="BK560" s="102">
        <f>ROUND(I560*H560,1)</f>
        <v>0</v>
      </c>
      <c r="BL560" s="17" t="s">
        <v>357</v>
      </c>
      <c r="BM560" s="101" t="s">
        <v>1029</v>
      </c>
    </row>
    <row r="561" spans="2:65" s="1" customFormat="1" ht="24">
      <c r="B561" s="95"/>
      <c r="C561" s="193">
        <v>145</v>
      </c>
      <c r="D561" s="193" t="s">
        <v>242</v>
      </c>
      <c r="E561" s="194" t="s">
        <v>1030</v>
      </c>
      <c r="F561" s="195" t="s">
        <v>1031</v>
      </c>
      <c r="G561" s="196" t="s">
        <v>504</v>
      </c>
      <c r="H561" s="197">
        <v>0.075</v>
      </c>
      <c r="I561" s="128">
        <v>0</v>
      </c>
      <c r="J561" s="198">
        <f>ROUND(I561*H561,1)</f>
        <v>0</v>
      </c>
      <c r="K561" s="195" t="s">
        <v>246</v>
      </c>
      <c r="L561" s="28"/>
      <c r="M561" s="97" t="s">
        <v>1</v>
      </c>
      <c r="N561" s="98" t="s">
        <v>41</v>
      </c>
      <c r="O561" s="99">
        <v>10.582</v>
      </c>
      <c r="P561" s="99">
        <f>O561*H561</f>
        <v>0.7936500000000001</v>
      </c>
      <c r="Q561" s="99">
        <v>0</v>
      </c>
      <c r="R561" s="99">
        <f>Q561*H561</f>
        <v>0</v>
      </c>
      <c r="S561" s="99">
        <v>0</v>
      </c>
      <c r="T561" s="100">
        <f>S561*H561</f>
        <v>0</v>
      </c>
      <c r="AR561" s="101" t="s">
        <v>357</v>
      </c>
      <c r="AT561" s="101" t="s">
        <v>242</v>
      </c>
      <c r="AU561" s="101" t="s">
        <v>83</v>
      </c>
      <c r="AY561" s="17" t="s">
        <v>240</v>
      </c>
      <c r="BE561" s="102">
        <f>IF(N561="základní",J561,0)</f>
        <v>0</v>
      </c>
      <c r="BF561" s="102">
        <f>IF(N561="snížená",J561,0)</f>
        <v>0</v>
      </c>
      <c r="BG561" s="102">
        <f>IF(N561="zákl. přenesená",J561,0)</f>
        <v>0</v>
      </c>
      <c r="BH561" s="102">
        <f>IF(N561="sníž. přenesená",J561,0)</f>
        <v>0</v>
      </c>
      <c r="BI561" s="102">
        <f>IF(N561="nulová",J561,0)</f>
        <v>0</v>
      </c>
      <c r="BJ561" s="17" t="s">
        <v>83</v>
      </c>
      <c r="BK561" s="102">
        <f>ROUND(I561*H561,1)</f>
        <v>0</v>
      </c>
      <c r="BL561" s="17" t="s">
        <v>357</v>
      </c>
      <c r="BM561" s="101" t="s">
        <v>1032</v>
      </c>
    </row>
    <row r="562" spans="2:65" s="1" customFormat="1" ht="24">
      <c r="B562" s="95"/>
      <c r="C562" s="193">
        <v>146</v>
      </c>
      <c r="D562" s="193" t="s">
        <v>242</v>
      </c>
      <c r="E562" s="194" t="s">
        <v>1033</v>
      </c>
      <c r="F562" s="195" t="s">
        <v>1034</v>
      </c>
      <c r="G562" s="196" t="s">
        <v>504</v>
      </c>
      <c r="H562" s="197">
        <v>0.075</v>
      </c>
      <c r="I562" s="128">
        <v>0</v>
      </c>
      <c r="J562" s="198">
        <f>ROUND(I562*H562,1)</f>
        <v>0</v>
      </c>
      <c r="K562" s="195" t="s">
        <v>246</v>
      </c>
      <c r="L562" s="28"/>
      <c r="M562" s="97" t="s">
        <v>1</v>
      </c>
      <c r="N562" s="98" t="s">
        <v>41</v>
      </c>
      <c r="O562" s="99">
        <v>1.97</v>
      </c>
      <c r="P562" s="99">
        <f>O562*H562</f>
        <v>0.14775</v>
      </c>
      <c r="Q562" s="99">
        <v>0</v>
      </c>
      <c r="R562" s="99">
        <f>Q562*H562</f>
        <v>0</v>
      </c>
      <c r="S562" s="99">
        <v>0</v>
      </c>
      <c r="T562" s="100">
        <f>S562*H562</f>
        <v>0</v>
      </c>
      <c r="AR562" s="101" t="s">
        <v>357</v>
      </c>
      <c r="AT562" s="101" t="s">
        <v>242</v>
      </c>
      <c r="AU562" s="101" t="s">
        <v>83</v>
      </c>
      <c r="AY562" s="17" t="s">
        <v>240</v>
      </c>
      <c r="BE562" s="102">
        <f>IF(N562="základní",J562,0)</f>
        <v>0</v>
      </c>
      <c r="BF562" s="102">
        <f>IF(N562="snížená",J562,0)</f>
        <v>0</v>
      </c>
      <c r="BG562" s="102">
        <f>IF(N562="zákl. přenesená",J562,0)</f>
        <v>0</v>
      </c>
      <c r="BH562" s="102">
        <f>IF(N562="sníž. přenesená",J562,0)</f>
        <v>0</v>
      </c>
      <c r="BI562" s="102">
        <f>IF(N562="nulová",J562,0)</f>
        <v>0</v>
      </c>
      <c r="BJ562" s="17" t="s">
        <v>83</v>
      </c>
      <c r="BK562" s="102">
        <f>ROUND(I562*H562,1)</f>
        <v>0</v>
      </c>
      <c r="BL562" s="17" t="s">
        <v>357</v>
      </c>
      <c r="BM562" s="101" t="s">
        <v>1035</v>
      </c>
    </row>
    <row r="563" spans="2:63" s="11" customFormat="1" ht="24" customHeight="1">
      <c r="B563" s="87"/>
      <c r="C563" s="188"/>
      <c r="D563" s="190" t="s">
        <v>74</v>
      </c>
      <c r="E563" s="191" t="s">
        <v>1036</v>
      </c>
      <c r="F563" s="191" t="s">
        <v>1037</v>
      </c>
      <c r="G563" s="189"/>
      <c r="H563" s="189"/>
      <c r="I563" s="142"/>
      <c r="J563" s="192">
        <f>BK563</f>
        <v>0</v>
      </c>
      <c r="K563" s="188"/>
      <c r="L563" s="87"/>
      <c r="M563" s="89"/>
      <c r="N563" s="90"/>
      <c r="O563" s="90"/>
      <c r="P563" s="91">
        <f>SUM(P564:P596)</f>
        <v>64.130644</v>
      </c>
      <c r="Q563" s="90"/>
      <c r="R563" s="91">
        <f>SUM(R564:R596)</f>
        <v>0.070723724</v>
      </c>
      <c r="S563" s="90"/>
      <c r="T563" s="92">
        <f>SUM(T564:T596)</f>
        <v>0.29933376000000006</v>
      </c>
      <c r="AR563" s="88" t="s">
        <v>83</v>
      </c>
      <c r="AT563" s="93" t="s">
        <v>74</v>
      </c>
      <c r="AU563" s="93" t="s">
        <v>6</v>
      </c>
      <c r="AY563" s="88" t="s">
        <v>240</v>
      </c>
      <c r="BK563" s="94">
        <f>SUM(BK564:BK596)</f>
        <v>0</v>
      </c>
    </row>
    <row r="564" spans="2:65" s="1" customFormat="1" ht="12">
      <c r="B564" s="95"/>
      <c r="C564" s="193">
        <v>147</v>
      </c>
      <c r="D564" s="193" t="s">
        <v>242</v>
      </c>
      <c r="E564" s="194" t="s">
        <v>1038</v>
      </c>
      <c r="F564" s="195" t="s">
        <v>1039</v>
      </c>
      <c r="G564" s="196" t="s">
        <v>591</v>
      </c>
      <c r="H564" s="197">
        <v>519.889</v>
      </c>
      <c r="I564" s="128">
        <v>0</v>
      </c>
      <c r="J564" s="198">
        <f>ROUND(I564*H564,1)</f>
        <v>0</v>
      </c>
      <c r="K564" s="195" t="s">
        <v>1</v>
      </c>
      <c r="L564" s="28"/>
      <c r="M564" s="97" t="s">
        <v>1</v>
      </c>
      <c r="N564" s="98" t="s">
        <v>41</v>
      </c>
      <c r="O564" s="99">
        <v>0</v>
      </c>
      <c r="P564" s="99">
        <f>O564*H564</f>
        <v>0</v>
      </c>
      <c r="Q564" s="99">
        <v>0</v>
      </c>
      <c r="R564" s="99">
        <f>Q564*H564</f>
        <v>0</v>
      </c>
      <c r="S564" s="99">
        <v>0</v>
      </c>
      <c r="T564" s="100">
        <f>S564*H564</f>
        <v>0</v>
      </c>
      <c r="AR564" s="101" t="s">
        <v>357</v>
      </c>
      <c r="AT564" s="101" t="s">
        <v>242</v>
      </c>
      <c r="AU564" s="101" t="s">
        <v>83</v>
      </c>
      <c r="AY564" s="17" t="s">
        <v>240</v>
      </c>
      <c r="BE564" s="102">
        <f>IF(N564="základní",J564,0)</f>
        <v>0</v>
      </c>
      <c r="BF564" s="102">
        <f>IF(N564="snížená",J564,0)</f>
        <v>0</v>
      </c>
      <c r="BG564" s="102">
        <f>IF(N564="zákl. přenesená",J564,0)</f>
        <v>0</v>
      </c>
      <c r="BH564" s="102">
        <f>IF(N564="sníž. přenesená",J564,0)</f>
        <v>0</v>
      </c>
      <c r="BI564" s="102">
        <f>IF(N564="nulová",J564,0)</f>
        <v>0</v>
      </c>
      <c r="BJ564" s="17" t="s">
        <v>83</v>
      </c>
      <c r="BK564" s="102">
        <f>ROUND(I564*H564,1)</f>
        <v>0</v>
      </c>
      <c r="BL564" s="17" t="s">
        <v>357</v>
      </c>
      <c r="BM564" s="101" t="s">
        <v>1040</v>
      </c>
    </row>
    <row r="565" spans="2:65" s="1" customFormat="1" ht="24">
      <c r="B565" s="95"/>
      <c r="C565" s="193">
        <v>148</v>
      </c>
      <c r="D565" s="193" t="s">
        <v>242</v>
      </c>
      <c r="E565" s="194" t="s">
        <v>1041</v>
      </c>
      <c r="F565" s="195" t="s">
        <v>1042</v>
      </c>
      <c r="G565" s="196" t="s">
        <v>253</v>
      </c>
      <c r="H565" s="197">
        <v>106.272</v>
      </c>
      <c r="I565" s="128">
        <v>0</v>
      </c>
      <c r="J565" s="198">
        <f>ROUND(I565*H565,1)</f>
        <v>0</v>
      </c>
      <c r="K565" s="195" t="s">
        <v>246</v>
      </c>
      <c r="L565" s="28"/>
      <c r="M565" s="97" t="s">
        <v>1</v>
      </c>
      <c r="N565" s="98" t="s">
        <v>41</v>
      </c>
      <c r="O565" s="99">
        <v>0.083</v>
      </c>
      <c r="P565" s="99">
        <f>O565*H565</f>
        <v>8.820576</v>
      </c>
      <c r="Q565" s="99">
        <v>4E-05</v>
      </c>
      <c r="R565" s="99">
        <f>Q565*H565</f>
        <v>0.00425088</v>
      </c>
      <c r="S565" s="99">
        <v>0.00254</v>
      </c>
      <c r="T565" s="100">
        <f>S565*H565</f>
        <v>0.26993088000000004</v>
      </c>
      <c r="AR565" s="101" t="s">
        <v>357</v>
      </c>
      <c r="AT565" s="101" t="s">
        <v>242</v>
      </c>
      <c r="AU565" s="101" t="s">
        <v>83</v>
      </c>
      <c r="AY565" s="17" t="s">
        <v>240</v>
      </c>
      <c r="BE565" s="102">
        <f>IF(N565="základní",J565,0)</f>
        <v>0</v>
      </c>
      <c r="BF565" s="102">
        <f>IF(N565="snížená",J565,0)</f>
        <v>0</v>
      </c>
      <c r="BG565" s="102">
        <f>IF(N565="zákl. přenesená",J565,0)</f>
        <v>0</v>
      </c>
      <c r="BH565" s="102">
        <f>IF(N565="sníž. přenesená",J565,0)</f>
        <v>0</v>
      </c>
      <c r="BI565" s="102">
        <f>IF(N565="nulová",J565,0)</f>
        <v>0</v>
      </c>
      <c r="BJ565" s="17" t="s">
        <v>83</v>
      </c>
      <c r="BK565" s="102">
        <f>ROUND(I565*H565,1)</f>
        <v>0</v>
      </c>
      <c r="BL565" s="17" t="s">
        <v>357</v>
      </c>
      <c r="BM565" s="101" t="s">
        <v>1043</v>
      </c>
    </row>
    <row r="566" spans="2:51" s="13" customFormat="1" ht="12">
      <c r="B566" s="108"/>
      <c r="C566" s="204"/>
      <c r="D566" s="200" t="s">
        <v>249</v>
      </c>
      <c r="E566" s="205" t="s">
        <v>1</v>
      </c>
      <c r="F566" s="206" t="s">
        <v>1044</v>
      </c>
      <c r="G566" s="204"/>
      <c r="H566" s="205" t="s">
        <v>1</v>
      </c>
      <c r="I566" s="139"/>
      <c r="J566" s="204"/>
      <c r="K566" s="204"/>
      <c r="L566" s="108"/>
      <c r="M566" s="110"/>
      <c r="N566" s="111"/>
      <c r="O566" s="111"/>
      <c r="P566" s="111"/>
      <c r="Q566" s="111"/>
      <c r="R566" s="111"/>
      <c r="S566" s="111"/>
      <c r="T566" s="112"/>
      <c r="AT566" s="109" t="s">
        <v>249</v>
      </c>
      <c r="AU566" s="109" t="s">
        <v>83</v>
      </c>
      <c r="AV566" s="13" t="s">
        <v>6</v>
      </c>
      <c r="AW566" s="13" t="s">
        <v>31</v>
      </c>
      <c r="AX566" s="13" t="s">
        <v>75</v>
      </c>
      <c r="AY566" s="109" t="s">
        <v>240</v>
      </c>
    </row>
    <row r="567" spans="2:51" s="12" customFormat="1" ht="33.75">
      <c r="B567" s="103"/>
      <c r="C567" s="199"/>
      <c r="D567" s="200" t="s">
        <v>249</v>
      </c>
      <c r="E567" s="201" t="s">
        <v>1</v>
      </c>
      <c r="F567" s="202" t="s">
        <v>1045</v>
      </c>
      <c r="G567" s="199"/>
      <c r="H567" s="203">
        <v>21.4</v>
      </c>
      <c r="I567" s="137"/>
      <c r="J567" s="199"/>
      <c r="K567" s="199"/>
      <c r="L567" s="103"/>
      <c r="M567" s="105"/>
      <c r="N567" s="106"/>
      <c r="O567" s="106"/>
      <c r="P567" s="106"/>
      <c r="Q567" s="106"/>
      <c r="R567" s="106"/>
      <c r="S567" s="106"/>
      <c r="T567" s="107"/>
      <c r="AT567" s="104" t="s">
        <v>249</v>
      </c>
      <c r="AU567" s="104" t="s">
        <v>83</v>
      </c>
      <c r="AV567" s="12" t="s">
        <v>83</v>
      </c>
      <c r="AW567" s="12" t="s">
        <v>31</v>
      </c>
      <c r="AX567" s="12" t="s">
        <v>75</v>
      </c>
      <c r="AY567" s="104" t="s">
        <v>240</v>
      </c>
    </row>
    <row r="568" spans="2:51" s="12" customFormat="1" ht="12">
      <c r="B568" s="103"/>
      <c r="C568" s="199"/>
      <c r="D568" s="200" t="s">
        <v>249</v>
      </c>
      <c r="E568" s="201" t="s">
        <v>1</v>
      </c>
      <c r="F568" s="202" t="s">
        <v>1046</v>
      </c>
      <c r="G568" s="199"/>
      <c r="H568" s="203">
        <v>11.5</v>
      </c>
      <c r="I568" s="137"/>
      <c r="J568" s="199"/>
      <c r="K568" s="199"/>
      <c r="L568" s="103"/>
      <c r="M568" s="105"/>
      <c r="N568" s="106"/>
      <c r="O568" s="106"/>
      <c r="P568" s="106"/>
      <c r="Q568" s="106"/>
      <c r="R568" s="106"/>
      <c r="S568" s="106"/>
      <c r="T568" s="107"/>
      <c r="AT568" s="104" t="s">
        <v>249</v>
      </c>
      <c r="AU568" s="104" t="s">
        <v>83</v>
      </c>
      <c r="AV568" s="12" t="s">
        <v>83</v>
      </c>
      <c r="AW568" s="12" t="s">
        <v>31</v>
      </c>
      <c r="AX568" s="12" t="s">
        <v>75</v>
      </c>
      <c r="AY568" s="104" t="s">
        <v>240</v>
      </c>
    </row>
    <row r="569" spans="2:51" s="12" customFormat="1" ht="12">
      <c r="B569" s="103"/>
      <c r="C569" s="199"/>
      <c r="D569" s="200" t="s">
        <v>249</v>
      </c>
      <c r="E569" s="201" t="s">
        <v>1</v>
      </c>
      <c r="F569" s="202" t="s">
        <v>1047</v>
      </c>
      <c r="G569" s="199"/>
      <c r="H569" s="203">
        <v>2.76</v>
      </c>
      <c r="I569" s="137"/>
      <c r="J569" s="199"/>
      <c r="K569" s="199"/>
      <c r="L569" s="103"/>
      <c r="M569" s="105"/>
      <c r="N569" s="106"/>
      <c r="O569" s="106"/>
      <c r="P569" s="106"/>
      <c r="Q569" s="106"/>
      <c r="R569" s="106"/>
      <c r="S569" s="106"/>
      <c r="T569" s="107"/>
      <c r="AT569" s="104" t="s">
        <v>249</v>
      </c>
      <c r="AU569" s="104" t="s">
        <v>83</v>
      </c>
      <c r="AV569" s="12" t="s">
        <v>83</v>
      </c>
      <c r="AW569" s="12" t="s">
        <v>31</v>
      </c>
      <c r="AX569" s="12" t="s">
        <v>75</v>
      </c>
      <c r="AY569" s="104" t="s">
        <v>240</v>
      </c>
    </row>
    <row r="570" spans="2:51" s="12" customFormat="1" ht="12">
      <c r="B570" s="103"/>
      <c r="C570" s="199"/>
      <c r="D570" s="200" t="s">
        <v>249</v>
      </c>
      <c r="E570" s="201" t="s">
        <v>1</v>
      </c>
      <c r="F570" s="202" t="s">
        <v>1048</v>
      </c>
      <c r="G570" s="199"/>
      <c r="H570" s="203">
        <v>11.54</v>
      </c>
      <c r="I570" s="137"/>
      <c r="J570" s="199"/>
      <c r="K570" s="199"/>
      <c r="L570" s="103"/>
      <c r="M570" s="105"/>
      <c r="N570" s="106"/>
      <c r="O570" s="106"/>
      <c r="P570" s="106"/>
      <c r="Q570" s="106"/>
      <c r="R570" s="106"/>
      <c r="S570" s="106"/>
      <c r="T570" s="107"/>
      <c r="AT570" s="104" t="s">
        <v>249</v>
      </c>
      <c r="AU570" s="104" t="s">
        <v>83</v>
      </c>
      <c r="AV570" s="12" t="s">
        <v>83</v>
      </c>
      <c r="AW570" s="12" t="s">
        <v>31</v>
      </c>
      <c r="AX570" s="12" t="s">
        <v>75</v>
      </c>
      <c r="AY570" s="104" t="s">
        <v>240</v>
      </c>
    </row>
    <row r="571" spans="2:51" s="12" customFormat="1" ht="12">
      <c r="B571" s="103"/>
      <c r="C571" s="199"/>
      <c r="D571" s="200" t="s">
        <v>249</v>
      </c>
      <c r="E571" s="201" t="s">
        <v>1</v>
      </c>
      <c r="F571" s="202" t="s">
        <v>1049</v>
      </c>
      <c r="G571" s="199"/>
      <c r="H571" s="203">
        <v>25.6</v>
      </c>
      <c r="I571" s="137"/>
      <c r="J571" s="199"/>
      <c r="K571" s="199"/>
      <c r="L571" s="103"/>
      <c r="M571" s="105"/>
      <c r="N571" s="106"/>
      <c r="O571" s="106"/>
      <c r="P571" s="106"/>
      <c r="Q571" s="106"/>
      <c r="R571" s="106"/>
      <c r="S571" s="106"/>
      <c r="T571" s="107"/>
      <c r="AT571" s="104" t="s">
        <v>249</v>
      </c>
      <c r="AU571" s="104" t="s">
        <v>83</v>
      </c>
      <c r="AV571" s="12" t="s">
        <v>83</v>
      </c>
      <c r="AW571" s="12" t="s">
        <v>31</v>
      </c>
      <c r="AX571" s="12" t="s">
        <v>75</v>
      </c>
      <c r="AY571" s="104" t="s">
        <v>240</v>
      </c>
    </row>
    <row r="572" spans="2:51" s="12" customFormat="1" ht="12">
      <c r="B572" s="103"/>
      <c r="C572" s="199"/>
      <c r="D572" s="200" t="s">
        <v>249</v>
      </c>
      <c r="E572" s="201" t="s">
        <v>1</v>
      </c>
      <c r="F572" s="202" t="s">
        <v>1050</v>
      </c>
      <c r="G572" s="199"/>
      <c r="H572" s="203">
        <v>12.84</v>
      </c>
      <c r="I572" s="137"/>
      <c r="J572" s="199"/>
      <c r="K572" s="199"/>
      <c r="L572" s="103"/>
      <c r="M572" s="105"/>
      <c r="N572" s="106"/>
      <c r="O572" s="106"/>
      <c r="P572" s="106"/>
      <c r="Q572" s="106"/>
      <c r="R572" s="106"/>
      <c r="S572" s="106"/>
      <c r="T572" s="107"/>
      <c r="AT572" s="104" t="s">
        <v>249</v>
      </c>
      <c r="AU572" s="104" t="s">
        <v>83</v>
      </c>
      <c r="AV572" s="12" t="s">
        <v>83</v>
      </c>
      <c r="AW572" s="12" t="s">
        <v>31</v>
      </c>
      <c r="AX572" s="12" t="s">
        <v>75</v>
      </c>
      <c r="AY572" s="104" t="s">
        <v>240</v>
      </c>
    </row>
    <row r="573" spans="2:51" s="12" customFormat="1" ht="12">
      <c r="B573" s="103"/>
      <c r="C573" s="199"/>
      <c r="D573" s="200" t="s">
        <v>249</v>
      </c>
      <c r="E573" s="201" t="s">
        <v>1</v>
      </c>
      <c r="F573" s="202" t="s">
        <v>1051</v>
      </c>
      <c r="G573" s="199"/>
      <c r="H573" s="203">
        <v>2.9</v>
      </c>
      <c r="I573" s="137"/>
      <c r="J573" s="199"/>
      <c r="K573" s="199"/>
      <c r="L573" s="103"/>
      <c r="M573" s="105"/>
      <c r="N573" s="106"/>
      <c r="O573" s="106"/>
      <c r="P573" s="106"/>
      <c r="Q573" s="106"/>
      <c r="R573" s="106"/>
      <c r="S573" s="106"/>
      <c r="T573" s="107"/>
      <c r="AT573" s="104" t="s">
        <v>249</v>
      </c>
      <c r="AU573" s="104" t="s">
        <v>83</v>
      </c>
      <c r="AV573" s="12" t="s">
        <v>83</v>
      </c>
      <c r="AW573" s="12" t="s">
        <v>31</v>
      </c>
      <c r="AX573" s="12" t="s">
        <v>75</v>
      </c>
      <c r="AY573" s="104" t="s">
        <v>240</v>
      </c>
    </row>
    <row r="574" spans="2:51" s="12" customFormat="1" ht="12">
      <c r="B574" s="103"/>
      <c r="C574" s="199"/>
      <c r="D574" s="200" t="s">
        <v>249</v>
      </c>
      <c r="E574" s="201" t="s">
        <v>1</v>
      </c>
      <c r="F574" s="202" t="s">
        <v>1052</v>
      </c>
      <c r="G574" s="199"/>
      <c r="H574" s="203">
        <v>9.86</v>
      </c>
      <c r="I574" s="137"/>
      <c r="J574" s="199"/>
      <c r="K574" s="199"/>
      <c r="L574" s="103"/>
      <c r="M574" s="105"/>
      <c r="N574" s="106"/>
      <c r="O574" s="106"/>
      <c r="P574" s="106"/>
      <c r="Q574" s="106"/>
      <c r="R574" s="106"/>
      <c r="S574" s="106"/>
      <c r="T574" s="107"/>
      <c r="AT574" s="104" t="s">
        <v>249</v>
      </c>
      <c r="AU574" s="104" t="s">
        <v>83</v>
      </c>
      <c r="AV574" s="12" t="s">
        <v>83</v>
      </c>
      <c r="AW574" s="12" t="s">
        <v>31</v>
      </c>
      <c r="AX574" s="12" t="s">
        <v>75</v>
      </c>
      <c r="AY574" s="104" t="s">
        <v>240</v>
      </c>
    </row>
    <row r="575" spans="2:51" s="15" customFormat="1" ht="12">
      <c r="B575" s="118"/>
      <c r="C575" s="211"/>
      <c r="D575" s="200" t="s">
        <v>249</v>
      </c>
      <c r="E575" s="212" t="s">
        <v>81</v>
      </c>
      <c r="F575" s="213" t="s">
        <v>336</v>
      </c>
      <c r="G575" s="211"/>
      <c r="H575" s="214">
        <v>98.4</v>
      </c>
      <c r="I575" s="140"/>
      <c r="J575" s="211"/>
      <c r="K575" s="211"/>
      <c r="L575" s="118"/>
      <c r="M575" s="120"/>
      <c r="N575" s="121"/>
      <c r="O575" s="121"/>
      <c r="P575" s="121"/>
      <c r="Q575" s="121"/>
      <c r="R575" s="121"/>
      <c r="S575" s="121"/>
      <c r="T575" s="122"/>
      <c r="AT575" s="119" t="s">
        <v>249</v>
      </c>
      <c r="AU575" s="119" t="s">
        <v>83</v>
      </c>
      <c r="AV575" s="15" t="s">
        <v>92</v>
      </c>
      <c r="AW575" s="15" t="s">
        <v>31</v>
      </c>
      <c r="AX575" s="15" t="s">
        <v>75</v>
      </c>
      <c r="AY575" s="119" t="s">
        <v>240</v>
      </c>
    </row>
    <row r="576" spans="2:51" s="12" customFormat="1" ht="12">
      <c r="B576" s="103"/>
      <c r="C576" s="199"/>
      <c r="D576" s="200" t="s">
        <v>249</v>
      </c>
      <c r="E576" s="201" t="s">
        <v>1</v>
      </c>
      <c r="F576" s="202" t="s">
        <v>1053</v>
      </c>
      <c r="G576" s="199"/>
      <c r="H576" s="203">
        <v>7.872</v>
      </c>
      <c r="I576" s="137"/>
      <c r="J576" s="199"/>
      <c r="K576" s="199"/>
      <c r="L576" s="103"/>
      <c r="M576" s="105"/>
      <c r="N576" s="106"/>
      <c r="O576" s="106"/>
      <c r="P576" s="106"/>
      <c r="Q576" s="106"/>
      <c r="R576" s="106"/>
      <c r="S576" s="106"/>
      <c r="T576" s="107"/>
      <c r="AT576" s="104" t="s">
        <v>249</v>
      </c>
      <c r="AU576" s="104" t="s">
        <v>83</v>
      </c>
      <c r="AV576" s="12" t="s">
        <v>83</v>
      </c>
      <c r="AW576" s="12" t="s">
        <v>31</v>
      </c>
      <c r="AX576" s="12" t="s">
        <v>75</v>
      </c>
      <c r="AY576" s="104" t="s">
        <v>240</v>
      </c>
    </row>
    <row r="577" spans="2:51" s="14" customFormat="1" ht="12">
      <c r="B577" s="113"/>
      <c r="C577" s="207"/>
      <c r="D577" s="200" t="s">
        <v>249</v>
      </c>
      <c r="E577" s="208" t="s">
        <v>84</v>
      </c>
      <c r="F577" s="209" t="s">
        <v>273</v>
      </c>
      <c r="G577" s="207"/>
      <c r="H577" s="210">
        <v>106.272</v>
      </c>
      <c r="I577" s="138"/>
      <c r="J577" s="207"/>
      <c r="K577" s="207"/>
      <c r="L577" s="113"/>
      <c r="M577" s="115"/>
      <c r="N577" s="116"/>
      <c r="O577" s="116"/>
      <c r="P577" s="116"/>
      <c r="Q577" s="116"/>
      <c r="R577" s="116"/>
      <c r="S577" s="116"/>
      <c r="T577" s="117"/>
      <c r="AT577" s="114" t="s">
        <v>249</v>
      </c>
      <c r="AU577" s="114" t="s">
        <v>83</v>
      </c>
      <c r="AV577" s="14" t="s">
        <v>247</v>
      </c>
      <c r="AW577" s="14" t="s">
        <v>31</v>
      </c>
      <c r="AX577" s="14" t="s">
        <v>6</v>
      </c>
      <c r="AY577" s="114" t="s">
        <v>240</v>
      </c>
    </row>
    <row r="578" spans="2:65" s="1" customFormat="1" ht="12">
      <c r="B578" s="95"/>
      <c r="C578" s="193">
        <v>149</v>
      </c>
      <c r="D578" s="193" t="s">
        <v>242</v>
      </c>
      <c r="E578" s="194" t="s">
        <v>1054</v>
      </c>
      <c r="F578" s="195" t="s">
        <v>1055</v>
      </c>
      <c r="G578" s="196" t="s">
        <v>360</v>
      </c>
      <c r="H578" s="197">
        <v>2</v>
      </c>
      <c r="I578" s="128">
        <v>0</v>
      </c>
      <c r="J578" s="198">
        <f>ROUND(I578*H578,1)</f>
        <v>0</v>
      </c>
      <c r="K578" s="195" t="s">
        <v>246</v>
      </c>
      <c r="L578" s="28"/>
      <c r="M578" s="97" t="s">
        <v>1</v>
      </c>
      <c r="N578" s="98" t="s">
        <v>41</v>
      </c>
      <c r="O578" s="99">
        <v>0.093</v>
      </c>
      <c r="P578" s="99">
        <f>O578*H578</f>
        <v>0.186</v>
      </c>
      <c r="Q578" s="99">
        <v>4E-05</v>
      </c>
      <c r="R578" s="99">
        <f>Q578*H578</f>
        <v>8E-05</v>
      </c>
      <c r="S578" s="99">
        <v>0.00705</v>
      </c>
      <c r="T578" s="100">
        <f>S578*H578</f>
        <v>0.0141</v>
      </c>
      <c r="AR578" s="101" t="s">
        <v>357</v>
      </c>
      <c r="AT578" s="101" t="s">
        <v>242</v>
      </c>
      <c r="AU578" s="101" t="s">
        <v>83</v>
      </c>
      <c r="AY578" s="17" t="s">
        <v>240</v>
      </c>
      <c r="BE578" s="102">
        <f>IF(N578="základní",J578,0)</f>
        <v>0</v>
      </c>
      <c r="BF578" s="102">
        <f>IF(N578="snížená",J578,0)</f>
        <v>0</v>
      </c>
      <c r="BG578" s="102">
        <f>IF(N578="zákl. přenesená",J578,0)</f>
        <v>0</v>
      </c>
      <c r="BH578" s="102">
        <f>IF(N578="sníž. přenesená",J578,0)</f>
        <v>0</v>
      </c>
      <c r="BI578" s="102">
        <f>IF(N578="nulová",J578,0)</f>
        <v>0</v>
      </c>
      <c r="BJ578" s="17" t="s">
        <v>83</v>
      </c>
      <c r="BK578" s="102">
        <f>ROUND(I578*H578,1)</f>
        <v>0</v>
      </c>
      <c r="BL578" s="17" t="s">
        <v>357</v>
      </c>
      <c r="BM578" s="101" t="s">
        <v>1056</v>
      </c>
    </row>
    <row r="579" spans="2:51" s="12" customFormat="1" ht="12">
      <c r="B579" s="103"/>
      <c r="C579" s="199"/>
      <c r="D579" s="200" t="s">
        <v>249</v>
      </c>
      <c r="E579" s="201" t="s">
        <v>1</v>
      </c>
      <c r="F579" s="202" t="s">
        <v>1057</v>
      </c>
      <c r="G579" s="199"/>
      <c r="H579" s="203">
        <v>2</v>
      </c>
      <c r="I579" s="137"/>
      <c r="J579" s="199"/>
      <c r="K579" s="199"/>
      <c r="L579" s="103"/>
      <c r="M579" s="105"/>
      <c r="N579" s="106"/>
      <c r="O579" s="106"/>
      <c r="P579" s="106"/>
      <c r="Q579" s="106"/>
      <c r="R579" s="106"/>
      <c r="S579" s="106"/>
      <c r="T579" s="107"/>
      <c r="AT579" s="104" t="s">
        <v>249</v>
      </c>
      <c r="AU579" s="104" t="s">
        <v>83</v>
      </c>
      <c r="AV579" s="12" t="s">
        <v>83</v>
      </c>
      <c r="AW579" s="12" t="s">
        <v>31</v>
      </c>
      <c r="AX579" s="12" t="s">
        <v>6</v>
      </c>
      <c r="AY579" s="104" t="s">
        <v>240</v>
      </c>
    </row>
    <row r="580" spans="2:65" s="1" customFormat="1" ht="12">
      <c r="B580" s="95"/>
      <c r="C580" s="193">
        <v>150</v>
      </c>
      <c r="D580" s="193" t="s">
        <v>242</v>
      </c>
      <c r="E580" s="194" t="s">
        <v>1058</v>
      </c>
      <c r="F580" s="195" t="s">
        <v>1059</v>
      </c>
      <c r="G580" s="196" t="s">
        <v>360</v>
      </c>
      <c r="H580" s="197">
        <v>21.254</v>
      </c>
      <c r="I580" s="128">
        <v>0</v>
      </c>
      <c r="J580" s="198">
        <f>ROUND(I580*H580,1)</f>
        <v>0</v>
      </c>
      <c r="K580" s="195" t="s">
        <v>246</v>
      </c>
      <c r="L580" s="28"/>
      <c r="M580" s="97" t="s">
        <v>1</v>
      </c>
      <c r="N580" s="98" t="s">
        <v>41</v>
      </c>
      <c r="O580" s="99">
        <v>0.005</v>
      </c>
      <c r="P580" s="99">
        <f>O580*H580</f>
        <v>0.10627</v>
      </c>
      <c r="Q580" s="99">
        <v>0</v>
      </c>
      <c r="R580" s="99">
        <f>Q580*H580</f>
        <v>0</v>
      </c>
      <c r="S580" s="99">
        <v>0.00072</v>
      </c>
      <c r="T580" s="100">
        <f>S580*H580</f>
        <v>0.015302880000000001</v>
      </c>
      <c r="AR580" s="101" t="s">
        <v>357</v>
      </c>
      <c r="AT580" s="101" t="s">
        <v>242</v>
      </c>
      <c r="AU580" s="101" t="s">
        <v>83</v>
      </c>
      <c r="AY580" s="17" t="s">
        <v>240</v>
      </c>
      <c r="BE580" s="102">
        <f>IF(N580="základní",J580,0)</f>
        <v>0</v>
      </c>
      <c r="BF580" s="102">
        <f>IF(N580="snížená",J580,0)</f>
        <v>0</v>
      </c>
      <c r="BG580" s="102">
        <f>IF(N580="zákl. přenesená",J580,0)</f>
        <v>0</v>
      </c>
      <c r="BH580" s="102">
        <f>IF(N580="sníž. přenesená",J580,0)</f>
        <v>0</v>
      </c>
      <c r="BI580" s="102">
        <f>IF(N580="nulová",J580,0)</f>
        <v>0</v>
      </c>
      <c r="BJ580" s="17" t="s">
        <v>83</v>
      </c>
      <c r="BK580" s="102">
        <f>ROUND(I580*H580,1)</f>
        <v>0</v>
      </c>
      <c r="BL580" s="17" t="s">
        <v>357</v>
      </c>
      <c r="BM580" s="101" t="s">
        <v>1060</v>
      </c>
    </row>
    <row r="581" spans="2:51" s="12" customFormat="1" ht="12">
      <c r="B581" s="103"/>
      <c r="C581" s="199"/>
      <c r="D581" s="200" t="s">
        <v>249</v>
      </c>
      <c r="E581" s="201" t="s">
        <v>1</v>
      </c>
      <c r="F581" s="202" t="s">
        <v>1061</v>
      </c>
      <c r="G581" s="199"/>
      <c r="H581" s="203">
        <v>21.254</v>
      </c>
      <c r="I581" s="137"/>
      <c r="J581" s="199"/>
      <c r="K581" s="199"/>
      <c r="L581" s="103"/>
      <c r="M581" s="105"/>
      <c r="N581" s="106"/>
      <c r="O581" s="106"/>
      <c r="P581" s="106"/>
      <c r="Q581" s="106"/>
      <c r="R581" s="106"/>
      <c r="S581" s="106"/>
      <c r="T581" s="107"/>
      <c r="AT581" s="104" t="s">
        <v>249</v>
      </c>
      <c r="AU581" s="104" t="s">
        <v>83</v>
      </c>
      <c r="AV581" s="12" t="s">
        <v>83</v>
      </c>
      <c r="AW581" s="12" t="s">
        <v>31</v>
      </c>
      <c r="AX581" s="12" t="s">
        <v>6</v>
      </c>
      <c r="AY581" s="104" t="s">
        <v>240</v>
      </c>
    </row>
    <row r="582" spans="2:65" s="1" customFormat="1" ht="24">
      <c r="B582" s="95"/>
      <c r="C582" s="193">
        <v>151</v>
      </c>
      <c r="D582" s="193" t="s">
        <v>242</v>
      </c>
      <c r="E582" s="194" t="s">
        <v>1062</v>
      </c>
      <c r="F582" s="195" t="s">
        <v>1063</v>
      </c>
      <c r="G582" s="196" t="s">
        <v>253</v>
      </c>
      <c r="H582" s="197">
        <v>115.072</v>
      </c>
      <c r="I582" s="128">
        <v>0</v>
      </c>
      <c r="J582" s="198">
        <f>ROUND(I582*H582,1)</f>
        <v>0</v>
      </c>
      <c r="K582" s="195" t="s">
        <v>246</v>
      </c>
      <c r="L582" s="28"/>
      <c r="M582" s="97" t="s">
        <v>1</v>
      </c>
      <c r="N582" s="98" t="s">
        <v>41</v>
      </c>
      <c r="O582" s="99">
        <v>0.41</v>
      </c>
      <c r="P582" s="99">
        <f>O582*H582</f>
        <v>47.17952</v>
      </c>
      <c r="Q582" s="99">
        <v>0.00056</v>
      </c>
      <c r="R582" s="99">
        <f>Q582*H582</f>
        <v>0.06444032</v>
      </c>
      <c r="S582" s="99">
        <v>0</v>
      </c>
      <c r="T582" s="100">
        <f>S582*H582</f>
        <v>0</v>
      </c>
      <c r="AR582" s="101" t="s">
        <v>357</v>
      </c>
      <c r="AT582" s="101" t="s">
        <v>242</v>
      </c>
      <c r="AU582" s="101" t="s">
        <v>83</v>
      </c>
      <c r="AY582" s="17" t="s">
        <v>240</v>
      </c>
      <c r="BE582" s="102">
        <f>IF(N582="základní",J582,0)</f>
        <v>0</v>
      </c>
      <c r="BF582" s="102">
        <f>IF(N582="snížená",J582,0)</f>
        <v>0</v>
      </c>
      <c r="BG582" s="102">
        <f>IF(N582="zákl. přenesená",J582,0)</f>
        <v>0</v>
      </c>
      <c r="BH582" s="102">
        <f>IF(N582="sníž. přenesená",J582,0)</f>
        <v>0</v>
      </c>
      <c r="BI582" s="102">
        <f>IF(N582="nulová",J582,0)</f>
        <v>0</v>
      </c>
      <c r="BJ582" s="17" t="s">
        <v>83</v>
      </c>
      <c r="BK582" s="102">
        <f>ROUND(I582*H582,1)</f>
        <v>0</v>
      </c>
      <c r="BL582" s="17" t="s">
        <v>357</v>
      </c>
      <c r="BM582" s="101" t="s">
        <v>1064</v>
      </c>
    </row>
    <row r="583" spans="2:51" s="13" customFormat="1" ht="22.5">
      <c r="B583" s="108"/>
      <c r="C583" s="204"/>
      <c r="D583" s="200" t="s">
        <v>249</v>
      </c>
      <c r="E583" s="205" t="s">
        <v>1</v>
      </c>
      <c r="F583" s="206" t="s">
        <v>1065</v>
      </c>
      <c r="G583" s="204"/>
      <c r="H583" s="205" t="s">
        <v>1</v>
      </c>
      <c r="I583" s="139"/>
      <c r="J583" s="204"/>
      <c r="K583" s="204"/>
      <c r="L583" s="108"/>
      <c r="M583" s="110"/>
      <c r="N583" s="111"/>
      <c r="O583" s="111"/>
      <c r="P583" s="111"/>
      <c r="Q583" s="111"/>
      <c r="R583" s="111"/>
      <c r="S583" s="111"/>
      <c r="T583" s="112"/>
      <c r="AT583" s="109" t="s">
        <v>249</v>
      </c>
      <c r="AU583" s="109" t="s">
        <v>83</v>
      </c>
      <c r="AV583" s="13" t="s">
        <v>6</v>
      </c>
      <c r="AW583" s="13" t="s">
        <v>31</v>
      </c>
      <c r="AX583" s="13" t="s">
        <v>75</v>
      </c>
      <c r="AY583" s="109" t="s">
        <v>240</v>
      </c>
    </row>
    <row r="584" spans="2:51" s="12" customFormat="1" ht="12">
      <c r="B584" s="103"/>
      <c r="C584" s="199"/>
      <c r="D584" s="200" t="s">
        <v>249</v>
      </c>
      <c r="E584" s="201" t="s">
        <v>1</v>
      </c>
      <c r="F584" s="202" t="s">
        <v>1066</v>
      </c>
      <c r="G584" s="199"/>
      <c r="H584" s="203">
        <v>106.272</v>
      </c>
      <c r="I584" s="137"/>
      <c r="J584" s="199"/>
      <c r="K584" s="199"/>
      <c r="L584" s="103"/>
      <c r="M584" s="105"/>
      <c r="N584" s="106"/>
      <c r="O584" s="106"/>
      <c r="P584" s="106"/>
      <c r="Q584" s="106"/>
      <c r="R584" s="106"/>
      <c r="S584" s="106"/>
      <c r="T584" s="107"/>
      <c r="AT584" s="104" t="s">
        <v>249</v>
      </c>
      <c r="AU584" s="104" t="s">
        <v>83</v>
      </c>
      <c r="AV584" s="12" t="s">
        <v>83</v>
      </c>
      <c r="AW584" s="12" t="s">
        <v>31</v>
      </c>
      <c r="AX584" s="12" t="s">
        <v>75</v>
      </c>
      <c r="AY584" s="104" t="s">
        <v>240</v>
      </c>
    </row>
    <row r="585" spans="2:51" s="13" customFormat="1" ht="12">
      <c r="B585" s="108"/>
      <c r="C585" s="204"/>
      <c r="D585" s="200" t="s">
        <v>249</v>
      </c>
      <c r="E585" s="205" t="s">
        <v>1</v>
      </c>
      <c r="F585" s="206" t="s">
        <v>1067</v>
      </c>
      <c r="G585" s="204"/>
      <c r="H585" s="205" t="s">
        <v>1</v>
      </c>
      <c r="I585" s="139"/>
      <c r="J585" s="204"/>
      <c r="K585" s="204"/>
      <c r="L585" s="108"/>
      <c r="M585" s="110"/>
      <c r="N585" s="111"/>
      <c r="O585" s="111"/>
      <c r="P585" s="111"/>
      <c r="Q585" s="111"/>
      <c r="R585" s="111"/>
      <c r="S585" s="111"/>
      <c r="T585" s="112"/>
      <c r="AT585" s="109" t="s">
        <v>249</v>
      </c>
      <c r="AU585" s="109" t="s">
        <v>83</v>
      </c>
      <c r="AV585" s="13" t="s">
        <v>6</v>
      </c>
      <c r="AW585" s="13" t="s">
        <v>31</v>
      </c>
      <c r="AX585" s="13" t="s">
        <v>75</v>
      </c>
      <c r="AY585" s="109" t="s">
        <v>240</v>
      </c>
    </row>
    <row r="586" spans="2:51" s="12" customFormat="1" ht="22.5">
      <c r="B586" s="103"/>
      <c r="C586" s="199"/>
      <c r="D586" s="200" t="s">
        <v>249</v>
      </c>
      <c r="E586" s="201" t="s">
        <v>1</v>
      </c>
      <c r="F586" s="202" t="s">
        <v>1068</v>
      </c>
      <c r="G586" s="199"/>
      <c r="H586" s="203">
        <v>8</v>
      </c>
      <c r="I586" s="137"/>
      <c r="J586" s="199"/>
      <c r="K586" s="199"/>
      <c r="L586" s="103"/>
      <c r="M586" s="105"/>
      <c r="N586" s="106"/>
      <c r="O586" s="106"/>
      <c r="P586" s="106"/>
      <c r="Q586" s="106"/>
      <c r="R586" s="106"/>
      <c r="S586" s="106"/>
      <c r="T586" s="107"/>
      <c r="AT586" s="104" t="s">
        <v>249</v>
      </c>
      <c r="AU586" s="104" t="s">
        <v>83</v>
      </c>
      <c r="AV586" s="12" t="s">
        <v>83</v>
      </c>
      <c r="AW586" s="12" t="s">
        <v>31</v>
      </c>
      <c r="AX586" s="12" t="s">
        <v>75</v>
      </c>
      <c r="AY586" s="104" t="s">
        <v>240</v>
      </c>
    </row>
    <row r="587" spans="2:51" s="12" customFormat="1" ht="22.5">
      <c r="B587" s="103"/>
      <c r="C587" s="199"/>
      <c r="D587" s="200" t="s">
        <v>249</v>
      </c>
      <c r="E587" s="201" t="s">
        <v>1</v>
      </c>
      <c r="F587" s="202" t="s">
        <v>1069</v>
      </c>
      <c r="G587" s="199"/>
      <c r="H587" s="203">
        <v>0.8</v>
      </c>
      <c r="I587" s="137"/>
      <c r="J587" s="199"/>
      <c r="K587" s="199"/>
      <c r="L587" s="103"/>
      <c r="M587" s="105"/>
      <c r="N587" s="106"/>
      <c r="O587" s="106"/>
      <c r="P587" s="106"/>
      <c r="Q587" s="106"/>
      <c r="R587" s="106"/>
      <c r="S587" s="106"/>
      <c r="T587" s="107"/>
      <c r="AT587" s="104" t="s">
        <v>249</v>
      </c>
      <c r="AU587" s="104" t="s">
        <v>83</v>
      </c>
      <c r="AV587" s="12" t="s">
        <v>83</v>
      </c>
      <c r="AW587" s="12" t="s">
        <v>31</v>
      </c>
      <c r="AX587" s="12" t="s">
        <v>75</v>
      </c>
      <c r="AY587" s="104" t="s">
        <v>240</v>
      </c>
    </row>
    <row r="588" spans="2:51" s="14" customFormat="1" ht="12">
      <c r="B588" s="113"/>
      <c r="C588" s="207"/>
      <c r="D588" s="200" t="s">
        <v>249</v>
      </c>
      <c r="E588" s="208" t="s">
        <v>87</v>
      </c>
      <c r="F588" s="209" t="s">
        <v>273</v>
      </c>
      <c r="G588" s="207"/>
      <c r="H588" s="210">
        <v>115.072</v>
      </c>
      <c r="I588" s="138"/>
      <c r="J588" s="207"/>
      <c r="K588" s="207"/>
      <c r="L588" s="113"/>
      <c r="M588" s="115"/>
      <c r="N588" s="116"/>
      <c r="O588" s="116"/>
      <c r="P588" s="116"/>
      <c r="Q588" s="116"/>
      <c r="R588" s="116"/>
      <c r="S588" s="116"/>
      <c r="T588" s="117"/>
      <c r="AT588" s="114" t="s">
        <v>249</v>
      </c>
      <c r="AU588" s="114" t="s">
        <v>83</v>
      </c>
      <c r="AV588" s="14" t="s">
        <v>247</v>
      </c>
      <c r="AW588" s="14" t="s">
        <v>31</v>
      </c>
      <c r="AX588" s="14" t="s">
        <v>6</v>
      </c>
      <c r="AY588" s="114" t="s">
        <v>240</v>
      </c>
    </row>
    <row r="589" spans="2:65" s="1" customFormat="1" ht="24">
      <c r="B589" s="95"/>
      <c r="C589" s="193">
        <v>152</v>
      </c>
      <c r="D589" s="193" t="s">
        <v>242</v>
      </c>
      <c r="E589" s="194" t="s">
        <v>1070</v>
      </c>
      <c r="F589" s="195" t="s">
        <v>1071</v>
      </c>
      <c r="G589" s="196" t="s">
        <v>360</v>
      </c>
      <c r="H589" s="197">
        <v>4</v>
      </c>
      <c r="I589" s="128">
        <v>0</v>
      </c>
      <c r="J589" s="198">
        <f>ROUND(I589*H589,1)</f>
        <v>0</v>
      </c>
      <c r="K589" s="195" t="s">
        <v>246</v>
      </c>
      <c r="L589" s="28"/>
      <c r="M589" s="97" t="s">
        <v>1</v>
      </c>
      <c r="N589" s="98" t="s">
        <v>41</v>
      </c>
      <c r="O589" s="99">
        <v>0.348</v>
      </c>
      <c r="P589" s="99">
        <f>O589*H589</f>
        <v>1.392</v>
      </c>
      <c r="Q589" s="99">
        <v>0.00016</v>
      </c>
      <c r="R589" s="99">
        <f>Q589*H589</f>
        <v>0.00064</v>
      </c>
      <c r="S589" s="99">
        <v>0</v>
      </c>
      <c r="T589" s="100">
        <f>S589*H589</f>
        <v>0</v>
      </c>
      <c r="AR589" s="101" t="s">
        <v>357</v>
      </c>
      <c r="AT589" s="101" t="s">
        <v>242</v>
      </c>
      <c r="AU589" s="101" t="s">
        <v>83</v>
      </c>
      <c r="AY589" s="17" t="s">
        <v>240</v>
      </c>
      <c r="BE589" s="102">
        <f>IF(N589="základní",J589,0)</f>
        <v>0</v>
      </c>
      <c r="BF589" s="102">
        <f>IF(N589="snížená",J589,0)</f>
        <v>0</v>
      </c>
      <c r="BG589" s="102">
        <f>IF(N589="zákl. přenesená",J589,0)</f>
        <v>0</v>
      </c>
      <c r="BH589" s="102">
        <f>IF(N589="sníž. přenesená",J589,0)</f>
        <v>0</v>
      </c>
      <c r="BI589" s="102">
        <f>IF(N589="nulová",J589,0)</f>
        <v>0</v>
      </c>
      <c r="BJ589" s="17" t="s">
        <v>83</v>
      </c>
      <c r="BK589" s="102">
        <f>ROUND(I589*H589,1)</f>
        <v>0</v>
      </c>
      <c r="BL589" s="17" t="s">
        <v>357</v>
      </c>
      <c r="BM589" s="101" t="s">
        <v>1072</v>
      </c>
    </row>
    <row r="590" spans="2:65" s="1" customFormat="1" ht="24">
      <c r="B590" s="95"/>
      <c r="C590" s="193">
        <v>153</v>
      </c>
      <c r="D590" s="193" t="s">
        <v>242</v>
      </c>
      <c r="E590" s="194" t="s">
        <v>1073</v>
      </c>
      <c r="F590" s="195" t="s">
        <v>1074</v>
      </c>
      <c r="G590" s="196" t="s">
        <v>360</v>
      </c>
      <c r="H590" s="197">
        <v>4</v>
      </c>
      <c r="I590" s="128">
        <v>0</v>
      </c>
      <c r="J590" s="198">
        <f>ROUND(I590*H590,1)</f>
        <v>0</v>
      </c>
      <c r="K590" s="195" t="s">
        <v>246</v>
      </c>
      <c r="L590" s="28"/>
      <c r="M590" s="97" t="s">
        <v>1</v>
      </c>
      <c r="N590" s="98" t="s">
        <v>41</v>
      </c>
      <c r="O590" s="99">
        <v>0.353</v>
      </c>
      <c r="P590" s="99">
        <f>O590*H590</f>
        <v>1.412</v>
      </c>
      <c r="Q590" s="99">
        <v>0.00024</v>
      </c>
      <c r="R590" s="99">
        <f>Q590*H590</f>
        <v>0.00096</v>
      </c>
      <c r="S590" s="99">
        <v>0</v>
      </c>
      <c r="T590" s="100">
        <f>S590*H590</f>
        <v>0</v>
      </c>
      <c r="AR590" s="101" t="s">
        <v>357</v>
      </c>
      <c r="AT590" s="101" t="s">
        <v>242</v>
      </c>
      <c r="AU590" s="101" t="s">
        <v>83</v>
      </c>
      <c r="AY590" s="17" t="s">
        <v>240</v>
      </c>
      <c r="BE590" s="102">
        <f>IF(N590="základní",J590,0)</f>
        <v>0</v>
      </c>
      <c r="BF590" s="102">
        <f>IF(N590="snížená",J590,0)</f>
        <v>0</v>
      </c>
      <c r="BG590" s="102">
        <f>IF(N590="zákl. přenesená",J590,0)</f>
        <v>0</v>
      </c>
      <c r="BH590" s="102">
        <f>IF(N590="sníž. přenesená",J590,0)</f>
        <v>0</v>
      </c>
      <c r="BI590" s="102">
        <f>IF(N590="nulová",J590,0)</f>
        <v>0</v>
      </c>
      <c r="BJ590" s="17" t="s">
        <v>83</v>
      </c>
      <c r="BK590" s="102">
        <f>ROUND(I590*H590,1)</f>
        <v>0</v>
      </c>
      <c r="BL590" s="17" t="s">
        <v>357</v>
      </c>
      <c r="BM590" s="101" t="s">
        <v>1075</v>
      </c>
    </row>
    <row r="591" spans="2:65" s="1" customFormat="1" ht="24">
      <c r="B591" s="95"/>
      <c r="C591" s="193">
        <v>154</v>
      </c>
      <c r="D591" s="193" t="s">
        <v>242</v>
      </c>
      <c r="E591" s="194" t="s">
        <v>1076</v>
      </c>
      <c r="F591" s="195" t="s">
        <v>1077</v>
      </c>
      <c r="G591" s="196" t="s">
        <v>253</v>
      </c>
      <c r="H591" s="197">
        <v>115.072</v>
      </c>
      <c r="I591" s="128">
        <v>0</v>
      </c>
      <c r="J591" s="198">
        <f>ROUND(I591*H591,1)</f>
        <v>0</v>
      </c>
      <c r="K591" s="195" t="s">
        <v>246</v>
      </c>
      <c r="L591" s="28"/>
      <c r="M591" s="97" t="s">
        <v>1</v>
      </c>
      <c r="N591" s="98" t="s">
        <v>41</v>
      </c>
      <c r="O591" s="99">
        <v>0.038</v>
      </c>
      <c r="P591" s="99">
        <f>O591*H591</f>
        <v>4.372736</v>
      </c>
      <c r="Q591" s="99">
        <v>0</v>
      </c>
      <c r="R591" s="99">
        <f>Q591*H591</f>
        <v>0</v>
      </c>
      <c r="S591" s="99">
        <v>0</v>
      </c>
      <c r="T591" s="100">
        <f>S591*H591</f>
        <v>0</v>
      </c>
      <c r="AR591" s="101" t="s">
        <v>357</v>
      </c>
      <c r="AT591" s="101" t="s">
        <v>242</v>
      </c>
      <c r="AU591" s="101" t="s">
        <v>83</v>
      </c>
      <c r="AY591" s="17" t="s">
        <v>240</v>
      </c>
      <c r="BE591" s="102">
        <f>IF(N591="základní",J591,0)</f>
        <v>0</v>
      </c>
      <c r="BF591" s="102">
        <f>IF(N591="snížená",J591,0)</f>
        <v>0</v>
      </c>
      <c r="BG591" s="102">
        <f>IF(N591="zákl. přenesená",J591,0)</f>
        <v>0</v>
      </c>
      <c r="BH591" s="102">
        <f>IF(N591="sníž. přenesená",J591,0)</f>
        <v>0</v>
      </c>
      <c r="BI591" s="102">
        <f>IF(N591="nulová",J591,0)</f>
        <v>0</v>
      </c>
      <c r="BJ591" s="17" t="s">
        <v>83</v>
      </c>
      <c r="BK591" s="102">
        <f>ROUND(I591*H591,1)</f>
        <v>0</v>
      </c>
      <c r="BL591" s="17" t="s">
        <v>357</v>
      </c>
      <c r="BM591" s="101" t="s">
        <v>1078</v>
      </c>
    </row>
    <row r="592" spans="2:51" s="12" customFormat="1" ht="12">
      <c r="B592" s="103"/>
      <c r="C592" s="199"/>
      <c r="D592" s="200" t="s">
        <v>249</v>
      </c>
      <c r="E592" s="201" t="s">
        <v>1</v>
      </c>
      <c r="F592" s="202" t="s">
        <v>1079</v>
      </c>
      <c r="G592" s="199"/>
      <c r="H592" s="203">
        <v>115.072</v>
      </c>
      <c r="I592" s="137"/>
      <c r="J592" s="199"/>
      <c r="K592" s="199"/>
      <c r="L592" s="103"/>
      <c r="M592" s="105"/>
      <c r="N592" s="106"/>
      <c r="O592" s="106"/>
      <c r="P592" s="106"/>
      <c r="Q592" s="106"/>
      <c r="R592" s="106"/>
      <c r="S592" s="106"/>
      <c r="T592" s="107"/>
      <c r="AT592" s="104" t="s">
        <v>249</v>
      </c>
      <c r="AU592" s="104" t="s">
        <v>83</v>
      </c>
      <c r="AV592" s="12" t="s">
        <v>83</v>
      </c>
      <c r="AW592" s="12" t="s">
        <v>31</v>
      </c>
      <c r="AX592" s="12" t="s">
        <v>6</v>
      </c>
      <c r="AY592" s="104" t="s">
        <v>240</v>
      </c>
    </row>
    <row r="593" spans="2:65" s="1" customFormat="1" ht="36">
      <c r="B593" s="95"/>
      <c r="C593" s="193">
        <v>155</v>
      </c>
      <c r="D593" s="193" t="s">
        <v>242</v>
      </c>
      <c r="E593" s="194" t="s">
        <v>1080</v>
      </c>
      <c r="F593" s="195" t="s">
        <v>1081</v>
      </c>
      <c r="G593" s="196" t="s">
        <v>253</v>
      </c>
      <c r="H593" s="197">
        <v>2.9</v>
      </c>
      <c r="I593" s="128">
        <v>0</v>
      </c>
      <c r="J593" s="198">
        <f>ROUND(I593*H593,1)</f>
        <v>0</v>
      </c>
      <c r="K593" s="195" t="s">
        <v>1</v>
      </c>
      <c r="L593" s="28"/>
      <c r="M593" s="97" t="s">
        <v>1</v>
      </c>
      <c r="N593" s="98" t="s">
        <v>41</v>
      </c>
      <c r="O593" s="99">
        <v>0.113</v>
      </c>
      <c r="P593" s="99">
        <f>O593*H593</f>
        <v>0.3277</v>
      </c>
      <c r="Q593" s="99">
        <v>0.00012156</v>
      </c>
      <c r="R593" s="99">
        <f>Q593*H593</f>
        <v>0.000352524</v>
      </c>
      <c r="S593" s="99">
        <v>0</v>
      </c>
      <c r="T593" s="100">
        <f>S593*H593</f>
        <v>0</v>
      </c>
      <c r="AR593" s="101" t="s">
        <v>357</v>
      </c>
      <c r="AT593" s="101" t="s">
        <v>242</v>
      </c>
      <c r="AU593" s="101" t="s">
        <v>83</v>
      </c>
      <c r="AY593" s="17" t="s">
        <v>240</v>
      </c>
      <c r="BE593" s="102">
        <f>IF(N593="základní",J593,0)</f>
        <v>0</v>
      </c>
      <c r="BF593" s="102">
        <f>IF(N593="snížená",J593,0)</f>
        <v>0</v>
      </c>
      <c r="BG593" s="102">
        <f>IF(N593="zákl. přenesená",J593,0)</f>
        <v>0</v>
      </c>
      <c r="BH593" s="102">
        <f>IF(N593="sníž. přenesená",J593,0)</f>
        <v>0</v>
      </c>
      <c r="BI593" s="102">
        <f>IF(N593="nulová",J593,0)</f>
        <v>0</v>
      </c>
      <c r="BJ593" s="17" t="s">
        <v>83</v>
      </c>
      <c r="BK593" s="102">
        <f>ROUND(I593*H593,1)</f>
        <v>0</v>
      </c>
      <c r="BL593" s="17" t="s">
        <v>357</v>
      </c>
      <c r="BM593" s="101" t="s">
        <v>1082</v>
      </c>
    </row>
    <row r="594" spans="2:51" s="12" customFormat="1" ht="12">
      <c r="B594" s="103"/>
      <c r="C594" s="199"/>
      <c r="D594" s="200" t="s">
        <v>249</v>
      </c>
      <c r="E594" s="201" t="s">
        <v>1</v>
      </c>
      <c r="F594" s="202" t="s">
        <v>1083</v>
      </c>
      <c r="G594" s="199"/>
      <c r="H594" s="203">
        <v>2.9</v>
      </c>
      <c r="I594" s="137"/>
      <c r="J594" s="199"/>
      <c r="K594" s="199"/>
      <c r="L594" s="103"/>
      <c r="M594" s="105"/>
      <c r="N594" s="106"/>
      <c r="O594" s="106"/>
      <c r="P594" s="106"/>
      <c r="Q594" s="106"/>
      <c r="R594" s="106"/>
      <c r="S594" s="106"/>
      <c r="T594" s="107"/>
      <c r="AT594" s="104" t="s">
        <v>249</v>
      </c>
      <c r="AU594" s="104" t="s">
        <v>83</v>
      </c>
      <c r="AV594" s="12" t="s">
        <v>83</v>
      </c>
      <c r="AW594" s="12" t="s">
        <v>31</v>
      </c>
      <c r="AX594" s="12" t="s">
        <v>6</v>
      </c>
      <c r="AY594" s="104" t="s">
        <v>240</v>
      </c>
    </row>
    <row r="595" spans="2:65" s="1" customFormat="1" ht="24">
      <c r="B595" s="95"/>
      <c r="C595" s="193">
        <v>156</v>
      </c>
      <c r="D595" s="193" t="s">
        <v>242</v>
      </c>
      <c r="E595" s="194" t="s">
        <v>1084</v>
      </c>
      <c r="F595" s="195" t="s">
        <v>1085</v>
      </c>
      <c r="G595" s="196" t="s">
        <v>504</v>
      </c>
      <c r="H595" s="197">
        <v>0.071</v>
      </c>
      <c r="I595" s="128">
        <v>0</v>
      </c>
      <c r="J595" s="198">
        <f>ROUND(I595*H595,1)</f>
        <v>0</v>
      </c>
      <c r="K595" s="195" t="s">
        <v>246</v>
      </c>
      <c r="L595" s="28"/>
      <c r="M595" s="97" t="s">
        <v>1</v>
      </c>
      <c r="N595" s="98" t="s">
        <v>41</v>
      </c>
      <c r="O595" s="99">
        <v>3.132</v>
      </c>
      <c r="P595" s="99">
        <f>O595*H595</f>
        <v>0.222372</v>
      </c>
      <c r="Q595" s="99">
        <v>0</v>
      </c>
      <c r="R595" s="99">
        <f>Q595*H595</f>
        <v>0</v>
      </c>
      <c r="S595" s="99">
        <v>0</v>
      </c>
      <c r="T595" s="100">
        <f>S595*H595</f>
        <v>0</v>
      </c>
      <c r="AR595" s="101" t="s">
        <v>357</v>
      </c>
      <c r="AT595" s="101" t="s">
        <v>242</v>
      </c>
      <c r="AU595" s="101" t="s">
        <v>83</v>
      </c>
      <c r="AY595" s="17" t="s">
        <v>240</v>
      </c>
      <c r="BE595" s="102">
        <f>IF(N595="základní",J595,0)</f>
        <v>0</v>
      </c>
      <c r="BF595" s="102">
        <f>IF(N595="snížená",J595,0)</f>
        <v>0</v>
      </c>
      <c r="BG595" s="102">
        <f>IF(N595="zákl. přenesená",J595,0)</f>
        <v>0</v>
      </c>
      <c r="BH595" s="102">
        <f>IF(N595="sníž. přenesená",J595,0)</f>
        <v>0</v>
      </c>
      <c r="BI595" s="102">
        <f>IF(N595="nulová",J595,0)</f>
        <v>0</v>
      </c>
      <c r="BJ595" s="17" t="s">
        <v>83</v>
      </c>
      <c r="BK595" s="102">
        <f>ROUND(I595*H595,1)</f>
        <v>0</v>
      </c>
      <c r="BL595" s="17" t="s">
        <v>357</v>
      </c>
      <c r="BM595" s="101" t="s">
        <v>1086</v>
      </c>
    </row>
    <row r="596" spans="2:65" s="1" customFormat="1" ht="24">
      <c r="B596" s="95"/>
      <c r="C596" s="193">
        <v>157</v>
      </c>
      <c r="D596" s="193" t="s">
        <v>242</v>
      </c>
      <c r="E596" s="194" t="s">
        <v>1087</v>
      </c>
      <c r="F596" s="195" t="s">
        <v>1088</v>
      </c>
      <c r="G596" s="196" t="s">
        <v>504</v>
      </c>
      <c r="H596" s="197">
        <v>0.071</v>
      </c>
      <c r="I596" s="128">
        <v>0</v>
      </c>
      <c r="J596" s="198">
        <f>ROUND(I596*H596,1)</f>
        <v>0</v>
      </c>
      <c r="K596" s="195" t="s">
        <v>246</v>
      </c>
      <c r="L596" s="28"/>
      <c r="M596" s="97" t="s">
        <v>1</v>
      </c>
      <c r="N596" s="98" t="s">
        <v>41</v>
      </c>
      <c r="O596" s="99">
        <v>1.57</v>
      </c>
      <c r="P596" s="99">
        <f>O596*H596</f>
        <v>0.11147</v>
      </c>
      <c r="Q596" s="99">
        <v>0</v>
      </c>
      <c r="R596" s="99">
        <f>Q596*H596</f>
        <v>0</v>
      </c>
      <c r="S596" s="99">
        <v>0</v>
      </c>
      <c r="T596" s="100">
        <f>S596*H596</f>
        <v>0</v>
      </c>
      <c r="AR596" s="101" t="s">
        <v>357</v>
      </c>
      <c r="AT596" s="101" t="s">
        <v>242</v>
      </c>
      <c r="AU596" s="101" t="s">
        <v>83</v>
      </c>
      <c r="AY596" s="17" t="s">
        <v>240</v>
      </c>
      <c r="BE596" s="102">
        <f>IF(N596="základní",J596,0)</f>
        <v>0</v>
      </c>
      <c r="BF596" s="102">
        <f>IF(N596="snížená",J596,0)</f>
        <v>0</v>
      </c>
      <c r="BG596" s="102">
        <f>IF(N596="zákl. přenesená",J596,0)</f>
        <v>0</v>
      </c>
      <c r="BH596" s="102">
        <f>IF(N596="sníž. přenesená",J596,0)</f>
        <v>0</v>
      </c>
      <c r="BI596" s="102">
        <f>IF(N596="nulová",J596,0)</f>
        <v>0</v>
      </c>
      <c r="BJ596" s="17" t="s">
        <v>83</v>
      </c>
      <c r="BK596" s="102">
        <f>ROUND(I596*H596,1)</f>
        <v>0</v>
      </c>
      <c r="BL596" s="17" t="s">
        <v>357</v>
      </c>
      <c r="BM596" s="101" t="s">
        <v>1089</v>
      </c>
    </row>
    <row r="597" spans="2:63" s="11" customFormat="1" ht="22.9" customHeight="1">
      <c r="B597" s="87"/>
      <c r="C597" s="188"/>
      <c r="D597" s="190" t="s">
        <v>74</v>
      </c>
      <c r="E597" s="191" t="s">
        <v>1090</v>
      </c>
      <c r="F597" s="191" t="s">
        <v>1091</v>
      </c>
      <c r="G597" s="189"/>
      <c r="H597" s="189"/>
      <c r="I597" s="142"/>
      <c r="J597" s="192">
        <f>BK597</f>
        <v>0</v>
      </c>
      <c r="K597" s="189"/>
      <c r="L597" s="87"/>
      <c r="M597" s="89"/>
      <c r="N597" s="90"/>
      <c r="O597" s="90"/>
      <c r="P597" s="91">
        <f>SUM(P598:P614)</f>
        <v>6.186188</v>
      </c>
      <c r="Q597" s="90"/>
      <c r="R597" s="91">
        <f>SUM(R598:R614)</f>
        <v>0.013775014799999999</v>
      </c>
      <c r="S597" s="90"/>
      <c r="T597" s="92">
        <f>SUM(T598:T614)</f>
        <v>0.00405</v>
      </c>
      <c r="AR597" s="88" t="s">
        <v>83</v>
      </c>
      <c r="AT597" s="93" t="s">
        <v>74</v>
      </c>
      <c r="AU597" s="93" t="s">
        <v>6</v>
      </c>
      <c r="AY597" s="88" t="s">
        <v>240</v>
      </c>
      <c r="BK597" s="94">
        <f>SUM(BK598:BK614)</f>
        <v>0</v>
      </c>
    </row>
    <row r="598" spans="2:65" s="1" customFormat="1" ht="24">
      <c r="B598" s="95"/>
      <c r="C598" s="193">
        <v>158</v>
      </c>
      <c r="D598" s="193" t="s">
        <v>242</v>
      </c>
      <c r="E598" s="194" t="s">
        <v>1092</v>
      </c>
      <c r="F598" s="195" t="s">
        <v>1093</v>
      </c>
      <c r="G598" s="196" t="s">
        <v>360</v>
      </c>
      <c r="H598" s="197">
        <v>9</v>
      </c>
      <c r="I598" s="128">
        <v>0</v>
      </c>
      <c r="J598" s="198">
        <f>ROUND(I598*H598,1)</f>
        <v>0</v>
      </c>
      <c r="K598" s="195" t="s">
        <v>246</v>
      </c>
      <c r="L598" s="28"/>
      <c r="M598" s="97" t="s">
        <v>1</v>
      </c>
      <c r="N598" s="98" t="s">
        <v>41</v>
      </c>
      <c r="O598" s="99">
        <v>0.166</v>
      </c>
      <c r="P598" s="99">
        <f>O598*H598</f>
        <v>1.494</v>
      </c>
      <c r="Q598" s="99">
        <v>9E-05</v>
      </c>
      <c r="R598" s="99">
        <f>Q598*H598</f>
        <v>0.0008100000000000001</v>
      </c>
      <c r="S598" s="99">
        <v>0.00045</v>
      </c>
      <c r="T598" s="100">
        <f>S598*H598</f>
        <v>0.00405</v>
      </c>
      <c r="AR598" s="101" t="s">
        <v>357</v>
      </c>
      <c r="AT598" s="101" t="s">
        <v>242</v>
      </c>
      <c r="AU598" s="101" t="s">
        <v>83</v>
      </c>
      <c r="AY598" s="17" t="s">
        <v>240</v>
      </c>
      <c r="BE598" s="102">
        <f>IF(N598="základní",J598,0)</f>
        <v>0</v>
      </c>
      <c r="BF598" s="102">
        <f>IF(N598="snížená",J598,0)</f>
        <v>0</v>
      </c>
      <c r="BG598" s="102">
        <f>IF(N598="zákl. přenesená",J598,0)</f>
        <v>0</v>
      </c>
      <c r="BH598" s="102">
        <f>IF(N598="sníž. přenesená",J598,0)</f>
        <v>0</v>
      </c>
      <c r="BI598" s="102">
        <f>IF(N598="nulová",J598,0)</f>
        <v>0</v>
      </c>
      <c r="BJ598" s="17" t="s">
        <v>83</v>
      </c>
      <c r="BK598" s="102">
        <f>ROUND(I598*H598,1)</f>
        <v>0</v>
      </c>
      <c r="BL598" s="17" t="s">
        <v>357</v>
      </c>
      <c r="BM598" s="101" t="s">
        <v>1094</v>
      </c>
    </row>
    <row r="599" spans="2:51" s="12" customFormat="1" ht="12">
      <c r="B599" s="103"/>
      <c r="C599" s="199"/>
      <c r="D599" s="200" t="s">
        <v>249</v>
      </c>
      <c r="E599" s="201" t="s">
        <v>1</v>
      </c>
      <c r="F599" s="202" t="s">
        <v>1095</v>
      </c>
      <c r="G599" s="199"/>
      <c r="H599" s="203">
        <v>9</v>
      </c>
      <c r="I599" s="137"/>
      <c r="J599" s="199"/>
      <c r="K599" s="199"/>
      <c r="L599" s="103"/>
      <c r="M599" s="105"/>
      <c r="N599" s="106"/>
      <c r="O599" s="106"/>
      <c r="P599" s="106"/>
      <c r="Q599" s="106"/>
      <c r="R599" s="106"/>
      <c r="S599" s="106"/>
      <c r="T599" s="107"/>
      <c r="AT599" s="104" t="s">
        <v>249</v>
      </c>
      <c r="AU599" s="104" t="s">
        <v>83</v>
      </c>
      <c r="AV599" s="12" t="s">
        <v>83</v>
      </c>
      <c r="AW599" s="12" t="s">
        <v>31</v>
      </c>
      <c r="AX599" s="12" t="s">
        <v>6</v>
      </c>
      <c r="AY599" s="104" t="s">
        <v>240</v>
      </c>
    </row>
    <row r="600" spans="2:65" s="1" customFormat="1" ht="24">
      <c r="B600" s="95"/>
      <c r="C600" s="193">
        <v>159</v>
      </c>
      <c r="D600" s="193" t="s">
        <v>242</v>
      </c>
      <c r="E600" s="194" t="s">
        <v>1096</v>
      </c>
      <c r="F600" s="195" t="s">
        <v>1097</v>
      </c>
      <c r="G600" s="196" t="s">
        <v>360</v>
      </c>
      <c r="H600" s="197">
        <v>10</v>
      </c>
      <c r="I600" s="128">
        <v>0</v>
      </c>
      <c r="J600" s="198">
        <f>ROUND(I600*H600,1)</f>
        <v>0</v>
      </c>
      <c r="K600" s="195" t="s">
        <v>246</v>
      </c>
      <c r="L600" s="28"/>
      <c r="M600" s="97" t="s">
        <v>1</v>
      </c>
      <c r="N600" s="98" t="s">
        <v>41</v>
      </c>
      <c r="O600" s="99">
        <v>0.066</v>
      </c>
      <c r="P600" s="99">
        <f>O600*H600</f>
        <v>0.66</v>
      </c>
      <c r="Q600" s="99">
        <v>0.00023</v>
      </c>
      <c r="R600" s="99">
        <f>Q600*H600</f>
        <v>0.0023</v>
      </c>
      <c r="S600" s="99">
        <v>0</v>
      </c>
      <c r="T600" s="100">
        <f>S600*H600</f>
        <v>0</v>
      </c>
      <c r="AR600" s="101" t="s">
        <v>357</v>
      </c>
      <c r="AT600" s="101" t="s">
        <v>242</v>
      </c>
      <c r="AU600" s="101" t="s">
        <v>83</v>
      </c>
      <c r="AY600" s="17" t="s">
        <v>240</v>
      </c>
      <c r="BE600" s="102">
        <f>IF(N600="základní",J600,0)</f>
        <v>0</v>
      </c>
      <c r="BF600" s="102">
        <f>IF(N600="snížená",J600,0)</f>
        <v>0</v>
      </c>
      <c r="BG600" s="102">
        <f>IF(N600="zákl. přenesená",J600,0)</f>
        <v>0</v>
      </c>
      <c r="BH600" s="102">
        <f>IF(N600="sníž. přenesená",J600,0)</f>
        <v>0</v>
      </c>
      <c r="BI600" s="102">
        <f>IF(N600="nulová",J600,0)</f>
        <v>0</v>
      </c>
      <c r="BJ600" s="17" t="s">
        <v>83</v>
      </c>
      <c r="BK600" s="102">
        <f>ROUND(I600*H600,1)</f>
        <v>0</v>
      </c>
      <c r="BL600" s="17" t="s">
        <v>357</v>
      </c>
      <c r="BM600" s="101" t="s">
        <v>1098</v>
      </c>
    </row>
    <row r="601" spans="2:65" s="1" customFormat="1" ht="36">
      <c r="B601" s="95"/>
      <c r="C601" s="193">
        <v>160</v>
      </c>
      <c r="D601" s="193" t="s">
        <v>242</v>
      </c>
      <c r="E601" s="194" t="s">
        <v>1099</v>
      </c>
      <c r="F601" s="195" t="s">
        <v>1100</v>
      </c>
      <c r="G601" s="196" t="s">
        <v>360</v>
      </c>
      <c r="H601" s="197">
        <v>10</v>
      </c>
      <c r="I601" s="128">
        <v>0</v>
      </c>
      <c r="J601" s="198">
        <f>ROUND(I601*H601,1)</f>
        <v>0</v>
      </c>
      <c r="K601" s="195" t="s">
        <v>246</v>
      </c>
      <c r="L601" s="28"/>
      <c r="M601" s="97" t="s">
        <v>1</v>
      </c>
      <c r="N601" s="98" t="s">
        <v>41</v>
      </c>
      <c r="O601" s="99">
        <v>0.15</v>
      </c>
      <c r="P601" s="99">
        <f>O601*H601</f>
        <v>1.5</v>
      </c>
      <c r="Q601" s="99">
        <v>0.00026</v>
      </c>
      <c r="R601" s="99">
        <f>Q601*H601</f>
        <v>0.0026</v>
      </c>
      <c r="S601" s="99">
        <v>0</v>
      </c>
      <c r="T601" s="100">
        <f>S601*H601</f>
        <v>0</v>
      </c>
      <c r="AR601" s="101" t="s">
        <v>357</v>
      </c>
      <c r="AT601" s="101" t="s">
        <v>242</v>
      </c>
      <c r="AU601" s="101" t="s">
        <v>83</v>
      </c>
      <c r="AY601" s="17" t="s">
        <v>240</v>
      </c>
      <c r="BE601" s="102">
        <f>IF(N601="základní",J601,0)</f>
        <v>0</v>
      </c>
      <c r="BF601" s="102">
        <f>IF(N601="snížená",J601,0)</f>
        <v>0</v>
      </c>
      <c r="BG601" s="102">
        <f>IF(N601="zákl. přenesená",J601,0)</f>
        <v>0</v>
      </c>
      <c r="BH601" s="102">
        <f>IF(N601="sníž. přenesená",J601,0)</f>
        <v>0</v>
      </c>
      <c r="BI601" s="102">
        <f>IF(N601="nulová",J601,0)</f>
        <v>0</v>
      </c>
      <c r="BJ601" s="17" t="s">
        <v>83</v>
      </c>
      <c r="BK601" s="102">
        <f>ROUND(I601*H601,1)</f>
        <v>0</v>
      </c>
      <c r="BL601" s="17" t="s">
        <v>357</v>
      </c>
      <c r="BM601" s="101" t="s">
        <v>1101</v>
      </c>
    </row>
    <row r="602" spans="2:51" s="12" customFormat="1" ht="12">
      <c r="B602" s="103"/>
      <c r="C602" s="199"/>
      <c r="D602" s="200" t="s">
        <v>249</v>
      </c>
      <c r="E602" s="201" t="s">
        <v>1</v>
      </c>
      <c r="F602" s="202" t="s">
        <v>1102</v>
      </c>
      <c r="G602" s="199"/>
      <c r="H602" s="203">
        <v>10</v>
      </c>
      <c r="I602" s="137"/>
      <c r="J602" s="199"/>
      <c r="K602" s="199"/>
      <c r="L602" s="103"/>
      <c r="M602" s="105"/>
      <c r="N602" s="106"/>
      <c r="O602" s="106"/>
      <c r="P602" s="106"/>
      <c r="Q602" s="106"/>
      <c r="R602" s="106"/>
      <c r="S602" s="106"/>
      <c r="T602" s="107"/>
      <c r="AT602" s="104" t="s">
        <v>249</v>
      </c>
      <c r="AU602" s="104" t="s">
        <v>83</v>
      </c>
      <c r="AV602" s="12" t="s">
        <v>83</v>
      </c>
      <c r="AW602" s="12" t="s">
        <v>31</v>
      </c>
      <c r="AX602" s="12" t="s">
        <v>6</v>
      </c>
      <c r="AY602" s="104" t="s">
        <v>240</v>
      </c>
    </row>
    <row r="603" spans="2:65" s="1" customFormat="1" ht="24">
      <c r="B603" s="95"/>
      <c r="C603" s="193">
        <v>161</v>
      </c>
      <c r="D603" s="193" t="s">
        <v>242</v>
      </c>
      <c r="E603" s="194" t="s">
        <v>1103</v>
      </c>
      <c r="F603" s="195" t="s">
        <v>1104</v>
      </c>
      <c r="G603" s="196" t="s">
        <v>360</v>
      </c>
      <c r="H603" s="197">
        <v>10</v>
      </c>
      <c r="I603" s="128">
        <v>0</v>
      </c>
      <c r="J603" s="198">
        <f>ROUND(I603*H603,1)</f>
        <v>0</v>
      </c>
      <c r="K603" s="195" t="s">
        <v>246</v>
      </c>
      <c r="L603" s="28"/>
      <c r="M603" s="97" t="s">
        <v>1</v>
      </c>
      <c r="N603" s="98" t="s">
        <v>41</v>
      </c>
      <c r="O603" s="99">
        <v>0.035</v>
      </c>
      <c r="P603" s="99">
        <f>O603*H603</f>
        <v>0.35000000000000003</v>
      </c>
      <c r="Q603" s="99">
        <v>0.00012</v>
      </c>
      <c r="R603" s="99">
        <f>Q603*H603</f>
        <v>0.0012000000000000001</v>
      </c>
      <c r="S603" s="99">
        <v>0</v>
      </c>
      <c r="T603" s="100">
        <f>S603*H603</f>
        <v>0</v>
      </c>
      <c r="AR603" s="101" t="s">
        <v>357</v>
      </c>
      <c r="AT603" s="101" t="s">
        <v>242</v>
      </c>
      <c r="AU603" s="101" t="s">
        <v>83</v>
      </c>
      <c r="AY603" s="17" t="s">
        <v>240</v>
      </c>
      <c r="BE603" s="102">
        <f>IF(N603="základní",J603,0)</f>
        <v>0</v>
      </c>
      <c r="BF603" s="102">
        <f>IF(N603="snížená",J603,0)</f>
        <v>0</v>
      </c>
      <c r="BG603" s="102">
        <f>IF(N603="zákl. přenesená",J603,0)</f>
        <v>0</v>
      </c>
      <c r="BH603" s="102">
        <f>IF(N603="sníž. přenesená",J603,0)</f>
        <v>0</v>
      </c>
      <c r="BI603" s="102">
        <f>IF(N603="nulová",J603,0)</f>
        <v>0</v>
      </c>
      <c r="BJ603" s="17" t="s">
        <v>83</v>
      </c>
      <c r="BK603" s="102">
        <f>ROUND(I603*H603,1)</f>
        <v>0</v>
      </c>
      <c r="BL603" s="17" t="s">
        <v>357</v>
      </c>
      <c r="BM603" s="101" t="s">
        <v>1105</v>
      </c>
    </row>
    <row r="604" spans="2:65" s="1" customFormat="1" ht="24">
      <c r="B604" s="95"/>
      <c r="C604" s="193">
        <v>162</v>
      </c>
      <c r="D604" s="193" t="s">
        <v>242</v>
      </c>
      <c r="E604" s="194" t="s">
        <v>1106</v>
      </c>
      <c r="F604" s="195" t="s">
        <v>1107</v>
      </c>
      <c r="G604" s="196" t="s">
        <v>360</v>
      </c>
      <c r="H604" s="197">
        <v>20</v>
      </c>
      <c r="I604" s="128">
        <v>0</v>
      </c>
      <c r="J604" s="198">
        <f>ROUND(I604*H604,1)</f>
        <v>0</v>
      </c>
      <c r="K604" s="195" t="s">
        <v>246</v>
      </c>
      <c r="L604" s="28"/>
      <c r="M604" s="97" t="s">
        <v>1</v>
      </c>
      <c r="N604" s="98" t="s">
        <v>41</v>
      </c>
      <c r="O604" s="99">
        <v>0.082</v>
      </c>
      <c r="P604" s="99">
        <f>O604*H604</f>
        <v>1.6400000000000001</v>
      </c>
      <c r="Q604" s="99">
        <v>0.00025</v>
      </c>
      <c r="R604" s="99">
        <f>Q604*H604</f>
        <v>0.005</v>
      </c>
      <c r="S604" s="99">
        <v>0</v>
      </c>
      <c r="T604" s="100">
        <f>S604*H604</f>
        <v>0</v>
      </c>
      <c r="AR604" s="101" t="s">
        <v>357</v>
      </c>
      <c r="AT604" s="101" t="s">
        <v>242</v>
      </c>
      <c r="AU604" s="101" t="s">
        <v>83</v>
      </c>
      <c r="AY604" s="17" t="s">
        <v>240</v>
      </c>
      <c r="BE604" s="102">
        <f>IF(N604="základní",J604,0)</f>
        <v>0</v>
      </c>
      <c r="BF604" s="102">
        <f>IF(N604="snížená",J604,0)</f>
        <v>0</v>
      </c>
      <c r="BG604" s="102">
        <f>IF(N604="zákl. přenesená",J604,0)</f>
        <v>0</v>
      </c>
      <c r="BH604" s="102">
        <f>IF(N604="sníž. přenesená",J604,0)</f>
        <v>0</v>
      </c>
      <c r="BI604" s="102">
        <f>IF(N604="nulová",J604,0)</f>
        <v>0</v>
      </c>
      <c r="BJ604" s="17" t="s">
        <v>83</v>
      </c>
      <c r="BK604" s="102">
        <f>ROUND(I604*H604,1)</f>
        <v>0</v>
      </c>
      <c r="BL604" s="17" t="s">
        <v>357</v>
      </c>
      <c r="BM604" s="101" t="s">
        <v>1108</v>
      </c>
    </row>
    <row r="605" spans="2:51" s="12" customFormat="1" ht="12">
      <c r="B605" s="103"/>
      <c r="C605" s="199"/>
      <c r="D605" s="200" t="s">
        <v>249</v>
      </c>
      <c r="E605" s="201" t="s">
        <v>1</v>
      </c>
      <c r="F605" s="202" t="s">
        <v>1109</v>
      </c>
      <c r="G605" s="199"/>
      <c r="H605" s="203">
        <v>20</v>
      </c>
      <c r="I605" s="137"/>
      <c r="J605" s="199"/>
      <c r="K605" s="199"/>
      <c r="L605" s="103"/>
      <c r="M605" s="105"/>
      <c r="N605" s="106"/>
      <c r="O605" s="106"/>
      <c r="P605" s="106"/>
      <c r="Q605" s="106"/>
      <c r="R605" s="106"/>
      <c r="S605" s="106"/>
      <c r="T605" s="107"/>
      <c r="AT605" s="104" t="s">
        <v>249</v>
      </c>
      <c r="AU605" s="104" t="s">
        <v>83</v>
      </c>
      <c r="AV605" s="12" t="s">
        <v>83</v>
      </c>
      <c r="AW605" s="12" t="s">
        <v>31</v>
      </c>
      <c r="AX605" s="12" t="s">
        <v>6</v>
      </c>
      <c r="AY605" s="104" t="s">
        <v>240</v>
      </c>
    </row>
    <row r="606" spans="2:65" s="1" customFormat="1" ht="36">
      <c r="B606" s="95"/>
      <c r="C606" s="193">
        <v>163</v>
      </c>
      <c r="D606" s="193" t="s">
        <v>242</v>
      </c>
      <c r="E606" s="194" t="s">
        <v>1110</v>
      </c>
      <c r="F606" s="195" t="s">
        <v>1111</v>
      </c>
      <c r="G606" s="196" t="s">
        <v>360</v>
      </c>
      <c r="H606" s="197">
        <v>2</v>
      </c>
      <c r="I606" s="128">
        <v>0</v>
      </c>
      <c r="J606" s="198">
        <f>ROUND(I606*H606,1)</f>
        <v>0</v>
      </c>
      <c r="K606" s="195" t="s">
        <v>1</v>
      </c>
      <c r="L606" s="28"/>
      <c r="M606" s="97" t="s">
        <v>1</v>
      </c>
      <c r="N606" s="98" t="s">
        <v>41</v>
      </c>
      <c r="O606" s="99">
        <v>0.165</v>
      </c>
      <c r="P606" s="99">
        <f>O606*H606</f>
        <v>0.33</v>
      </c>
      <c r="Q606" s="99">
        <v>0.0002025074</v>
      </c>
      <c r="R606" s="99">
        <f>Q606*H606</f>
        <v>0.0004050148</v>
      </c>
      <c r="S606" s="99">
        <v>0</v>
      </c>
      <c r="T606" s="100">
        <f>S606*H606</f>
        <v>0</v>
      </c>
      <c r="AR606" s="101" t="s">
        <v>357</v>
      </c>
      <c r="AT606" s="101" t="s">
        <v>242</v>
      </c>
      <c r="AU606" s="101" t="s">
        <v>83</v>
      </c>
      <c r="AY606" s="17" t="s">
        <v>240</v>
      </c>
      <c r="BE606" s="102">
        <f>IF(N606="základní",J606,0)</f>
        <v>0</v>
      </c>
      <c r="BF606" s="102">
        <f>IF(N606="snížená",J606,0)</f>
        <v>0</v>
      </c>
      <c r="BG606" s="102">
        <f>IF(N606="zákl. přenesená",J606,0)</f>
        <v>0</v>
      </c>
      <c r="BH606" s="102">
        <f>IF(N606="sníž. přenesená",J606,0)</f>
        <v>0</v>
      </c>
      <c r="BI606" s="102">
        <f>IF(N606="nulová",J606,0)</f>
        <v>0</v>
      </c>
      <c r="BJ606" s="17" t="s">
        <v>83</v>
      </c>
      <c r="BK606" s="102">
        <f>ROUND(I606*H606,1)</f>
        <v>0</v>
      </c>
      <c r="BL606" s="17" t="s">
        <v>357</v>
      </c>
      <c r="BM606" s="101" t="s">
        <v>1112</v>
      </c>
    </row>
    <row r="607" spans="2:51" s="12" customFormat="1" ht="12">
      <c r="B607" s="103"/>
      <c r="C607" s="199"/>
      <c r="D607" s="200" t="s">
        <v>249</v>
      </c>
      <c r="E607" s="201" t="s">
        <v>1</v>
      </c>
      <c r="F607" s="202" t="s">
        <v>1113</v>
      </c>
      <c r="G607" s="199"/>
      <c r="H607" s="203">
        <v>2</v>
      </c>
      <c r="I607" s="137"/>
      <c r="J607" s="199"/>
      <c r="K607" s="199"/>
      <c r="L607" s="103"/>
      <c r="M607" s="105"/>
      <c r="N607" s="106"/>
      <c r="O607" s="106"/>
      <c r="P607" s="106"/>
      <c r="Q607" s="106"/>
      <c r="R607" s="106"/>
      <c r="S607" s="106"/>
      <c r="T607" s="107"/>
      <c r="AT607" s="104" t="s">
        <v>249</v>
      </c>
      <c r="AU607" s="104" t="s">
        <v>83</v>
      </c>
      <c r="AV607" s="12" t="s">
        <v>83</v>
      </c>
      <c r="AW607" s="12" t="s">
        <v>31</v>
      </c>
      <c r="AX607" s="12" t="s">
        <v>6</v>
      </c>
      <c r="AY607" s="104" t="s">
        <v>240</v>
      </c>
    </row>
    <row r="608" spans="2:65" s="1" customFormat="1" ht="48">
      <c r="B608" s="95"/>
      <c r="C608" s="215">
        <v>164</v>
      </c>
      <c r="D608" s="215" t="s">
        <v>379</v>
      </c>
      <c r="E608" s="216" t="s">
        <v>1114</v>
      </c>
      <c r="F608" s="217" t="s">
        <v>1746</v>
      </c>
      <c r="G608" s="218" t="s">
        <v>360</v>
      </c>
      <c r="H608" s="219">
        <v>1</v>
      </c>
      <c r="I608" s="129">
        <v>0</v>
      </c>
      <c r="J608" s="220">
        <f>ROUND(I608*H608,1)</f>
        <v>0</v>
      </c>
      <c r="K608" s="217" t="s">
        <v>1</v>
      </c>
      <c r="L608" s="124"/>
      <c r="M608" s="125" t="s">
        <v>1</v>
      </c>
      <c r="N608" s="126" t="s">
        <v>41</v>
      </c>
      <c r="O608" s="99">
        <v>0</v>
      </c>
      <c r="P608" s="99">
        <f>O608*H608</f>
        <v>0</v>
      </c>
      <c r="Q608" s="99">
        <v>0.001</v>
      </c>
      <c r="R608" s="99">
        <f>Q608*H608</f>
        <v>0.001</v>
      </c>
      <c r="S608" s="99">
        <v>0</v>
      </c>
      <c r="T608" s="100">
        <f>S608*H608</f>
        <v>0</v>
      </c>
      <c r="AR608" s="101" t="s">
        <v>382</v>
      </c>
      <c r="AT608" s="101" t="s">
        <v>379</v>
      </c>
      <c r="AU608" s="101" t="s">
        <v>83</v>
      </c>
      <c r="AY608" s="17" t="s">
        <v>240</v>
      </c>
      <c r="BE608" s="102">
        <f>IF(N608="základní",J608,0)</f>
        <v>0</v>
      </c>
      <c r="BF608" s="102">
        <f>IF(N608="snížená",J608,0)</f>
        <v>0</v>
      </c>
      <c r="BG608" s="102">
        <f>IF(N608="zákl. přenesená",J608,0)</f>
        <v>0</v>
      </c>
      <c r="BH608" s="102">
        <f>IF(N608="sníž. přenesená",J608,0)</f>
        <v>0</v>
      </c>
      <c r="BI608" s="102">
        <f>IF(N608="nulová",J608,0)</f>
        <v>0</v>
      </c>
      <c r="BJ608" s="17" t="s">
        <v>83</v>
      </c>
      <c r="BK608" s="102">
        <f>ROUND(I608*H608,1)</f>
        <v>0</v>
      </c>
      <c r="BL608" s="17" t="s">
        <v>357</v>
      </c>
      <c r="BM608" s="101" t="s">
        <v>1115</v>
      </c>
    </row>
    <row r="609" spans="2:51" s="12" customFormat="1" ht="12">
      <c r="B609" s="103"/>
      <c r="C609" s="199"/>
      <c r="D609" s="200" t="s">
        <v>249</v>
      </c>
      <c r="E609" s="201" t="s">
        <v>1</v>
      </c>
      <c r="F609" s="202" t="s">
        <v>876</v>
      </c>
      <c r="G609" s="199"/>
      <c r="H609" s="203">
        <v>1</v>
      </c>
      <c r="I609" s="137"/>
      <c r="J609" s="199"/>
      <c r="K609" s="199"/>
      <c r="L609" s="103"/>
      <c r="M609" s="105"/>
      <c r="N609" s="106"/>
      <c r="O609" s="106"/>
      <c r="P609" s="106"/>
      <c r="Q609" s="106"/>
      <c r="R609" s="106"/>
      <c r="S609" s="106"/>
      <c r="T609" s="107"/>
      <c r="AT609" s="104" t="s">
        <v>249</v>
      </c>
      <c r="AU609" s="104" t="s">
        <v>83</v>
      </c>
      <c r="AV609" s="12" t="s">
        <v>83</v>
      </c>
      <c r="AW609" s="12" t="s">
        <v>31</v>
      </c>
      <c r="AX609" s="12" t="s">
        <v>6</v>
      </c>
      <c r="AY609" s="104" t="s">
        <v>240</v>
      </c>
    </row>
    <row r="610" spans="2:65" s="1" customFormat="1" ht="24">
      <c r="B610" s="95"/>
      <c r="C610" s="215">
        <v>165</v>
      </c>
      <c r="D610" s="215" t="s">
        <v>379</v>
      </c>
      <c r="E610" s="216" t="s">
        <v>1116</v>
      </c>
      <c r="F610" s="217" t="s">
        <v>1117</v>
      </c>
      <c r="G610" s="218" t="s">
        <v>360</v>
      </c>
      <c r="H610" s="219">
        <v>1</v>
      </c>
      <c r="I610" s="129">
        <v>0</v>
      </c>
      <c r="J610" s="220">
        <f>ROUND(I610*H610,1)</f>
        <v>0</v>
      </c>
      <c r="K610" s="217" t="s">
        <v>1</v>
      </c>
      <c r="L610" s="124"/>
      <c r="M610" s="125" t="s">
        <v>1</v>
      </c>
      <c r="N610" s="126" t="s">
        <v>41</v>
      </c>
      <c r="O610" s="99">
        <v>0</v>
      </c>
      <c r="P610" s="99">
        <f>O610*H610</f>
        <v>0</v>
      </c>
      <c r="Q610" s="99">
        <v>0.0001</v>
      </c>
      <c r="R610" s="99">
        <f>Q610*H610</f>
        <v>0.0001</v>
      </c>
      <c r="S610" s="99">
        <v>0</v>
      </c>
      <c r="T610" s="100">
        <f>S610*H610</f>
        <v>0</v>
      </c>
      <c r="AR610" s="101" t="s">
        <v>382</v>
      </c>
      <c r="AT610" s="101" t="s">
        <v>379</v>
      </c>
      <c r="AU610" s="101" t="s">
        <v>83</v>
      </c>
      <c r="AY610" s="17" t="s">
        <v>240</v>
      </c>
      <c r="BE610" s="102">
        <f>IF(N610="základní",J610,0)</f>
        <v>0</v>
      </c>
      <c r="BF610" s="102">
        <f>IF(N610="snížená",J610,0)</f>
        <v>0</v>
      </c>
      <c r="BG610" s="102">
        <f>IF(N610="zákl. přenesená",J610,0)</f>
        <v>0</v>
      </c>
      <c r="BH610" s="102">
        <f>IF(N610="sníž. přenesená",J610,0)</f>
        <v>0</v>
      </c>
      <c r="BI610" s="102">
        <f>IF(N610="nulová",J610,0)</f>
        <v>0</v>
      </c>
      <c r="BJ610" s="17" t="s">
        <v>83</v>
      </c>
      <c r="BK610" s="102">
        <f>ROUND(I610*H610,1)</f>
        <v>0</v>
      </c>
      <c r="BL610" s="17" t="s">
        <v>357</v>
      </c>
      <c r="BM610" s="101" t="s">
        <v>1118</v>
      </c>
    </row>
    <row r="611" spans="2:51" s="12" customFormat="1" ht="12">
      <c r="B611" s="103"/>
      <c r="C611" s="199"/>
      <c r="D611" s="200" t="s">
        <v>249</v>
      </c>
      <c r="E611" s="201" t="s">
        <v>1</v>
      </c>
      <c r="F611" s="202" t="s">
        <v>876</v>
      </c>
      <c r="G611" s="199"/>
      <c r="H611" s="203">
        <v>1</v>
      </c>
      <c r="I611" s="137"/>
      <c r="J611" s="199"/>
      <c r="K611" s="199"/>
      <c r="L611" s="103"/>
      <c r="M611" s="105"/>
      <c r="N611" s="106"/>
      <c r="O611" s="106"/>
      <c r="P611" s="106"/>
      <c r="Q611" s="106"/>
      <c r="R611" s="106"/>
      <c r="S611" s="106"/>
      <c r="T611" s="107"/>
      <c r="AT611" s="104" t="s">
        <v>249</v>
      </c>
      <c r="AU611" s="104" t="s">
        <v>83</v>
      </c>
      <c r="AV611" s="12" t="s">
        <v>83</v>
      </c>
      <c r="AW611" s="12" t="s">
        <v>31</v>
      </c>
      <c r="AX611" s="12" t="s">
        <v>6</v>
      </c>
      <c r="AY611" s="104" t="s">
        <v>240</v>
      </c>
    </row>
    <row r="612" spans="2:65" s="1" customFormat="1" ht="24">
      <c r="B612" s="95"/>
      <c r="C612" s="193">
        <v>166</v>
      </c>
      <c r="D612" s="193" t="s">
        <v>242</v>
      </c>
      <c r="E612" s="194" t="s">
        <v>1119</v>
      </c>
      <c r="F612" s="195" t="s">
        <v>1120</v>
      </c>
      <c r="G612" s="196" t="s">
        <v>360</v>
      </c>
      <c r="H612" s="197">
        <v>2</v>
      </c>
      <c r="I612" s="128">
        <v>0</v>
      </c>
      <c r="J612" s="198">
        <f>ROUND(I612*H612,1)</f>
        <v>0</v>
      </c>
      <c r="K612" s="195" t="s">
        <v>246</v>
      </c>
      <c r="L612" s="28"/>
      <c r="M612" s="97" t="s">
        <v>1</v>
      </c>
      <c r="N612" s="98" t="s">
        <v>41</v>
      </c>
      <c r="O612" s="99">
        <v>0.082</v>
      </c>
      <c r="P612" s="99">
        <f>O612*H612</f>
        <v>0.164</v>
      </c>
      <c r="Q612" s="99">
        <v>0.00018</v>
      </c>
      <c r="R612" s="99">
        <f>Q612*H612</f>
        <v>0.00036</v>
      </c>
      <c r="S612" s="99">
        <v>0</v>
      </c>
      <c r="T612" s="100">
        <f>S612*H612</f>
        <v>0</v>
      </c>
      <c r="AR612" s="101" t="s">
        <v>357</v>
      </c>
      <c r="AT612" s="101" t="s">
        <v>242</v>
      </c>
      <c r="AU612" s="101" t="s">
        <v>83</v>
      </c>
      <c r="AY612" s="17" t="s">
        <v>240</v>
      </c>
      <c r="BE612" s="102">
        <f>IF(N612="základní",J612,0)</f>
        <v>0</v>
      </c>
      <c r="BF612" s="102">
        <f>IF(N612="snížená",J612,0)</f>
        <v>0</v>
      </c>
      <c r="BG612" s="102">
        <f>IF(N612="zákl. přenesená",J612,0)</f>
        <v>0</v>
      </c>
      <c r="BH612" s="102">
        <f>IF(N612="sníž. přenesená",J612,0)</f>
        <v>0</v>
      </c>
      <c r="BI612" s="102">
        <f>IF(N612="nulová",J612,0)</f>
        <v>0</v>
      </c>
      <c r="BJ612" s="17" t="s">
        <v>83</v>
      </c>
      <c r="BK612" s="102">
        <f>ROUND(I612*H612,1)</f>
        <v>0</v>
      </c>
      <c r="BL612" s="17" t="s">
        <v>357</v>
      </c>
      <c r="BM612" s="101" t="s">
        <v>1121</v>
      </c>
    </row>
    <row r="613" spans="2:65" s="1" customFormat="1" ht="24">
      <c r="B613" s="95"/>
      <c r="C613" s="193">
        <v>167</v>
      </c>
      <c r="D613" s="193" t="s">
        <v>242</v>
      </c>
      <c r="E613" s="194" t="s">
        <v>1122</v>
      </c>
      <c r="F613" s="195" t="s">
        <v>1123</v>
      </c>
      <c r="G613" s="196" t="s">
        <v>504</v>
      </c>
      <c r="H613" s="197">
        <v>0.014</v>
      </c>
      <c r="I613" s="128">
        <v>0</v>
      </c>
      <c r="J613" s="198">
        <f>ROUND(I613*H613,1)</f>
        <v>0</v>
      </c>
      <c r="K613" s="195" t="s">
        <v>246</v>
      </c>
      <c r="L613" s="28"/>
      <c r="M613" s="97" t="s">
        <v>1</v>
      </c>
      <c r="N613" s="98" t="s">
        <v>41</v>
      </c>
      <c r="O613" s="99">
        <v>2.232</v>
      </c>
      <c r="P613" s="99">
        <f>O613*H613</f>
        <v>0.031248000000000005</v>
      </c>
      <c r="Q613" s="99">
        <v>0</v>
      </c>
      <c r="R613" s="99">
        <f>Q613*H613</f>
        <v>0</v>
      </c>
      <c r="S613" s="99">
        <v>0</v>
      </c>
      <c r="T613" s="100">
        <f>S613*H613</f>
        <v>0</v>
      </c>
      <c r="AR613" s="101" t="s">
        <v>357</v>
      </c>
      <c r="AT613" s="101" t="s">
        <v>242</v>
      </c>
      <c r="AU613" s="101" t="s">
        <v>83</v>
      </c>
      <c r="AY613" s="17" t="s">
        <v>240</v>
      </c>
      <c r="BE613" s="102">
        <f>IF(N613="základní",J613,0)</f>
        <v>0</v>
      </c>
      <c r="BF613" s="102">
        <f>IF(N613="snížená",J613,0)</f>
        <v>0</v>
      </c>
      <c r="BG613" s="102">
        <f>IF(N613="zákl. přenesená",J613,0)</f>
        <v>0</v>
      </c>
      <c r="BH613" s="102">
        <f>IF(N613="sníž. přenesená",J613,0)</f>
        <v>0</v>
      </c>
      <c r="BI613" s="102">
        <f>IF(N613="nulová",J613,0)</f>
        <v>0</v>
      </c>
      <c r="BJ613" s="17" t="s">
        <v>83</v>
      </c>
      <c r="BK613" s="102">
        <f>ROUND(I613*H613,1)</f>
        <v>0</v>
      </c>
      <c r="BL613" s="17" t="s">
        <v>357</v>
      </c>
      <c r="BM613" s="101" t="s">
        <v>1124</v>
      </c>
    </row>
    <row r="614" spans="2:65" s="1" customFormat="1" ht="24">
      <c r="B614" s="95"/>
      <c r="C614" s="193">
        <v>168</v>
      </c>
      <c r="D614" s="193" t="s">
        <v>242</v>
      </c>
      <c r="E614" s="194" t="s">
        <v>1125</v>
      </c>
      <c r="F614" s="195" t="s">
        <v>1126</v>
      </c>
      <c r="G614" s="196" t="s">
        <v>504</v>
      </c>
      <c r="H614" s="197">
        <v>0.014</v>
      </c>
      <c r="I614" s="128">
        <v>0</v>
      </c>
      <c r="J614" s="198">
        <f>ROUND(I614*H614,1)</f>
        <v>0</v>
      </c>
      <c r="K614" s="195" t="s">
        <v>246</v>
      </c>
      <c r="L614" s="28"/>
      <c r="M614" s="97" t="s">
        <v>1</v>
      </c>
      <c r="N614" s="98" t="s">
        <v>41</v>
      </c>
      <c r="O614" s="99">
        <v>1.21</v>
      </c>
      <c r="P614" s="99">
        <f>O614*H614</f>
        <v>0.01694</v>
      </c>
      <c r="Q614" s="99">
        <v>0</v>
      </c>
      <c r="R614" s="99">
        <f>Q614*H614</f>
        <v>0</v>
      </c>
      <c r="S614" s="99">
        <v>0</v>
      </c>
      <c r="T614" s="100">
        <f>S614*H614</f>
        <v>0</v>
      </c>
      <c r="AR614" s="101" t="s">
        <v>357</v>
      </c>
      <c r="AT614" s="101" t="s">
        <v>242</v>
      </c>
      <c r="AU614" s="101" t="s">
        <v>83</v>
      </c>
      <c r="AY614" s="17" t="s">
        <v>240</v>
      </c>
      <c r="BE614" s="102">
        <f>IF(N614="základní",J614,0)</f>
        <v>0</v>
      </c>
      <c r="BF614" s="102">
        <f>IF(N614="snížená",J614,0)</f>
        <v>0</v>
      </c>
      <c r="BG614" s="102">
        <f>IF(N614="zákl. přenesená",J614,0)</f>
        <v>0</v>
      </c>
      <c r="BH614" s="102">
        <f>IF(N614="sníž. přenesená",J614,0)</f>
        <v>0</v>
      </c>
      <c r="BI614" s="102">
        <f>IF(N614="nulová",J614,0)</f>
        <v>0</v>
      </c>
      <c r="BJ614" s="17" t="s">
        <v>83</v>
      </c>
      <c r="BK614" s="102">
        <f>ROUND(I614*H614,1)</f>
        <v>0</v>
      </c>
      <c r="BL614" s="17" t="s">
        <v>357</v>
      </c>
      <c r="BM614" s="101" t="s">
        <v>1127</v>
      </c>
    </row>
    <row r="615" spans="2:63" s="11" customFormat="1" ht="22.9" customHeight="1">
      <c r="B615" s="87"/>
      <c r="C615" s="188"/>
      <c r="D615" s="190" t="s">
        <v>74</v>
      </c>
      <c r="E615" s="191" t="s">
        <v>1128</v>
      </c>
      <c r="F615" s="191" t="s">
        <v>1129</v>
      </c>
      <c r="G615" s="189"/>
      <c r="H615" s="189"/>
      <c r="I615" s="142"/>
      <c r="J615" s="192">
        <f>BK615</f>
        <v>0</v>
      </c>
      <c r="K615" s="189"/>
      <c r="L615" s="87"/>
      <c r="M615" s="89"/>
      <c r="N615" s="90"/>
      <c r="O615" s="90"/>
      <c r="P615" s="91">
        <f>SUM(P616:P660)</f>
        <v>10.14994</v>
      </c>
      <c r="Q615" s="90"/>
      <c r="R615" s="91">
        <f>SUM(R616:R660)</f>
        <v>0.48021</v>
      </c>
      <c r="S615" s="90"/>
      <c r="T615" s="92">
        <f>SUM(T616:T660)</f>
        <v>0.5144419</v>
      </c>
      <c r="AR615" s="88" t="s">
        <v>83</v>
      </c>
      <c r="AT615" s="93" t="s">
        <v>74</v>
      </c>
      <c r="AU615" s="93" t="s">
        <v>6</v>
      </c>
      <c r="AY615" s="88" t="s">
        <v>240</v>
      </c>
      <c r="BK615" s="94">
        <f>SUM(BK616:BK660)</f>
        <v>0</v>
      </c>
    </row>
    <row r="616" spans="2:65" s="1" customFormat="1" ht="12">
      <c r="B616" s="95"/>
      <c r="C616" s="193">
        <v>169</v>
      </c>
      <c r="D616" s="193" t="s">
        <v>242</v>
      </c>
      <c r="E616" s="194" t="s">
        <v>1130</v>
      </c>
      <c r="F616" s="195" t="s">
        <v>1131</v>
      </c>
      <c r="G616" s="196" t="s">
        <v>591</v>
      </c>
      <c r="H616" s="197">
        <v>364.774</v>
      </c>
      <c r="I616" s="128">
        <v>0</v>
      </c>
      <c r="J616" s="198">
        <f>ROUND(I616*H616,1)</f>
        <v>0</v>
      </c>
      <c r="K616" s="195" t="s">
        <v>1</v>
      </c>
      <c r="L616" s="28"/>
      <c r="M616" s="97" t="s">
        <v>1</v>
      </c>
      <c r="N616" s="98" t="s">
        <v>41</v>
      </c>
      <c r="O616" s="99">
        <v>0</v>
      </c>
      <c r="P616" s="99">
        <f>O616*H616</f>
        <v>0</v>
      </c>
      <c r="Q616" s="99">
        <v>0</v>
      </c>
      <c r="R616" s="99">
        <f>Q616*H616</f>
        <v>0</v>
      </c>
      <c r="S616" s="99">
        <v>0</v>
      </c>
      <c r="T616" s="100">
        <f>S616*H616</f>
        <v>0</v>
      </c>
      <c r="AR616" s="101" t="s">
        <v>357</v>
      </c>
      <c r="AT616" s="101" t="s">
        <v>242</v>
      </c>
      <c r="AU616" s="101" t="s">
        <v>83</v>
      </c>
      <c r="AY616" s="17" t="s">
        <v>240</v>
      </c>
      <c r="BE616" s="102">
        <f>IF(N616="základní",J616,0)</f>
        <v>0</v>
      </c>
      <c r="BF616" s="102">
        <f>IF(N616="snížená",J616,0)</f>
        <v>0</v>
      </c>
      <c r="BG616" s="102">
        <f>IF(N616="zákl. přenesená",J616,0)</f>
        <v>0</v>
      </c>
      <c r="BH616" s="102">
        <f>IF(N616="sníž. přenesená",J616,0)</f>
        <v>0</v>
      </c>
      <c r="BI616" s="102">
        <f>IF(N616="nulová",J616,0)</f>
        <v>0</v>
      </c>
      <c r="BJ616" s="17" t="s">
        <v>83</v>
      </c>
      <c r="BK616" s="102">
        <f>ROUND(I616*H616,1)</f>
        <v>0</v>
      </c>
      <c r="BL616" s="17" t="s">
        <v>357</v>
      </c>
      <c r="BM616" s="101" t="s">
        <v>1132</v>
      </c>
    </row>
    <row r="617" spans="2:65" s="1" customFormat="1" ht="24">
      <c r="B617" s="95"/>
      <c r="C617" s="193">
        <v>170</v>
      </c>
      <c r="D617" s="193" t="s">
        <v>242</v>
      </c>
      <c r="E617" s="194" t="s">
        <v>1133</v>
      </c>
      <c r="F617" s="195" t="s">
        <v>1134</v>
      </c>
      <c r="G617" s="196" t="s">
        <v>245</v>
      </c>
      <c r="H617" s="197">
        <v>18.46</v>
      </c>
      <c r="I617" s="128">
        <v>0</v>
      </c>
      <c r="J617" s="198">
        <f>ROUND(I617*H617,1)</f>
        <v>0</v>
      </c>
      <c r="K617" s="195" t="s">
        <v>246</v>
      </c>
      <c r="L617" s="28"/>
      <c r="M617" s="97" t="s">
        <v>1</v>
      </c>
      <c r="N617" s="98" t="s">
        <v>41</v>
      </c>
      <c r="O617" s="99">
        <v>0.082</v>
      </c>
      <c r="P617" s="99">
        <f>O617*H617</f>
        <v>1.5137200000000002</v>
      </c>
      <c r="Q617" s="99">
        <v>0</v>
      </c>
      <c r="R617" s="99">
        <f>Q617*H617</f>
        <v>0</v>
      </c>
      <c r="S617" s="99">
        <v>0.01057</v>
      </c>
      <c r="T617" s="100">
        <f>S617*H617</f>
        <v>0.1951222</v>
      </c>
      <c r="AR617" s="101" t="s">
        <v>357</v>
      </c>
      <c r="AT617" s="101" t="s">
        <v>242</v>
      </c>
      <c r="AU617" s="101" t="s">
        <v>83</v>
      </c>
      <c r="AY617" s="17" t="s">
        <v>240</v>
      </c>
      <c r="BE617" s="102">
        <f>IF(N617="základní",J617,0)</f>
        <v>0</v>
      </c>
      <c r="BF617" s="102">
        <f>IF(N617="snížená",J617,0)</f>
        <v>0</v>
      </c>
      <c r="BG617" s="102">
        <f>IF(N617="zákl. přenesená",J617,0)</f>
        <v>0</v>
      </c>
      <c r="BH617" s="102">
        <f>IF(N617="sníž. přenesená",J617,0)</f>
        <v>0</v>
      </c>
      <c r="BI617" s="102">
        <f>IF(N617="nulová",J617,0)</f>
        <v>0</v>
      </c>
      <c r="BJ617" s="17" t="s">
        <v>83</v>
      </c>
      <c r="BK617" s="102">
        <f>ROUND(I617*H617,1)</f>
        <v>0</v>
      </c>
      <c r="BL617" s="17" t="s">
        <v>357</v>
      </c>
      <c r="BM617" s="101" t="s">
        <v>1135</v>
      </c>
    </row>
    <row r="618" spans="2:51" s="13" customFormat="1" ht="12">
      <c r="B618" s="108"/>
      <c r="C618" s="204"/>
      <c r="D618" s="200" t="s">
        <v>249</v>
      </c>
      <c r="E618" s="205" t="s">
        <v>1</v>
      </c>
      <c r="F618" s="206" t="s">
        <v>1136</v>
      </c>
      <c r="G618" s="204"/>
      <c r="H618" s="205" t="s">
        <v>1</v>
      </c>
      <c r="I618" s="139"/>
      <c r="J618" s="204"/>
      <c r="K618" s="204"/>
      <c r="L618" s="108"/>
      <c r="M618" s="110"/>
      <c r="N618" s="111"/>
      <c r="O618" s="111"/>
      <c r="P618" s="111"/>
      <c r="Q618" s="111"/>
      <c r="R618" s="111"/>
      <c r="S618" s="111"/>
      <c r="T618" s="112"/>
      <c r="AT618" s="109" t="s">
        <v>249</v>
      </c>
      <c r="AU618" s="109" t="s">
        <v>83</v>
      </c>
      <c r="AV618" s="13" t="s">
        <v>6</v>
      </c>
      <c r="AW618" s="13" t="s">
        <v>31</v>
      </c>
      <c r="AX618" s="13" t="s">
        <v>75</v>
      </c>
      <c r="AY618" s="109" t="s">
        <v>240</v>
      </c>
    </row>
    <row r="619" spans="2:51" s="13" customFormat="1" ht="12">
      <c r="B619" s="108"/>
      <c r="C619" s="204"/>
      <c r="D619" s="200" t="s">
        <v>249</v>
      </c>
      <c r="E619" s="205" t="s">
        <v>1</v>
      </c>
      <c r="F619" s="206" t="s">
        <v>1137</v>
      </c>
      <c r="G619" s="204"/>
      <c r="H619" s="205" t="s">
        <v>1</v>
      </c>
      <c r="I619" s="139"/>
      <c r="J619" s="204"/>
      <c r="K619" s="204"/>
      <c r="L619" s="108"/>
      <c r="M619" s="110"/>
      <c r="N619" s="111"/>
      <c r="O619" s="111"/>
      <c r="P619" s="111"/>
      <c r="Q619" s="111"/>
      <c r="R619" s="111"/>
      <c r="S619" s="111"/>
      <c r="T619" s="112"/>
      <c r="AT619" s="109" t="s">
        <v>249</v>
      </c>
      <c r="AU619" s="109" t="s">
        <v>83</v>
      </c>
      <c r="AV619" s="13" t="s">
        <v>6</v>
      </c>
      <c r="AW619" s="13" t="s">
        <v>31</v>
      </c>
      <c r="AX619" s="13" t="s">
        <v>75</v>
      </c>
      <c r="AY619" s="109" t="s">
        <v>240</v>
      </c>
    </row>
    <row r="620" spans="2:51" s="12" customFormat="1" ht="12">
      <c r="B620" s="103"/>
      <c r="C620" s="199"/>
      <c r="D620" s="200" t="s">
        <v>249</v>
      </c>
      <c r="E620" s="201" t="s">
        <v>1</v>
      </c>
      <c r="F620" s="202" t="s">
        <v>1138</v>
      </c>
      <c r="G620" s="199"/>
      <c r="H620" s="203">
        <v>18.46</v>
      </c>
      <c r="I620" s="137"/>
      <c r="J620" s="199"/>
      <c r="K620" s="199"/>
      <c r="L620" s="103"/>
      <c r="M620" s="105"/>
      <c r="N620" s="106"/>
      <c r="O620" s="106"/>
      <c r="P620" s="106"/>
      <c r="Q620" s="106"/>
      <c r="R620" s="106"/>
      <c r="S620" s="106"/>
      <c r="T620" s="107"/>
      <c r="AT620" s="104" t="s">
        <v>249</v>
      </c>
      <c r="AU620" s="104" t="s">
        <v>83</v>
      </c>
      <c r="AV620" s="12" t="s">
        <v>83</v>
      </c>
      <c r="AW620" s="12" t="s">
        <v>31</v>
      </c>
      <c r="AX620" s="12" t="s">
        <v>6</v>
      </c>
      <c r="AY620" s="104" t="s">
        <v>240</v>
      </c>
    </row>
    <row r="621" spans="2:65" s="1" customFormat="1" ht="24">
      <c r="B621" s="95"/>
      <c r="C621" s="193">
        <v>171</v>
      </c>
      <c r="D621" s="193" t="s">
        <v>242</v>
      </c>
      <c r="E621" s="194" t="s">
        <v>1133</v>
      </c>
      <c r="F621" s="195" t="s">
        <v>1134</v>
      </c>
      <c r="G621" s="196" t="s">
        <v>245</v>
      </c>
      <c r="H621" s="197">
        <v>30.21</v>
      </c>
      <c r="I621" s="128">
        <v>0</v>
      </c>
      <c r="J621" s="198">
        <f>ROUND(I621*H621,1)</f>
        <v>0</v>
      </c>
      <c r="K621" s="195" t="s">
        <v>246</v>
      </c>
      <c r="L621" s="28"/>
      <c r="M621" s="97" t="s">
        <v>1</v>
      </c>
      <c r="N621" s="98" t="s">
        <v>41</v>
      </c>
      <c r="O621" s="99">
        <v>0.082</v>
      </c>
      <c r="P621" s="99">
        <f>O621*H621</f>
        <v>2.47722</v>
      </c>
      <c r="Q621" s="99">
        <v>0</v>
      </c>
      <c r="R621" s="99">
        <f>Q621*H621</f>
        <v>0</v>
      </c>
      <c r="S621" s="99">
        <v>0.01057</v>
      </c>
      <c r="T621" s="100">
        <f>S621*H621</f>
        <v>0.3193197</v>
      </c>
      <c r="AR621" s="101" t="s">
        <v>357</v>
      </c>
      <c r="AT621" s="101" t="s">
        <v>242</v>
      </c>
      <c r="AU621" s="101" t="s">
        <v>83</v>
      </c>
      <c r="AY621" s="17" t="s">
        <v>240</v>
      </c>
      <c r="BE621" s="102">
        <f>IF(N621="základní",J621,0)</f>
        <v>0</v>
      </c>
      <c r="BF621" s="102">
        <f>IF(N621="snížená",J621,0)</f>
        <v>0</v>
      </c>
      <c r="BG621" s="102">
        <f>IF(N621="zákl. přenesená",J621,0)</f>
        <v>0</v>
      </c>
      <c r="BH621" s="102">
        <f>IF(N621="sníž. přenesená",J621,0)</f>
        <v>0</v>
      </c>
      <c r="BI621" s="102">
        <f>IF(N621="nulová",J621,0)</f>
        <v>0</v>
      </c>
      <c r="BJ621" s="17" t="s">
        <v>83</v>
      </c>
      <c r="BK621" s="102">
        <f>ROUND(I621*H621,1)</f>
        <v>0</v>
      </c>
      <c r="BL621" s="17" t="s">
        <v>357</v>
      </c>
      <c r="BM621" s="101" t="s">
        <v>1139</v>
      </c>
    </row>
    <row r="622" spans="2:51" s="13" customFormat="1" ht="22.5">
      <c r="B622" s="108"/>
      <c r="C622" s="204"/>
      <c r="D622" s="200" t="s">
        <v>249</v>
      </c>
      <c r="E622" s="205" t="s">
        <v>1</v>
      </c>
      <c r="F622" s="206" t="s">
        <v>1140</v>
      </c>
      <c r="G622" s="204"/>
      <c r="H622" s="205" t="s">
        <v>1</v>
      </c>
      <c r="I622" s="139"/>
      <c r="J622" s="204"/>
      <c r="K622" s="204"/>
      <c r="L622" s="108"/>
      <c r="M622" s="110"/>
      <c r="N622" s="111"/>
      <c r="O622" s="111"/>
      <c r="P622" s="111"/>
      <c r="Q622" s="111"/>
      <c r="R622" s="111"/>
      <c r="S622" s="111"/>
      <c r="T622" s="112"/>
      <c r="AT622" s="109" t="s">
        <v>249</v>
      </c>
      <c r="AU622" s="109" t="s">
        <v>83</v>
      </c>
      <c r="AV622" s="13" t="s">
        <v>6</v>
      </c>
      <c r="AW622" s="13" t="s">
        <v>31</v>
      </c>
      <c r="AX622" s="13" t="s">
        <v>75</v>
      </c>
      <c r="AY622" s="109" t="s">
        <v>240</v>
      </c>
    </row>
    <row r="623" spans="2:51" s="13" customFormat="1" ht="12">
      <c r="B623" s="108"/>
      <c r="C623" s="204"/>
      <c r="D623" s="200" t="s">
        <v>249</v>
      </c>
      <c r="E623" s="205" t="s">
        <v>1</v>
      </c>
      <c r="F623" s="206" t="s">
        <v>1141</v>
      </c>
      <c r="G623" s="204"/>
      <c r="H623" s="205" t="s">
        <v>1</v>
      </c>
      <c r="I623" s="139"/>
      <c r="J623" s="204"/>
      <c r="K623" s="204"/>
      <c r="L623" s="108"/>
      <c r="M623" s="110"/>
      <c r="N623" s="111"/>
      <c r="O623" s="111"/>
      <c r="P623" s="111"/>
      <c r="Q623" s="111"/>
      <c r="R623" s="111"/>
      <c r="S623" s="111"/>
      <c r="T623" s="112"/>
      <c r="AT623" s="109" t="s">
        <v>249</v>
      </c>
      <c r="AU623" s="109" t="s">
        <v>83</v>
      </c>
      <c r="AV623" s="13" t="s">
        <v>6</v>
      </c>
      <c r="AW623" s="13" t="s">
        <v>31</v>
      </c>
      <c r="AX623" s="13" t="s">
        <v>75</v>
      </c>
      <c r="AY623" s="109" t="s">
        <v>240</v>
      </c>
    </row>
    <row r="624" spans="2:51" s="12" customFormat="1" ht="12">
      <c r="B624" s="103"/>
      <c r="C624" s="199"/>
      <c r="D624" s="200" t="s">
        <v>249</v>
      </c>
      <c r="E624" s="201" t="s">
        <v>1</v>
      </c>
      <c r="F624" s="202" t="s">
        <v>1142</v>
      </c>
      <c r="G624" s="199"/>
      <c r="H624" s="203">
        <v>30.21</v>
      </c>
      <c r="I624" s="137"/>
      <c r="J624" s="199"/>
      <c r="K624" s="199"/>
      <c r="L624" s="103"/>
      <c r="M624" s="105"/>
      <c r="N624" s="106"/>
      <c r="O624" s="106"/>
      <c r="P624" s="106"/>
      <c r="Q624" s="106"/>
      <c r="R624" s="106"/>
      <c r="S624" s="106"/>
      <c r="T624" s="107"/>
      <c r="AT624" s="104" t="s">
        <v>249</v>
      </c>
      <c r="AU624" s="104" t="s">
        <v>83</v>
      </c>
      <c r="AV624" s="12" t="s">
        <v>83</v>
      </c>
      <c r="AW624" s="12" t="s">
        <v>31</v>
      </c>
      <c r="AX624" s="12" t="s">
        <v>6</v>
      </c>
      <c r="AY624" s="104" t="s">
        <v>240</v>
      </c>
    </row>
    <row r="625" spans="2:65" s="1" customFormat="1" ht="36">
      <c r="B625" s="95"/>
      <c r="C625" s="193">
        <v>172</v>
      </c>
      <c r="D625" s="193" t="s">
        <v>242</v>
      </c>
      <c r="E625" s="194" t="s">
        <v>1143</v>
      </c>
      <c r="F625" s="195" t="s">
        <v>1144</v>
      </c>
      <c r="G625" s="196" t="s">
        <v>360</v>
      </c>
      <c r="H625" s="197">
        <v>1</v>
      </c>
      <c r="I625" s="128">
        <v>0</v>
      </c>
      <c r="J625" s="198">
        <f>ROUND(I625*H625,1)</f>
        <v>0</v>
      </c>
      <c r="K625" s="195" t="s">
        <v>246</v>
      </c>
      <c r="L625" s="28"/>
      <c r="M625" s="97" t="s">
        <v>1</v>
      </c>
      <c r="N625" s="98" t="s">
        <v>41</v>
      </c>
      <c r="O625" s="99">
        <v>0.266</v>
      </c>
      <c r="P625" s="99">
        <f>O625*H625</f>
        <v>0.266</v>
      </c>
      <c r="Q625" s="99">
        <v>0.0234</v>
      </c>
      <c r="R625" s="99">
        <f>Q625*H625</f>
        <v>0.0234</v>
      </c>
      <c r="S625" s="99">
        <v>0</v>
      </c>
      <c r="T625" s="100">
        <f>S625*H625</f>
        <v>0</v>
      </c>
      <c r="AR625" s="101" t="s">
        <v>357</v>
      </c>
      <c r="AT625" s="101" t="s">
        <v>242</v>
      </c>
      <c r="AU625" s="101" t="s">
        <v>83</v>
      </c>
      <c r="AY625" s="17" t="s">
        <v>240</v>
      </c>
      <c r="BE625" s="102">
        <f>IF(N625="základní",J625,0)</f>
        <v>0</v>
      </c>
      <c r="BF625" s="102">
        <f>IF(N625="snížená",J625,0)</f>
        <v>0</v>
      </c>
      <c r="BG625" s="102">
        <f>IF(N625="zákl. přenesená",J625,0)</f>
        <v>0</v>
      </c>
      <c r="BH625" s="102">
        <f>IF(N625="sníž. přenesená",J625,0)</f>
        <v>0</v>
      </c>
      <c r="BI625" s="102">
        <f>IF(N625="nulová",J625,0)</f>
        <v>0</v>
      </c>
      <c r="BJ625" s="17" t="s">
        <v>83</v>
      </c>
      <c r="BK625" s="102">
        <f>ROUND(I625*H625,1)</f>
        <v>0</v>
      </c>
      <c r="BL625" s="17" t="s">
        <v>357</v>
      </c>
      <c r="BM625" s="101" t="s">
        <v>1145</v>
      </c>
    </row>
    <row r="626" spans="2:51" s="12" customFormat="1" ht="12">
      <c r="B626" s="103"/>
      <c r="C626" s="199"/>
      <c r="D626" s="200" t="s">
        <v>249</v>
      </c>
      <c r="E626" s="201" t="s">
        <v>1</v>
      </c>
      <c r="F626" s="202" t="s">
        <v>1146</v>
      </c>
      <c r="G626" s="199"/>
      <c r="H626" s="203">
        <v>1</v>
      </c>
      <c r="I626" s="137"/>
      <c r="J626" s="199"/>
      <c r="K626" s="199"/>
      <c r="L626" s="103"/>
      <c r="M626" s="105"/>
      <c r="N626" s="106"/>
      <c r="O626" s="106"/>
      <c r="P626" s="106"/>
      <c r="Q626" s="106"/>
      <c r="R626" s="106"/>
      <c r="S626" s="106"/>
      <c r="T626" s="107"/>
      <c r="AT626" s="104" t="s">
        <v>249</v>
      </c>
      <c r="AU626" s="104" t="s">
        <v>83</v>
      </c>
      <c r="AV626" s="12" t="s">
        <v>83</v>
      </c>
      <c r="AW626" s="12" t="s">
        <v>31</v>
      </c>
      <c r="AX626" s="12" t="s">
        <v>6</v>
      </c>
      <c r="AY626" s="104" t="s">
        <v>240</v>
      </c>
    </row>
    <row r="627" spans="2:65" s="1" customFormat="1" ht="36">
      <c r="B627" s="95"/>
      <c r="C627" s="193">
        <v>173</v>
      </c>
      <c r="D627" s="193" t="s">
        <v>242</v>
      </c>
      <c r="E627" s="194" t="s">
        <v>1147</v>
      </c>
      <c r="F627" s="195" t="s">
        <v>1148</v>
      </c>
      <c r="G627" s="196" t="s">
        <v>360</v>
      </c>
      <c r="H627" s="197">
        <v>1</v>
      </c>
      <c r="I627" s="128">
        <v>0</v>
      </c>
      <c r="J627" s="198">
        <f>ROUND(I627*H627,1)</f>
        <v>0</v>
      </c>
      <c r="K627" s="195" t="s">
        <v>246</v>
      </c>
      <c r="L627" s="28"/>
      <c r="M627" s="97" t="s">
        <v>1</v>
      </c>
      <c r="N627" s="98" t="s">
        <v>41</v>
      </c>
      <c r="O627" s="99">
        <v>0.297</v>
      </c>
      <c r="P627" s="99">
        <f>O627*H627</f>
        <v>0.297</v>
      </c>
      <c r="Q627" s="99">
        <v>0.034</v>
      </c>
      <c r="R627" s="99">
        <f>Q627*H627</f>
        <v>0.034</v>
      </c>
      <c r="S627" s="99">
        <v>0</v>
      </c>
      <c r="T627" s="100">
        <f>S627*H627</f>
        <v>0</v>
      </c>
      <c r="AR627" s="101" t="s">
        <v>357</v>
      </c>
      <c r="AT627" s="101" t="s">
        <v>242</v>
      </c>
      <c r="AU627" s="101" t="s">
        <v>83</v>
      </c>
      <c r="AY627" s="17" t="s">
        <v>240</v>
      </c>
      <c r="BE627" s="102">
        <f>IF(N627="základní",J627,0)</f>
        <v>0</v>
      </c>
      <c r="BF627" s="102">
        <f>IF(N627="snížená",J627,0)</f>
        <v>0</v>
      </c>
      <c r="BG627" s="102">
        <f>IF(N627="zákl. přenesená",J627,0)</f>
        <v>0</v>
      </c>
      <c r="BH627" s="102">
        <f>IF(N627="sníž. přenesená",J627,0)</f>
        <v>0</v>
      </c>
      <c r="BI627" s="102">
        <f>IF(N627="nulová",J627,0)</f>
        <v>0</v>
      </c>
      <c r="BJ627" s="17" t="s">
        <v>83</v>
      </c>
      <c r="BK627" s="102">
        <f>ROUND(I627*H627,1)</f>
        <v>0</v>
      </c>
      <c r="BL627" s="17" t="s">
        <v>357</v>
      </c>
      <c r="BM627" s="101" t="s">
        <v>1149</v>
      </c>
    </row>
    <row r="628" spans="2:51" s="12" customFormat="1" ht="12">
      <c r="B628" s="103"/>
      <c r="C628" s="199"/>
      <c r="D628" s="200" t="s">
        <v>249</v>
      </c>
      <c r="E628" s="201" t="s">
        <v>1</v>
      </c>
      <c r="F628" s="202" t="s">
        <v>876</v>
      </c>
      <c r="G628" s="199"/>
      <c r="H628" s="203">
        <v>1</v>
      </c>
      <c r="I628" s="137"/>
      <c r="J628" s="199"/>
      <c r="K628" s="199"/>
      <c r="L628" s="103"/>
      <c r="M628" s="105"/>
      <c r="N628" s="106"/>
      <c r="O628" s="106"/>
      <c r="P628" s="106"/>
      <c r="Q628" s="106"/>
      <c r="R628" s="106"/>
      <c r="S628" s="106"/>
      <c r="T628" s="107"/>
      <c r="AT628" s="104" t="s">
        <v>249</v>
      </c>
      <c r="AU628" s="104" t="s">
        <v>83</v>
      </c>
      <c r="AV628" s="12" t="s">
        <v>83</v>
      </c>
      <c r="AW628" s="12" t="s">
        <v>31</v>
      </c>
      <c r="AX628" s="12" t="s">
        <v>6</v>
      </c>
      <c r="AY628" s="104" t="s">
        <v>240</v>
      </c>
    </row>
    <row r="629" spans="2:65" s="1" customFormat="1" ht="36">
      <c r="B629" s="95"/>
      <c r="C629" s="193">
        <v>174</v>
      </c>
      <c r="D629" s="193" t="s">
        <v>242</v>
      </c>
      <c r="E629" s="194" t="s">
        <v>1150</v>
      </c>
      <c r="F629" s="195" t="s">
        <v>1151</v>
      </c>
      <c r="G629" s="196" t="s">
        <v>360</v>
      </c>
      <c r="H629" s="197">
        <v>1</v>
      </c>
      <c r="I629" s="128">
        <v>0</v>
      </c>
      <c r="J629" s="198">
        <f>ROUND(I629*H629,1)</f>
        <v>0</v>
      </c>
      <c r="K629" s="195" t="s">
        <v>246</v>
      </c>
      <c r="L629" s="28"/>
      <c r="M629" s="97" t="s">
        <v>1</v>
      </c>
      <c r="N629" s="98" t="s">
        <v>41</v>
      </c>
      <c r="O629" s="99">
        <v>0.315</v>
      </c>
      <c r="P629" s="99">
        <f>O629*H629</f>
        <v>0.315</v>
      </c>
      <c r="Q629" s="99">
        <v>0.03993</v>
      </c>
      <c r="R629" s="99">
        <f>Q629*H629</f>
        <v>0.03993</v>
      </c>
      <c r="S629" s="99">
        <v>0</v>
      </c>
      <c r="T629" s="100">
        <f>S629*H629</f>
        <v>0</v>
      </c>
      <c r="AR629" s="101" t="s">
        <v>357</v>
      </c>
      <c r="AT629" s="101" t="s">
        <v>242</v>
      </c>
      <c r="AU629" s="101" t="s">
        <v>83</v>
      </c>
      <c r="AY629" s="17" t="s">
        <v>240</v>
      </c>
      <c r="BE629" s="102">
        <f>IF(N629="základní",J629,0)</f>
        <v>0</v>
      </c>
      <c r="BF629" s="102">
        <f>IF(N629="snížená",J629,0)</f>
        <v>0</v>
      </c>
      <c r="BG629" s="102">
        <f>IF(N629="zákl. přenesená",J629,0)</f>
        <v>0</v>
      </c>
      <c r="BH629" s="102">
        <f>IF(N629="sníž. přenesená",J629,0)</f>
        <v>0</v>
      </c>
      <c r="BI629" s="102">
        <f>IF(N629="nulová",J629,0)</f>
        <v>0</v>
      </c>
      <c r="BJ629" s="17" t="s">
        <v>83</v>
      </c>
      <c r="BK629" s="102">
        <f>ROUND(I629*H629,1)</f>
        <v>0</v>
      </c>
      <c r="BL629" s="17" t="s">
        <v>357</v>
      </c>
      <c r="BM629" s="101" t="s">
        <v>1152</v>
      </c>
    </row>
    <row r="630" spans="2:51" s="12" customFormat="1" ht="12">
      <c r="B630" s="103"/>
      <c r="C630" s="199"/>
      <c r="D630" s="200" t="s">
        <v>249</v>
      </c>
      <c r="E630" s="201" t="s">
        <v>1</v>
      </c>
      <c r="F630" s="202" t="s">
        <v>1153</v>
      </c>
      <c r="G630" s="199"/>
      <c r="H630" s="203">
        <v>1</v>
      </c>
      <c r="I630" s="137"/>
      <c r="J630" s="199"/>
      <c r="K630" s="199"/>
      <c r="L630" s="103"/>
      <c r="M630" s="105"/>
      <c r="N630" s="106"/>
      <c r="O630" s="106"/>
      <c r="P630" s="106"/>
      <c r="Q630" s="106"/>
      <c r="R630" s="106"/>
      <c r="S630" s="106"/>
      <c r="T630" s="107"/>
      <c r="AT630" s="104" t="s">
        <v>249</v>
      </c>
      <c r="AU630" s="104" t="s">
        <v>83</v>
      </c>
      <c r="AV630" s="12" t="s">
        <v>83</v>
      </c>
      <c r="AW630" s="12" t="s">
        <v>31</v>
      </c>
      <c r="AX630" s="12" t="s">
        <v>6</v>
      </c>
      <c r="AY630" s="104" t="s">
        <v>240</v>
      </c>
    </row>
    <row r="631" spans="2:65" s="1" customFormat="1" ht="36">
      <c r="B631" s="95"/>
      <c r="C631" s="193">
        <v>175</v>
      </c>
      <c r="D631" s="193" t="s">
        <v>242</v>
      </c>
      <c r="E631" s="194" t="s">
        <v>1154</v>
      </c>
      <c r="F631" s="195" t="s">
        <v>1155</v>
      </c>
      <c r="G631" s="196" t="s">
        <v>360</v>
      </c>
      <c r="H631" s="197">
        <v>1</v>
      </c>
      <c r="I631" s="128">
        <v>0</v>
      </c>
      <c r="J631" s="198">
        <f>ROUND(I631*H631,1)</f>
        <v>0</v>
      </c>
      <c r="K631" s="195" t="s">
        <v>246</v>
      </c>
      <c r="L631" s="28"/>
      <c r="M631" s="97" t="s">
        <v>1</v>
      </c>
      <c r="N631" s="98" t="s">
        <v>41</v>
      </c>
      <c r="O631" s="99">
        <v>0.334</v>
      </c>
      <c r="P631" s="99">
        <f>O631*H631</f>
        <v>0.334</v>
      </c>
      <c r="Q631" s="99">
        <v>0.0462</v>
      </c>
      <c r="R631" s="99">
        <f>Q631*H631</f>
        <v>0.0462</v>
      </c>
      <c r="S631" s="99">
        <v>0</v>
      </c>
      <c r="T631" s="100">
        <f>S631*H631</f>
        <v>0</v>
      </c>
      <c r="AR631" s="101" t="s">
        <v>357</v>
      </c>
      <c r="AT631" s="101" t="s">
        <v>242</v>
      </c>
      <c r="AU631" s="101" t="s">
        <v>83</v>
      </c>
      <c r="AY631" s="17" t="s">
        <v>240</v>
      </c>
      <c r="BE631" s="102">
        <f>IF(N631="základní",J631,0)</f>
        <v>0</v>
      </c>
      <c r="BF631" s="102">
        <f>IF(N631="snížená",J631,0)</f>
        <v>0</v>
      </c>
      <c r="BG631" s="102">
        <f>IF(N631="zákl. přenesená",J631,0)</f>
        <v>0</v>
      </c>
      <c r="BH631" s="102">
        <f>IF(N631="sníž. přenesená",J631,0)</f>
        <v>0</v>
      </c>
      <c r="BI631" s="102">
        <f>IF(N631="nulová",J631,0)</f>
        <v>0</v>
      </c>
      <c r="BJ631" s="17" t="s">
        <v>83</v>
      </c>
      <c r="BK631" s="102">
        <f>ROUND(I631*H631,1)</f>
        <v>0</v>
      </c>
      <c r="BL631" s="17" t="s">
        <v>357</v>
      </c>
      <c r="BM631" s="101" t="s">
        <v>1156</v>
      </c>
    </row>
    <row r="632" spans="2:51" s="12" customFormat="1" ht="12">
      <c r="B632" s="103"/>
      <c r="C632" s="199"/>
      <c r="D632" s="200" t="s">
        <v>249</v>
      </c>
      <c r="E632" s="201" t="s">
        <v>1</v>
      </c>
      <c r="F632" s="202" t="s">
        <v>1157</v>
      </c>
      <c r="G632" s="199"/>
      <c r="H632" s="203">
        <v>1</v>
      </c>
      <c r="I632" s="137"/>
      <c r="J632" s="199"/>
      <c r="K632" s="199"/>
      <c r="L632" s="103"/>
      <c r="M632" s="105"/>
      <c r="N632" s="106"/>
      <c r="O632" s="106"/>
      <c r="P632" s="106"/>
      <c r="Q632" s="106"/>
      <c r="R632" s="106"/>
      <c r="S632" s="106"/>
      <c r="T632" s="107"/>
      <c r="AT632" s="104" t="s">
        <v>249</v>
      </c>
      <c r="AU632" s="104" t="s">
        <v>83</v>
      </c>
      <c r="AV632" s="12" t="s">
        <v>83</v>
      </c>
      <c r="AW632" s="12" t="s">
        <v>31</v>
      </c>
      <c r="AX632" s="12" t="s">
        <v>6</v>
      </c>
      <c r="AY632" s="104" t="s">
        <v>240</v>
      </c>
    </row>
    <row r="633" spans="2:65" s="1" customFormat="1" ht="36">
      <c r="B633" s="95"/>
      <c r="C633" s="193">
        <v>176</v>
      </c>
      <c r="D633" s="193" t="s">
        <v>242</v>
      </c>
      <c r="E633" s="194" t="s">
        <v>1158</v>
      </c>
      <c r="F633" s="195" t="s">
        <v>1159</v>
      </c>
      <c r="G633" s="196" t="s">
        <v>360</v>
      </c>
      <c r="H633" s="197">
        <v>3</v>
      </c>
      <c r="I633" s="128">
        <v>0</v>
      </c>
      <c r="J633" s="198">
        <f>ROUND(I633*H633,1)</f>
        <v>0</v>
      </c>
      <c r="K633" s="195" t="s">
        <v>246</v>
      </c>
      <c r="L633" s="28"/>
      <c r="M633" s="97" t="s">
        <v>1</v>
      </c>
      <c r="N633" s="98" t="s">
        <v>41</v>
      </c>
      <c r="O633" s="99">
        <v>0.346</v>
      </c>
      <c r="P633" s="99">
        <f>O633*H633</f>
        <v>1.0379999999999998</v>
      </c>
      <c r="Q633" s="99">
        <v>0.05032</v>
      </c>
      <c r="R633" s="99">
        <f>Q633*H633</f>
        <v>0.15095999999999998</v>
      </c>
      <c r="S633" s="99">
        <v>0</v>
      </c>
      <c r="T633" s="100">
        <f>S633*H633</f>
        <v>0</v>
      </c>
      <c r="AR633" s="101" t="s">
        <v>357</v>
      </c>
      <c r="AT633" s="101" t="s">
        <v>242</v>
      </c>
      <c r="AU633" s="101" t="s">
        <v>83</v>
      </c>
      <c r="AY633" s="17" t="s">
        <v>240</v>
      </c>
      <c r="BE633" s="102">
        <f>IF(N633="základní",J633,0)</f>
        <v>0</v>
      </c>
      <c r="BF633" s="102">
        <f>IF(N633="snížená",J633,0)</f>
        <v>0</v>
      </c>
      <c r="BG633" s="102">
        <f>IF(N633="zákl. přenesená",J633,0)</f>
        <v>0</v>
      </c>
      <c r="BH633" s="102">
        <f>IF(N633="sníž. přenesená",J633,0)</f>
        <v>0</v>
      </c>
      <c r="BI633" s="102">
        <f>IF(N633="nulová",J633,0)</f>
        <v>0</v>
      </c>
      <c r="BJ633" s="17" t="s">
        <v>83</v>
      </c>
      <c r="BK633" s="102">
        <f>ROUND(I633*H633,1)</f>
        <v>0</v>
      </c>
      <c r="BL633" s="17" t="s">
        <v>357</v>
      </c>
      <c r="BM633" s="101" t="s">
        <v>1160</v>
      </c>
    </row>
    <row r="634" spans="2:51" s="12" customFormat="1" ht="12">
      <c r="B634" s="103"/>
      <c r="C634" s="199"/>
      <c r="D634" s="200" t="s">
        <v>249</v>
      </c>
      <c r="E634" s="201" t="s">
        <v>1</v>
      </c>
      <c r="F634" s="202" t="s">
        <v>1161</v>
      </c>
      <c r="G634" s="199"/>
      <c r="H634" s="203">
        <v>3</v>
      </c>
      <c r="I634" s="137"/>
      <c r="J634" s="199"/>
      <c r="K634" s="199"/>
      <c r="L634" s="103"/>
      <c r="M634" s="105"/>
      <c r="N634" s="106"/>
      <c r="O634" s="106"/>
      <c r="P634" s="106"/>
      <c r="Q634" s="106"/>
      <c r="R634" s="106"/>
      <c r="S634" s="106"/>
      <c r="T634" s="107"/>
      <c r="AT634" s="104" t="s">
        <v>249</v>
      </c>
      <c r="AU634" s="104" t="s">
        <v>83</v>
      </c>
      <c r="AV634" s="12" t="s">
        <v>83</v>
      </c>
      <c r="AW634" s="12" t="s">
        <v>31</v>
      </c>
      <c r="AX634" s="12" t="s">
        <v>6</v>
      </c>
      <c r="AY634" s="104" t="s">
        <v>240</v>
      </c>
    </row>
    <row r="635" spans="2:65" s="1" customFormat="1" ht="36">
      <c r="B635" s="95"/>
      <c r="C635" s="193">
        <v>177</v>
      </c>
      <c r="D635" s="193" t="s">
        <v>242</v>
      </c>
      <c r="E635" s="194" t="s">
        <v>1162</v>
      </c>
      <c r="F635" s="195" t="s">
        <v>1163</v>
      </c>
      <c r="G635" s="196" t="s">
        <v>360</v>
      </c>
      <c r="H635" s="197">
        <v>1</v>
      </c>
      <c r="I635" s="128">
        <v>0</v>
      </c>
      <c r="J635" s="198">
        <f>ROUND(I635*H635,1)</f>
        <v>0</v>
      </c>
      <c r="K635" s="195" t="s">
        <v>246</v>
      </c>
      <c r="L635" s="28"/>
      <c r="M635" s="97" t="s">
        <v>1</v>
      </c>
      <c r="N635" s="98" t="s">
        <v>41</v>
      </c>
      <c r="O635" s="99">
        <v>0.37</v>
      </c>
      <c r="P635" s="99">
        <f>O635*H635</f>
        <v>0.37</v>
      </c>
      <c r="Q635" s="99">
        <v>0.05834</v>
      </c>
      <c r="R635" s="99">
        <f>Q635*H635</f>
        <v>0.05834</v>
      </c>
      <c r="S635" s="99">
        <v>0</v>
      </c>
      <c r="T635" s="100">
        <f>S635*H635</f>
        <v>0</v>
      </c>
      <c r="AR635" s="101" t="s">
        <v>357</v>
      </c>
      <c r="AT635" s="101" t="s">
        <v>242</v>
      </c>
      <c r="AU635" s="101" t="s">
        <v>83</v>
      </c>
      <c r="AY635" s="17" t="s">
        <v>240</v>
      </c>
      <c r="BE635" s="102">
        <f>IF(N635="základní",J635,0)</f>
        <v>0</v>
      </c>
      <c r="BF635" s="102">
        <f>IF(N635="snížená",J635,0)</f>
        <v>0</v>
      </c>
      <c r="BG635" s="102">
        <f>IF(N635="zákl. přenesená",J635,0)</f>
        <v>0</v>
      </c>
      <c r="BH635" s="102">
        <f>IF(N635="sníž. přenesená",J635,0)</f>
        <v>0</v>
      </c>
      <c r="BI635" s="102">
        <f>IF(N635="nulová",J635,0)</f>
        <v>0</v>
      </c>
      <c r="BJ635" s="17" t="s">
        <v>83</v>
      </c>
      <c r="BK635" s="102">
        <f>ROUND(I635*H635,1)</f>
        <v>0</v>
      </c>
      <c r="BL635" s="17" t="s">
        <v>357</v>
      </c>
      <c r="BM635" s="101" t="s">
        <v>1164</v>
      </c>
    </row>
    <row r="636" spans="2:51" s="12" customFormat="1" ht="12">
      <c r="B636" s="103"/>
      <c r="C636" s="199"/>
      <c r="D636" s="200" t="s">
        <v>249</v>
      </c>
      <c r="E636" s="201" t="s">
        <v>1</v>
      </c>
      <c r="F636" s="202" t="s">
        <v>1157</v>
      </c>
      <c r="G636" s="199"/>
      <c r="H636" s="203">
        <v>1</v>
      </c>
      <c r="I636" s="137"/>
      <c r="J636" s="199"/>
      <c r="K636" s="199"/>
      <c r="L636" s="103"/>
      <c r="M636" s="105"/>
      <c r="N636" s="106"/>
      <c r="O636" s="106"/>
      <c r="P636" s="106"/>
      <c r="Q636" s="106"/>
      <c r="R636" s="106"/>
      <c r="S636" s="106"/>
      <c r="T636" s="107"/>
      <c r="AT636" s="104" t="s">
        <v>249</v>
      </c>
      <c r="AU636" s="104" t="s">
        <v>83</v>
      </c>
      <c r="AV636" s="12" t="s">
        <v>83</v>
      </c>
      <c r="AW636" s="12" t="s">
        <v>31</v>
      </c>
      <c r="AX636" s="12" t="s">
        <v>6</v>
      </c>
      <c r="AY636" s="104" t="s">
        <v>240</v>
      </c>
    </row>
    <row r="637" spans="2:65" s="1" customFormat="1" ht="36">
      <c r="B637" s="95"/>
      <c r="C637" s="193">
        <v>178</v>
      </c>
      <c r="D637" s="193" t="s">
        <v>242</v>
      </c>
      <c r="E637" s="194" t="s">
        <v>1165</v>
      </c>
      <c r="F637" s="195" t="s">
        <v>1166</v>
      </c>
      <c r="G637" s="196" t="s">
        <v>360</v>
      </c>
      <c r="H637" s="197">
        <v>1</v>
      </c>
      <c r="I637" s="128">
        <v>0</v>
      </c>
      <c r="J637" s="198">
        <f>ROUND(I637*H637,1)</f>
        <v>0</v>
      </c>
      <c r="K637" s="195" t="s">
        <v>246</v>
      </c>
      <c r="L637" s="28"/>
      <c r="M637" s="97" t="s">
        <v>1</v>
      </c>
      <c r="N637" s="98" t="s">
        <v>41</v>
      </c>
      <c r="O637" s="99">
        <v>0.536</v>
      </c>
      <c r="P637" s="99">
        <f>O637*H637</f>
        <v>0.536</v>
      </c>
      <c r="Q637" s="99">
        <v>0.1135</v>
      </c>
      <c r="R637" s="99">
        <f>Q637*H637</f>
        <v>0.1135</v>
      </c>
      <c r="S637" s="99">
        <v>0</v>
      </c>
      <c r="T637" s="100">
        <f>S637*H637</f>
        <v>0</v>
      </c>
      <c r="AR637" s="101" t="s">
        <v>357</v>
      </c>
      <c r="AT637" s="101" t="s">
        <v>242</v>
      </c>
      <c r="AU637" s="101" t="s">
        <v>83</v>
      </c>
      <c r="AY637" s="17" t="s">
        <v>240</v>
      </c>
      <c r="BE637" s="102">
        <f>IF(N637="základní",J637,0)</f>
        <v>0</v>
      </c>
      <c r="BF637" s="102">
        <f>IF(N637="snížená",J637,0)</f>
        <v>0</v>
      </c>
      <c r="BG637" s="102">
        <f>IF(N637="zákl. přenesená",J637,0)</f>
        <v>0</v>
      </c>
      <c r="BH637" s="102">
        <f>IF(N637="sníž. přenesená",J637,0)</f>
        <v>0</v>
      </c>
      <c r="BI637" s="102">
        <f>IF(N637="nulová",J637,0)</f>
        <v>0</v>
      </c>
      <c r="BJ637" s="17" t="s">
        <v>83</v>
      </c>
      <c r="BK637" s="102">
        <f>ROUND(I637*H637,1)</f>
        <v>0</v>
      </c>
      <c r="BL637" s="17" t="s">
        <v>357</v>
      </c>
      <c r="BM637" s="101" t="s">
        <v>1167</v>
      </c>
    </row>
    <row r="638" spans="2:51" s="12" customFormat="1" ht="12">
      <c r="B638" s="103"/>
      <c r="C638" s="199"/>
      <c r="D638" s="200" t="s">
        <v>249</v>
      </c>
      <c r="E638" s="201" t="s">
        <v>1</v>
      </c>
      <c r="F638" s="202" t="s">
        <v>848</v>
      </c>
      <c r="G638" s="199"/>
      <c r="H638" s="203">
        <v>1</v>
      </c>
      <c r="I638" s="137"/>
      <c r="J638" s="199"/>
      <c r="K638" s="199"/>
      <c r="L638" s="103"/>
      <c r="M638" s="105"/>
      <c r="N638" s="106"/>
      <c r="O638" s="106"/>
      <c r="P638" s="106"/>
      <c r="Q638" s="106"/>
      <c r="R638" s="106"/>
      <c r="S638" s="106"/>
      <c r="T638" s="107"/>
      <c r="AT638" s="104" t="s">
        <v>249</v>
      </c>
      <c r="AU638" s="104" t="s">
        <v>83</v>
      </c>
      <c r="AV638" s="12" t="s">
        <v>83</v>
      </c>
      <c r="AW638" s="12" t="s">
        <v>31</v>
      </c>
      <c r="AX638" s="12" t="s">
        <v>6</v>
      </c>
      <c r="AY638" s="104" t="s">
        <v>240</v>
      </c>
    </row>
    <row r="639" spans="2:65" s="1" customFormat="1" ht="24">
      <c r="B639" s="95"/>
      <c r="C639" s="193">
        <v>179</v>
      </c>
      <c r="D639" s="193" t="s">
        <v>242</v>
      </c>
      <c r="E639" s="194" t="s">
        <v>1168</v>
      </c>
      <c r="F639" s="195" t="s">
        <v>1169</v>
      </c>
      <c r="G639" s="196" t="s">
        <v>360</v>
      </c>
      <c r="H639" s="197">
        <v>1</v>
      </c>
      <c r="I639" s="128">
        <v>0</v>
      </c>
      <c r="J639" s="198">
        <f>ROUND(I639*H639,1)</f>
        <v>0</v>
      </c>
      <c r="K639" s="195" t="s">
        <v>246</v>
      </c>
      <c r="L639" s="28"/>
      <c r="M639" s="97" t="s">
        <v>1</v>
      </c>
      <c r="N639" s="98" t="s">
        <v>41</v>
      </c>
      <c r="O639" s="99">
        <v>0.619</v>
      </c>
      <c r="P639" s="99">
        <f>O639*H639</f>
        <v>0.619</v>
      </c>
      <c r="Q639" s="99">
        <v>0</v>
      </c>
      <c r="R639" s="99">
        <f>Q639*H639</f>
        <v>0</v>
      </c>
      <c r="S639" s="99">
        <v>0</v>
      </c>
      <c r="T639" s="100">
        <f>S639*H639</f>
        <v>0</v>
      </c>
      <c r="AR639" s="101" t="s">
        <v>357</v>
      </c>
      <c r="AT639" s="101" t="s">
        <v>242</v>
      </c>
      <c r="AU639" s="101" t="s">
        <v>83</v>
      </c>
      <c r="AY639" s="17" t="s">
        <v>240</v>
      </c>
      <c r="BE639" s="102">
        <f>IF(N639="základní",J639,0)</f>
        <v>0</v>
      </c>
      <c r="BF639" s="102">
        <f>IF(N639="snížená",J639,0)</f>
        <v>0</v>
      </c>
      <c r="BG639" s="102">
        <f>IF(N639="zákl. přenesená",J639,0)</f>
        <v>0</v>
      </c>
      <c r="BH639" s="102">
        <f>IF(N639="sníž. přenesená",J639,0)</f>
        <v>0</v>
      </c>
      <c r="BI639" s="102">
        <f>IF(N639="nulová",J639,0)</f>
        <v>0</v>
      </c>
      <c r="BJ639" s="17" t="s">
        <v>83</v>
      </c>
      <c r="BK639" s="102">
        <f>ROUND(I639*H639,1)</f>
        <v>0</v>
      </c>
      <c r="BL639" s="17" t="s">
        <v>357</v>
      </c>
      <c r="BM639" s="101" t="s">
        <v>1170</v>
      </c>
    </row>
    <row r="640" spans="2:51" s="12" customFormat="1" ht="12">
      <c r="B640" s="103"/>
      <c r="C640" s="199"/>
      <c r="D640" s="200" t="s">
        <v>249</v>
      </c>
      <c r="E640" s="201" t="s">
        <v>1</v>
      </c>
      <c r="F640" s="202" t="s">
        <v>876</v>
      </c>
      <c r="G640" s="199"/>
      <c r="H640" s="203">
        <v>1</v>
      </c>
      <c r="I640" s="137"/>
      <c r="J640" s="199"/>
      <c r="K640" s="199"/>
      <c r="L640" s="103"/>
      <c r="M640" s="105"/>
      <c r="N640" s="106"/>
      <c r="O640" s="106"/>
      <c r="P640" s="106"/>
      <c r="Q640" s="106"/>
      <c r="R640" s="106"/>
      <c r="S640" s="106"/>
      <c r="T640" s="107"/>
      <c r="AT640" s="104" t="s">
        <v>249</v>
      </c>
      <c r="AU640" s="104" t="s">
        <v>83</v>
      </c>
      <c r="AV640" s="12" t="s">
        <v>83</v>
      </c>
      <c r="AW640" s="12" t="s">
        <v>31</v>
      </c>
      <c r="AX640" s="12" t="s">
        <v>6</v>
      </c>
      <c r="AY640" s="104" t="s">
        <v>240</v>
      </c>
    </row>
    <row r="641" spans="2:65" s="1" customFormat="1" ht="36">
      <c r="B641" s="95"/>
      <c r="C641" s="215">
        <v>180</v>
      </c>
      <c r="D641" s="215" t="s">
        <v>379</v>
      </c>
      <c r="E641" s="216" t="s">
        <v>1171</v>
      </c>
      <c r="F641" s="217" t="s">
        <v>1172</v>
      </c>
      <c r="G641" s="218" t="s">
        <v>360</v>
      </c>
      <c r="H641" s="219">
        <v>1</v>
      </c>
      <c r="I641" s="129">
        <v>0</v>
      </c>
      <c r="J641" s="220">
        <f>ROUND(I641*H641,1)</f>
        <v>0</v>
      </c>
      <c r="K641" s="217" t="s">
        <v>1</v>
      </c>
      <c r="L641" s="124"/>
      <c r="M641" s="125" t="s">
        <v>1</v>
      </c>
      <c r="N641" s="126" t="s">
        <v>41</v>
      </c>
      <c r="O641" s="99">
        <v>0</v>
      </c>
      <c r="P641" s="99">
        <f>O641*H641</f>
        <v>0</v>
      </c>
      <c r="Q641" s="99">
        <v>0</v>
      </c>
      <c r="R641" s="99">
        <f>Q641*H641</f>
        <v>0</v>
      </c>
      <c r="S641" s="99">
        <v>0</v>
      </c>
      <c r="T641" s="100">
        <f>S641*H641</f>
        <v>0</v>
      </c>
      <c r="AR641" s="101" t="s">
        <v>382</v>
      </c>
      <c r="AT641" s="101" t="s">
        <v>379</v>
      </c>
      <c r="AU641" s="101" t="s">
        <v>83</v>
      </c>
      <c r="AY641" s="17" t="s">
        <v>240</v>
      </c>
      <c r="BE641" s="102">
        <f>IF(N641="základní",J641,0)</f>
        <v>0</v>
      </c>
      <c r="BF641" s="102">
        <f>IF(N641="snížená",J641,0)</f>
        <v>0</v>
      </c>
      <c r="BG641" s="102">
        <f>IF(N641="zákl. přenesená",J641,0)</f>
        <v>0</v>
      </c>
      <c r="BH641" s="102">
        <f>IF(N641="sníž. přenesená",J641,0)</f>
        <v>0</v>
      </c>
      <c r="BI641" s="102">
        <f>IF(N641="nulová",J641,0)</f>
        <v>0</v>
      </c>
      <c r="BJ641" s="17" t="s">
        <v>83</v>
      </c>
      <c r="BK641" s="102">
        <f>ROUND(I641*H641,1)</f>
        <v>0</v>
      </c>
      <c r="BL641" s="17" t="s">
        <v>357</v>
      </c>
      <c r="BM641" s="101" t="s">
        <v>1173</v>
      </c>
    </row>
    <row r="642" spans="2:51" s="13" customFormat="1" ht="12">
      <c r="B642" s="108"/>
      <c r="C642" s="204"/>
      <c r="D642" s="200" t="s">
        <v>249</v>
      </c>
      <c r="E642" s="205" t="s">
        <v>1</v>
      </c>
      <c r="F642" s="206" t="s">
        <v>1174</v>
      </c>
      <c r="G642" s="204"/>
      <c r="H642" s="205" t="s">
        <v>1</v>
      </c>
      <c r="I642" s="139"/>
      <c r="J642" s="204"/>
      <c r="K642" s="204"/>
      <c r="L642" s="108"/>
      <c r="M642" s="110"/>
      <c r="N642" s="111"/>
      <c r="O642" s="111"/>
      <c r="P642" s="111"/>
      <c r="Q642" s="111"/>
      <c r="R642" s="111"/>
      <c r="S642" s="111"/>
      <c r="T642" s="112"/>
      <c r="AT642" s="109" t="s">
        <v>249</v>
      </c>
      <c r="AU642" s="109" t="s">
        <v>83</v>
      </c>
      <c r="AV642" s="13" t="s">
        <v>6</v>
      </c>
      <c r="AW642" s="13" t="s">
        <v>31</v>
      </c>
      <c r="AX642" s="13" t="s">
        <v>75</v>
      </c>
      <c r="AY642" s="109" t="s">
        <v>240</v>
      </c>
    </row>
    <row r="643" spans="2:51" s="13" customFormat="1" ht="12">
      <c r="B643" s="108"/>
      <c r="C643" s="204"/>
      <c r="D643" s="200" t="s">
        <v>249</v>
      </c>
      <c r="E643" s="205" t="s">
        <v>1</v>
      </c>
      <c r="F643" s="206" t="s">
        <v>1175</v>
      </c>
      <c r="G643" s="204"/>
      <c r="H643" s="205" t="s">
        <v>1</v>
      </c>
      <c r="I643" s="139"/>
      <c r="J643" s="204"/>
      <c r="K643" s="204"/>
      <c r="L643" s="108"/>
      <c r="M643" s="110"/>
      <c r="N643" s="111"/>
      <c r="O643" s="111"/>
      <c r="P643" s="111"/>
      <c r="Q643" s="111"/>
      <c r="R643" s="111"/>
      <c r="S643" s="111"/>
      <c r="T643" s="112"/>
      <c r="AT643" s="109" t="s">
        <v>249</v>
      </c>
      <c r="AU643" s="109" t="s">
        <v>83</v>
      </c>
      <c r="AV643" s="13" t="s">
        <v>6</v>
      </c>
      <c r="AW643" s="13" t="s">
        <v>31</v>
      </c>
      <c r="AX643" s="13" t="s">
        <v>75</v>
      </c>
      <c r="AY643" s="109" t="s">
        <v>240</v>
      </c>
    </row>
    <row r="644" spans="2:51" s="13" customFormat="1" ht="12">
      <c r="B644" s="108"/>
      <c r="C644" s="204"/>
      <c r="D644" s="200" t="s">
        <v>249</v>
      </c>
      <c r="E644" s="205" t="s">
        <v>1</v>
      </c>
      <c r="F644" s="206" t="s">
        <v>1176</v>
      </c>
      <c r="G644" s="204"/>
      <c r="H644" s="205" t="s">
        <v>1</v>
      </c>
      <c r="I644" s="139"/>
      <c r="J644" s="204"/>
      <c r="K644" s="204"/>
      <c r="L644" s="108"/>
      <c r="M644" s="110"/>
      <c r="N644" s="111"/>
      <c r="O644" s="111"/>
      <c r="P644" s="111"/>
      <c r="Q644" s="111"/>
      <c r="R644" s="111"/>
      <c r="S644" s="111"/>
      <c r="T644" s="112"/>
      <c r="AT644" s="109" t="s">
        <v>249</v>
      </c>
      <c r="AU644" s="109" t="s">
        <v>83</v>
      </c>
      <c r="AV644" s="13" t="s">
        <v>6</v>
      </c>
      <c r="AW644" s="13" t="s">
        <v>31</v>
      </c>
      <c r="AX644" s="13" t="s">
        <v>75</v>
      </c>
      <c r="AY644" s="109" t="s">
        <v>240</v>
      </c>
    </row>
    <row r="645" spans="2:51" s="13" customFormat="1" ht="12">
      <c r="B645" s="108"/>
      <c r="C645" s="204"/>
      <c r="D645" s="200" t="s">
        <v>249</v>
      </c>
      <c r="E645" s="205" t="s">
        <v>1</v>
      </c>
      <c r="F645" s="206" t="s">
        <v>1177</v>
      </c>
      <c r="G645" s="204"/>
      <c r="H645" s="205" t="s">
        <v>1</v>
      </c>
      <c r="I645" s="139"/>
      <c r="J645" s="204"/>
      <c r="K645" s="204"/>
      <c r="L645" s="108"/>
      <c r="M645" s="110"/>
      <c r="N645" s="111"/>
      <c r="O645" s="111"/>
      <c r="P645" s="111"/>
      <c r="Q645" s="111"/>
      <c r="R645" s="111"/>
      <c r="S645" s="111"/>
      <c r="T645" s="112"/>
      <c r="AT645" s="109" t="s">
        <v>249</v>
      </c>
      <c r="AU645" s="109" t="s">
        <v>83</v>
      </c>
      <c r="AV645" s="13" t="s">
        <v>6</v>
      </c>
      <c r="AW645" s="13" t="s">
        <v>31</v>
      </c>
      <c r="AX645" s="13" t="s">
        <v>75</v>
      </c>
      <c r="AY645" s="109" t="s">
        <v>240</v>
      </c>
    </row>
    <row r="646" spans="2:51" s="13" customFormat="1" ht="12">
      <c r="B646" s="108"/>
      <c r="C646" s="204"/>
      <c r="D646" s="200" t="s">
        <v>249</v>
      </c>
      <c r="E646" s="205" t="s">
        <v>1</v>
      </c>
      <c r="F646" s="206" t="s">
        <v>1178</v>
      </c>
      <c r="G646" s="204"/>
      <c r="H646" s="205" t="s">
        <v>1</v>
      </c>
      <c r="I646" s="139"/>
      <c r="J646" s="204"/>
      <c r="K646" s="204"/>
      <c r="L646" s="108"/>
      <c r="M646" s="110"/>
      <c r="N646" s="111"/>
      <c r="O646" s="111"/>
      <c r="P646" s="111"/>
      <c r="Q646" s="111"/>
      <c r="R646" s="111"/>
      <c r="S646" s="111"/>
      <c r="T646" s="112"/>
      <c r="AT646" s="109" t="s">
        <v>249</v>
      </c>
      <c r="AU646" s="109" t="s">
        <v>83</v>
      </c>
      <c r="AV646" s="13" t="s">
        <v>6</v>
      </c>
      <c r="AW646" s="13" t="s">
        <v>31</v>
      </c>
      <c r="AX646" s="13" t="s">
        <v>75</v>
      </c>
      <c r="AY646" s="109" t="s">
        <v>240</v>
      </c>
    </row>
    <row r="647" spans="2:51" s="13" customFormat="1" ht="12">
      <c r="B647" s="108"/>
      <c r="C647" s="204"/>
      <c r="D647" s="200" t="s">
        <v>249</v>
      </c>
      <c r="E647" s="205" t="s">
        <v>1</v>
      </c>
      <c r="F647" s="206" t="s">
        <v>1179</v>
      </c>
      <c r="G647" s="204"/>
      <c r="H647" s="205" t="s">
        <v>1</v>
      </c>
      <c r="I647" s="139"/>
      <c r="J647" s="204"/>
      <c r="K647" s="204"/>
      <c r="L647" s="108"/>
      <c r="M647" s="110"/>
      <c r="N647" s="111"/>
      <c r="O647" s="111"/>
      <c r="P647" s="111"/>
      <c r="Q647" s="111"/>
      <c r="R647" s="111"/>
      <c r="S647" s="111"/>
      <c r="T647" s="112"/>
      <c r="AT647" s="109" t="s">
        <v>249</v>
      </c>
      <c r="AU647" s="109" t="s">
        <v>83</v>
      </c>
      <c r="AV647" s="13" t="s">
        <v>6</v>
      </c>
      <c r="AW647" s="13" t="s">
        <v>31</v>
      </c>
      <c r="AX647" s="13" t="s">
        <v>75</v>
      </c>
      <c r="AY647" s="109" t="s">
        <v>240</v>
      </c>
    </row>
    <row r="648" spans="2:51" s="13" customFormat="1" ht="12">
      <c r="B648" s="108"/>
      <c r="C648" s="204"/>
      <c r="D648" s="200" t="s">
        <v>249</v>
      </c>
      <c r="E648" s="205" t="s">
        <v>1</v>
      </c>
      <c r="F648" s="206" t="s">
        <v>1180</v>
      </c>
      <c r="G648" s="204"/>
      <c r="H648" s="205" t="s">
        <v>1</v>
      </c>
      <c r="I648" s="139"/>
      <c r="J648" s="204"/>
      <c r="K648" s="204"/>
      <c r="L648" s="108"/>
      <c r="M648" s="110"/>
      <c r="N648" s="111"/>
      <c r="O648" s="111"/>
      <c r="P648" s="111"/>
      <c r="Q648" s="111"/>
      <c r="R648" s="111"/>
      <c r="S648" s="111"/>
      <c r="T648" s="112"/>
      <c r="AT648" s="109" t="s">
        <v>249</v>
      </c>
      <c r="AU648" s="109" t="s">
        <v>83</v>
      </c>
      <c r="AV648" s="13" t="s">
        <v>6</v>
      </c>
      <c r="AW648" s="13" t="s">
        <v>31</v>
      </c>
      <c r="AX648" s="13" t="s">
        <v>75</v>
      </c>
      <c r="AY648" s="109" t="s">
        <v>240</v>
      </c>
    </row>
    <row r="649" spans="2:51" s="13" customFormat="1" ht="12">
      <c r="B649" s="108"/>
      <c r="C649" s="204"/>
      <c r="D649" s="200" t="s">
        <v>249</v>
      </c>
      <c r="E649" s="205" t="s">
        <v>1</v>
      </c>
      <c r="F649" s="206" t="s">
        <v>1181</v>
      </c>
      <c r="G649" s="204"/>
      <c r="H649" s="205" t="s">
        <v>1</v>
      </c>
      <c r="I649" s="139"/>
      <c r="J649" s="204"/>
      <c r="K649" s="204"/>
      <c r="L649" s="108"/>
      <c r="M649" s="110"/>
      <c r="N649" s="111"/>
      <c r="O649" s="111"/>
      <c r="P649" s="111"/>
      <c r="Q649" s="111"/>
      <c r="R649" s="111"/>
      <c r="S649" s="111"/>
      <c r="T649" s="112"/>
      <c r="AT649" s="109" t="s">
        <v>249</v>
      </c>
      <c r="AU649" s="109" t="s">
        <v>83</v>
      </c>
      <c r="AV649" s="13" t="s">
        <v>6</v>
      </c>
      <c r="AW649" s="13" t="s">
        <v>31</v>
      </c>
      <c r="AX649" s="13" t="s">
        <v>75</v>
      </c>
      <c r="AY649" s="109" t="s">
        <v>240</v>
      </c>
    </row>
    <row r="650" spans="2:51" s="13" customFormat="1" ht="12">
      <c r="B650" s="108"/>
      <c r="C650" s="204"/>
      <c r="D650" s="200" t="s">
        <v>249</v>
      </c>
      <c r="E650" s="205" t="s">
        <v>1</v>
      </c>
      <c r="F650" s="206" t="s">
        <v>1182</v>
      </c>
      <c r="G650" s="204"/>
      <c r="H650" s="205" t="s">
        <v>1</v>
      </c>
      <c r="I650" s="139"/>
      <c r="J650" s="204"/>
      <c r="K650" s="204"/>
      <c r="L650" s="108"/>
      <c r="M650" s="110"/>
      <c r="N650" s="111"/>
      <c r="O650" s="111"/>
      <c r="P650" s="111"/>
      <c r="Q650" s="111"/>
      <c r="R650" s="111"/>
      <c r="S650" s="111"/>
      <c r="T650" s="112"/>
      <c r="AT650" s="109" t="s">
        <v>249</v>
      </c>
      <c r="AU650" s="109" t="s">
        <v>83</v>
      </c>
      <c r="AV650" s="13" t="s">
        <v>6</v>
      </c>
      <c r="AW650" s="13" t="s">
        <v>31</v>
      </c>
      <c r="AX650" s="13" t="s">
        <v>75</v>
      </c>
      <c r="AY650" s="109" t="s">
        <v>240</v>
      </c>
    </row>
    <row r="651" spans="2:51" s="13" customFormat="1" ht="12">
      <c r="B651" s="108"/>
      <c r="C651" s="204"/>
      <c r="D651" s="200" t="s">
        <v>249</v>
      </c>
      <c r="E651" s="205" t="s">
        <v>1</v>
      </c>
      <c r="F651" s="206" t="s">
        <v>1183</v>
      </c>
      <c r="G651" s="204"/>
      <c r="H651" s="205" t="s">
        <v>1</v>
      </c>
      <c r="I651" s="139"/>
      <c r="J651" s="204"/>
      <c r="K651" s="204"/>
      <c r="L651" s="108"/>
      <c r="M651" s="110"/>
      <c r="N651" s="111"/>
      <c r="O651" s="111"/>
      <c r="P651" s="111"/>
      <c r="Q651" s="111"/>
      <c r="R651" s="111"/>
      <c r="S651" s="111"/>
      <c r="T651" s="112"/>
      <c r="AT651" s="109" t="s">
        <v>249</v>
      </c>
      <c r="AU651" s="109" t="s">
        <v>83</v>
      </c>
      <c r="AV651" s="13" t="s">
        <v>6</v>
      </c>
      <c r="AW651" s="13" t="s">
        <v>31</v>
      </c>
      <c r="AX651" s="13" t="s">
        <v>75</v>
      </c>
      <c r="AY651" s="109" t="s">
        <v>240</v>
      </c>
    </row>
    <row r="652" spans="2:51" s="13" customFormat="1" ht="12">
      <c r="B652" s="108"/>
      <c r="C652" s="204"/>
      <c r="D652" s="200" t="s">
        <v>249</v>
      </c>
      <c r="E652" s="205" t="s">
        <v>1</v>
      </c>
      <c r="F652" s="206" t="s">
        <v>1184</v>
      </c>
      <c r="G652" s="204"/>
      <c r="H652" s="205" t="s">
        <v>1</v>
      </c>
      <c r="I652" s="139"/>
      <c r="J652" s="204"/>
      <c r="K652" s="204"/>
      <c r="L652" s="108"/>
      <c r="M652" s="110"/>
      <c r="N652" s="111"/>
      <c r="O652" s="111"/>
      <c r="P652" s="111"/>
      <c r="Q652" s="111"/>
      <c r="R652" s="111"/>
      <c r="S652" s="111"/>
      <c r="T652" s="112"/>
      <c r="AT652" s="109" t="s">
        <v>249</v>
      </c>
      <c r="AU652" s="109" t="s">
        <v>83</v>
      </c>
      <c r="AV652" s="13" t="s">
        <v>6</v>
      </c>
      <c r="AW652" s="13" t="s">
        <v>31</v>
      </c>
      <c r="AX652" s="13" t="s">
        <v>75</v>
      </c>
      <c r="AY652" s="109" t="s">
        <v>240</v>
      </c>
    </row>
    <row r="653" spans="2:51" s="13" customFormat="1" ht="12">
      <c r="B653" s="108"/>
      <c r="C653" s="204"/>
      <c r="D653" s="200" t="s">
        <v>249</v>
      </c>
      <c r="E653" s="205" t="s">
        <v>1</v>
      </c>
      <c r="F653" s="206" t="s">
        <v>1185</v>
      </c>
      <c r="G653" s="204"/>
      <c r="H653" s="205" t="s">
        <v>1</v>
      </c>
      <c r="I653" s="139"/>
      <c r="J653" s="204"/>
      <c r="K653" s="204"/>
      <c r="L653" s="108"/>
      <c r="M653" s="110"/>
      <c r="N653" s="111"/>
      <c r="O653" s="111"/>
      <c r="P653" s="111"/>
      <c r="Q653" s="111"/>
      <c r="R653" s="111"/>
      <c r="S653" s="111"/>
      <c r="T653" s="112"/>
      <c r="AT653" s="109" t="s">
        <v>249</v>
      </c>
      <c r="AU653" s="109" t="s">
        <v>83</v>
      </c>
      <c r="AV653" s="13" t="s">
        <v>6</v>
      </c>
      <c r="AW653" s="13" t="s">
        <v>31</v>
      </c>
      <c r="AX653" s="13" t="s">
        <v>75</v>
      </c>
      <c r="AY653" s="109" t="s">
        <v>240</v>
      </c>
    </row>
    <row r="654" spans="2:51" s="13" customFormat="1" ht="12">
      <c r="B654" s="108"/>
      <c r="C654" s="204"/>
      <c r="D654" s="200" t="s">
        <v>249</v>
      </c>
      <c r="E654" s="205" t="s">
        <v>1</v>
      </c>
      <c r="F654" s="206" t="s">
        <v>1186</v>
      </c>
      <c r="G654" s="204"/>
      <c r="H654" s="205" t="s">
        <v>1</v>
      </c>
      <c r="I654" s="139"/>
      <c r="J654" s="204"/>
      <c r="K654" s="204"/>
      <c r="L654" s="108"/>
      <c r="M654" s="110"/>
      <c r="N654" s="111"/>
      <c r="O654" s="111"/>
      <c r="P654" s="111"/>
      <c r="Q654" s="111"/>
      <c r="R654" s="111"/>
      <c r="S654" s="111"/>
      <c r="T654" s="112"/>
      <c r="AT654" s="109" t="s">
        <v>249</v>
      </c>
      <c r="AU654" s="109" t="s">
        <v>83</v>
      </c>
      <c r="AV654" s="13" t="s">
        <v>6</v>
      </c>
      <c r="AW654" s="13" t="s">
        <v>31</v>
      </c>
      <c r="AX654" s="13" t="s">
        <v>75</v>
      </c>
      <c r="AY654" s="109" t="s">
        <v>240</v>
      </c>
    </row>
    <row r="655" spans="2:51" s="12" customFormat="1" ht="12">
      <c r="B655" s="103"/>
      <c r="C655" s="199"/>
      <c r="D655" s="200" t="s">
        <v>249</v>
      </c>
      <c r="E655" s="201" t="s">
        <v>1</v>
      </c>
      <c r="F655" s="202" t="s">
        <v>876</v>
      </c>
      <c r="G655" s="199"/>
      <c r="H655" s="203">
        <v>1</v>
      </c>
      <c r="I655" s="137"/>
      <c r="J655" s="199"/>
      <c r="K655" s="199"/>
      <c r="L655" s="103"/>
      <c r="M655" s="105"/>
      <c r="N655" s="106"/>
      <c r="O655" s="106"/>
      <c r="P655" s="106"/>
      <c r="Q655" s="106"/>
      <c r="R655" s="106"/>
      <c r="S655" s="106"/>
      <c r="T655" s="107"/>
      <c r="AT655" s="104" t="s">
        <v>249</v>
      </c>
      <c r="AU655" s="104" t="s">
        <v>83</v>
      </c>
      <c r="AV655" s="12" t="s">
        <v>83</v>
      </c>
      <c r="AW655" s="12" t="s">
        <v>31</v>
      </c>
      <c r="AX655" s="12" t="s">
        <v>6</v>
      </c>
      <c r="AY655" s="104" t="s">
        <v>240</v>
      </c>
    </row>
    <row r="656" spans="2:65" s="1" customFormat="1" ht="24">
      <c r="B656" s="95"/>
      <c r="C656" s="215">
        <v>181</v>
      </c>
      <c r="D656" s="215" t="s">
        <v>379</v>
      </c>
      <c r="E656" s="216" t="s">
        <v>1187</v>
      </c>
      <c r="F656" s="217" t="s">
        <v>1188</v>
      </c>
      <c r="G656" s="218" t="s">
        <v>360</v>
      </c>
      <c r="H656" s="219">
        <v>1</v>
      </c>
      <c r="I656" s="129">
        <v>0</v>
      </c>
      <c r="J656" s="220">
        <f>ROUND(I656*H656,1)</f>
        <v>0</v>
      </c>
      <c r="K656" s="217" t="s">
        <v>1</v>
      </c>
      <c r="L656" s="124"/>
      <c r="M656" s="125" t="s">
        <v>1</v>
      </c>
      <c r="N656" s="126" t="s">
        <v>41</v>
      </c>
      <c r="O656" s="99">
        <v>0</v>
      </c>
      <c r="P656" s="99">
        <f>O656*H656</f>
        <v>0</v>
      </c>
      <c r="Q656" s="99">
        <v>0.0069</v>
      </c>
      <c r="R656" s="99">
        <f>Q656*H656</f>
        <v>0.0069</v>
      </c>
      <c r="S656" s="99">
        <v>0</v>
      </c>
      <c r="T656" s="100">
        <f>S656*H656</f>
        <v>0</v>
      </c>
      <c r="AR656" s="101" t="s">
        <v>382</v>
      </c>
      <c r="AT656" s="101" t="s">
        <v>379</v>
      </c>
      <c r="AU656" s="101" t="s">
        <v>83</v>
      </c>
      <c r="AY656" s="17" t="s">
        <v>240</v>
      </c>
      <c r="BE656" s="102">
        <f>IF(N656="základní",J656,0)</f>
        <v>0</v>
      </c>
      <c r="BF656" s="102">
        <f>IF(N656="snížená",J656,0)</f>
        <v>0</v>
      </c>
      <c r="BG656" s="102">
        <f>IF(N656="zákl. přenesená",J656,0)</f>
        <v>0</v>
      </c>
      <c r="BH656" s="102">
        <f>IF(N656="sníž. přenesená",J656,0)</f>
        <v>0</v>
      </c>
      <c r="BI656" s="102">
        <f>IF(N656="nulová",J656,0)</f>
        <v>0</v>
      </c>
      <c r="BJ656" s="17" t="s">
        <v>83</v>
      </c>
      <c r="BK656" s="102">
        <f>ROUND(I656*H656,1)</f>
        <v>0</v>
      </c>
      <c r="BL656" s="17" t="s">
        <v>357</v>
      </c>
      <c r="BM656" s="101" t="s">
        <v>1189</v>
      </c>
    </row>
    <row r="657" spans="2:65" s="1" customFormat="1" ht="24">
      <c r="B657" s="95"/>
      <c r="C657" s="215">
        <v>182</v>
      </c>
      <c r="D657" s="215" t="s">
        <v>379</v>
      </c>
      <c r="E657" s="216" t="s">
        <v>1190</v>
      </c>
      <c r="F657" s="217" t="s">
        <v>1191</v>
      </c>
      <c r="G657" s="218" t="s">
        <v>360</v>
      </c>
      <c r="H657" s="219">
        <v>1</v>
      </c>
      <c r="I657" s="129">
        <v>0</v>
      </c>
      <c r="J657" s="220">
        <f>ROUND(I657*H657,1)</f>
        <v>0</v>
      </c>
      <c r="K657" s="217" t="s">
        <v>1</v>
      </c>
      <c r="L657" s="124"/>
      <c r="M657" s="125" t="s">
        <v>1</v>
      </c>
      <c r="N657" s="126" t="s">
        <v>41</v>
      </c>
      <c r="O657" s="99">
        <v>0</v>
      </c>
      <c r="P657" s="99">
        <f>O657*H657</f>
        <v>0</v>
      </c>
      <c r="Q657" s="99">
        <v>0.0069</v>
      </c>
      <c r="R657" s="99">
        <f>Q657*H657</f>
        <v>0.0069</v>
      </c>
      <c r="S657" s="99">
        <v>0</v>
      </c>
      <c r="T657" s="100">
        <f>S657*H657</f>
        <v>0</v>
      </c>
      <c r="AR657" s="101" t="s">
        <v>382</v>
      </c>
      <c r="AT657" s="101" t="s">
        <v>379</v>
      </c>
      <c r="AU657" s="101" t="s">
        <v>83</v>
      </c>
      <c r="AY657" s="17" t="s">
        <v>240</v>
      </c>
      <c r="BE657" s="102">
        <f>IF(N657="základní",J657,0)</f>
        <v>0</v>
      </c>
      <c r="BF657" s="102">
        <f>IF(N657="snížená",J657,0)</f>
        <v>0</v>
      </c>
      <c r="BG657" s="102">
        <f>IF(N657="zákl. přenesená",J657,0)</f>
        <v>0</v>
      </c>
      <c r="BH657" s="102">
        <f>IF(N657="sníž. přenesená",J657,0)</f>
        <v>0</v>
      </c>
      <c r="BI657" s="102">
        <f>IF(N657="nulová",J657,0)</f>
        <v>0</v>
      </c>
      <c r="BJ657" s="17" t="s">
        <v>83</v>
      </c>
      <c r="BK657" s="102">
        <f>ROUND(I657*H657,1)</f>
        <v>0</v>
      </c>
      <c r="BL657" s="17" t="s">
        <v>357</v>
      </c>
      <c r="BM657" s="101" t="s">
        <v>1192</v>
      </c>
    </row>
    <row r="658" spans="2:65" s="1" customFormat="1" ht="24">
      <c r="B658" s="95"/>
      <c r="C658" s="193">
        <v>183</v>
      </c>
      <c r="D658" s="193" t="s">
        <v>242</v>
      </c>
      <c r="E658" s="194" t="s">
        <v>1193</v>
      </c>
      <c r="F658" s="195" t="s">
        <v>1194</v>
      </c>
      <c r="G658" s="196" t="s">
        <v>360</v>
      </c>
      <c r="H658" s="197">
        <v>1</v>
      </c>
      <c r="I658" s="128">
        <v>0</v>
      </c>
      <c r="J658" s="198">
        <f>ROUND(I658*H658,1)</f>
        <v>0</v>
      </c>
      <c r="K658" s="195" t="s">
        <v>246</v>
      </c>
      <c r="L658" s="28"/>
      <c r="M658" s="97" t="s">
        <v>1</v>
      </c>
      <c r="N658" s="98" t="s">
        <v>41</v>
      </c>
      <c r="O658" s="99">
        <v>0.416</v>
      </c>
      <c r="P658" s="99">
        <f>O658*H658</f>
        <v>0.416</v>
      </c>
      <c r="Q658" s="99">
        <v>8E-05</v>
      </c>
      <c r="R658" s="99">
        <f>Q658*H658</f>
        <v>8E-05</v>
      </c>
      <c r="S658" s="99">
        <v>0</v>
      </c>
      <c r="T658" s="100">
        <f>S658*H658</f>
        <v>0</v>
      </c>
      <c r="AR658" s="101" t="s">
        <v>357</v>
      </c>
      <c r="AT658" s="101" t="s">
        <v>242</v>
      </c>
      <c r="AU658" s="101" t="s">
        <v>83</v>
      </c>
      <c r="AY658" s="17" t="s">
        <v>240</v>
      </c>
      <c r="BE658" s="102">
        <f>IF(N658="základní",J658,0)</f>
        <v>0</v>
      </c>
      <c r="BF658" s="102">
        <f>IF(N658="snížená",J658,0)</f>
        <v>0</v>
      </c>
      <c r="BG658" s="102">
        <f>IF(N658="zákl. přenesená",J658,0)</f>
        <v>0</v>
      </c>
      <c r="BH658" s="102">
        <f>IF(N658="sníž. přenesená",J658,0)</f>
        <v>0</v>
      </c>
      <c r="BI658" s="102">
        <f>IF(N658="nulová",J658,0)</f>
        <v>0</v>
      </c>
      <c r="BJ658" s="17" t="s">
        <v>83</v>
      </c>
      <c r="BK658" s="102">
        <f>ROUND(I658*H658,1)</f>
        <v>0</v>
      </c>
      <c r="BL658" s="17" t="s">
        <v>357</v>
      </c>
      <c r="BM658" s="101" t="s">
        <v>1195</v>
      </c>
    </row>
    <row r="659" spans="2:65" s="1" customFormat="1" ht="24">
      <c r="B659" s="95"/>
      <c r="C659" s="193">
        <v>184</v>
      </c>
      <c r="D659" s="193" t="s">
        <v>242</v>
      </c>
      <c r="E659" s="194" t="s">
        <v>1196</v>
      </c>
      <c r="F659" s="195" t="s">
        <v>1197</v>
      </c>
      <c r="G659" s="196" t="s">
        <v>504</v>
      </c>
      <c r="H659" s="197">
        <v>0.48</v>
      </c>
      <c r="I659" s="128">
        <v>0</v>
      </c>
      <c r="J659" s="198">
        <f>ROUND(I659*H659,1)</f>
        <v>0</v>
      </c>
      <c r="K659" s="195" t="s">
        <v>246</v>
      </c>
      <c r="L659" s="28"/>
      <c r="M659" s="97" t="s">
        <v>1</v>
      </c>
      <c r="N659" s="98" t="s">
        <v>41</v>
      </c>
      <c r="O659" s="99">
        <v>2.71</v>
      </c>
      <c r="P659" s="99">
        <f>O659*H659</f>
        <v>1.3008</v>
      </c>
      <c r="Q659" s="99">
        <v>0</v>
      </c>
      <c r="R659" s="99">
        <f>Q659*H659</f>
        <v>0</v>
      </c>
      <c r="S659" s="99">
        <v>0</v>
      </c>
      <c r="T659" s="100">
        <f>S659*H659</f>
        <v>0</v>
      </c>
      <c r="AR659" s="101" t="s">
        <v>357</v>
      </c>
      <c r="AT659" s="101" t="s">
        <v>242</v>
      </c>
      <c r="AU659" s="101" t="s">
        <v>83</v>
      </c>
      <c r="AY659" s="17" t="s">
        <v>240</v>
      </c>
      <c r="BE659" s="102">
        <f>IF(N659="základní",J659,0)</f>
        <v>0</v>
      </c>
      <c r="BF659" s="102">
        <f>IF(N659="snížená",J659,0)</f>
        <v>0</v>
      </c>
      <c r="BG659" s="102">
        <f>IF(N659="zákl. přenesená",J659,0)</f>
        <v>0</v>
      </c>
      <c r="BH659" s="102">
        <f>IF(N659="sníž. přenesená",J659,0)</f>
        <v>0</v>
      </c>
      <c r="BI659" s="102">
        <f>IF(N659="nulová",J659,0)</f>
        <v>0</v>
      </c>
      <c r="BJ659" s="17" t="s">
        <v>83</v>
      </c>
      <c r="BK659" s="102">
        <f>ROUND(I659*H659,1)</f>
        <v>0</v>
      </c>
      <c r="BL659" s="17" t="s">
        <v>357</v>
      </c>
      <c r="BM659" s="101" t="s">
        <v>1198</v>
      </c>
    </row>
    <row r="660" spans="2:65" s="1" customFormat="1" ht="24">
      <c r="B660" s="95"/>
      <c r="C660" s="193">
        <v>185</v>
      </c>
      <c r="D660" s="193" t="s">
        <v>242</v>
      </c>
      <c r="E660" s="194" t="s">
        <v>1199</v>
      </c>
      <c r="F660" s="195" t="s">
        <v>1200</v>
      </c>
      <c r="G660" s="196" t="s">
        <v>504</v>
      </c>
      <c r="H660" s="197">
        <v>0.48</v>
      </c>
      <c r="I660" s="128">
        <v>0</v>
      </c>
      <c r="J660" s="198">
        <f>ROUND(I660*H660,1)</f>
        <v>0</v>
      </c>
      <c r="K660" s="195" t="s">
        <v>246</v>
      </c>
      <c r="L660" s="28"/>
      <c r="M660" s="97" t="s">
        <v>1</v>
      </c>
      <c r="N660" s="98" t="s">
        <v>41</v>
      </c>
      <c r="O660" s="99">
        <v>1.39</v>
      </c>
      <c r="P660" s="99">
        <f>O660*H660</f>
        <v>0.6671999999999999</v>
      </c>
      <c r="Q660" s="99">
        <v>0</v>
      </c>
      <c r="R660" s="99">
        <f>Q660*H660</f>
        <v>0</v>
      </c>
      <c r="S660" s="99">
        <v>0</v>
      </c>
      <c r="T660" s="100">
        <f>S660*H660</f>
        <v>0</v>
      </c>
      <c r="AR660" s="101" t="s">
        <v>357</v>
      </c>
      <c r="AT660" s="101" t="s">
        <v>242</v>
      </c>
      <c r="AU660" s="101" t="s">
        <v>83</v>
      </c>
      <c r="AY660" s="17" t="s">
        <v>240</v>
      </c>
      <c r="BE660" s="102">
        <f>IF(N660="základní",J660,0)</f>
        <v>0</v>
      </c>
      <c r="BF660" s="102">
        <f>IF(N660="snížená",J660,0)</f>
        <v>0</v>
      </c>
      <c r="BG660" s="102">
        <f>IF(N660="zákl. přenesená",J660,0)</f>
        <v>0</v>
      </c>
      <c r="BH660" s="102">
        <f>IF(N660="sníž. přenesená",J660,0)</f>
        <v>0</v>
      </c>
      <c r="BI660" s="102">
        <f>IF(N660="nulová",J660,0)</f>
        <v>0</v>
      </c>
      <c r="BJ660" s="17" t="s">
        <v>83</v>
      </c>
      <c r="BK660" s="102">
        <f>ROUND(I660*H660,1)</f>
        <v>0</v>
      </c>
      <c r="BL660" s="17" t="s">
        <v>357</v>
      </c>
      <c r="BM660" s="101" t="s">
        <v>1201</v>
      </c>
    </row>
    <row r="661" spans="2:63" s="11" customFormat="1" ht="22.9" customHeight="1">
      <c r="B661" s="87"/>
      <c r="C661" s="188"/>
      <c r="D661" s="190" t="s">
        <v>74</v>
      </c>
      <c r="E661" s="191" t="s">
        <v>1202</v>
      </c>
      <c r="F661" s="191" t="s">
        <v>1203</v>
      </c>
      <c r="G661" s="189"/>
      <c r="H661" s="189"/>
      <c r="I661" s="142"/>
      <c r="J661" s="192">
        <f>BK661</f>
        <v>0</v>
      </c>
      <c r="K661" s="188"/>
      <c r="L661" s="87"/>
      <c r="M661" s="89"/>
      <c r="N661" s="90"/>
      <c r="O661" s="90"/>
      <c r="P661" s="91">
        <f>SUM(P662:P689)</f>
        <v>3.7093520000000004</v>
      </c>
      <c r="Q661" s="90"/>
      <c r="R661" s="91">
        <f>SUM(R662:R689)</f>
        <v>0.0516626</v>
      </c>
      <c r="S661" s="90"/>
      <c r="T661" s="92">
        <f>SUM(T662:T689)</f>
        <v>0.050472</v>
      </c>
      <c r="AR661" s="88" t="s">
        <v>83</v>
      </c>
      <c r="AT661" s="93" t="s">
        <v>74</v>
      </c>
      <c r="AU661" s="93" t="s">
        <v>6</v>
      </c>
      <c r="AY661" s="88" t="s">
        <v>240</v>
      </c>
      <c r="BK661" s="94">
        <f>SUM(BK662:BK689)</f>
        <v>0</v>
      </c>
    </row>
    <row r="662" spans="2:65" s="1" customFormat="1" ht="24">
      <c r="B662" s="95"/>
      <c r="C662" s="193">
        <v>186</v>
      </c>
      <c r="D662" s="193" t="s">
        <v>242</v>
      </c>
      <c r="E662" s="194" t="s">
        <v>1204</v>
      </c>
      <c r="F662" s="195" t="s">
        <v>1205</v>
      </c>
      <c r="G662" s="196" t="s">
        <v>245</v>
      </c>
      <c r="H662" s="197">
        <v>1.627</v>
      </c>
      <c r="I662" s="128">
        <v>0</v>
      </c>
      <c r="J662" s="198">
        <f>ROUND(I662*H662,1)</f>
        <v>0</v>
      </c>
      <c r="K662" s="195" t="s">
        <v>246</v>
      </c>
      <c r="L662" s="28"/>
      <c r="M662" s="97" t="s">
        <v>1</v>
      </c>
      <c r="N662" s="98" t="s">
        <v>41</v>
      </c>
      <c r="O662" s="99">
        <v>0.2</v>
      </c>
      <c r="P662" s="99">
        <f>O662*H662</f>
        <v>0.3254</v>
      </c>
      <c r="Q662" s="99">
        <v>0</v>
      </c>
      <c r="R662" s="99">
        <f>Q662*H662</f>
        <v>0</v>
      </c>
      <c r="S662" s="99">
        <v>0</v>
      </c>
      <c r="T662" s="100">
        <f>S662*H662</f>
        <v>0</v>
      </c>
      <c r="AR662" s="101" t="s">
        <v>357</v>
      </c>
      <c r="AT662" s="101" t="s">
        <v>242</v>
      </c>
      <c r="AU662" s="101" t="s">
        <v>83</v>
      </c>
      <c r="AY662" s="17" t="s">
        <v>240</v>
      </c>
      <c r="BE662" s="102">
        <f>IF(N662="základní",J662,0)</f>
        <v>0</v>
      </c>
      <c r="BF662" s="102">
        <f>IF(N662="snížená",J662,0)</f>
        <v>0</v>
      </c>
      <c r="BG662" s="102">
        <f>IF(N662="zákl. přenesená",J662,0)</f>
        <v>0</v>
      </c>
      <c r="BH662" s="102">
        <f>IF(N662="sníž. přenesená",J662,0)</f>
        <v>0</v>
      </c>
      <c r="BI662" s="102">
        <f>IF(N662="nulová",J662,0)</f>
        <v>0</v>
      </c>
      <c r="BJ662" s="17" t="s">
        <v>83</v>
      </c>
      <c r="BK662" s="102">
        <f>ROUND(I662*H662,1)</f>
        <v>0</v>
      </c>
      <c r="BL662" s="17" t="s">
        <v>357</v>
      </c>
      <c r="BM662" s="101" t="s">
        <v>1206</v>
      </c>
    </row>
    <row r="663" spans="2:51" s="13" customFormat="1" ht="12">
      <c r="B663" s="108"/>
      <c r="C663" s="204"/>
      <c r="D663" s="200" t="s">
        <v>249</v>
      </c>
      <c r="E663" s="205" t="s">
        <v>1</v>
      </c>
      <c r="F663" s="206" t="s">
        <v>1207</v>
      </c>
      <c r="G663" s="204"/>
      <c r="H663" s="205" t="s">
        <v>1</v>
      </c>
      <c r="I663" s="139"/>
      <c r="J663" s="204"/>
      <c r="K663" s="204"/>
      <c r="L663" s="108"/>
      <c r="M663" s="110"/>
      <c r="N663" s="111"/>
      <c r="O663" s="111"/>
      <c r="P663" s="111"/>
      <c r="Q663" s="111"/>
      <c r="R663" s="111"/>
      <c r="S663" s="111"/>
      <c r="T663" s="112"/>
      <c r="AT663" s="109" t="s">
        <v>249</v>
      </c>
      <c r="AU663" s="109" t="s">
        <v>83</v>
      </c>
      <c r="AV663" s="13" t="s">
        <v>6</v>
      </c>
      <c r="AW663" s="13" t="s">
        <v>31</v>
      </c>
      <c r="AX663" s="13" t="s">
        <v>75</v>
      </c>
      <c r="AY663" s="109" t="s">
        <v>240</v>
      </c>
    </row>
    <row r="664" spans="2:51" s="12" customFormat="1" ht="12">
      <c r="B664" s="103"/>
      <c r="C664" s="199"/>
      <c r="D664" s="200" t="s">
        <v>249</v>
      </c>
      <c r="E664" s="201" t="s">
        <v>1</v>
      </c>
      <c r="F664" s="202" t="s">
        <v>1208</v>
      </c>
      <c r="G664" s="199"/>
      <c r="H664" s="203">
        <v>0.432</v>
      </c>
      <c r="I664" s="137"/>
      <c r="J664" s="199"/>
      <c r="K664" s="199"/>
      <c r="L664" s="103"/>
      <c r="M664" s="105"/>
      <c r="N664" s="106"/>
      <c r="O664" s="106"/>
      <c r="P664" s="106"/>
      <c r="Q664" s="106"/>
      <c r="R664" s="106"/>
      <c r="S664" s="106"/>
      <c r="T664" s="107"/>
      <c r="AT664" s="104" t="s">
        <v>249</v>
      </c>
      <c r="AU664" s="104" t="s">
        <v>83</v>
      </c>
      <c r="AV664" s="12" t="s">
        <v>83</v>
      </c>
      <c r="AW664" s="12" t="s">
        <v>31</v>
      </c>
      <c r="AX664" s="12" t="s">
        <v>75</v>
      </c>
      <c r="AY664" s="104" t="s">
        <v>240</v>
      </c>
    </row>
    <row r="665" spans="2:51" s="12" customFormat="1" ht="12">
      <c r="B665" s="103"/>
      <c r="C665" s="199"/>
      <c r="D665" s="200" t="s">
        <v>249</v>
      </c>
      <c r="E665" s="201" t="s">
        <v>1</v>
      </c>
      <c r="F665" s="202" t="s">
        <v>1209</v>
      </c>
      <c r="G665" s="199"/>
      <c r="H665" s="203">
        <v>0.208</v>
      </c>
      <c r="I665" s="137"/>
      <c r="J665" s="199"/>
      <c r="K665" s="199"/>
      <c r="L665" s="103"/>
      <c r="M665" s="105"/>
      <c r="N665" s="106"/>
      <c r="O665" s="106"/>
      <c r="P665" s="106"/>
      <c r="Q665" s="106"/>
      <c r="R665" s="106"/>
      <c r="S665" s="106"/>
      <c r="T665" s="107"/>
      <c r="AT665" s="104" t="s">
        <v>249</v>
      </c>
      <c r="AU665" s="104" t="s">
        <v>83</v>
      </c>
      <c r="AV665" s="12" t="s">
        <v>83</v>
      </c>
      <c r="AW665" s="12" t="s">
        <v>31</v>
      </c>
      <c r="AX665" s="12" t="s">
        <v>75</v>
      </c>
      <c r="AY665" s="104" t="s">
        <v>240</v>
      </c>
    </row>
    <row r="666" spans="2:51" s="12" customFormat="1" ht="12">
      <c r="B666" s="103"/>
      <c r="C666" s="199"/>
      <c r="D666" s="200" t="s">
        <v>249</v>
      </c>
      <c r="E666" s="201" t="s">
        <v>1</v>
      </c>
      <c r="F666" s="202" t="s">
        <v>1210</v>
      </c>
      <c r="G666" s="199"/>
      <c r="H666" s="203">
        <v>0.555</v>
      </c>
      <c r="I666" s="137"/>
      <c r="J666" s="199"/>
      <c r="K666" s="199"/>
      <c r="L666" s="103"/>
      <c r="M666" s="105"/>
      <c r="N666" s="106"/>
      <c r="O666" s="106"/>
      <c r="P666" s="106"/>
      <c r="Q666" s="106"/>
      <c r="R666" s="106"/>
      <c r="S666" s="106"/>
      <c r="T666" s="107"/>
      <c r="AT666" s="104" t="s">
        <v>249</v>
      </c>
      <c r="AU666" s="104" t="s">
        <v>83</v>
      </c>
      <c r="AV666" s="12" t="s">
        <v>83</v>
      </c>
      <c r="AW666" s="12" t="s">
        <v>31</v>
      </c>
      <c r="AX666" s="12" t="s">
        <v>75</v>
      </c>
      <c r="AY666" s="104" t="s">
        <v>240</v>
      </c>
    </row>
    <row r="667" spans="2:51" s="12" customFormat="1" ht="12">
      <c r="B667" s="103"/>
      <c r="C667" s="199"/>
      <c r="D667" s="200" t="s">
        <v>249</v>
      </c>
      <c r="E667" s="201" t="s">
        <v>1</v>
      </c>
      <c r="F667" s="202" t="s">
        <v>1211</v>
      </c>
      <c r="G667" s="199"/>
      <c r="H667" s="203">
        <v>0.432</v>
      </c>
      <c r="I667" s="137"/>
      <c r="J667" s="199"/>
      <c r="K667" s="199"/>
      <c r="L667" s="103"/>
      <c r="M667" s="105"/>
      <c r="N667" s="106"/>
      <c r="O667" s="106"/>
      <c r="P667" s="106"/>
      <c r="Q667" s="106"/>
      <c r="R667" s="106"/>
      <c r="S667" s="106"/>
      <c r="T667" s="107"/>
      <c r="AT667" s="104" t="s">
        <v>249</v>
      </c>
      <c r="AU667" s="104" t="s">
        <v>83</v>
      </c>
      <c r="AV667" s="12" t="s">
        <v>83</v>
      </c>
      <c r="AW667" s="12" t="s">
        <v>31</v>
      </c>
      <c r="AX667" s="12" t="s">
        <v>75</v>
      </c>
      <c r="AY667" s="104" t="s">
        <v>240</v>
      </c>
    </row>
    <row r="668" spans="2:51" s="14" customFormat="1" ht="12">
      <c r="B668" s="113"/>
      <c r="C668" s="207"/>
      <c r="D668" s="200" t="s">
        <v>249</v>
      </c>
      <c r="E668" s="208" t="s">
        <v>157</v>
      </c>
      <c r="F668" s="209" t="s">
        <v>273</v>
      </c>
      <c r="G668" s="207"/>
      <c r="H668" s="210">
        <v>1.627</v>
      </c>
      <c r="I668" s="138"/>
      <c r="J668" s="207"/>
      <c r="K668" s="207"/>
      <c r="L668" s="113"/>
      <c r="M668" s="115"/>
      <c r="N668" s="116"/>
      <c r="O668" s="116"/>
      <c r="P668" s="116"/>
      <c r="Q668" s="116"/>
      <c r="R668" s="116"/>
      <c r="S668" s="116"/>
      <c r="T668" s="117"/>
      <c r="AT668" s="114" t="s">
        <v>249</v>
      </c>
      <c r="AU668" s="114" t="s">
        <v>83</v>
      </c>
      <c r="AV668" s="14" t="s">
        <v>247</v>
      </c>
      <c r="AW668" s="14" t="s">
        <v>31</v>
      </c>
      <c r="AX668" s="14" t="s">
        <v>6</v>
      </c>
      <c r="AY668" s="114" t="s">
        <v>240</v>
      </c>
    </row>
    <row r="669" spans="2:65" s="1" customFormat="1" ht="24">
      <c r="B669" s="95"/>
      <c r="C669" s="193">
        <v>187</v>
      </c>
      <c r="D669" s="193" t="s">
        <v>242</v>
      </c>
      <c r="E669" s="194" t="s">
        <v>1212</v>
      </c>
      <c r="F669" s="195" t="s">
        <v>1213</v>
      </c>
      <c r="G669" s="196" t="s">
        <v>245</v>
      </c>
      <c r="H669" s="197">
        <v>1.417</v>
      </c>
      <c r="I669" s="128">
        <v>0</v>
      </c>
      <c r="J669" s="198">
        <f>ROUND(I669*H669,1)</f>
        <v>0</v>
      </c>
      <c r="K669" s="195" t="s">
        <v>246</v>
      </c>
      <c r="L669" s="28"/>
      <c r="M669" s="97" t="s">
        <v>1</v>
      </c>
      <c r="N669" s="98" t="s">
        <v>41</v>
      </c>
      <c r="O669" s="99">
        <v>0.14</v>
      </c>
      <c r="P669" s="99">
        <f>O669*H669</f>
        <v>0.19838000000000003</v>
      </c>
      <c r="Q669" s="99">
        <v>0</v>
      </c>
      <c r="R669" s="99">
        <f>Q669*H669</f>
        <v>0</v>
      </c>
      <c r="S669" s="99">
        <v>0.016</v>
      </c>
      <c r="T669" s="100">
        <f>S669*H669</f>
        <v>0.022672</v>
      </c>
      <c r="AR669" s="101" t="s">
        <v>357</v>
      </c>
      <c r="AT669" s="101" t="s">
        <v>242</v>
      </c>
      <c r="AU669" s="101" t="s">
        <v>83</v>
      </c>
      <c r="AY669" s="17" t="s">
        <v>240</v>
      </c>
      <c r="BE669" s="102">
        <f>IF(N669="základní",J669,0)</f>
        <v>0</v>
      </c>
      <c r="BF669" s="102">
        <f>IF(N669="snížená",J669,0)</f>
        <v>0</v>
      </c>
      <c r="BG669" s="102">
        <f>IF(N669="zákl. přenesená",J669,0)</f>
        <v>0</v>
      </c>
      <c r="BH669" s="102">
        <f>IF(N669="sníž. přenesená",J669,0)</f>
        <v>0</v>
      </c>
      <c r="BI669" s="102">
        <f>IF(N669="nulová",J669,0)</f>
        <v>0</v>
      </c>
      <c r="BJ669" s="17" t="s">
        <v>83</v>
      </c>
      <c r="BK669" s="102">
        <f>ROUND(I669*H669,1)</f>
        <v>0</v>
      </c>
      <c r="BL669" s="17" t="s">
        <v>357</v>
      </c>
      <c r="BM669" s="101" t="s">
        <v>1214</v>
      </c>
    </row>
    <row r="670" spans="2:51" s="13" customFormat="1" ht="12">
      <c r="B670" s="108"/>
      <c r="C670" s="204"/>
      <c r="D670" s="200" t="s">
        <v>249</v>
      </c>
      <c r="E670" s="205" t="s">
        <v>1</v>
      </c>
      <c r="F670" s="206" t="s">
        <v>1215</v>
      </c>
      <c r="G670" s="204"/>
      <c r="H670" s="205" t="s">
        <v>1</v>
      </c>
      <c r="I670" s="139"/>
      <c r="J670" s="204"/>
      <c r="K670" s="204"/>
      <c r="L670" s="108"/>
      <c r="M670" s="110"/>
      <c r="N670" s="111"/>
      <c r="O670" s="111"/>
      <c r="P670" s="111"/>
      <c r="Q670" s="111"/>
      <c r="R670" s="111"/>
      <c r="S670" s="111"/>
      <c r="T670" s="112"/>
      <c r="AT670" s="109" t="s">
        <v>249</v>
      </c>
      <c r="AU670" s="109" t="s">
        <v>83</v>
      </c>
      <c r="AV670" s="13" t="s">
        <v>6</v>
      </c>
      <c r="AW670" s="13" t="s">
        <v>31</v>
      </c>
      <c r="AX670" s="13" t="s">
        <v>75</v>
      </c>
      <c r="AY670" s="109" t="s">
        <v>240</v>
      </c>
    </row>
    <row r="671" spans="2:51" s="13" customFormat="1" ht="12">
      <c r="B671" s="108"/>
      <c r="C671" s="204"/>
      <c r="D671" s="200" t="s">
        <v>249</v>
      </c>
      <c r="E671" s="205" t="s">
        <v>1</v>
      </c>
      <c r="F671" s="206" t="s">
        <v>1216</v>
      </c>
      <c r="G671" s="204"/>
      <c r="H671" s="205" t="s">
        <v>1</v>
      </c>
      <c r="I671" s="139"/>
      <c r="J671" s="204"/>
      <c r="K671" s="204"/>
      <c r="L671" s="108"/>
      <c r="M671" s="110"/>
      <c r="N671" s="111"/>
      <c r="O671" s="111"/>
      <c r="P671" s="111"/>
      <c r="Q671" s="111"/>
      <c r="R671" s="111"/>
      <c r="S671" s="111"/>
      <c r="T671" s="112"/>
      <c r="AT671" s="109" t="s">
        <v>249</v>
      </c>
      <c r="AU671" s="109" t="s">
        <v>83</v>
      </c>
      <c r="AV671" s="13" t="s">
        <v>6</v>
      </c>
      <c r="AW671" s="13" t="s">
        <v>31</v>
      </c>
      <c r="AX671" s="13" t="s">
        <v>75</v>
      </c>
      <c r="AY671" s="109" t="s">
        <v>240</v>
      </c>
    </row>
    <row r="672" spans="2:51" s="12" customFormat="1" ht="12">
      <c r="B672" s="103"/>
      <c r="C672" s="199"/>
      <c r="D672" s="200" t="s">
        <v>249</v>
      </c>
      <c r="E672" s="201" t="s">
        <v>1</v>
      </c>
      <c r="F672" s="202" t="s">
        <v>1217</v>
      </c>
      <c r="G672" s="199"/>
      <c r="H672" s="203">
        <v>0.378</v>
      </c>
      <c r="I672" s="137"/>
      <c r="J672" s="199"/>
      <c r="K672" s="199"/>
      <c r="L672" s="103"/>
      <c r="M672" s="105"/>
      <c r="N672" s="106"/>
      <c r="O672" s="106"/>
      <c r="P672" s="106"/>
      <c r="Q672" s="106"/>
      <c r="R672" s="106"/>
      <c r="S672" s="106"/>
      <c r="T672" s="107"/>
      <c r="AT672" s="104" t="s">
        <v>249</v>
      </c>
      <c r="AU672" s="104" t="s">
        <v>83</v>
      </c>
      <c r="AV672" s="12" t="s">
        <v>83</v>
      </c>
      <c r="AW672" s="12" t="s">
        <v>31</v>
      </c>
      <c r="AX672" s="12" t="s">
        <v>75</v>
      </c>
      <c r="AY672" s="104" t="s">
        <v>240</v>
      </c>
    </row>
    <row r="673" spans="2:51" s="12" customFormat="1" ht="12">
      <c r="B673" s="103"/>
      <c r="C673" s="199"/>
      <c r="D673" s="200" t="s">
        <v>249</v>
      </c>
      <c r="E673" s="201" t="s">
        <v>1</v>
      </c>
      <c r="F673" s="202" t="s">
        <v>1218</v>
      </c>
      <c r="G673" s="199"/>
      <c r="H673" s="203">
        <v>0.16</v>
      </c>
      <c r="I673" s="137"/>
      <c r="J673" s="199"/>
      <c r="K673" s="199"/>
      <c r="L673" s="103"/>
      <c r="M673" s="105"/>
      <c r="N673" s="106"/>
      <c r="O673" s="106"/>
      <c r="P673" s="106"/>
      <c r="Q673" s="106"/>
      <c r="R673" s="106"/>
      <c r="S673" s="106"/>
      <c r="T673" s="107"/>
      <c r="AT673" s="104" t="s">
        <v>249</v>
      </c>
      <c r="AU673" s="104" t="s">
        <v>83</v>
      </c>
      <c r="AV673" s="12" t="s">
        <v>83</v>
      </c>
      <c r="AW673" s="12" t="s">
        <v>31</v>
      </c>
      <c r="AX673" s="12" t="s">
        <v>75</v>
      </c>
      <c r="AY673" s="104" t="s">
        <v>240</v>
      </c>
    </row>
    <row r="674" spans="2:51" s="12" customFormat="1" ht="12">
      <c r="B674" s="103"/>
      <c r="C674" s="199"/>
      <c r="D674" s="200" t="s">
        <v>249</v>
      </c>
      <c r="E674" s="201" t="s">
        <v>1</v>
      </c>
      <c r="F674" s="202" t="s">
        <v>1219</v>
      </c>
      <c r="G674" s="199"/>
      <c r="H674" s="203">
        <v>0.501</v>
      </c>
      <c r="I674" s="137"/>
      <c r="J674" s="199"/>
      <c r="K674" s="199"/>
      <c r="L674" s="103"/>
      <c r="M674" s="105"/>
      <c r="N674" s="106"/>
      <c r="O674" s="106"/>
      <c r="P674" s="106"/>
      <c r="Q674" s="106"/>
      <c r="R674" s="106"/>
      <c r="S674" s="106"/>
      <c r="T674" s="107"/>
      <c r="AT674" s="104" t="s">
        <v>249</v>
      </c>
      <c r="AU674" s="104" t="s">
        <v>83</v>
      </c>
      <c r="AV674" s="12" t="s">
        <v>83</v>
      </c>
      <c r="AW674" s="12" t="s">
        <v>31</v>
      </c>
      <c r="AX674" s="12" t="s">
        <v>75</v>
      </c>
      <c r="AY674" s="104" t="s">
        <v>240</v>
      </c>
    </row>
    <row r="675" spans="2:51" s="12" customFormat="1" ht="12">
      <c r="B675" s="103"/>
      <c r="C675" s="199"/>
      <c r="D675" s="200" t="s">
        <v>249</v>
      </c>
      <c r="E675" s="201" t="s">
        <v>1</v>
      </c>
      <c r="F675" s="202" t="s">
        <v>1220</v>
      </c>
      <c r="G675" s="199"/>
      <c r="H675" s="203">
        <v>0.378</v>
      </c>
      <c r="I675" s="137"/>
      <c r="J675" s="199"/>
      <c r="K675" s="199"/>
      <c r="L675" s="103"/>
      <c r="M675" s="105"/>
      <c r="N675" s="106"/>
      <c r="O675" s="106"/>
      <c r="P675" s="106"/>
      <c r="Q675" s="106"/>
      <c r="R675" s="106"/>
      <c r="S675" s="106"/>
      <c r="T675" s="107"/>
      <c r="AT675" s="104" t="s">
        <v>249</v>
      </c>
      <c r="AU675" s="104" t="s">
        <v>83</v>
      </c>
      <c r="AV675" s="12" t="s">
        <v>83</v>
      </c>
      <c r="AW675" s="12" t="s">
        <v>31</v>
      </c>
      <c r="AX675" s="12" t="s">
        <v>75</v>
      </c>
      <c r="AY675" s="104" t="s">
        <v>240</v>
      </c>
    </row>
    <row r="676" spans="2:51" s="14" customFormat="1" ht="12">
      <c r="B676" s="113"/>
      <c r="C676" s="207"/>
      <c r="D676" s="200" t="s">
        <v>249</v>
      </c>
      <c r="E676" s="208" t="s">
        <v>155</v>
      </c>
      <c r="F676" s="209" t="s">
        <v>273</v>
      </c>
      <c r="G676" s="207"/>
      <c r="H676" s="210">
        <v>1.417</v>
      </c>
      <c r="I676" s="138"/>
      <c r="J676" s="207"/>
      <c r="K676" s="207"/>
      <c r="L676" s="113"/>
      <c r="M676" s="115"/>
      <c r="N676" s="116"/>
      <c r="O676" s="116"/>
      <c r="P676" s="116"/>
      <c r="Q676" s="116"/>
      <c r="R676" s="116"/>
      <c r="S676" s="116"/>
      <c r="T676" s="117"/>
      <c r="AT676" s="114" t="s">
        <v>249</v>
      </c>
      <c r="AU676" s="114" t="s">
        <v>83</v>
      </c>
      <c r="AV676" s="14" t="s">
        <v>247</v>
      </c>
      <c r="AW676" s="14" t="s">
        <v>31</v>
      </c>
      <c r="AX676" s="14" t="s">
        <v>6</v>
      </c>
      <c r="AY676" s="114" t="s">
        <v>240</v>
      </c>
    </row>
    <row r="677" spans="2:65" s="1" customFormat="1" ht="24">
      <c r="B677" s="95"/>
      <c r="C677" s="193">
        <v>188</v>
      </c>
      <c r="D677" s="193" t="s">
        <v>242</v>
      </c>
      <c r="E677" s="194" t="s">
        <v>1221</v>
      </c>
      <c r="F677" s="195" t="s">
        <v>1222</v>
      </c>
      <c r="G677" s="196" t="s">
        <v>245</v>
      </c>
      <c r="H677" s="197">
        <v>1.62</v>
      </c>
      <c r="I677" s="128">
        <v>0</v>
      </c>
      <c r="J677" s="198">
        <f>ROUND(I677*H677,1)</f>
        <v>0</v>
      </c>
      <c r="K677" s="195" t="s">
        <v>246</v>
      </c>
      <c r="L677" s="28"/>
      <c r="M677" s="97" t="s">
        <v>1</v>
      </c>
      <c r="N677" s="98" t="s">
        <v>41</v>
      </c>
      <c r="O677" s="99">
        <v>0.264</v>
      </c>
      <c r="P677" s="99">
        <f>O677*H677</f>
        <v>0.42768000000000006</v>
      </c>
      <c r="Q677" s="99">
        <v>0</v>
      </c>
      <c r="R677" s="99">
        <f>Q677*H677</f>
        <v>0</v>
      </c>
      <c r="S677" s="99">
        <v>0.0044</v>
      </c>
      <c r="T677" s="100">
        <f>S677*H677</f>
        <v>0.007128000000000001</v>
      </c>
      <c r="AR677" s="101" t="s">
        <v>357</v>
      </c>
      <c r="AT677" s="101" t="s">
        <v>242</v>
      </c>
      <c r="AU677" s="101" t="s">
        <v>83</v>
      </c>
      <c r="AY677" s="17" t="s">
        <v>240</v>
      </c>
      <c r="BE677" s="102">
        <f>IF(N677="základní",J677,0)</f>
        <v>0</v>
      </c>
      <c r="BF677" s="102">
        <f>IF(N677="snížená",J677,0)</f>
        <v>0</v>
      </c>
      <c r="BG677" s="102">
        <f>IF(N677="zákl. přenesená",J677,0)</f>
        <v>0</v>
      </c>
      <c r="BH677" s="102">
        <f>IF(N677="sníž. přenesená",J677,0)</f>
        <v>0</v>
      </c>
      <c r="BI677" s="102">
        <f>IF(N677="nulová",J677,0)</f>
        <v>0</v>
      </c>
      <c r="BJ677" s="17" t="s">
        <v>83</v>
      </c>
      <c r="BK677" s="102">
        <f>ROUND(I677*H677,1)</f>
        <v>0</v>
      </c>
      <c r="BL677" s="17" t="s">
        <v>357</v>
      </c>
      <c r="BM677" s="101" t="s">
        <v>1223</v>
      </c>
    </row>
    <row r="678" spans="2:51" s="12" customFormat="1" ht="22.5">
      <c r="B678" s="103"/>
      <c r="C678" s="199"/>
      <c r="D678" s="200" t="s">
        <v>249</v>
      </c>
      <c r="E678" s="201" t="s">
        <v>153</v>
      </c>
      <c r="F678" s="202" t="s">
        <v>1224</v>
      </c>
      <c r="G678" s="199"/>
      <c r="H678" s="203">
        <v>1.62</v>
      </c>
      <c r="I678" s="137"/>
      <c r="J678" s="199"/>
      <c r="K678" s="199"/>
      <c r="L678" s="103"/>
      <c r="M678" s="105"/>
      <c r="N678" s="106"/>
      <c r="O678" s="106"/>
      <c r="P678" s="106"/>
      <c r="Q678" s="106"/>
      <c r="R678" s="106"/>
      <c r="S678" s="106"/>
      <c r="T678" s="107"/>
      <c r="AT678" s="104" t="s">
        <v>249</v>
      </c>
      <c r="AU678" s="104" t="s">
        <v>83</v>
      </c>
      <c r="AV678" s="12" t="s">
        <v>83</v>
      </c>
      <c r="AW678" s="12" t="s">
        <v>31</v>
      </c>
      <c r="AX678" s="12" t="s">
        <v>6</v>
      </c>
      <c r="AY678" s="104" t="s">
        <v>240</v>
      </c>
    </row>
    <row r="679" spans="2:65" s="1" customFormat="1" ht="12">
      <c r="B679" s="95"/>
      <c r="C679" s="193">
        <v>189</v>
      </c>
      <c r="D679" s="193" t="s">
        <v>242</v>
      </c>
      <c r="E679" s="194" t="s">
        <v>1225</v>
      </c>
      <c r="F679" s="195" t="s">
        <v>1226</v>
      </c>
      <c r="G679" s="196" t="s">
        <v>253</v>
      </c>
      <c r="H679" s="197">
        <v>3.8</v>
      </c>
      <c r="I679" s="128">
        <v>0</v>
      </c>
      <c r="J679" s="198">
        <f>ROUND(I679*H679,1)</f>
        <v>0</v>
      </c>
      <c r="K679" s="195" t="s">
        <v>246</v>
      </c>
      <c r="L679" s="28"/>
      <c r="M679" s="97" t="s">
        <v>1</v>
      </c>
      <c r="N679" s="98" t="s">
        <v>41</v>
      </c>
      <c r="O679" s="99">
        <v>0.155</v>
      </c>
      <c r="P679" s="99">
        <f>O679*H679</f>
        <v>0.589</v>
      </c>
      <c r="Q679" s="99">
        <v>0</v>
      </c>
      <c r="R679" s="99">
        <f>Q679*H679</f>
        <v>0</v>
      </c>
      <c r="S679" s="99">
        <v>0.00544</v>
      </c>
      <c r="T679" s="100">
        <f>S679*H679</f>
        <v>0.020672</v>
      </c>
      <c r="AR679" s="101" t="s">
        <v>357</v>
      </c>
      <c r="AT679" s="101" t="s">
        <v>242</v>
      </c>
      <c r="AU679" s="101" t="s">
        <v>83</v>
      </c>
      <c r="AY679" s="17" t="s">
        <v>240</v>
      </c>
      <c r="BE679" s="102">
        <f>IF(N679="základní",J679,0)</f>
        <v>0</v>
      </c>
      <c r="BF679" s="102">
        <f>IF(N679="snížená",J679,0)</f>
        <v>0</v>
      </c>
      <c r="BG679" s="102">
        <f>IF(N679="zákl. přenesená",J679,0)</f>
        <v>0</v>
      </c>
      <c r="BH679" s="102">
        <f>IF(N679="sníž. přenesená",J679,0)</f>
        <v>0</v>
      </c>
      <c r="BI679" s="102">
        <f>IF(N679="nulová",J679,0)</f>
        <v>0</v>
      </c>
      <c r="BJ679" s="17" t="s">
        <v>83</v>
      </c>
      <c r="BK679" s="102">
        <f>ROUND(I679*H679,1)</f>
        <v>0</v>
      </c>
      <c r="BL679" s="17" t="s">
        <v>357</v>
      </c>
      <c r="BM679" s="101" t="s">
        <v>1227</v>
      </c>
    </row>
    <row r="680" spans="2:51" s="13" customFormat="1" ht="12">
      <c r="B680" s="108"/>
      <c r="C680" s="204"/>
      <c r="D680" s="200" t="s">
        <v>249</v>
      </c>
      <c r="E680" s="205" t="s">
        <v>1</v>
      </c>
      <c r="F680" s="206" t="s">
        <v>1228</v>
      </c>
      <c r="G680" s="204"/>
      <c r="H680" s="205" t="s">
        <v>1</v>
      </c>
      <c r="I680" s="139"/>
      <c r="J680" s="204"/>
      <c r="K680" s="204"/>
      <c r="L680" s="108"/>
      <c r="M680" s="110"/>
      <c r="N680" s="111"/>
      <c r="O680" s="111"/>
      <c r="P680" s="111"/>
      <c r="Q680" s="111"/>
      <c r="R680" s="111"/>
      <c r="S680" s="111"/>
      <c r="T680" s="112"/>
      <c r="AT680" s="109" t="s">
        <v>249</v>
      </c>
      <c r="AU680" s="109" t="s">
        <v>83</v>
      </c>
      <c r="AV680" s="13" t="s">
        <v>6</v>
      </c>
      <c r="AW680" s="13" t="s">
        <v>31</v>
      </c>
      <c r="AX680" s="13" t="s">
        <v>75</v>
      </c>
      <c r="AY680" s="109" t="s">
        <v>240</v>
      </c>
    </row>
    <row r="681" spans="2:51" s="12" customFormat="1" ht="12">
      <c r="B681" s="103"/>
      <c r="C681" s="199"/>
      <c r="D681" s="200" t="s">
        <v>249</v>
      </c>
      <c r="E681" s="201" t="s">
        <v>1</v>
      </c>
      <c r="F681" s="202" t="s">
        <v>1229</v>
      </c>
      <c r="G681" s="199"/>
      <c r="H681" s="203">
        <v>2</v>
      </c>
      <c r="I681" s="137"/>
      <c r="J681" s="199"/>
      <c r="K681" s="199"/>
      <c r="L681" s="103"/>
      <c r="M681" s="105"/>
      <c r="N681" s="106"/>
      <c r="O681" s="106"/>
      <c r="P681" s="106"/>
      <c r="Q681" s="106"/>
      <c r="R681" s="106"/>
      <c r="S681" s="106"/>
      <c r="T681" s="107"/>
      <c r="AT681" s="104" t="s">
        <v>249</v>
      </c>
      <c r="AU681" s="104" t="s">
        <v>83</v>
      </c>
      <c r="AV681" s="12" t="s">
        <v>83</v>
      </c>
      <c r="AW681" s="12" t="s">
        <v>31</v>
      </c>
      <c r="AX681" s="12" t="s">
        <v>75</v>
      </c>
      <c r="AY681" s="104" t="s">
        <v>240</v>
      </c>
    </row>
    <row r="682" spans="2:51" s="12" customFormat="1" ht="12">
      <c r="B682" s="103"/>
      <c r="C682" s="199"/>
      <c r="D682" s="200" t="s">
        <v>249</v>
      </c>
      <c r="E682" s="201" t="s">
        <v>1</v>
      </c>
      <c r="F682" s="202" t="s">
        <v>1230</v>
      </c>
      <c r="G682" s="199"/>
      <c r="H682" s="203">
        <v>1.8</v>
      </c>
      <c r="I682" s="137"/>
      <c r="J682" s="199"/>
      <c r="K682" s="199"/>
      <c r="L682" s="103"/>
      <c r="M682" s="105"/>
      <c r="N682" s="106"/>
      <c r="O682" s="106"/>
      <c r="P682" s="106"/>
      <c r="Q682" s="106"/>
      <c r="R682" s="106"/>
      <c r="S682" s="106"/>
      <c r="T682" s="107"/>
      <c r="AT682" s="104" t="s">
        <v>249</v>
      </c>
      <c r="AU682" s="104" t="s">
        <v>83</v>
      </c>
      <c r="AV682" s="12" t="s">
        <v>83</v>
      </c>
      <c r="AW682" s="12" t="s">
        <v>31</v>
      </c>
      <c r="AX682" s="12" t="s">
        <v>75</v>
      </c>
      <c r="AY682" s="104" t="s">
        <v>240</v>
      </c>
    </row>
    <row r="683" spans="2:51" s="14" customFormat="1" ht="12">
      <c r="B683" s="113"/>
      <c r="C683" s="207"/>
      <c r="D683" s="200" t="s">
        <v>249</v>
      </c>
      <c r="E683" s="208" t="s">
        <v>151</v>
      </c>
      <c r="F683" s="209" t="s">
        <v>273</v>
      </c>
      <c r="G683" s="207"/>
      <c r="H683" s="210">
        <v>3.8</v>
      </c>
      <c r="I683" s="138"/>
      <c r="J683" s="207"/>
      <c r="K683" s="207"/>
      <c r="L683" s="113"/>
      <c r="M683" s="115"/>
      <c r="N683" s="116"/>
      <c r="O683" s="116"/>
      <c r="P683" s="116"/>
      <c r="Q683" s="116"/>
      <c r="R683" s="116"/>
      <c r="S683" s="116"/>
      <c r="T683" s="117"/>
      <c r="AT683" s="114" t="s">
        <v>249</v>
      </c>
      <c r="AU683" s="114" t="s">
        <v>83</v>
      </c>
      <c r="AV683" s="14" t="s">
        <v>247</v>
      </c>
      <c r="AW683" s="14" t="s">
        <v>31</v>
      </c>
      <c r="AX683" s="14" t="s">
        <v>6</v>
      </c>
      <c r="AY683" s="114" t="s">
        <v>240</v>
      </c>
    </row>
    <row r="684" spans="2:65" s="1" customFormat="1" ht="24">
      <c r="B684" s="95"/>
      <c r="C684" s="193">
        <v>190</v>
      </c>
      <c r="D684" s="193" t="s">
        <v>242</v>
      </c>
      <c r="E684" s="194" t="s">
        <v>1231</v>
      </c>
      <c r="F684" s="195" t="s">
        <v>1232</v>
      </c>
      <c r="G684" s="196" t="s">
        <v>245</v>
      </c>
      <c r="H684" s="197">
        <v>1.62</v>
      </c>
      <c r="I684" s="128">
        <v>0</v>
      </c>
      <c r="J684" s="198">
        <f>ROUND(I684*H684,1)</f>
        <v>0</v>
      </c>
      <c r="K684" s="195" t="s">
        <v>246</v>
      </c>
      <c r="L684" s="28"/>
      <c r="M684" s="97" t="s">
        <v>1</v>
      </c>
      <c r="N684" s="98" t="s">
        <v>41</v>
      </c>
      <c r="O684" s="99">
        <v>0.81</v>
      </c>
      <c r="P684" s="99">
        <f>O684*H684</f>
        <v>1.3122000000000003</v>
      </c>
      <c r="Q684" s="99">
        <v>0.01913</v>
      </c>
      <c r="R684" s="99">
        <f>Q684*H684</f>
        <v>0.030990600000000004</v>
      </c>
      <c r="S684" s="99">
        <v>0</v>
      </c>
      <c r="T684" s="100">
        <f>S684*H684</f>
        <v>0</v>
      </c>
      <c r="AR684" s="101" t="s">
        <v>357</v>
      </c>
      <c r="AT684" s="101" t="s">
        <v>242</v>
      </c>
      <c r="AU684" s="101" t="s">
        <v>83</v>
      </c>
      <c r="AY684" s="17" t="s">
        <v>240</v>
      </c>
      <c r="BE684" s="102">
        <f>IF(N684="základní",J684,0)</f>
        <v>0</v>
      </c>
      <c r="BF684" s="102">
        <f>IF(N684="snížená",J684,0)</f>
        <v>0</v>
      </c>
      <c r="BG684" s="102">
        <f>IF(N684="zákl. přenesená",J684,0)</f>
        <v>0</v>
      </c>
      <c r="BH684" s="102">
        <f>IF(N684="sníž. přenesená",J684,0)</f>
        <v>0</v>
      </c>
      <c r="BI684" s="102">
        <f>IF(N684="nulová",J684,0)</f>
        <v>0</v>
      </c>
      <c r="BJ684" s="17" t="s">
        <v>83</v>
      </c>
      <c r="BK684" s="102">
        <f>ROUND(I684*H684,1)</f>
        <v>0</v>
      </c>
      <c r="BL684" s="17" t="s">
        <v>357</v>
      </c>
      <c r="BM684" s="101" t="s">
        <v>1233</v>
      </c>
    </row>
    <row r="685" spans="2:51" s="12" customFormat="1" ht="12">
      <c r="B685" s="103"/>
      <c r="C685" s="199"/>
      <c r="D685" s="200" t="s">
        <v>249</v>
      </c>
      <c r="E685" s="201" t="s">
        <v>1</v>
      </c>
      <c r="F685" s="202" t="s">
        <v>153</v>
      </c>
      <c r="G685" s="199"/>
      <c r="H685" s="203">
        <v>1.62</v>
      </c>
      <c r="I685" s="137"/>
      <c r="J685" s="199"/>
      <c r="K685" s="199"/>
      <c r="L685" s="103"/>
      <c r="M685" s="105"/>
      <c r="N685" s="106"/>
      <c r="O685" s="106"/>
      <c r="P685" s="106"/>
      <c r="Q685" s="106"/>
      <c r="R685" s="106"/>
      <c r="S685" s="106"/>
      <c r="T685" s="107"/>
      <c r="AT685" s="104" t="s">
        <v>249</v>
      </c>
      <c r="AU685" s="104" t="s">
        <v>83</v>
      </c>
      <c r="AV685" s="12" t="s">
        <v>83</v>
      </c>
      <c r="AW685" s="12" t="s">
        <v>31</v>
      </c>
      <c r="AX685" s="12" t="s">
        <v>6</v>
      </c>
      <c r="AY685" s="104" t="s">
        <v>240</v>
      </c>
    </row>
    <row r="686" spans="2:65" s="1" customFormat="1" ht="24">
      <c r="B686" s="95"/>
      <c r="C686" s="193">
        <v>191</v>
      </c>
      <c r="D686" s="193" t="s">
        <v>242</v>
      </c>
      <c r="E686" s="194" t="s">
        <v>1234</v>
      </c>
      <c r="F686" s="195" t="s">
        <v>1235</v>
      </c>
      <c r="G686" s="196" t="s">
        <v>253</v>
      </c>
      <c r="H686" s="197">
        <v>3.8</v>
      </c>
      <c r="I686" s="128">
        <v>0</v>
      </c>
      <c r="J686" s="198">
        <f>ROUND(I686*H686,1)</f>
        <v>0</v>
      </c>
      <c r="K686" s="195" t="s">
        <v>246</v>
      </c>
      <c r="L686" s="28"/>
      <c r="M686" s="97" t="s">
        <v>1</v>
      </c>
      <c r="N686" s="98" t="s">
        <v>41</v>
      </c>
      <c r="O686" s="99">
        <v>0.18</v>
      </c>
      <c r="P686" s="99">
        <f>O686*H686</f>
        <v>0.6839999999999999</v>
      </c>
      <c r="Q686" s="99">
        <v>0.00544</v>
      </c>
      <c r="R686" s="99">
        <f>Q686*H686</f>
        <v>0.020672</v>
      </c>
      <c r="S686" s="99">
        <v>0</v>
      </c>
      <c r="T686" s="100">
        <f>S686*H686</f>
        <v>0</v>
      </c>
      <c r="AR686" s="101" t="s">
        <v>357</v>
      </c>
      <c r="AT686" s="101" t="s">
        <v>242</v>
      </c>
      <c r="AU686" s="101" t="s">
        <v>83</v>
      </c>
      <c r="AY686" s="17" t="s">
        <v>240</v>
      </c>
      <c r="BE686" s="102">
        <f>IF(N686="základní",J686,0)</f>
        <v>0</v>
      </c>
      <c r="BF686" s="102">
        <f>IF(N686="snížená",J686,0)</f>
        <v>0</v>
      </c>
      <c r="BG686" s="102">
        <f>IF(N686="zákl. přenesená",J686,0)</f>
        <v>0</v>
      </c>
      <c r="BH686" s="102">
        <f>IF(N686="sníž. přenesená",J686,0)</f>
        <v>0</v>
      </c>
      <c r="BI686" s="102">
        <f>IF(N686="nulová",J686,0)</f>
        <v>0</v>
      </c>
      <c r="BJ686" s="17" t="s">
        <v>83</v>
      </c>
      <c r="BK686" s="102">
        <f>ROUND(I686*H686,1)</f>
        <v>0</v>
      </c>
      <c r="BL686" s="17" t="s">
        <v>357</v>
      </c>
      <c r="BM686" s="101" t="s">
        <v>1236</v>
      </c>
    </row>
    <row r="687" spans="2:51" s="12" customFormat="1" ht="12">
      <c r="B687" s="103"/>
      <c r="C687" s="199"/>
      <c r="D687" s="200" t="s">
        <v>249</v>
      </c>
      <c r="E687" s="201" t="s">
        <v>1</v>
      </c>
      <c r="F687" s="202" t="s">
        <v>151</v>
      </c>
      <c r="G687" s="199"/>
      <c r="H687" s="203">
        <v>3.8</v>
      </c>
      <c r="I687" s="137"/>
      <c r="J687" s="199"/>
      <c r="K687" s="199"/>
      <c r="L687" s="103"/>
      <c r="M687" s="105"/>
      <c r="N687" s="106"/>
      <c r="O687" s="106"/>
      <c r="P687" s="106"/>
      <c r="Q687" s="106"/>
      <c r="R687" s="106"/>
      <c r="S687" s="106"/>
      <c r="T687" s="107"/>
      <c r="AT687" s="104" t="s">
        <v>249</v>
      </c>
      <c r="AU687" s="104" t="s">
        <v>83</v>
      </c>
      <c r="AV687" s="12" t="s">
        <v>83</v>
      </c>
      <c r="AW687" s="12" t="s">
        <v>31</v>
      </c>
      <c r="AX687" s="12" t="s">
        <v>6</v>
      </c>
      <c r="AY687" s="104" t="s">
        <v>240</v>
      </c>
    </row>
    <row r="688" spans="2:65" s="1" customFormat="1" ht="24">
      <c r="B688" s="95"/>
      <c r="C688" s="193">
        <v>192</v>
      </c>
      <c r="D688" s="193" t="s">
        <v>242</v>
      </c>
      <c r="E688" s="194" t="s">
        <v>1237</v>
      </c>
      <c r="F688" s="195" t="s">
        <v>1238</v>
      </c>
      <c r="G688" s="196" t="s">
        <v>504</v>
      </c>
      <c r="H688" s="197">
        <v>0.052</v>
      </c>
      <c r="I688" s="128">
        <v>0</v>
      </c>
      <c r="J688" s="198">
        <f>ROUND(I688*H688,1)</f>
        <v>0</v>
      </c>
      <c r="K688" s="195" t="s">
        <v>246</v>
      </c>
      <c r="L688" s="28"/>
      <c r="M688" s="97" t="s">
        <v>1</v>
      </c>
      <c r="N688" s="98" t="s">
        <v>41</v>
      </c>
      <c r="O688" s="99">
        <v>1.751</v>
      </c>
      <c r="P688" s="99">
        <f>O688*H688</f>
        <v>0.091052</v>
      </c>
      <c r="Q688" s="99">
        <v>0</v>
      </c>
      <c r="R688" s="99">
        <f>Q688*H688</f>
        <v>0</v>
      </c>
      <c r="S688" s="99">
        <v>0</v>
      </c>
      <c r="T688" s="100">
        <f>S688*H688</f>
        <v>0</v>
      </c>
      <c r="AR688" s="101" t="s">
        <v>357</v>
      </c>
      <c r="AT688" s="101" t="s">
        <v>242</v>
      </c>
      <c r="AU688" s="101" t="s">
        <v>83</v>
      </c>
      <c r="AY688" s="17" t="s">
        <v>240</v>
      </c>
      <c r="BE688" s="102">
        <f>IF(N688="základní",J688,0)</f>
        <v>0</v>
      </c>
      <c r="BF688" s="102">
        <f>IF(N688="snížená",J688,0)</f>
        <v>0</v>
      </c>
      <c r="BG688" s="102">
        <f>IF(N688="zákl. přenesená",J688,0)</f>
        <v>0</v>
      </c>
      <c r="BH688" s="102">
        <f>IF(N688="sníž. přenesená",J688,0)</f>
        <v>0</v>
      </c>
      <c r="BI688" s="102">
        <f>IF(N688="nulová",J688,0)</f>
        <v>0</v>
      </c>
      <c r="BJ688" s="17" t="s">
        <v>83</v>
      </c>
      <c r="BK688" s="102">
        <f>ROUND(I688*H688,1)</f>
        <v>0</v>
      </c>
      <c r="BL688" s="17" t="s">
        <v>357</v>
      </c>
      <c r="BM688" s="101" t="s">
        <v>1239</v>
      </c>
    </row>
    <row r="689" spans="2:65" s="1" customFormat="1" ht="24">
      <c r="B689" s="95"/>
      <c r="C689" s="193">
        <v>193</v>
      </c>
      <c r="D689" s="193" t="s">
        <v>242</v>
      </c>
      <c r="E689" s="194" t="s">
        <v>1240</v>
      </c>
      <c r="F689" s="195" t="s">
        <v>1241</v>
      </c>
      <c r="G689" s="196" t="s">
        <v>504</v>
      </c>
      <c r="H689" s="197">
        <v>0.052</v>
      </c>
      <c r="I689" s="128">
        <v>0</v>
      </c>
      <c r="J689" s="198">
        <f>ROUND(I689*H689,1)</f>
        <v>0</v>
      </c>
      <c r="K689" s="195" t="s">
        <v>246</v>
      </c>
      <c r="L689" s="28"/>
      <c r="M689" s="97" t="s">
        <v>1</v>
      </c>
      <c r="N689" s="98" t="s">
        <v>41</v>
      </c>
      <c r="O689" s="99">
        <v>1.57</v>
      </c>
      <c r="P689" s="99">
        <f>O689*H689</f>
        <v>0.08164</v>
      </c>
      <c r="Q689" s="99">
        <v>0</v>
      </c>
      <c r="R689" s="99">
        <f>Q689*H689</f>
        <v>0</v>
      </c>
      <c r="S689" s="99">
        <v>0</v>
      </c>
      <c r="T689" s="100">
        <f>S689*H689</f>
        <v>0</v>
      </c>
      <c r="AR689" s="101" t="s">
        <v>357</v>
      </c>
      <c r="AT689" s="101" t="s">
        <v>242</v>
      </c>
      <c r="AU689" s="101" t="s">
        <v>83</v>
      </c>
      <c r="AY689" s="17" t="s">
        <v>240</v>
      </c>
      <c r="BE689" s="102">
        <f>IF(N689="základní",J689,0)</f>
        <v>0</v>
      </c>
      <c r="BF689" s="102">
        <f>IF(N689="snížená",J689,0)</f>
        <v>0</v>
      </c>
      <c r="BG689" s="102">
        <f>IF(N689="zákl. přenesená",J689,0)</f>
        <v>0</v>
      </c>
      <c r="BH689" s="102">
        <f>IF(N689="sníž. přenesená",J689,0)</f>
        <v>0</v>
      </c>
      <c r="BI689" s="102">
        <f>IF(N689="nulová",J689,0)</f>
        <v>0</v>
      </c>
      <c r="BJ689" s="17" t="s">
        <v>83</v>
      </c>
      <c r="BK689" s="102">
        <f>ROUND(I689*H689,1)</f>
        <v>0</v>
      </c>
      <c r="BL689" s="17" t="s">
        <v>357</v>
      </c>
      <c r="BM689" s="101" t="s">
        <v>1242</v>
      </c>
    </row>
    <row r="690" spans="2:63" s="11" customFormat="1" ht="22.9" customHeight="1">
      <c r="B690" s="87"/>
      <c r="C690" s="189"/>
      <c r="D690" s="190" t="s">
        <v>74</v>
      </c>
      <c r="E690" s="191" t="s">
        <v>1243</v>
      </c>
      <c r="F690" s="191" t="s">
        <v>1244</v>
      </c>
      <c r="G690" s="189"/>
      <c r="H690" s="189"/>
      <c r="I690" s="142"/>
      <c r="J690" s="192">
        <f>BK690</f>
        <v>0</v>
      </c>
      <c r="K690" s="189"/>
      <c r="L690" s="87"/>
      <c r="M690" s="89"/>
      <c r="N690" s="90"/>
      <c r="O690" s="90"/>
      <c r="P690" s="91">
        <f>SUM(P691:P747)</f>
        <v>39.94495100000001</v>
      </c>
      <c r="Q690" s="90"/>
      <c r="R690" s="91">
        <f>SUM(R691:R747)</f>
        <v>0.12308791999999999</v>
      </c>
      <c r="S690" s="90"/>
      <c r="T690" s="92">
        <f>SUM(T691:T747)</f>
        <v>0.1988</v>
      </c>
      <c r="AR690" s="88" t="s">
        <v>83</v>
      </c>
      <c r="AT690" s="93" t="s">
        <v>74</v>
      </c>
      <c r="AU690" s="93" t="s">
        <v>6</v>
      </c>
      <c r="AY690" s="88" t="s">
        <v>240</v>
      </c>
      <c r="BK690" s="94">
        <f>SUM(BK691:BK747)</f>
        <v>0</v>
      </c>
    </row>
    <row r="691" spans="2:65" s="1" customFormat="1" ht="36">
      <c r="B691" s="95"/>
      <c r="C691" s="193">
        <v>194</v>
      </c>
      <c r="D691" s="193" t="s">
        <v>242</v>
      </c>
      <c r="E691" s="194" t="s">
        <v>1245</v>
      </c>
      <c r="F691" s="195" t="s">
        <v>1246</v>
      </c>
      <c r="G691" s="196" t="s">
        <v>360</v>
      </c>
      <c r="H691" s="197">
        <v>2</v>
      </c>
      <c r="I691" s="128">
        <v>0</v>
      </c>
      <c r="J691" s="198">
        <f>ROUND(I691*H691,1)</f>
        <v>0</v>
      </c>
      <c r="K691" s="195" t="s">
        <v>246</v>
      </c>
      <c r="L691" s="28"/>
      <c r="M691" s="97" t="s">
        <v>1</v>
      </c>
      <c r="N691" s="98" t="s">
        <v>41</v>
      </c>
      <c r="O691" s="99">
        <v>0.083</v>
      </c>
      <c r="P691" s="99">
        <f>O691*H691</f>
        <v>0.166</v>
      </c>
      <c r="Q691" s="99">
        <v>0</v>
      </c>
      <c r="R691" s="99">
        <f>Q691*H691</f>
        <v>0</v>
      </c>
      <c r="S691" s="99">
        <v>0.003</v>
      </c>
      <c r="T691" s="100">
        <f>S691*H691</f>
        <v>0.006</v>
      </c>
      <c r="AR691" s="101" t="s">
        <v>357</v>
      </c>
      <c r="AT691" s="101" t="s">
        <v>242</v>
      </c>
      <c r="AU691" s="101" t="s">
        <v>83</v>
      </c>
      <c r="AY691" s="17" t="s">
        <v>240</v>
      </c>
      <c r="BE691" s="102">
        <f>IF(N691="základní",J691,0)</f>
        <v>0</v>
      </c>
      <c r="BF691" s="102">
        <f>IF(N691="snížená",J691,0)</f>
        <v>0</v>
      </c>
      <c r="BG691" s="102">
        <f>IF(N691="zákl. přenesená",J691,0)</f>
        <v>0</v>
      </c>
      <c r="BH691" s="102">
        <f>IF(N691="sníž. přenesená",J691,0)</f>
        <v>0</v>
      </c>
      <c r="BI691" s="102">
        <f>IF(N691="nulová",J691,0)</f>
        <v>0</v>
      </c>
      <c r="BJ691" s="17" t="s">
        <v>83</v>
      </c>
      <c r="BK691" s="102">
        <f>ROUND(I691*H691,1)</f>
        <v>0</v>
      </c>
      <c r="BL691" s="17" t="s">
        <v>357</v>
      </c>
      <c r="BM691" s="101" t="s">
        <v>1247</v>
      </c>
    </row>
    <row r="692" spans="2:51" s="12" customFormat="1" ht="12">
      <c r="B692" s="103"/>
      <c r="C692" s="199"/>
      <c r="D692" s="200" t="s">
        <v>249</v>
      </c>
      <c r="E692" s="201" t="s">
        <v>1</v>
      </c>
      <c r="F692" s="202" t="s">
        <v>1248</v>
      </c>
      <c r="G692" s="199"/>
      <c r="H692" s="203">
        <v>2</v>
      </c>
      <c r="I692" s="137"/>
      <c r="J692" s="199"/>
      <c r="K692" s="199"/>
      <c r="L692" s="103"/>
      <c r="M692" s="105"/>
      <c r="N692" s="106"/>
      <c r="O692" s="106"/>
      <c r="P692" s="106"/>
      <c r="Q692" s="106"/>
      <c r="R692" s="106"/>
      <c r="S692" s="106"/>
      <c r="T692" s="107"/>
      <c r="AT692" s="104" t="s">
        <v>249</v>
      </c>
      <c r="AU692" s="104" t="s">
        <v>83</v>
      </c>
      <c r="AV692" s="12" t="s">
        <v>83</v>
      </c>
      <c r="AW692" s="12" t="s">
        <v>31</v>
      </c>
      <c r="AX692" s="12" t="s">
        <v>6</v>
      </c>
      <c r="AY692" s="104" t="s">
        <v>240</v>
      </c>
    </row>
    <row r="693" spans="2:65" s="1" customFormat="1" ht="36">
      <c r="B693" s="95"/>
      <c r="C693" s="193">
        <v>195</v>
      </c>
      <c r="D693" s="193" t="s">
        <v>242</v>
      </c>
      <c r="E693" s="194" t="s">
        <v>1249</v>
      </c>
      <c r="F693" s="195" t="s">
        <v>1250</v>
      </c>
      <c r="G693" s="196" t="s">
        <v>360</v>
      </c>
      <c r="H693" s="197">
        <v>5</v>
      </c>
      <c r="I693" s="128">
        <v>0</v>
      </c>
      <c r="J693" s="198">
        <f>ROUND(I693*H693,1)</f>
        <v>0</v>
      </c>
      <c r="K693" s="195" t="s">
        <v>246</v>
      </c>
      <c r="L693" s="28"/>
      <c r="M693" s="97" t="s">
        <v>1</v>
      </c>
      <c r="N693" s="98" t="s">
        <v>41</v>
      </c>
      <c r="O693" s="99">
        <v>0.12</v>
      </c>
      <c r="P693" s="99">
        <f>O693*H693</f>
        <v>0.6</v>
      </c>
      <c r="Q693" s="99">
        <v>0</v>
      </c>
      <c r="R693" s="99">
        <f>Q693*H693</f>
        <v>0</v>
      </c>
      <c r="S693" s="99">
        <v>0.005</v>
      </c>
      <c r="T693" s="100">
        <f>S693*H693</f>
        <v>0.025</v>
      </c>
      <c r="AR693" s="101" t="s">
        <v>357</v>
      </c>
      <c r="AT693" s="101" t="s">
        <v>242</v>
      </c>
      <c r="AU693" s="101" t="s">
        <v>83</v>
      </c>
      <c r="AY693" s="17" t="s">
        <v>240</v>
      </c>
      <c r="BE693" s="102">
        <f>IF(N693="základní",J693,0)</f>
        <v>0</v>
      </c>
      <c r="BF693" s="102">
        <f>IF(N693="snížená",J693,0)</f>
        <v>0</v>
      </c>
      <c r="BG693" s="102">
        <f>IF(N693="zákl. přenesená",J693,0)</f>
        <v>0</v>
      </c>
      <c r="BH693" s="102">
        <f>IF(N693="sníž. přenesená",J693,0)</f>
        <v>0</v>
      </c>
      <c r="BI693" s="102">
        <f>IF(N693="nulová",J693,0)</f>
        <v>0</v>
      </c>
      <c r="BJ693" s="17" t="s">
        <v>83</v>
      </c>
      <c r="BK693" s="102">
        <f>ROUND(I693*H693,1)</f>
        <v>0</v>
      </c>
      <c r="BL693" s="17" t="s">
        <v>357</v>
      </c>
      <c r="BM693" s="101" t="s">
        <v>1251</v>
      </c>
    </row>
    <row r="694" spans="2:51" s="12" customFormat="1" ht="12">
      <c r="B694" s="103"/>
      <c r="C694" s="199"/>
      <c r="D694" s="200" t="s">
        <v>249</v>
      </c>
      <c r="E694" s="201" t="s">
        <v>1</v>
      </c>
      <c r="F694" s="202" t="s">
        <v>1252</v>
      </c>
      <c r="G694" s="199"/>
      <c r="H694" s="203">
        <v>5</v>
      </c>
      <c r="I694" s="137"/>
      <c r="J694" s="199"/>
      <c r="K694" s="199"/>
      <c r="L694" s="103"/>
      <c r="M694" s="105"/>
      <c r="N694" s="106"/>
      <c r="O694" s="106"/>
      <c r="P694" s="106"/>
      <c r="Q694" s="106"/>
      <c r="R694" s="106"/>
      <c r="S694" s="106"/>
      <c r="T694" s="107"/>
      <c r="AT694" s="104" t="s">
        <v>249</v>
      </c>
      <c r="AU694" s="104" t="s">
        <v>83</v>
      </c>
      <c r="AV694" s="12" t="s">
        <v>83</v>
      </c>
      <c r="AW694" s="12" t="s">
        <v>31</v>
      </c>
      <c r="AX694" s="12" t="s">
        <v>6</v>
      </c>
      <c r="AY694" s="104" t="s">
        <v>240</v>
      </c>
    </row>
    <row r="695" spans="2:65" s="1" customFormat="1" ht="24">
      <c r="B695" s="95"/>
      <c r="C695" s="193">
        <v>196</v>
      </c>
      <c r="D695" s="193" t="s">
        <v>242</v>
      </c>
      <c r="E695" s="194" t="s">
        <v>1253</v>
      </c>
      <c r="F695" s="195" t="s">
        <v>1254</v>
      </c>
      <c r="G695" s="196" t="s">
        <v>360</v>
      </c>
      <c r="H695" s="197">
        <v>2</v>
      </c>
      <c r="I695" s="128">
        <v>0</v>
      </c>
      <c r="J695" s="198">
        <f>ROUND(I695*H695,1)</f>
        <v>0</v>
      </c>
      <c r="K695" s="195" t="s">
        <v>246</v>
      </c>
      <c r="L695" s="28"/>
      <c r="M695" s="97" t="s">
        <v>1</v>
      </c>
      <c r="N695" s="98" t="s">
        <v>41</v>
      </c>
      <c r="O695" s="99">
        <v>1.559</v>
      </c>
      <c r="P695" s="99">
        <f>O695*H695</f>
        <v>3.118</v>
      </c>
      <c r="Q695" s="99">
        <v>0.00027</v>
      </c>
      <c r="R695" s="99">
        <f>Q695*H695</f>
        <v>0.00054</v>
      </c>
      <c r="S695" s="99">
        <v>0</v>
      </c>
      <c r="T695" s="100">
        <f>S695*H695</f>
        <v>0</v>
      </c>
      <c r="AR695" s="101" t="s">
        <v>357</v>
      </c>
      <c r="AT695" s="101" t="s">
        <v>242</v>
      </c>
      <c r="AU695" s="101" t="s">
        <v>83</v>
      </c>
      <c r="AY695" s="17" t="s">
        <v>240</v>
      </c>
      <c r="BE695" s="102">
        <f>IF(N695="základní",J695,0)</f>
        <v>0</v>
      </c>
      <c r="BF695" s="102">
        <f>IF(N695="snížená",J695,0)</f>
        <v>0</v>
      </c>
      <c r="BG695" s="102">
        <f>IF(N695="zákl. přenesená",J695,0)</f>
        <v>0</v>
      </c>
      <c r="BH695" s="102">
        <f>IF(N695="sníž. přenesená",J695,0)</f>
        <v>0</v>
      </c>
      <c r="BI695" s="102">
        <f>IF(N695="nulová",J695,0)</f>
        <v>0</v>
      </c>
      <c r="BJ695" s="17" t="s">
        <v>83</v>
      </c>
      <c r="BK695" s="102">
        <f>ROUND(I695*H695,1)</f>
        <v>0</v>
      </c>
      <c r="BL695" s="17" t="s">
        <v>357</v>
      </c>
      <c r="BM695" s="101" t="s">
        <v>1255</v>
      </c>
    </row>
    <row r="696" spans="2:51" s="12" customFormat="1" ht="12">
      <c r="B696" s="103"/>
      <c r="C696" s="199"/>
      <c r="D696" s="200" t="s">
        <v>249</v>
      </c>
      <c r="E696" s="201" t="s">
        <v>1</v>
      </c>
      <c r="F696" s="202" t="s">
        <v>1256</v>
      </c>
      <c r="G696" s="199"/>
      <c r="H696" s="203">
        <v>2</v>
      </c>
      <c r="I696" s="137"/>
      <c r="J696" s="199"/>
      <c r="K696" s="199"/>
      <c r="L696" s="103"/>
      <c r="M696" s="105"/>
      <c r="N696" s="106"/>
      <c r="O696" s="106"/>
      <c r="P696" s="106"/>
      <c r="Q696" s="106"/>
      <c r="R696" s="106"/>
      <c r="S696" s="106"/>
      <c r="T696" s="107"/>
      <c r="AT696" s="104" t="s">
        <v>249</v>
      </c>
      <c r="AU696" s="104" t="s">
        <v>83</v>
      </c>
      <c r="AV696" s="12" t="s">
        <v>83</v>
      </c>
      <c r="AW696" s="12" t="s">
        <v>31</v>
      </c>
      <c r="AX696" s="12" t="s">
        <v>6</v>
      </c>
      <c r="AY696" s="104" t="s">
        <v>240</v>
      </c>
    </row>
    <row r="697" spans="2:65" s="1" customFormat="1" ht="24">
      <c r="B697" s="95"/>
      <c r="C697" s="215">
        <v>197</v>
      </c>
      <c r="D697" s="215" t="s">
        <v>379</v>
      </c>
      <c r="E697" s="216" t="s">
        <v>1257</v>
      </c>
      <c r="F697" s="217" t="s">
        <v>1258</v>
      </c>
      <c r="G697" s="218" t="s">
        <v>245</v>
      </c>
      <c r="H697" s="219">
        <v>1.676</v>
      </c>
      <c r="I697" s="129">
        <v>0</v>
      </c>
      <c r="J697" s="220">
        <f>ROUND(I697*H697,1)</f>
        <v>0</v>
      </c>
      <c r="K697" s="217" t="s">
        <v>246</v>
      </c>
      <c r="L697" s="124"/>
      <c r="M697" s="125" t="s">
        <v>1</v>
      </c>
      <c r="N697" s="126" t="s">
        <v>41</v>
      </c>
      <c r="O697" s="99">
        <v>0</v>
      </c>
      <c r="P697" s="99">
        <f>O697*H697</f>
        <v>0</v>
      </c>
      <c r="Q697" s="99">
        <v>0.03472</v>
      </c>
      <c r="R697" s="99">
        <f>Q697*H697</f>
        <v>0.05819072</v>
      </c>
      <c r="S697" s="99">
        <v>0</v>
      </c>
      <c r="T697" s="100">
        <f>S697*H697</f>
        <v>0</v>
      </c>
      <c r="AR697" s="101" t="s">
        <v>382</v>
      </c>
      <c r="AT697" s="101" t="s">
        <v>379</v>
      </c>
      <c r="AU697" s="101" t="s">
        <v>83</v>
      </c>
      <c r="AY697" s="17" t="s">
        <v>240</v>
      </c>
      <c r="BE697" s="102">
        <f>IF(N697="základní",J697,0)</f>
        <v>0</v>
      </c>
      <c r="BF697" s="102">
        <f>IF(N697="snížená",J697,0)</f>
        <v>0</v>
      </c>
      <c r="BG697" s="102">
        <f>IF(N697="zákl. přenesená",J697,0)</f>
        <v>0</v>
      </c>
      <c r="BH697" s="102">
        <f>IF(N697="sníž. přenesená",J697,0)</f>
        <v>0</v>
      </c>
      <c r="BI697" s="102">
        <f>IF(N697="nulová",J697,0)</f>
        <v>0</v>
      </c>
      <c r="BJ697" s="17" t="s">
        <v>83</v>
      </c>
      <c r="BK697" s="102">
        <f>ROUND(I697*H697,1)</f>
        <v>0</v>
      </c>
      <c r="BL697" s="17" t="s">
        <v>357</v>
      </c>
      <c r="BM697" s="101" t="s">
        <v>1259</v>
      </c>
    </row>
    <row r="698" spans="2:51" s="12" customFormat="1" ht="12">
      <c r="B698" s="103"/>
      <c r="C698" s="199"/>
      <c r="D698" s="200" t="s">
        <v>249</v>
      </c>
      <c r="E698" s="201" t="s">
        <v>1</v>
      </c>
      <c r="F698" s="202" t="s">
        <v>1260</v>
      </c>
      <c r="G698" s="199"/>
      <c r="H698" s="203">
        <v>1.676</v>
      </c>
      <c r="I698" s="137"/>
      <c r="J698" s="199"/>
      <c r="K698" s="199"/>
      <c r="L698" s="103"/>
      <c r="M698" s="105"/>
      <c r="N698" s="106"/>
      <c r="O698" s="106"/>
      <c r="P698" s="106"/>
      <c r="Q698" s="106"/>
      <c r="R698" s="106"/>
      <c r="S698" s="106"/>
      <c r="T698" s="107"/>
      <c r="AT698" s="104" t="s">
        <v>249</v>
      </c>
      <c r="AU698" s="104" t="s">
        <v>83</v>
      </c>
      <c r="AV698" s="12" t="s">
        <v>83</v>
      </c>
      <c r="AW698" s="12" t="s">
        <v>31</v>
      </c>
      <c r="AX698" s="12" t="s">
        <v>6</v>
      </c>
      <c r="AY698" s="104" t="s">
        <v>240</v>
      </c>
    </row>
    <row r="699" spans="2:65" s="1" customFormat="1" ht="24">
      <c r="B699" s="95"/>
      <c r="C699" s="193">
        <v>198</v>
      </c>
      <c r="D699" s="193" t="s">
        <v>242</v>
      </c>
      <c r="E699" s="194" t="s">
        <v>1261</v>
      </c>
      <c r="F699" s="195" t="s">
        <v>1262</v>
      </c>
      <c r="G699" s="196" t="s">
        <v>245</v>
      </c>
      <c r="H699" s="197">
        <v>13.02</v>
      </c>
      <c r="I699" s="128">
        <v>0</v>
      </c>
      <c r="J699" s="198">
        <f>ROUND(I699*H699,1)</f>
        <v>0</v>
      </c>
      <c r="K699" s="195" t="s">
        <v>1</v>
      </c>
      <c r="L699" s="28"/>
      <c r="M699" s="97" t="s">
        <v>1</v>
      </c>
      <c r="N699" s="98" t="s">
        <v>41</v>
      </c>
      <c r="O699" s="99">
        <v>1.13</v>
      </c>
      <c r="P699" s="99">
        <f>O699*H699</f>
        <v>14.712599999999998</v>
      </c>
      <c r="Q699" s="99">
        <v>0</v>
      </c>
      <c r="R699" s="99">
        <f>Q699*H699</f>
        <v>0</v>
      </c>
      <c r="S699" s="99">
        <v>0</v>
      </c>
      <c r="T699" s="100">
        <f>S699*H699</f>
        <v>0</v>
      </c>
      <c r="AR699" s="101" t="s">
        <v>357</v>
      </c>
      <c r="AT699" s="101" t="s">
        <v>242</v>
      </c>
      <c r="AU699" s="101" t="s">
        <v>83</v>
      </c>
      <c r="AY699" s="17" t="s">
        <v>240</v>
      </c>
      <c r="BE699" s="102">
        <f>IF(N699="základní",J699,0)</f>
        <v>0</v>
      </c>
      <c r="BF699" s="102">
        <f>IF(N699="snížená",J699,0)</f>
        <v>0</v>
      </c>
      <c r="BG699" s="102">
        <f>IF(N699="zákl. přenesená",J699,0)</f>
        <v>0</v>
      </c>
      <c r="BH699" s="102">
        <f>IF(N699="sníž. přenesená",J699,0)</f>
        <v>0</v>
      </c>
      <c r="BI699" s="102">
        <f>IF(N699="nulová",J699,0)</f>
        <v>0</v>
      </c>
      <c r="BJ699" s="17" t="s">
        <v>83</v>
      </c>
      <c r="BK699" s="102">
        <f>ROUND(I699*H699,1)</f>
        <v>0</v>
      </c>
      <c r="BL699" s="17" t="s">
        <v>357</v>
      </c>
      <c r="BM699" s="101" t="s">
        <v>1263</v>
      </c>
    </row>
    <row r="700" spans="2:51" s="13" customFormat="1" ht="12">
      <c r="B700" s="108"/>
      <c r="C700" s="204"/>
      <c r="D700" s="200" t="s">
        <v>249</v>
      </c>
      <c r="E700" s="205" t="s">
        <v>1</v>
      </c>
      <c r="F700" s="206" t="s">
        <v>1264</v>
      </c>
      <c r="G700" s="204"/>
      <c r="H700" s="205" t="s">
        <v>1</v>
      </c>
      <c r="I700" s="139"/>
      <c r="J700" s="204"/>
      <c r="K700" s="204"/>
      <c r="L700" s="108"/>
      <c r="M700" s="110"/>
      <c r="N700" s="111"/>
      <c r="O700" s="111"/>
      <c r="P700" s="111"/>
      <c r="Q700" s="111"/>
      <c r="R700" s="111"/>
      <c r="S700" s="111"/>
      <c r="T700" s="112"/>
      <c r="AT700" s="109" t="s">
        <v>249</v>
      </c>
      <c r="AU700" s="109" t="s">
        <v>83</v>
      </c>
      <c r="AV700" s="13" t="s">
        <v>6</v>
      </c>
      <c r="AW700" s="13" t="s">
        <v>31</v>
      </c>
      <c r="AX700" s="13" t="s">
        <v>75</v>
      </c>
      <c r="AY700" s="109" t="s">
        <v>240</v>
      </c>
    </row>
    <row r="701" spans="2:51" s="12" customFormat="1" ht="12">
      <c r="B701" s="103"/>
      <c r="C701" s="199"/>
      <c r="D701" s="200" t="s">
        <v>249</v>
      </c>
      <c r="E701" s="201" t="s">
        <v>1</v>
      </c>
      <c r="F701" s="202" t="s">
        <v>1265</v>
      </c>
      <c r="G701" s="199"/>
      <c r="H701" s="203">
        <v>13.02</v>
      </c>
      <c r="I701" s="137"/>
      <c r="J701" s="199"/>
      <c r="K701" s="199"/>
      <c r="L701" s="103"/>
      <c r="M701" s="105"/>
      <c r="N701" s="106"/>
      <c r="O701" s="106"/>
      <c r="P701" s="106"/>
      <c r="Q701" s="106"/>
      <c r="R701" s="106"/>
      <c r="S701" s="106"/>
      <c r="T701" s="107"/>
      <c r="AT701" s="104" t="s">
        <v>249</v>
      </c>
      <c r="AU701" s="104" t="s">
        <v>83</v>
      </c>
      <c r="AV701" s="12" t="s">
        <v>83</v>
      </c>
      <c r="AW701" s="12" t="s">
        <v>31</v>
      </c>
      <c r="AX701" s="12" t="s">
        <v>6</v>
      </c>
      <c r="AY701" s="104" t="s">
        <v>240</v>
      </c>
    </row>
    <row r="702" spans="2:65" s="1" customFormat="1" ht="36">
      <c r="B702" s="95"/>
      <c r="C702" s="193">
        <v>199</v>
      </c>
      <c r="D702" s="193" t="s">
        <v>242</v>
      </c>
      <c r="E702" s="194" t="s">
        <v>1266</v>
      </c>
      <c r="F702" s="195" t="s">
        <v>1267</v>
      </c>
      <c r="G702" s="196" t="s">
        <v>360</v>
      </c>
      <c r="H702" s="197">
        <v>1</v>
      </c>
      <c r="I702" s="128">
        <v>0</v>
      </c>
      <c r="J702" s="198">
        <f>ROUND(I702*H702,1)</f>
        <v>0</v>
      </c>
      <c r="K702" s="195" t="s">
        <v>246</v>
      </c>
      <c r="L702" s="28"/>
      <c r="M702" s="97" t="s">
        <v>1</v>
      </c>
      <c r="N702" s="98" t="s">
        <v>41</v>
      </c>
      <c r="O702" s="99">
        <v>2.859</v>
      </c>
      <c r="P702" s="99">
        <f>O702*H702</f>
        <v>2.859</v>
      </c>
      <c r="Q702" s="99">
        <v>0</v>
      </c>
      <c r="R702" s="99">
        <f>Q702*H702</f>
        <v>0</v>
      </c>
      <c r="S702" s="99">
        <v>0</v>
      </c>
      <c r="T702" s="100">
        <f>S702*H702</f>
        <v>0</v>
      </c>
      <c r="AR702" s="101" t="s">
        <v>357</v>
      </c>
      <c r="AT702" s="101" t="s">
        <v>242</v>
      </c>
      <c r="AU702" s="101" t="s">
        <v>83</v>
      </c>
      <c r="AY702" s="17" t="s">
        <v>240</v>
      </c>
      <c r="BE702" s="102">
        <f>IF(N702="základní",J702,0)</f>
        <v>0</v>
      </c>
      <c r="BF702" s="102">
        <f>IF(N702="snížená",J702,0)</f>
        <v>0</v>
      </c>
      <c r="BG702" s="102">
        <f>IF(N702="zákl. přenesená",J702,0)</f>
        <v>0</v>
      </c>
      <c r="BH702" s="102">
        <f>IF(N702="sníž. přenesená",J702,0)</f>
        <v>0</v>
      </c>
      <c r="BI702" s="102">
        <f>IF(N702="nulová",J702,0)</f>
        <v>0</v>
      </c>
      <c r="BJ702" s="17" t="s">
        <v>83</v>
      </c>
      <c r="BK702" s="102">
        <f>ROUND(I702*H702,1)</f>
        <v>0</v>
      </c>
      <c r="BL702" s="17" t="s">
        <v>357</v>
      </c>
      <c r="BM702" s="101" t="s">
        <v>1268</v>
      </c>
    </row>
    <row r="703" spans="2:51" s="12" customFormat="1" ht="12">
      <c r="B703" s="103"/>
      <c r="C703" s="199"/>
      <c r="D703" s="200" t="s">
        <v>249</v>
      </c>
      <c r="E703" s="201" t="s">
        <v>1</v>
      </c>
      <c r="F703" s="202" t="s">
        <v>1269</v>
      </c>
      <c r="G703" s="199"/>
      <c r="H703" s="203">
        <v>1</v>
      </c>
      <c r="I703" s="137"/>
      <c r="J703" s="199"/>
      <c r="K703" s="199"/>
      <c r="L703" s="103"/>
      <c r="M703" s="105"/>
      <c r="N703" s="106"/>
      <c r="O703" s="106"/>
      <c r="P703" s="106"/>
      <c r="Q703" s="106"/>
      <c r="R703" s="106"/>
      <c r="S703" s="106"/>
      <c r="T703" s="107"/>
      <c r="AT703" s="104" t="s">
        <v>249</v>
      </c>
      <c r="AU703" s="104" t="s">
        <v>83</v>
      </c>
      <c r="AV703" s="12" t="s">
        <v>83</v>
      </c>
      <c r="AW703" s="12" t="s">
        <v>31</v>
      </c>
      <c r="AX703" s="12" t="s">
        <v>6</v>
      </c>
      <c r="AY703" s="104" t="s">
        <v>240</v>
      </c>
    </row>
    <row r="704" spans="2:65" s="1" customFormat="1" ht="24">
      <c r="B704" s="95"/>
      <c r="C704" s="215">
        <v>200</v>
      </c>
      <c r="D704" s="215" t="s">
        <v>379</v>
      </c>
      <c r="E704" s="216" t="s">
        <v>1270</v>
      </c>
      <c r="F704" s="217" t="s">
        <v>1271</v>
      </c>
      <c r="G704" s="218" t="s">
        <v>360</v>
      </c>
      <c r="H704" s="219">
        <v>1</v>
      </c>
      <c r="I704" s="129">
        <v>0</v>
      </c>
      <c r="J704" s="220">
        <f>ROUND(I704*H704,1)</f>
        <v>0</v>
      </c>
      <c r="K704" s="217" t="s">
        <v>246</v>
      </c>
      <c r="L704" s="124"/>
      <c r="M704" s="125" t="s">
        <v>1</v>
      </c>
      <c r="N704" s="126" t="s">
        <v>41</v>
      </c>
      <c r="O704" s="99">
        <v>0</v>
      </c>
      <c r="P704" s="99">
        <f>O704*H704</f>
        <v>0</v>
      </c>
      <c r="Q704" s="99">
        <v>0.025</v>
      </c>
      <c r="R704" s="99">
        <f>Q704*H704</f>
        <v>0.025</v>
      </c>
      <c r="S704" s="99">
        <v>0</v>
      </c>
      <c r="T704" s="100">
        <f>S704*H704</f>
        <v>0</v>
      </c>
      <c r="AR704" s="101" t="s">
        <v>382</v>
      </c>
      <c r="AT704" s="101" t="s">
        <v>379</v>
      </c>
      <c r="AU704" s="101" t="s">
        <v>83</v>
      </c>
      <c r="AY704" s="17" t="s">
        <v>240</v>
      </c>
      <c r="BE704" s="102">
        <f>IF(N704="základní",J704,0)</f>
        <v>0</v>
      </c>
      <c r="BF704" s="102">
        <f>IF(N704="snížená",J704,0)</f>
        <v>0</v>
      </c>
      <c r="BG704" s="102">
        <f>IF(N704="zákl. přenesená",J704,0)</f>
        <v>0</v>
      </c>
      <c r="BH704" s="102">
        <f>IF(N704="sníž. přenesená",J704,0)</f>
        <v>0</v>
      </c>
      <c r="BI704" s="102">
        <f>IF(N704="nulová",J704,0)</f>
        <v>0</v>
      </c>
      <c r="BJ704" s="17" t="s">
        <v>83</v>
      </c>
      <c r="BK704" s="102">
        <f>ROUND(I704*H704,1)</f>
        <v>0</v>
      </c>
      <c r="BL704" s="17" t="s">
        <v>357</v>
      </c>
      <c r="BM704" s="101" t="s">
        <v>1272</v>
      </c>
    </row>
    <row r="705" spans="2:65" s="1" customFormat="1" ht="12">
      <c r="B705" s="95"/>
      <c r="C705" s="215">
        <v>201</v>
      </c>
      <c r="D705" s="215" t="s">
        <v>379</v>
      </c>
      <c r="E705" s="216" t="s">
        <v>1273</v>
      </c>
      <c r="F705" s="217" t="s">
        <v>1274</v>
      </c>
      <c r="G705" s="218" t="s">
        <v>360</v>
      </c>
      <c r="H705" s="219">
        <v>1</v>
      </c>
      <c r="I705" s="129">
        <v>0</v>
      </c>
      <c r="J705" s="220">
        <f>ROUND(I705*H705,1)</f>
        <v>0</v>
      </c>
      <c r="K705" s="217" t="s">
        <v>246</v>
      </c>
      <c r="L705" s="124"/>
      <c r="M705" s="125" t="s">
        <v>1</v>
      </c>
      <c r="N705" s="126" t="s">
        <v>41</v>
      </c>
      <c r="O705" s="99">
        <v>0</v>
      </c>
      <c r="P705" s="99">
        <f>O705*H705</f>
        <v>0</v>
      </c>
      <c r="Q705" s="99">
        <v>0.0022</v>
      </c>
      <c r="R705" s="99">
        <f>Q705*H705</f>
        <v>0.0022</v>
      </c>
      <c r="S705" s="99">
        <v>0</v>
      </c>
      <c r="T705" s="100">
        <f>S705*H705</f>
        <v>0</v>
      </c>
      <c r="AR705" s="101" t="s">
        <v>382</v>
      </c>
      <c r="AT705" s="101" t="s">
        <v>379</v>
      </c>
      <c r="AU705" s="101" t="s">
        <v>83</v>
      </c>
      <c r="AY705" s="17" t="s">
        <v>240</v>
      </c>
      <c r="BE705" s="102">
        <f>IF(N705="základní",J705,0)</f>
        <v>0</v>
      </c>
      <c r="BF705" s="102">
        <f>IF(N705="snížená",J705,0)</f>
        <v>0</v>
      </c>
      <c r="BG705" s="102">
        <f>IF(N705="zákl. přenesená",J705,0)</f>
        <v>0</v>
      </c>
      <c r="BH705" s="102">
        <f>IF(N705="sníž. přenesená",J705,0)</f>
        <v>0</v>
      </c>
      <c r="BI705" s="102">
        <f>IF(N705="nulová",J705,0)</f>
        <v>0</v>
      </c>
      <c r="BJ705" s="17" t="s">
        <v>83</v>
      </c>
      <c r="BK705" s="102">
        <f>ROUND(I705*H705,1)</f>
        <v>0</v>
      </c>
      <c r="BL705" s="17" t="s">
        <v>357</v>
      </c>
      <c r="BM705" s="101" t="s">
        <v>1275</v>
      </c>
    </row>
    <row r="706" spans="2:51" s="12" customFormat="1" ht="12">
      <c r="B706" s="103"/>
      <c r="C706" s="199"/>
      <c r="D706" s="200" t="s">
        <v>249</v>
      </c>
      <c r="E706" s="201" t="s">
        <v>1</v>
      </c>
      <c r="F706" s="202" t="s">
        <v>189</v>
      </c>
      <c r="G706" s="199"/>
      <c r="H706" s="203">
        <v>1</v>
      </c>
      <c r="I706" s="137"/>
      <c r="J706" s="199"/>
      <c r="K706" s="199"/>
      <c r="L706" s="103"/>
      <c r="M706" s="105"/>
      <c r="N706" s="106"/>
      <c r="O706" s="106"/>
      <c r="P706" s="106"/>
      <c r="Q706" s="106"/>
      <c r="R706" s="106"/>
      <c r="S706" s="106"/>
      <c r="T706" s="107"/>
      <c r="AT706" s="104" t="s">
        <v>249</v>
      </c>
      <c r="AU706" s="104" t="s">
        <v>83</v>
      </c>
      <c r="AV706" s="12" t="s">
        <v>83</v>
      </c>
      <c r="AW706" s="12" t="s">
        <v>31</v>
      </c>
      <c r="AX706" s="12" t="s">
        <v>6</v>
      </c>
      <c r="AY706" s="104" t="s">
        <v>240</v>
      </c>
    </row>
    <row r="707" spans="2:65" s="1" customFormat="1" ht="12">
      <c r="B707" s="95"/>
      <c r="C707" s="215">
        <v>202</v>
      </c>
      <c r="D707" s="215" t="s">
        <v>379</v>
      </c>
      <c r="E707" s="216" t="s">
        <v>1276</v>
      </c>
      <c r="F707" s="217" t="s">
        <v>1277</v>
      </c>
      <c r="G707" s="218" t="s">
        <v>360</v>
      </c>
      <c r="H707" s="219">
        <v>1</v>
      </c>
      <c r="I707" s="129">
        <v>0</v>
      </c>
      <c r="J707" s="220">
        <f>ROUND(I707*H707,1)</f>
        <v>0</v>
      </c>
      <c r="K707" s="217" t="s">
        <v>246</v>
      </c>
      <c r="L707" s="124"/>
      <c r="M707" s="125" t="s">
        <v>1</v>
      </c>
      <c r="N707" s="126" t="s">
        <v>41</v>
      </c>
      <c r="O707" s="99">
        <v>0</v>
      </c>
      <c r="P707" s="99">
        <f>O707*H707</f>
        <v>0</v>
      </c>
      <c r="Q707" s="99">
        <v>0.00015</v>
      </c>
      <c r="R707" s="99">
        <f>Q707*H707</f>
        <v>0.00015</v>
      </c>
      <c r="S707" s="99">
        <v>0</v>
      </c>
      <c r="T707" s="100">
        <f>S707*H707</f>
        <v>0</v>
      </c>
      <c r="AR707" s="101" t="s">
        <v>382</v>
      </c>
      <c r="AT707" s="101" t="s">
        <v>379</v>
      </c>
      <c r="AU707" s="101" t="s">
        <v>83</v>
      </c>
      <c r="AY707" s="17" t="s">
        <v>240</v>
      </c>
      <c r="BE707" s="102">
        <f>IF(N707="základní",J707,0)</f>
        <v>0</v>
      </c>
      <c r="BF707" s="102">
        <f>IF(N707="snížená",J707,0)</f>
        <v>0</v>
      </c>
      <c r="BG707" s="102">
        <f>IF(N707="zákl. přenesená",J707,0)</f>
        <v>0</v>
      </c>
      <c r="BH707" s="102">
        <f>IF(N707="sníž. přenesená",J707,0)</f>
        <v>0</v>
      </c>
      <c r="BI707" s="102">
        <f>IF(N707="nulová",J707,0)</f>
        <v>0</v>
      </c>
      <c r="BJ707" s="17" t="s">
        <v>83</v>
      </c>
      <c r="BK707" s="102">
        <f>ROUND(I707*H707,1)</f>
        <v>0</v>
      </c>
      <c r="BL707" s="17" t="s">
        <v>357</v>
      </c>
      <c r="BM707" s="101" t="s">
        <v>1278</v>
      </c>
    </row>
    <row r="708" spans="2:51" s="12" customFormat="1" ht="12">
      <c r="B708" s="103"/>
      <c r="C708" s="199"/>
      <c r="D708" s="200" t="s">
        <v>249</v>
      </c>
      <c r="E708" s="201" t="s">
        <v>1</v>
      </c>
      <c r="F708" s="202" t="s">
        <v>189</v>
      </c>
      <c r="G708" s="199"/>
      <c r="H708" s="203">
        <v>1</v>
      </c>
      <c r="I708" s="137"/>
      <c r="J708" s="199"/>
      <c r="K708" s="199"/>
      <c r="L708" s="103"/>
      <c r="M708" s="105"/>
      <c r="N708" s="106"/>
      <c r="O708" s="106"/>
      <c r="P708" s="106"/>
      <c r="Q708" s="106"/>
      <c r="R708" s="106"/>
      <c r="S708" s="106"/>
      <c r="T708" s="107"/>
      <c r="AT708" s="104" t="s">
        <v>249</v>
      </c>
      <c r="AU708" s="104" t="s">
        <v>83</v>
      </c>
      <c r="AV708" s="12" t="s">
        <v>83</v>
      </c>
      <c r="AW708" s="12" t="s">
        <v>31</v>
      </c>
      <c r="AX708" s="12" t="s">
        <v>6</v>
      </c>
      <c r="AY708" s="104" t="s">
        <v>240</v>
      </c>
    </row>
    <row r="709" spans="2:65" s="1" customFormat="1" ht="12">
      <c r="B709" s="95"/>
      <c r="C709" s="193">
        <v>203</v>
      </c>
      <c r="D709" s="193" t="s">
        <v>242</v>
      </c>
      <c r="E709" s="194" t="s">
        <v>1279</v>
      </c>
      <c r="F709" s="195" t="s">
        <v>1280</v>
      </c>
      <c r="G709" s="196" t="s">
        <v>360</v>
      </c>
      <c r="H709" s="197">
        <v>1</v>
      </c>
      <c r="I709" s="128">
        <v>0</v>
      </c>
      <c r="J709" s="198">
        <f>ROUND(I709*H709,1)</f>
        <v>0</v>
      </c>
      <c r="K709" s="195" t="s">
        <v>246</v>
      </c>
      <c r="L709" s="28"/>
      <c r="M709" s="97" t="s">
        <v>1</v>
      </c>
      <c r="N709" s="98" t="s">
        <v>41</v>
      </c>
      <c r="O709" s="99">
        <v>0.209</v>
      </c>
      <c r="P709" s="99">
        <f>O709*H709</f>
        <v>0.209</v>
      </c>
      <c r="Q709" s="99">
        <v>0</v>
      </c>
      <c r="R709" s="99">
        <f>Q709*H709</f>
        <v>0</v>
      </c>
      <c r="S709" s="99">
        <v>0</v>
      </c>
      <c r="T709" s="100">
        <f>S709*H709</f>
        <v>0</v>
      </c>
      <c r="AR709" s="101" t="s">
        <v>357</v>
      </c>
      <c r="AT709" s="101" t="s">
        <v>242</v>
      </c>
      <c r="AU709" s="101" t="s">
        <v>83</v>
      </c>
      <c r="AY709" s="17" t="s">
        <v>240</v>
      </c>
      <c r="BE709" s="102">
        <f>IF(N709="základní",J709,0)</f>
        <v>0</v>
      </c>
      <c r="BF709" s="102">
        <f>IF(N709="snížená",J709,0)</f>
        <v>0</v>
      </c>
      <c r="BG709" s="102">
        <f>IF(N709="zákl. přenesená",J709,0)</f>
        <v>0</v>
      </c>
      <c r="BH709" s="102">
        <f>IF(N709="sníž. přenesená",J709,0)</f>
        <v>0</v>
      </c>
      <c r="BI709" s="102">
        <f>IF(N709="nulová",J709,0)</f>
        <v>0</v>
      </c>
      <c r="BJ709" s="17" t="s">
        <v>83</v>
      </c>
      <c r="BK709" s="102">
        <f>ROUND(I709*H709,1)</f>
        <v>0</v>
      </c>
      <c r="BL709" s="17" t="s">
        <v>357</v>
      </c>
      <c r="BM709" s="101" t="s">
        <v>1281</v>
      </c>
    </row>
    <row r="710" spans="2:51" s="13" customFormat="1" ht="12">
      <c r="B710" s="108"/>
      <c r="C710" s="204"/>
      <c r="D710" s="200" t="s">
        <v>249</v>
      </c>
      <c r="E710" s="205" t="s">
        <v>1</v>
      </c>
      <c r="F710" s="206" t="s">
        <v>1282</v>
      </c>
      <c r="G710" s="204"/>
      <c r="H710" s="205" t="s">
        <v>1</v>
      </c>
      <c r="I710" s="139"/>
      <c r="J710" s="204"/>
      <c r="K710" s="204"/>
      <c r="L710" s="108"/>
      <c r="M710" s="110"/>
      <c r="N710" s="111"/>
      <c r="O710" s="111"/>
      <c r="P710" s="111"/>
      <c r="Q710" s="111"/>
      <c r="R710" s="111"/>
      <c r="S710" s="111"/>
      <c r="T710" s="112"/>
      <c r="AT710" s="109" t="s">
        <v>249</v>
      </c>
      <c r="AU710" s="109" t="s">
        <v>83</v>
      </c>
      <c r="AV710" s="13" t="s">
        <v>6</v>
      </c>
      <c r="AW710" s="13" t="s">
        <v>31</v>
      </c>
      <c r="AX710" s="13" t="s">
        <v>75</v>
      </c>
      <c r="AY710" s="109" t="s">
        <v>240</v>
      </c>
    </row>
    <row r="711" spans="2:51" s="12" customFormat="1" ht="12">
      <c r="B711" s="103"/>
      <c r="C711" s="199"/>
      <c r="D711" s="200" t="s">
        <v>249</v>
      </c>
      <c r="E711" s="201" t="s">
        <v>1</v>
      </c>
      <c r="F711" s="202" t="s">
        <v>1283</v>
      </c>
      <c r="G711" s="199"/>
      <c r="H711" s="203">
        <v>1</v>
      </c>
      <c r="I711" s="137"/>
      <c r="J711" s="199"/>
      <c r="K711" s="199"/>
      <c r="L711" s="103"/>
      <c r="M711" s="105"/>
      <c r="N711" s="106"/>
      <c r="O711" s="106"/>
      <c r="P711" s="106"/>
      <c r="Q711" s="106"/>
      <c r="R711" s="106"/>
      <c r="S711" s="106"/>
      <c r="T711" s="107"/>
      <c r="AT711" s="104" t="s">
        <v>249</v>
      </c>
      <c r="AU711" s="104" t="s">
        <v>83</v>
      </c>
      <c r="AV711" s="12" t="s">
        <v>83</v>
      </c>
      <c r="AW711" s="12" t="s">
        <v>31</v>
      </c>
      <c r="AX711" s="12" t="s">
        <v>6</v>
      </c>
      <c r="AY711" s="104" t="s">
        <v>240</v>
      </c>
    </row>
    <row r="712" spans="2:65" s="1" customFormat="1" ht="12">
      <c r="B712" s="95"/>
      <c r="C712" s="215">
        <v>204</v>
      </c>
      <c r="D712" s="215" t="s">
        <v>379</v>
      </c>
      <c r="E712" s="216" t="s">
        <v>1284</v>
      </c>
      <c r="F712" s="217" t="s">
        <v>1285</v>
      </c>
      <c r="G712" s="218" t="s">
        <v>1286</v>
      </c>
      <c r="H712" s="219">
        <v>1</v>
      </c>
      <c r="I712" s="129">
        <v>0</v>
      </c>
      <c r="J712" s="220">
        <f>ROUND(I712*H712,1)</f>
        <v>0</v>
      </c>
      <c r="K712" s="217" t="s">
        <v>1</v>
      </c>
      <c r="L712" s="124"/>
      <c r="M712" s="125" t="s">
        <v>1</v>
      </c>
      <c r="N712" s="126" t="s">
        <v>41</v>
      </c>
      <c r="O712" s="99">
        <v>0</v>
      </c>
      <c r="P712" s="99">
        <f>O712*H712</f>
        <v>0</v>
      </c>
      <c r="Q712" s="99">
        <v>0</v>
      </c>
      <c r="R712" s="99">
        <f>Q712*H712</f>
        <v>0</v>
      </c>
      <c r="S712" s="99">
        <v>0</v>
      </c>
      <c r="T712" s="100">
        <f>S712*H712</f>
        <v>0</v>
      </c>
      <c r="AR712" s="101" t="s">
        <v>382</v>
      </c>
      <c r="AT712" s="101" t="s">
        <v>379</v>
      </c>
      <c r="AU712" s="101" t="s">
        <v>83</v>
      </c>
      <c r="AY712" s="17" t="s">
        <v>240</v>
      </c>
      <c r="BE712" s="102">
        <f>IF(N712="základní",J712,0)</f>
        <v>0</v>
      </c>
      <c r="BF712" s="102">
        <f>IF(N712="snížená",J712,0)</f>
        <v>0</v>
      </c>
      <c r="BG712" s="102">
        <f>IF(N712="zákl. přenesená",J712,0)</f>
        <v>0</v>
      </c>
      <c r="BH712" s="102">
        <f>IF(N712="sníž. přenesená",J712,0)</f>
        <v>0</v>
      </c>
      <c r="BI712" s="102">
        <f>IF(N712="nulová",J712,0)</f>
        <v>0</v>
      </c>
      <c r="BJ712" s="17" t="s">
        <v>83</v>
      </c>
      <c r="BK712" s="102">
        <f>ROUND(I712*H712,1)</f>
        <v>0</v>
      </c>
      <c r="BL712" s="17" t="s">
        <v>357</v>
      </c>
      <c r="BM712" s="101" t="s">
        <v>1287</v>
      </c>
    </row>
    <row r="713" spans="2:65" s="1" customFormat="1" ht="12">
      <c r="B713" s="95"/>
      <c r="C713" s="193">
        <v>205</v>
      </c>
      <c r="D713" s="193" t="s">
        <v>242</v>
      </c>
      <c r="E713" s="194" t="s">
        <v>1288</v>
      </c>
      <c r="F713" s="195" t="s">
        <v>1289</v>
      </c>
      <c r="G713" s="196" t="s">
        <v>245</v>
      </c>
      <c r="H713" s="197">
        <v>8.624</v>
      </c>
      <c r="I713" s="128">
        <v>0</v>
      </c>
      <c r="J713" s="198">
        <f>ROUND(I713*H713,1)</f>
        <v>0</v>
      </c>
      <c r="K713" s="195" t="s">
        <v>246</v>
      </c>
      <c r="L713" s="28"/>
      <c r="M713" s="97" t="s">
        <v>1</v>
      </c>
      <c r="N713" s="98" t="s">
        <v>41</v>
      </c>
      <c r="O713" s="99">
        <v>0.682</v>
      </c>
      <c r="P713" s="99">
        <f>O713*H713</f>
        <v>5.881568000000001</v>
      </c>
      <c r="Q713" s="99">
        <v>0</v>
      </c>
      <c r="R713" s="99">
        <f>Q713*H713</f>
        <v>0</v>
      </c>
      <c r="S713" s="99">
        <v>0</v>
      </c>
      <c r="T713" s="100">
        <f>S713*H713</f>
        <v>0</v>
      </c>
      <c r="AR713" s="101" t="s">
        <v>357</v>
      </c>
      <c r="AT713" s="101" t="s">
        <v>242</v>
      </c>
      <c r="AU713" s="101" t="s">
        <v>83</v>
      </c>
      <c r="AY713" s="17" t="s">
        <v>240</v>
      </c>
      <c r="BE713" s="102">
        <f>IF(N713="základní",J713,0)</f>
        <v>0</v>
      </c>
      <c r="BF713" s="102">
        <f>IF(N713="snížená",J713,0)</f>
        <v>0</v>
      </c>
      <c r="BG713" s="102">
        <f>IF(N713="zákl. přenesená",J713,0)</f>
        <v>0</v>
      </c>
      <c r="BH713" s="102">
        <f>IF(N713="sníž. přenesená",J713,0)</f>
        <v>0</v>
      </c>
      <c r="BI713" s="102">
        <f>IF(N713="nulová",J713,0)</f>
        <v>0</v>
      </c>
      <c r="BJ713" s="17" t="s">
        <v>83</v>
      </c>
      <c r="BK713" s="102">
        <f>ROUND(I713*H713,1)</f>
        <v>0</v>
      </c>
      <c r="BL713" s="17" t="s">
        <v>357</v>
      </c>
      <c r="BM713" s="101" t="s">
        <v>1290</v>
      </c>
    </row>
    <row r="714" spans="2:51" s="13" customFormat="1" ht="22.5">
      <c r="B714" s="108"/>
      <c r="C714" s="204"/>
      <c r="D714" s="200" t="s">
        <v>249</v>
      </c>
      <c r="E714" s="205" t="s">
        <v>1</v>
      </c>
      <c r="F714" s="206" t="s">
        <v>1291</v>
      </c>
      <c r="G714" s="204"/>
      <c r="H714" s="205" t="s">
        <v>1</v>
      </c>
      <c r="I714" s="139"/>
      <c r="J714" s="204"/>
      <c r="K714" s="204"/>
      <c r="L714" s="108"/>
      <c r="M714" s="110"/>
      <c r="N714" s="111"/>
      <c r="O714" s="111"/>
      <c r="P714" s="111"/>
      <c r="Q714" s="111"/>
      <c r="R714" s="111"/>
      <c r="S714" s="111"/>
      <c r="T714" s="112"/>
      <c r="AT714" s="109" t="s">
        <v>249</v>
      </c>
      <c r="AU714" s="109" t="s">
        <v>83</v>
      </c>
      <c r="AV714" s="13" t="s">
        <v>6</v>
      </c>
      <c r="AW714" s="13" t="s">
        <v>31</v>
      </c>
      <c r="AX714" s="13" t="s">
        <v>75</v>
      </c>
      <c r="AY714" s="109" t="s">
        <v>240</v>
      </c>
    </row>
    <row r="715" spans="2:51" s="12" customFormat="1" ht="12">
      <c r="B715" s="103"/>
      <c r="C715" s="199"/>
      <c r="D715" s="200" t="s">
        <v>249</v>
      </c>
      <c r="E715" s="201" t="s">
        <v>1</v>
      </c>
      <c r="F715" s="202" t="s">
        <v>1292</v>
      </c>
      <c r="G715" s="199"/>
      <c r="H715" s="203">
        <v>8.624</v>
      </c>
      <c r="I715" s="137"/>
      <c r="J715" s="199"/>
      <c r="K715" s="199"/>
      <c r="L715" s="103"/>
      <c r="M715" s="105"/>
      <c r="N715" s="106"/>
      <c r="O715" s="106"/>
      <c r="P715" s="106"/>
      <c r="Q715" s="106"/>
      <c r="R715" s="106"/>
      <c r="S715" s="106"/>
      <c r="T715" s="107"/>
      <c r="AT715" s="104" t="s">
        <v>249</v>
      </c>
      <c r="AU715" s="104" t="s">
        <v>83</v>
      </c>
      <c r="AV715" s="12" t="s">
        <v>83</v>
      </c>
      <c r="AW715" s="12" t="s">
        <v>31</v>
      </c>
      <c r="AX715" s="12" t="s">
        <v>6</v>
      </c>
      <c r="AY715" s="104" t="s">
        <v>240</v>
      </c>
    </row>
    <row r="716" spans="2:65" s="1" customFormat="1" ht="24">
      <c r="B716" s="95"/>
      <c r="C716" s="193">
        <v>206</v>
      </c>
      <c r="D716" s="193" t="s">
        <v>242</v>
      </c>
      <c r="E716" s="194" t="s">
        <v>1293</v>
      </c>
      <c r="F716" s="195" t="s">
        <v>1294</v>
      </c>
      <c r="G716" s="196" t="s">
        <v>360</v>
      </c>
      <c r="H716" s="197">
        <v>1</v>
      </c>
      <c r="I716" s="128">
        <v>0</v>
      </c>
      <c r="J716" s="198">
        <f>ROUND(I716*H716,1)</f>
        <v>0</v>
      </c>
      <c r="K716" s="195" t="s">
        <v>246</v>
      </c>
      <c r="L716" s="28"/>
      <c r="M716" s="97" t="s">
        <v>1</v>
      </c>
      <c r="N716" s="98" t="s">
        <v>41</v>
      </c>
      <c r="O716" s="99">
        <v>0.11</v>
      </c>
      <c r="P716" s="99">
        <f>O716*H716</f>
        <v>0.11</v>
      </c>
      <c r="Q716" s="99">
        <v>0</v>
      </c>
      <c r="R716" s="99">
        <f>Q716*H716</f>
        <v>0</v>
      </c>
      <c r="S716" s="99">
        <v>0.0018</v>
      </c>
      <c r="T716" s="100">
        <f>S716*H716</f>
        <v>0.0018</v>
      </c>
      <c r="AR716" s="101" t="s">
        <v>357</v>
      </c>
      <c r="AT716" s="101" t="s">
        <v>242</v>
      </c>
      <c r="AU716" s="101" t="s">
        <v>83</v>
      </c>
      <c r="AY716" s="17" t="s">
        <v>240</v>
      </c>
      <c r="BE716" s="102">
        <f>IF(N716="základní",J716,0)</f>
        <v>0</v>
      </c>
      <c r="BF716" s="102">
        <f>IF(N716="snížená",J716,0)</f>
        <v>0</v>
      </c>
      <c r="BG716" s="102">
        <f>IF(N716="zákl. přenesená",J716,0)</f>
        <v>0</v>
      </c>
      <c r="BH716" s="102">
        <f>IF(N716="sníž. přenesená",J716,0)</f>
        <v>0</v>
      </c>
      <c r="BI716" s="102">
        <f>IF(N716="nulová",J716,0)</f>
        <v>0</v>
      </c>
      <c r="BJ716" s="17" t="s">
        <v>83</v>
      </c>
      <c r="BK716" s="102">
        <f>ROUND(I716*H716,1)</f>
        <v>0</v>
      </c>
      <c r="BL716" s="17" t="s">
        <v>357</v>
      </c>
      <c r="BM716" s="101" t="s">
        <v>1295</v>
      </c>
    </row>
    <row r="717" spans="2:51" s="12" customFormat="1" ht="12">
      <c r="B717" s="103"/>
      <c r="C717" s="199"/>
      <c r="D717" s="200" t="s">
        <v>249</v>
      </c>
      <c r="E717" s="201" t="s">
        <v>1</v>
      </c>
      <c r="F717" s="202" t="s">
        <v>419</v>
      </c>
      <c r="G717" s="199"/>
      <c r="H717" s="203">
        <v>1</v>
      </c>
      <c r="I717" s="137"/>
      <c r="J717" s="199"/>
      <c r="K717" s="199"/>
      <c r="L717" s="103"/>
      <c r="M717" s="105"/>
      <c r="N717" s="106"/>
      <c r="O717" s="106"/>
      <c r="P717" s="106"/>
      <c r="Q717" s="106"/>
      <c r="R717" s="106"/>
      <c r="S717" s="106"/>
      <c r="T717" s="107"/>
      <c r="AT717" s="104" t="s">
        <v>249</v>
      </c>
      <c r="AU717" s="104" t="s">
        <v>83</v>
      </c>
      <c r="AV717" s="12" t="s">
        <v>83</v>
      </c>
      <c r="AW717" s="12" t="s">
        <v>31</v>
      </c>
      <c r="AX717" s="12" t="s">
        <v>6</v>
      </c>
      <c r="AY717" s="104" t="s">
        <v>240</v>
      </c>
    </row>
    <row r="718" spans="2:65" s="1" customFormat="1" ht="24">
      <c r="B718" s="95"/>
      <c r="C718" s="193">
        <v>207</v>
      </c>
      <c r="D718" s="193" t="s">
        <v>242</v>
      </c>
      <c r="E718" s="194" t="s">
        <v>1296</v>
      </c>
      <c r="F718" s="195" t="s">
        <v>1297</v>
      </c>
      <c r="G718" s="196" t="s">
        <v>360</v>
      </c>
      <c r="H718" s="197">
        <v>5</v>
      </c>
      <c r="I718" s="128">
        <v>0</v>
      </c>
      <c r="J718" s="198">
        <f>ROUND(I718*H718,1)</f>
        <v>0</v>
      </c>
      <c r="K718" s="195" t="s">
        <v>246</v>
      </c>
      <c r="L718" s="28"/>
      <c r="M718" s="97" t="s">
        <v>1</v>
      </c>
      <c r="N718" s="98" t="s">
        <v>41</v>
      </c>
      <c r="O718" s="99">
        <v>1.03</v>
      </c>
      <c r="P718" s="99">
        <f>O718*H718</f>
        <v>5.15</v>
      </c>
      <c r="Q718" s="99">
        <v>0</v>
      </c>
      <c r="R718" s="99">
        <f>Q718*H718</f>
        <v>0</v>
      </c>
      <c r="S718" s="99">
        <v>0</v>
      </c>
      <c r="T718" s="100">
        <f>S718*H718</f>
        <v>0</v>
      </c>
      <c r="AR718" s="101" t="s">
        <v>357</v>
      </c>
      <c r="AT718" s="101" t="s">
        <v>242</v>
      </c>
      <c r="AU718" s="101" t="s">
        <v>83</v>
      </c>
      <c r="AY718" s="17" t="s">
        <v>240</v>
      </c>
      <c r="BE718" s="102">
        <f>IF(N718="základní",J718,0)</f>
        <v>0</v>
      </c>
      <c r="BF718" s="102">
        <f>IF(N718="snížená",J718,0)</f>
        <v>0</v>
      </c>
      <c r="BG718" s="102">
        <f>IF(N718="zákl. přenesená",J718,0)</f>
        <v>0</v>
      </c>
      <c r="BH718" s="102">
        <f>IF(N718="sníž. přenesená",J718,0)</f>
        <v>0</v>
      </c>
      <c r="BI718" s="102">
        <f>IF(N718="nulová",J718,0)</f>
        <v>0</v>
      </c>
      <c r="BJ718" s="17" t="s">
        <v>83</v>
      </c>
      <c r="BK718" s="102">
        <f>ROUND(I718*H718,1)</f>
        <v>0</v>
      </c>
      <c r="BL718" s="17" t="s">
        <v>357</v>
      </c>
      <c r="BM718" s="101" t="s">
        <v>1298</v>
      </c>
    </row>
    <row r="719" spans="2:51" s="13" customFormat="1" ht="12">
      <c r="B719" s="108"/>
      <c r="C719" s="204"/>
      <c r="D719" s="200" t="s">
        <v>249</v>
      </c>
      <c r="E719" s="205" t="s">
        <v>1</v>
      </c>
      <c r="F719" s="206" t="s">
        <v>1299</v>
      </c>
      <c r="G719" s="204"/>
      <c r="H719" s="205" t="s">
        <v>1</v>
      </c>
      <c r="I719" s="139"/>
      <c r="J719" s="204"/>
      <c r="K719" s="204"/>
      <c r="L719" s="108"/>
      <c r="M719" s="110"/>
      <c r="N719" s="111"/>
      <c r="O719" s="111"/>
      <c r="P719" s="111"/>
      <c r="Q719" s="111"/>
      <c r="R719" s="111"/>
      <c r="S719" s="111"/>
      <c r="T719" s="112"/>
      <c r="AT719" s="109" t="s">
        <v>249</v>
      </c>
      <c r="AU719" s="109" t="s">
        <v>83</v>
      </c>
      <c r="AV719" s="13" t="s">
        <v>6</v>
      </c>
      <c r="AW719" s="13" t="s">
        <v>31</v>
      </c>
      <c r="AX719" s="13" t="s">
        <v>75</v>
      </c>
      <c r="AY719" s="109" t="s">
        <v>240</v>
      </c>
    </row>
    <row r="720" spans="2:51" s="12" customFormat="1" ht="12">
      <c r="B720" s="103"/>
      <c r="C720" s="199"/>
      <c r="D720" s="200" t="s">
        <v>249</v>
      </c>
      <c r="E720" s="201" t="s">
        <v>1</v>
      </c>
      <c r="F720" s="202" t="s">
        <v>1300</v>
      </c>
      <c r="G720" s="199"/>
      <c r="H720" s="203">
        <v>5</v>
      </c>
      <c r="I720" s="137"/>
      <c r="J720" s="199"/>
      <c r="K720" s="199"/>
      <c r="L720" s="103"/>
      <c r="M720" s="105"/>
      <c r="N720" s="106"/>
      <c r="O720" s="106"/>
      <c r="P720" s="106"/>
      <c r="Q720" s="106"/>
      <c r="R720" s="106"/>
      <c r="S720" s="106"/>
      <c r="T720" s="107"/>
      <c r="AT720" s="104" t="s">
        <v>249</v>
      </c>
      <c r="AU720" s="104" t="s">
        <v>83</v>
      </c>
      <c r="AV720" s="12" t="s">
        <v>83</v>
      </c>
      <c r="AW720" s="12" t="s">
        <v>31</v>
      </c>
      <c r="AX720" s="12" t="s">
        <v>6</v>
      </c>
      <c r="AY720" s="104" t="s">
        <v>240</v>
      </c>
    </row>
    <row r="721" spans="2:65" s="1" customFormat="1" ht="12">
      <c r="B721" s="95"/>
      <c r="C721" s="193">
        <v>208</v>
      </c>
      <c r="D721" s="193" t="s">
        <v>242</v>
      </c>
      <c r="E721" s="194" t="s">
        <v>1301</v>
      </c>
      <c r="F721" s="195" t="s">
        <v>1302</v>
      </c>
      <c r="G721" s="196" t="s">
        <v>360</v>
      </c>
      <c r="H721" s="197">
        <v>1</v>
      </c>
      <c r="I721" s="128">
        <v>0</v>
      </c>
      <c r="J721" s="198">
        <f>ROUND(I721*H721,1)</f>
        <v>0</v>
      </c>
      <c r="K721" s="195" t="s">
        <v>1303</v>
      </c>
      <c r="L721" s="28"/>
      <c r="M721" s="97" t="s">
        <v>1</v>
      </c>
      <c r="N721" s="98" t="s">
        <v>41</v>
      </c>
      <c r="O721" s="99">
        <v>0.557</v>
      </c>
      <c r="P721" s="99">
        <f>O721*H721</f>
        <v>0.557</v>
      </c>
      <c r="Q721" s="99">
        <v>0</v>
      </c>
      <c r="R721" s="99">
        <f>Q721*H721</f>
        <v>0</v>
      </c>
      <c r="S721" s="99">
        <v>0</v>
      </c>
      <c r="T721" s="100">
        <f>S721*H721</f>
        <v>0</v>
      </c>
      <c r="AR721" s="101" t="s">
        <v>357</v>
      </c>
      <c r="AT721" s="101" t="s">
        <v>242</v>
      </c>
      <c r="AU721" s="101" t="s">
        <v>83</v>
      </c>
      <c r="AY721" s="17" t="s">
        <v>240</v>
      </c>
      <c r="BE721" s="102">
        <f>IF(N721="základní",J721,0)</f>
        <v>0</v>
      </c>
      <c r="BF721" s="102">
        <f>IF(N721="snížená",J721,0)</f>
        <v>0</v>
      </c>
      <c r="BG721" s="102">
        <f>IF(N721="zákl. přenesená",J721,0)</f>
        <v>0</v>
      </c>
      <c r="BH721" s="102">
        <f>IF(N721="sníž. přenesená",J721,0)</f>
        <v>0</v>
      </c>
      <c r="BI721" s="102">
        <f>IF(N721="nulová",J721,0)</f>
        <v>0</v>
      </c>
      <c r="BJ721" s="17" t="s">
        <v>83</v>
      </c>
      <c r="BK721" s="102">
        <f>ROUND(I721*H721,1)</f>
        <v>0</v>
      </c>
      <c r="BL721" s="17" t="s">
        <v>357</v>
      </c>
      <c r="BM721" s="101" t="s">
        <v>1304</v>
      </c>
    </row>
    <row r="722" spans="2:51" s="12" customFormat="1" ht="12">
      <c r="B722" s="103"/>
      <c r="C722" s="199"/>
      <c r="D722" s="200" t="s">
        <v>249</v>
      </c>
      <c r="E722" s="201" t="s">
        <v>1</v>
      </c>
      <c r="F722" s="202" t="s">
        <v>1305</v>
      </c>
      <c r="G722" s="199"/>
      <c r="H722" s="203">
        <v>1</v>
      </c>
      <c r="I722" s="137"/>
      <c r="J722" s="199"/>
      <c r="K722" s="199"/>
      <c r="L722" s="103"/>
      <c r="M722" s="105"/>
      <c r="N722" s="106"/>
      <c r="O722" s="106"/>
      <c r="P722" s="106"/>
      <c r="Q722" s="106"/>
      <c r="R722" s="106"/>
      <c r="S722" s="106"/>
      <c r="T722" s="107"/>
      <c r="AT722" s="104" t="s">
        <v>249</v>
      </c>
      <c r="AU722" s="104" t="s">
        <v>83</v>
      </c>
      <c r="AV722" s="12" t="s">
        <v>83</v>
      </c>
      <c r="AW722" s="12" t="s">
        <v>31</v>
      </c>
      <c r="AX722" s="12" t="s">
        <v>6</v>
      </c>
      <c r="AY722" s="104" t="s">
        <v>240</v>
      </c>
    </row>
    <row r="723" spans="2:65" s="1" customFormat="1" ht="12">
      <c r="B723" s="95"/>
      <c r="C723" s="215">
        <v>209</v>
      </c>
      <c r="D723" s="215" t="s">
        <v>379</v>
      </c>
      <c r="E723" s="216" t="s">
        <v>1306</v>
      </c>
      <c r="F723" s="217" t="s">
        <v>1307</v>
      </c>
      <c r="G723" s="218" t="s">
        <v>360</v>
      </c>
      <c r="H723" s="219">
        <v>1</v>
      </c>
      <c r="I723" s="129">
        <v>0</v>
      </c>
      <c r="J723" s="220">
        <f>ROUND(I723*H723,1)</f>
        <v>0</v>
      </c>
      <c r="K723" s="217" t="s">
        <v>1303</v>
      </c>
      <c r="L723" s="124"/>
      <c r="M723" s="125" t="s">
        <v>1</v>
      </c>
      <c r="N723" s="126" t="s">
        <v>41</v>
      </c>
      <c r="O723" s="99">
        <v>0</v>
      </c>
      <c r="P723" s="99">
        <f>O723*H723</f>
        <v>0</v>
      </c>
      <c r="Q723" s="99">
        <v>0.0001</v>
      </c>
      <c r="R723" s="99">
        <f>Q723*H723</f>
        <v>0.0001</v>
      </c>
      <c r="S723" s="99">
        <v>0</v>
      </c>
      <c r="T723" s="100">
        <f>S723*H723</f>
        <v>0</v>
      </c>
      <c r="AR723" s="101" t="s">
        <v>382</v>
      </c>
      <c r="AT723" s="101" t="s">
        <v>379</v>
      </c>
      <c r="AU723" s="101" t="s">
        <v>83</v>
      </c>
      <c r="AY723" s="17" t="s">
        <v>240</v>
      </c>
      <c r="BE723" s="102">
        <f>IF(N723="základní",J723,0)</f>
        <v>0</v>
      </c>
      <c r="BF723" s="102">
        <f>IF(N723="snížená",J723,0)</f>
        <v>0</v>
      </c>
      <c r="BG723" s="102">
        <f>IF(N723="zákl. přenesená",J723,0)</f>
        <v>0</v>
      </c>
      <c r="BH723" s="102">
        <f>IF(N723="sníž. přenesená",J723,0)</f>
        <v>0</v>
      </c>
      <c r="BI723" s="102">
        <f>IF(N723="nulová",J723,0)</f>
        <v>0</v>
      </c>
      <c r="BJ723" s="17" t="s">
        <v>83</v>
      </c>
      <c r="BK723" s="102">
        <f>ROUND(I723*H723,1)</f>
        <v>0</v>
      </c>
      <c r="BL723" s="17" t="s">
        <v>357</v>
      </c>
      <c r="BM723" s="101" t="s">
        <v>1308</v>
      </c>
    </row>
    <row r="724" spans="2:65" s="1" customFormat="1" ht="24">
      <c r="B724" s="95"/>
      <c r="C724" s="193">
        <v>210</v>
      </c>
      <c r="D724" s="193" t="s">
        <v>242</v>
      </c>
      <c r="E724" s="194" t="s">
        <v>1309</v>
      </c>
      <c r="F724" s="195" t="s">
        <v>1310</v>
      </c>
      <c r="G724" s="196" t="s">
        <v>360</v>
      </c>
      <c r="H724" s="197">
        <v>2</v>
      </c>
      <c r="I724" s="128">
        <v>0</v>
      </c>
      <c r="J724" s="198">
        <f>ROUND(I724*H724,1)</f>
        <v>0</v>
      </c>
      <c r="K724" s="195" t="s">
        <v>246</v>
      </c>
      <c r="L724" s="28"/>
      <c r="M724" s="97" t="s">
        <v>1</v>
      </c>
      <c r="N724" s="98" t="s">
        <v>41</v>
      </c>
      <c r="O724" s="99">
        <v>0.345</v>
      </c>
      <c r="P724" s="99">
        <f>O724*H724</f>
        <v>0.69</v>
      </c>
      <c r="Q724" s="99">
        <v>0</v>
      </c>
      <c r="R724" s="99">
        <f>Q724*H724</f>
        <v>0</v>
      </c>
      <c r="S724" s="99">
        <v>0</v>
      </c>
      <c r="T724" s="100">
        <f>S724*H724</f>
        <v>0</v>
      </c>
      <c r="AR724" s="101" t="s">
        <v>357</v>
      </c>
      <c r="AT724" s="101" t="s">
        <v>242</v>
      </c>
      <c r="AU724" s="101" t="s">
        <v>83</v>
      </c>
      <c r="AY724" s="17" t="s">
        <v>240</v>
      </c>
      <c r="BE724" s="102">
        <f>IF(N724="základní",J724,0)</f>
        <v>0</v>
      </c>
      <c r="BF724" s="102">
        <f>IF(N724="snížená",J724,0)</f>
        <v>0</v>
      </c>
      <c r="BG724" s="102">
        <f>IF(N724="zákl. přenesená",J724,0)</f>
        <v>0</v>
      </c>
      <c r="BH724" s="102">
        <f>IF(N724="sníž. přenesená",J724,0)</f>
        <v>0</v>
      </c>
      <c r="BI724" s="102">
        <f>IF(N724="nulová",J724,0)</f>
        <v>0</v>
      </c>
      <c r="BJ724" s="17" t="s">
        <v>83</v>
      </c>
      <c r="BK724" s="102">
        <f>ROUND(I724*H724,1)</f>
        <v>0</v>
      </c>
      <c r="BL724" s="17" t="s">
        <v>357</v>
      </c>
      <c r="BM724" s="101" t="s">
        <v>1311</v>
      </c>
    </row>
    <row r="725" spans="2:51" s="12" customFormat="1" ht="12">
      <c r="B725" s="103"/>
      <c r="C725" s="199"/>
      <c r="D725" s="200" t="s">
        <v>249</v>
      </c>
      <c r="E725" s="201" t="s">
        <v>1</v>
      </c>
      <c r="F725" s="202" t="s">
        <v>1248</v>
      </c>
      <c r="G725" s="199"/>
      <c r="H725" s="203">
        <v>2</v>
      </c>
      <c r="I725" s="137"/>
      <c r="J725" s="199"/>
      <c r="K725" s="199"/>
      <c r="L725" s="103"/>
      <c r="M725" s="105"/>
      <c r="N725" s="106"/>
      <c r="O725" s="106"/>
      <c r="P725" s="106"/>
      <c r="Q725" s="106"/>
      <c r="R725" s="106"/>
      <c r="S725" s="106"/>
      <c r="T725" s="107"/>
      <c r="AT725" s="104" t="s">
        <v>249</v>
      </c>
      <c r="AU725" s="104" t="s">
        <v>83</v>
      </c>
      <c r="AV725" s="12" t="s">
        <v>83</v>
      </c>
      <c r="AW725" s="12" t="s">
        <v>31</v>
      </c>
      <c r="AX725" s="12" t="s">
        <v>6</v>
      </c>
      <c r="AY725" s="104" t="s">
        <v>240</v>
      </c>
    </row>
    <row r="726" spans="2:65" s="1" customFormat="1" ht="24">
      <c r="B726" s="95"/>
      <c r="C726" s="215">
        <v>211</v>
      </c>
      <c r="D726" s="215" t="s">
        <v>379</v>
      </c>
      <c r="E726" s="216" t="s">
        <v>1312</v>
      </c>
      <c r="F726" s="217" t="s">
        <v>1313</v>
      </c>
      <c r="G726" s="218" t="s">
        <v>253</v>
      </c>
      <c r="H726" s="219">
        <v>1.452</v>
      </c>
      <c r="I726" s="129">
        <v>0</v>
      </c>
      <c r="J726" s="220">
        <f>ROUND(I726*H726,1)</f>
        <v>0</v>
      </c>
      <c r="K726" s="217" t="s">
        <v>246</v>
      </c>
      <c r="L726" s="124"/>
      <c r="M726" s="125" t="s">
        <v>1</v>
      </c>
      <c r="N726" s="126" t="s">
        <v>41</v>
      </c>
      <c r="O726" s="99">
        <v>0</v>
      </c>
      <c r="P726" s="99">
        <f>O726*H726</f>
        <v>0</v>
      </c>
      <c r="Q726" s="99">
        <v>0.0011</v>
      </c>
      <c r="R726" s="99">
        <f>Q726*H726</f>
        <v>0.0015972</v>
      </c>
      <c r="S726" s="99">
        <v>0</v>
      </c>
      <c r="T726" s="100">
        <f>S726*H726</f>
        <v>0</v>
      </c>
      <c r="AR726" s="101" t="s">
        <v>382</v>
      </c>
      <c r="AT726" s="101" t="s">
        <v>379</v>
      </c>
      <c r="AU726" s="101" t="s">
        <v>83</v>
      </c>
      <c r="AY726" s="17" t="s">
        <v>240</v>
      </c>
      <c r="BE726" s="102">
        <f>IF(N726="základní",J726,0)</f>
        <v>0</v>
      </c>
      <c r="BF726" s="102">
        <f>IF(N726="snížená",J726,0)</f>
        <v>0</v>
      </c>
      <c r="BG726" s="102">
        <f>IF(N726="zákl. přenesená",J726,0)</f>
        <v>0</v>
      </c>
      <c r="BH726" s="102">
        <f>IF(N726="sníž. přenesená",J726,0)</f>
        <v>0</v>
      </c>
      <c r="BI726" s="102">
        <f>IF(N726="nulová",J726,0)</f>
        <v>0</v>
      </c>
      <c r="BJ726" s="17" t="s">
        <v>83</v>
      </c>
      <c r="BK726" s="102">
        <f>ROUND(I726*H726,1)</f>
        <v>0</v>
      </c>
      <c r="BL726" s="17" t="s">
        <v>357</v>
      </c>
      <c r="BM726" s="101" t="s">
        <v>1314</v>
      </c>
    </row>
    <row r="727" spans="2:51" s="12" customFormat="1" ht="12">
      <c r="B727" s="103"/>
      <c r="C727" s="199"/>
      <c r="D727" s="200" t="s">
        <v>249</v>
      </c>
      <c r="E727" s="201" t="s">
        <v>1</v>
      </c>
      <c r="F727" s="202" t="s">
        <v>1315</v>
      </c>
      <c r="G727" s="199"/>
      <c r="H727" s="203">
        <v>1.452</v>
      </c>
      <c r="I727" s="137"/>
      <c r="J727" s="199"/>
      <c r="K727" s="199"/>
      <c r="L727" s="103"/>
      <c r="M727" s="105"/>
      <c r="N727" s="106"/>
      <c r="O727" s="106"/>
      <c r="P727" s="106"/>
      <c r="Q727" s="106"/>
      <c r="R727" s="106"/>
      <c r="S727" s="106"/>
      <c r="T727" s="107"/>
      <c r="AT727" s="104" t="s">
        <v>249</v>
      </c>
      <c r="AU727" s="104" t="s">
        <v>83</v>
      </c>
      <c r="AV727" s="12" t="s">
        <v>83</v>
      </c>
      <c r="AW727" s="12" t="s">
        <v>31</v>
      </c>
      <c r="AX727" s="12" t="s">
        <v>6</v>
      </c>
      <c r="AY727" s="104" t="s">
        <v>240</v>
      </c>
    </row>
    <row r="728" spans="2:65" s="1" customFormat="1" ht="24">
      <c r="B728" s="95"/>
      <c r="C728" s="215">
        <v>212</v>
      </c>
      <c r="D728" s="215" t="s">
        <v>379</v>
      </c>
      <c r="E728" s="216" t="s">
        <v>1316</v>
      </c>
      <c r="F728" s="217" t="s">
        <v>1317</v>
      </c>
      <c r="G728" s="218" t="s">
        <v>253</v>
      </c>
      <c r="H728" s="219">
        <v>6.12</v>
      </c>
      <c r="I728" s="129">
        <v>0</v>
      </c>
      <c r="J728" s="220">
        <f>ROUND(I728*H728,1)</f>
        <v>0</v>
      </c>
      <c r="K728" s="217" t="s">
        <v>246</v>
      </c>
      <c r="L728" s="124"/>
      <c r="M728" s="125" t="s">
        <v>1</v>
      </c>
      <c r="N728" s="126" t="s">
        <v>41</v>
      </c>
      <c r="O728" s="99">
        <v>0</v>
      </c>
      <c r="P728" s="99">
        <f>O728*H728</f>
        <v>0</v>
      </c>
      <c r="Q728" s="99">
        <v>0.0015</v>
      </c>
      <c r="R728" s="99">
        <f>Q728*H728</f>
        <v>0.00918</v>
      </c>
      <c r="S728" s="99">
        <v>0</v>
      </c>
      <c r="T728" s="100">
        <f>S728*H728</f>
        <v>0</v>
      </c>
      <c r="AR728" s="101" t="s">
        <v>382</v>
      </c>
      <c r="AT728" s="101" t="s">
        <v>379</v>
      </c>
      <c r="AU728" s="101" t="s">
        <v>83</v>
      </c>
      <c r="AY728" s="17" t="s">
        <v>240</v>
      </c>
      <c r="BE728" s="102">
        <f>IF(N728="základní",J728,0)</f>
        <v>0</v>
      </c>
      <c r="BF728" s="102">
        <f>IF(N728="snížená",J728,0)</f>
        <v>0</v>
      </c>
      <c r="BG728" s="102">
        <f>IF(N728="zákl. přenesená",J728,0)</f>
        <v>0</v>
      </c>
      <c r="BH728" s="102">
        <f>IF(N728="sníž. přenesená",J728,0)</f>
        <v>0</v>
      </c>
      <c r="BI728" s="102">
        <f>IF(N728="nulová",J728,0)</f>
        <v>0</v>
      </c>
      <c r="BJ728" s="17" t="s">
        <v>83</v>
      </c>
      <c r="BK728" s="102">
        <f>ROUND(I728*H728,1)</f>
        <v>0</v>
      </c>
      <c r="BL728" s="17" t="s">
        <v>357</v>
      </c>
      <c r="BM728" s="101" t="s">
        <v>1318</v>
      </c>
    </row>
    <row r="729" spans="2:51" s="12" customFormat="1" ht="12">
      <c r="B729" s="103"/>
      <c r="C729" s="199"/>
      <c r="D729" s="200" t="s">
        <v>249</v>
      </c>
      <c r="E729" s="201" t="s">
        <v>1</v>
      </c>
      <c r="F729" s="202" t="s">
        <v>1319</v>
      </c>
      <c r="G729" s="199"/>
      <c r="H729" s="203">
        <v>6.12</v>
      </c>
      <c r="I729" s="137"/>
      <c r="J729" s="199"/>
      <c r="K729" s="199"/>
      <c r="L729" s="103"/>
      <c r="M729" s="105"/>
      <c r="N729" s="106"/>
      <c r="O729" s="106"/>
      <c r="P729" s="106"/>
      <c r="Q729" s="106"/>
      <c r="R729" s="106"/>
      <c r="S729" s="106"/>
      <c r="T729" s="107"/>
      <c r="AT729" s="104" t="s">
        <v>249</v>
      </c>
      <c r="AU729" s="104" t="s">
        <v>83</v>
      </c>
      <c r="AV729" s="12" t="s">
        <v>83</v>
      </c>
      <c r="AW729" s="12" t="s">
        <v>31</v>
      </c>
      <c r="AX729" s="12" t="s">
        <v>6</v>
      </c>
      <c r="AY729" s="104" t="s">
        <v>240</v>
      </c>
    </row>
    <row r="730" spans="2:65" s="1" customFormat="1" ht="24">
      <c r="B730" s="95"/>
      <c r="C730" s="215">
        <v>213</v>
      </c>
      <c r="D730" s="215" t="s">
        <v>379</v>
      </c>
      <c r="E730" s="216" t="s">
        <v>1320</v>
      </c>
      <c r="F730" s="217" t="s">
        <v>1321</v>
      </c>
      <c r="G730" s="218" t="s">
        <v>1322</v>
      </c>
      <c r="H730" s="219">
        <v>5</v>
      </c>
      <c r="I730" s="129">
        <v>0</v>
      </c>
      <c r="J730" s="220">
        <f>ROUND(I730*H730,1)</f>
        <v>0</v>
      </c>
      <c r="K730" s="217" t="s">
        <v>246</v>
      </c>
      <c r="L730" s="124"/>
      <c r="M730" s="125" t="s">
        <v>1</v>
      </c>
      <c r="N730" s="126" t="s">
        <v>41</v>
      </c>
      <c r="O730" s="99">
        <v>0</v>
      </c>
      <c r="P730" s="99">
        <f>O730*H730</f>
        <v>0</v>
      </c>
      <c r="Q730" s="99">
        <v>0.0002</v>
      </c>
      <c r="R730" s="99">
        <f>Q730*H730</f>
        <v>0.001</v>
      </c>
      <c r="S730" s="99">
        <v>0</v>
      </c>
      <c r="T730" s="100">
        <f>S730*H730</f>
        <v>0</v>
      </c>
      <c r="AR730" s="101" t="s">
        <v>382</v>
      </c>
      <c r="AT730" s="101" t="s">
        <v>379</v>
      </c>
      <c r="AU730" s="101" t="s">
        <v>83</v>
      </c>
      <c r="AY730" s="17" t="s">
        <v>240</v>
      </c>
      <c r="BE730" s="102">
        <f>IF(N730="základní",J730,0)</f>
        <v>0</v>
      </c>
      <c r="BF730" s="102">
        <f>IF(N730="snížená",J730,0)</f>
        <v>0</v>
      </c>
      <c r="BG730" s="102">
        <f>IF(N730="zákl. přenesená",J730,0)</f>
        <v>0</v>
      </c>
      <c r="BH730" s="102">
        <f>IF(N730="sníž. přenesená",J730,0)</f>
        <v>0</v>
      </c>
      <c r="BI730" s="102">
        <f>IF(N730="nulová",J730,0)</f>
        <v>0</v>
      </c>
      <c r="BJ730" s="17" t="s">
        <v>83</v>
      </c>
      <c r="BK730" s="102">
        <f>ROUND(I730*H730,1)</f>
        <v>0</v>
      </c>
      <c r="BL730" s="17" t="s">
        <v>357</v>
      </c>
      <c r="BM730" s="101" t="s">
        <v>1323</v>
      </c>
    </row>
    <row r="731" spans="2:65" s="1" customFormat="1" ht="24">
      <c r="B731" s="95"/>
      <c r="C731" s="215">
        <v>214</v>
      </c>
      <c r="D731" s="215" t="s">
        <v>379</v>
      </c>
      <c r="E731" s="216" t="s">
        <v>1320</v>
      </c>
      <c r="F731" s="217" t="s">
        <v>1321</v>
      </c>
      <c r="G731" s="218" t="s">
        <v>1322</v>
      </c>
      <c r="H731" s="219">
        <v>2</v>
      </c>
      <c r="I731" s="129">
        <v>0</v>
      </c>
      <c r="J731" s="220">
        <f>ROUND(I731*H731,1)</f>
        <v>0</v>
      </c>
      <c r="K731" s="217" t="s">
        <v>246</v>
      </c>
      <c r="L731" s="124"/>
      <c r="M731" s="125" t="s">
        <v>1</v>
      </c>
      <c r="N731" s="126" t="s">
        <v>41</v>
      </c>
      <c r="O731" s="99">
        <v>0</v>
      </c>
      <c r="P731" s="99">
        <f>O731*H731</f>
        <v>0</v>
      </c>
      <c r="Q731" s="99">
        <v>0.0002</v>
      </c>
      <c r="R731" s="99">
        <f>Q731*H731</f>
        <v>0.0004</v>
      </c>
      <c r="S731" s="99">
        <v>0</v>
      </c>
      <c r="T731" s="100">
        <f>S731*H731</f>
        <v>0</v>
      </c>
      <c r="AR731" s="101" t="s">
        <v>382</v>
      </c>
      <c r="AT731" s="101" t="s">
        <v>379</v>
      </c>
      <c r="AU731" s="101" t="s">
        <v>83</v>
      </c>
      <c r="AY731" s="17" t="s">
        <v>240</v>
      </c>
      <c r="BE731" s="102">
        <f>IF(N731="základní",J731,0)</f>
        <v>0</v>
      </c>
      <c r="BF731" s="102">
        <f>IF(N731="snížená",J731,0)</f>
        <v>0</v>
      </c>
      <c r="BG731" s="102">
        <f>IF(N731="zákl. přenesená",J731,0)</f>
        <v>0</v>
      </c>
      <c r="BH731" s="102">
        <f>IF(N731="sníž. přenesená",J731,0)</f>
        <v>0</v>
      </c>
      <c r="BI731" s="102">
        <f>IF(N731="nulová",J731,0)</f>
        <v>0</v>
      </c>
      <c r="BJ731" s="17" t="s">
        <v>83</v>
      </c>
      <c r="BK731" s="102">
        <f>ROUND(I731*H731,1)</f>
        <v>0</v>
      </c>
      <c r="BL731" s="17" t="s">
        <v>357</v>
      </c>
      <c r="BM731" s="101" t="s">
        <v>1324</v>
      </c>
    </row>
    <row r="732" spans="2:65" s="1" customFormat="1" ht="24">
      <c r="B732" s="95"/>
      <c r="C732" s="193">
        <v>215</v>
      </c>
      <c r="D732" s="193" t="s">
        <v>242</v>
      </c>
      <c r="E732" s="194" t="s">
        <v>1325</v>
      </c>
      <c r="F732" s="195" t="s">
        <v>1326</v>
      </c>
      <c r="G732" s="196" t="s">
        <v>360</v>
      </c>
      <c r="H732" s="197">
        <v>5</v>
      </c>
      <c r="I732" s="128">
        <v>0</v>
      </c>
      <c r="J732" s="198">
        <f>ROUND(I732*H732,1)</f>
        <v>0</v>
      </c>
      <c r="K732" s="195" t="s">
        <v>246</v>
      </c>
      <c r="L732" s="28"/>
      <c r="M732" s="97" t="s">
        <v>1</v>
      </c>
      <c r="N732" s="98" t="s">
        <v>41</v>
      </c>
      <c r="O732" s="99">
        <v>0.464</v>
      </c>
      <c r="P732" s="99">
        <f>O732*H732</f>
        <v>2.3200000000000003</v>
      </c>
      <c r="Q732" s="99">
        <v>0</v>
      </c>
      <c r="R732" s="99">
        <f>Q732*H732</f>
        <v>0</v>
      </c>
      <c r="S732" s="99">
        <v>0</v>
      </c>
      <c r="T732" s="100">
        <f>S732*H732</f>
        <v>0</v>
      </c>
      <c r="AR732" s="101" t="s">
        <v>357</v>
      </c>
      <c r="AT732" s="101" t="s">
        <v>242</v>
      </c>
      <c r="AU732" s="101" t="s">
        <v>83</v>
      </c>
      <c r="AY732" s="17" t="s">
        <v>240</v>
      </c>
      <c r="BE732" s="102">
        <f>IF(N732="základní",J732,0)</f>
        <v>0</v>
      </c>
      <c r="BF732" s="102">
        <f>IF(N732="snížená",J732,0)</f>
        <v>0</v>
      </c>
      <c r="BG732" s="102">
        <f>IF(N732="zákl. přenesená",J732,0)</f>
        <v>0</v>
      </c>
      <c r="BH732" s="102">
        <f>IF(N732="sníž. přenesená",J732,0)</f>
        <v>0</v>
      </c>
      <c r="BI732" s="102">
        <f>IF(N732="nulová",J732,0)</f>
        <v>0</v>
      </c>
      <c r="BJ732" s="17" t="s">
        <v>83</v>
      </c>
      <c r="BK732" s="102">
        <f>ROUND(I732*H732,1)</f>
        <v>0</v>
      </c>
      <c r="BL732" s="17" t="s">
        <v>357</v>
      </c>
      <c r="BM732" s="101" t="s">
        <v>1327</v>
      </c>
    </row>
    <row r="733" spans="2:51" s="12" customFormat="1" ht="12">
      <c r="B733" s="103"/>
      <c r="C733" s="199"/>
      <c r="D733" s="200" t="s">
        <v>249</v>
      </c>
      <c r="E733" s="201" t="s">
        <v>1</v>
      </c>
      <c r="F733" s="202" t="s">
        <v>1328</v>
      </c>
      <c r="G733" s="199"/>
      <c r="H733" s="203">
        <v>5</v>
      </c>
      <c r="I733" s="137"/>
      <c r="J733" s="199"/>
      <c r="K733" s="199"/>
      <c r="L733" s="103"/>
      <c r="M733" s="105"/>
      <c r="N733" s="106"/>
      <c r="O733" s="106"/>
      <c r="P733" s="106"/>
      <c r="Q733" s="106"/>
      <c r="R733" s="106"/>
      <c r="S733" s="106"/>
      <c r="T733" s="107"/>
      <c r="AT733" s="104" t="s">
        <v>249</v>
      </c>
      <c r="AU733" s="104" t="s">
        <v>83</v>
      </c>
      <c r="AV733" s="12" t="s">
        <v>83</v>
      </c>
      <c r="AW733" s="12" t="s">
        <v>31</v>
      </c>
      <c r="AX733" s="12" t="s">
        <v>6</v>
      </c>
      <c r="AY733" s="104" t="s">
        <v>240</v>
      </c>
    </row>
    <row r="734" spans="2:65" s="1" customFormat="1" ht="24">
      <c r="B734" s="95"/>
      <c r="C734" s="193">
        <v>216</v>
      </c>
      <c r="D734" s="193" t="s">
        <v>242</v>
      </c>
      <c r="E734" s="194" t="s">
        <v>1329</v>
      </c>
      <c r="F734" s="195" t="s">
        <v>1330</v>
      </c>
      <c r="G734" s="196" t="s">
        <v>360</v>
      </c>
      <c r="H734" s="197">
        <v>1</v>
      </c>
      <c r="I734" s="128">
        <v>0</v>
      </c>
      <c r="J734" s="198">
        <f>ROUND(I734*H734,1)</f>
        <v>0</v>
      </c>
      <c r="K734" s="195" t="s">
        <v>246</v>
      </c>
      <c r="L734" s="28"/>
      <c r="M734" s="97" t="s">
        <v>1</v>
      </c>
      <c r="N734" s="98" t="s">
        <v>41</v>
      </c>
      <c r="O734" s="99">
        <v>0.243</v>
      </c>
      <c r="P734" s="99">
        <f>O734*H734</f>
        <v>0.243</v>
      </c>
      <c r="Q734" s="99">
        <v>0</v>
      </c>
      <c r="R734" s="99">
        <f>Q734*H734</f>
        <v>0</v>
      </c>
      <c r="S734" s="99">
        <v>0</v>
      </c>
      <c r="T734" s="100">
        <f>S734*H734</f>
        <v>0</v>
      </c>
      <c r="AR734" s="101" t="s">
        <v>357</v>
      </c>
      <c r="AT734" s="101" t="s">
        <v>242</v>
      </c>
      <c r="AU734" s="101" t="s">
        <v>83</v>
      </c>
      <c r="AY734" s="17" t="s">
        <v>240</v>
      </c>
      <c r="BE734" s="102">
        <f>IF(N734="základní",J734,0)</f>
        <v>0</v>
      </c>
      <c r="BF734" s="102">
        <f>IF(N734="snížená",J734,0)</f>
        <v>0</v>
      </c>
      <c r="BG734" s="102">
        <f>IF(N734="zákl. přenesená",J734,0)</f>
        <v>0</v>
      </c>
      <c r="BH734" s="102">
        <f>IF(N734="sníž. přenesená",J734,0)</f>
        <v>0</v>
      </c>
      <c r="BI734" s="102">
        <f>IF(N734="nulová",J734,0)</f>
        <v>0</v>
      </c>
      <c r="BJ734" s="17" t="s">
        <v>83</v>
      </c>
      <c r="BK734" s="102">
        <f>ROUND(I734*H734,1)</f>
        <v>0</v>
      </c>
      <c r="BL734" s="17" t="s">
        <v>357</v>
      </c>
      <c r="BM734" s="101" t="s">
        <v>1331</v>
      </c>
    </row>
    <row r="735" spans="2:51" s="12" customFormat="1" ht="12">
      <c r="B735" s="103"/>
      <c r="C735" s="199"/>
      <c r="D735" s="200" t="s">
        <v>249</v>
      </c>
      <c r="E735" s="201" t="s">
        <v>1</v>
      </c>
      <c r="F735" s="202" t="s">
        <v>1332</v>
      </c>
      <c r="G735" s="199"/>
      <c r="H735" s="203">
        <v>1</v>
      </c>
      <c r="I735" s="137"/>
      <c r="J735" s="199"/>
      <c r="K735" s="199"/>
      <c r="L735" s="103"/>
      <c r="M735" s="105"/>
      <c r="N735" s="106"/>
      <c r="O735" s="106"/>
      <c r="P735" s="106"/>
      <c r="Q735" s="106"/>
      <c r="R735" s="106"/>
      <c r="S735" s="106"/>
      <c r="T735" s="107"/>
      <c r="AT735" s="104" t="s">
        <v>249</v>
      </c>
      <c r="AU735" s="104" t="s">
        <v>83</v>
      </c>
      <c r="AV735" s="12" t="s">
        <v>83</v>
      </c>
      <c r="AW735" s="12" t="s">
        <v>31</v>
      </c>
      <c r="AX735" s="12" t="s">
        <v>6</v>
      </c>
      <c r="AY735" s="104" t="s">
        <v>240</v>
      </c>
    </row>
    <row r="736" spans="2:65" s="1" customFormat="1" ht="24">
      <c r="B736" s="95"/>
      <c r="C736" s="215">
        <v>217</v>
      </c>
      <c r="D736" s="215" t="s">
        <v>379</v>
      </c>
      <c r="E736" s="216" t="s">
        <v>1333</v>
      </c>
      <c r="F736" s="217" t="s">
        <v>1334</v>
      </c>
      <c r="G736" s="218" t="s">
        <v>360</v>
      </c>
      <c r="H736" s="219">
        <v>1</v>
      </c>
      <c r="I736" s="129">
        <v>0</v>
      </c>
      <c r="J736" s="220">
        <f>ROUND(I736*H736,1)</f>
        <v>0</v>
      </c>
      <c r="K736" s="217" t="s">
        <v>1</v>
      </c>
      <c r="L736" s="124"/>
      <c r="M736" s="125" t="s">
        <v>1</v>
      </c>
      <c r="N736" s="126" t="s">
        <v>41</v>
      </c>
      <c r="O736" s="99">
        <v>0</v>
      </c>
      <c r="P736" s="99">
        <f>O736*H736</f>
        <v>0</v>
      </c>
      <c r="Q736" s="99">
        <v>0.00123</v>
      </c>
      <c r="R736" s="99">
        <f>Q736*H736</f>
        <v>0.00123</v>
      </c>
      <c r="S736" s="99">
        <v>0</v>
      </c>
      <c r="T736" s="100">
        <f>S736*H736</f>
        <v>0</v>
      </c>
      <c r="AR736" s="101" t="s">
        <v>382</v>
      </c>
      <c r="AT736" s="101" t="s">
        <v>379</v>
      </c>
      <c r="AU736" s="101" t="s">
        <v>83</v>
      </c>
      <c r="AY736" s="17" t="s">
        <v>240</v>
      </c>
      <c r="BE736" s="102">
        <f>IF(N736="základní",J736,0)</f>
        <v>0</v>
      </c>
      <c r="BF736" s="102">
        <f>IF(N736="snížená",J736,0)</f>
        <v>0</v>
      </c>
      <c r="BG736" s="102">
        <f>IF(N736="zákl. přenesená",J736,0)</f>
        <v>0</v>
      </c>
      <c r="BH736" s="102">
        <f>IF(N736="sníž. přenesená",J736,0)</f>
        <v>0</v>
      </c>
      <c r="BI736" s="102">
        <f>IF(N736="nulová",J736,0)</f>
        <v>0</v>
      </c>
      <c r="BJ736" s="17" t="s">
        <v>83</v>
      </c>
      <c r="BK736" s="102">
        <f>ROUND(I736*H736,1)</f>
        <v>0</v>
      </c>
      <c r="BL736" s="17" t="s">
        <v>357</v>
      </c>
      <c r="BM736" s="101" t="s">
        <v>1335</v>
      </c>
    </row>
    <row r="737" spans="2:65" s="1" customFormat="1" ht="24">
      <c r="B737" s="95"/>
      <c r="C737" s="193">
        <v>218</v>
      </c>
      <c r="D737" s="193" t="s">
        <v>242</v>
      </c>
      <c r="E737" s="194" t="s">
        <v>1336</v>
      </c>
      <c r="F737" s="195" t="s">
        <v>1337</v>
      </c>
      <c r="G737" s="196" t="s">
        <v>360</v>
      </c>
      <c r="H737" s="197">
        <v>4</v>
      </c>
      <c r="I737" s="128">
        <v>0</v>
      </c>
      <c r="J737" s="198">
        <f>ROUND(I737*H737,1)</f>
        <v>0</v>
      </c>
      <c r="K737" s="195" t="s">
        <v>246</v>
      </c>
      <c r="L737" s="28"/>
      <c r="M737" s="97" t="s">
        <v>1</v>
      </c>
      <c r="N737" s="98" t="s">
        <v>41</v>
      </c>
      <c r="O737" s="99">
        <v>0.348</v>
      </c>
      <c r="P737" s="99">
        <f>O737*H737</f>
        <v>1.392</v>
      </c>
      <c r="Q737" s="99">
        <v>0</v>
      </c>
      <c r="R737" s="99">
        <f>Q737*H737</f>
        <v>0</v>
      </c>
      <c r="S737" s="99">
        <v>0</v>
      </c>
      <c r="T737" s="100">
        <f>S737*H737</f>
        <v>0</v>
      </c>
      <c r="AR737" s="101" t="s">
        <v>357</v>
      </c>
      <c r="AT737" s="101" t="s">
        <v>242</v>
      </c>
      <c r="AU737" s="101" t="s">
        <v>83</v>
      </c>
      <c r="AY737" s="17" t="s">
        <v>240</v>
      </c>
      <c r="BE737" s="102">
        <f>IF(N737="základní",J737,0)</f>
        <v>0</v>
      </c>
      <c r="BF737" s="102">
        <f>IF(N737="snížená",J737,0)</f>
        <v>0</v>
      </c>
      <c r="BG737" s="102">
        <f>IF(N737="zákl. přenesená",J737,0)</f>
        <v>0</v>
      </c>
      <c r="BH737" s="102">
        <f>IF(N737="sníž. přenesená",J737,0)</f>
        <v>0</v>
      </c>
      <c r="BI737" s="102">
        <f>IF(N737="nulová",J737,0)</f>
        <v>0</v>
      </c>
      <c r="BJ737" s="17" t="s">
        <v>83</v>
      </c>
      <c r="BK737" s="102">
        <f>ROUND(I737*H737,1)</f>
        <v>0</v>
      </c>
      <c r="BL737" s="17" t="s">
        <v>357</v>
      </c>
      <c r="BM737" s="101" t="s">
        <v>1338</v>
      </c>
    </row>
    <row r="738" spans="2:51" s="13" customFormat="1" ht="12">
      <c r="B738" s="108"/>
      <c r="C738" s="204"/>
      <c r="D738" s="200" t="s">
        <v>249</v>
      </c>
      <c r="E738" s="205" t="s">
        <v>1</v>
      </c>
      <c r="F738" s="206" t="s">
        <v>1339</v>
      </c>
      <c r="G738" s="204"/>
      <c r="H738" s="205" t="s">
        <v>1</v>
      </c>
      <c r="I738" s="139"/>
      <c r="J738" s="204"/>
      <c r="K738" s="204"/>
      <c r="L738" s="108"/>
      <c r="M738" s="110"/>
      <c r="N738" s="111"/>
      <c r="O738" s="111"/>
      <c r="P738" s="111"/>
      <c r="Q738" s="111"/>
      <c r="R738" s="111"/>
      <c r="S738" s="111"/>
      <c r="T738" s="112"/>
      <c r="AT738" s="109" t="s">
        <v>249</v>
      </c>
      <c r="AU738" s="109" t="s">
        <v>83</v>
      </c>
      <c r="AV738" s="13" t="s">
        <v>6</v>
      </c>
      <c r="AW738" s="13" t="s">
        <v>31</v>
      </c>
      <c r="AX738" s="13" t="s">
        <v>75</v>
      </c>
      <c r="AY738" s="109" t="s">
        <v>240</v>
      </c>
    </row>
    <row r="739" spans="2:51" s="13" customFormat="1" ht="12">
      <c r="B739" s="108"/>
      <c r="C739" s="204"/>
      <c r="D739" s="200" t="s">
        <v>249</v>
      </c>
      <c r="E739" s="205" t="s">
        <v>1</v>
      </c>
      <c r="F739" s="206" t="s">
        <v>1340</v>
      </c>
      <c r="G739" s="204"/>
      <c r="H739" s="205" t="s">
        <v>1</v>
      </c>
      <c r="I739" s="139"/>
      <c r="J739" s="204"/>
      <c r="K739" s="204"/>
      <c r="L739" s="108"/>
      <c r="M739" s="110"/>
      <c r="N739" s="111"/>
      <c r="O739" s="111"/>
      <c r="P739" s="111"/>
      <c r="Q739" s="111"/>
      <c r="R739" s="111"/>
      <c r="S739" s="111"/>
      <c r="T739" s="112"/>
      <c r="AT739" s="109" t="s">
        <v>249</v>
      </c>
      <c r="AU739" s="109" t="s">
        <v>83</v>
      </c>
      <c r="AV739" s="13" t="s">
        <v>6</v>
      </c>
      <c r="AW739" s="13" t="s">
        <v>31</v>
      </c>
      <c r="AX739" s="13" t="s">
        <v>75</v>
      </c>
      <c r="AY739" s="109" t="s">
        <v>240</v>
      </c>
    </row>
    <row r="740" spans="2:51" s="13" customFormat="1" ht="12">
      <c r="B740" s="108"/>
      <c r="C740" s="204"/>
      <c r="D740" s="200" t="s">
        <v>249</v>
      </c>
      <c r="E740" s="205" t="s">
        <v>1</v>
      </c>
      <c r="F740" s="206" t="s">
        <v>1341</v>
      </c>
      <c r="G740" s="204"/>
      <c r="H740" s="205" t="s">
        <v>1</v>
      </c>
      <c r="I740" s="139"/>
      <c r="J740" s="204"/>
      <c r="K740" s="204"/>
      <c r="L740" s="108"/>
      <c r="M740" s="110"/>
      <c r="N740" s="111"/>
      <c r="O740" s="111"/>
      <c r="P740" s="111"/>
      <c r="Q740" s="111"/>
      <c r="R740" s="111"/>
      <c r="S740" s="111"/>
      <c r="T740" s="112"/>
      <c r="AT740" s="109" t="s">
        <v>249</v>
      </c>
      <c r="AU740" s="109" t="s">
        <v>83</v>
      </c>
      <c r="AV740" s="13" t="s">
        <v>6</v>
      </c>
      <c r="AW740" s="13" t="s">
        <v>31</v>
      </c>
      <c r="AX740" s="13" t="s">
        <v>75</v>
      </c>
      <c r="AY740" s="109" t="s">
        <v>240</v>
      </c>
    </row>
    <row r="741" spans="2:51" s="12" customFormat="1" ht="12">
      <c r="B741" s="103"/>
      <c r="C741" s="199"/>
      <c r="D741" s="200" t="s">
        <v>249</v>
      </c>
      <c r="E741" s="201" t="s">
        <v>1</v>
      </c>
      <c r="F741" s="202" t="s">
        <v>1342</v>
      </c>
      <c r="G741" s="199"/>
      <c r="H741" s="203">
        <v>4</v>
      </c>
      <c r="I741" s="137"/>
      <c r="J741" s="199"/>
      <c r="K741" s="199"/>
      <c r="L741" s="103"/>
      <c r="M741" s="105"/>
      <c r="N741" s="106"/>
      <c r="O741" s="106"/>
      <c r="P741" s="106"/>
      <c r="Q741" s="106"/>
      <c r="R741" s="106"/>
      <c r="S741" s="106"/>
      <c r="T741" s="107"/>
      <c r="AT741" s="104" t="s">
        <v>249</v>
      </c>
      <c r="AU741" s="104" t="s">
        <v>83</v>
      </c>
      <c r="AV741" s="12" t="s">
        <v>83</v>
      </c>
      <c r="AW741" s="12" t="s">
        <v>31</v>
      </c>
      <c r="AX741" s="12" t="s">
        <v>6</v>
      </c>
      <c r="AY741" s="104" t="s">
        <v>240</v>
      </c>
    </row>
    <row r="742" spans="2:65" s="1" customFormat="1" ht="12">
      <c r="B742" s="95"/>
      <c r="C742" s="215">
        <v>219</v>
      </c>
      <c r="D742" s="215" t="s">
        <v>379</v>
      </c>
      <c r="E742" s="216" t="s">
        <v>1343</v>
      </c>
      <c r="F742" s="217" t="s">
        <v>1344</v>
      </c>
      <c r="G742" s="218" t="s">
        <v>397</v>
      </c>
      <c r="H742" s="219">
        <v>0.047</v>
      </c>
      <c r="I742" s="129">
        <v>0</v>
      </c>
      <c r="J742" s="220">
        <f>ROUND(I742*H742,1)</f>
        <v>0</v>
      </c>
      <c r="K742" s="217" t="s">
        <v>246</v>
      </c>
      <c r="L742" s="124"/>
      <c r="M742" s="125" t="s">
        <v>1</v>
      </c>
      <c r="N742" s="126" t="s">
        <v>41</v>
      </c>
      <c r="O742" s="99">
        <v>0</v>
      </c>
      <c r="P742" s="99">
        <f>O742*H742</f>
        <v>0</v>
      </c>
      <c r="Q742" s="99">
        <v>0.5</v>
      </c>
      <c r="R742" s="99">
        <f>Q742*H742</f>
        <v>0.0235</v>
      </c>
      <c r="S742" s="99">
        <v>0</v>
      </c>
      <c r="T742" s="100">
        <f>S742*H742</f>
        <v>0</v>
      </c>
      <c r="AR742" s="101" t="s">
        <v>382</v>
      </c>
      <c r="AT742" s="101" t="s">
        <v>379</v>
      </c>
      <c r="AU742" s="101" t="s">
        <v>83</v>
      </c>
      <c r="AY742" s="17" t="s">
        <v>240</v>
      </c>
      <c r="BE742" s="102">
        <f>IF(N742="základní",J742,0)</f>
        <v>0</v>
      </c>
      <c r="BF742" s="102">
        <f>IF(N742="snížená",J742,0)</f>
        <v>0</v>
      </c>
      <c r="BG742" s="102">
        <f>IF(N742="zákl. přenesená",J742,0)</f>
        <v>0</v>
      </c>
      <c r="BH742" s="102">
        <f>IF(N742="sníž. přenesená",J742,0)</f>
        <v>0</v>
      </c>
      <c r="BI742" s="102">
        <f>IF(N742="nulová",J742,0)</f>
        <v>0</v>
      </c>
      <c r="BJ742" s="17" t="s">
        <v>83</v>
      </c>
      <c r="BK742" s="102">
        <f>ROUND(I742*H742,1)</f>
        <v>0</v>
      </c>
      <c r="BL742" s="17" t="s">
        <v>357</v>
      </c>
      <c r="BM742" s="101" t="s">
        <v>1345</v>
      </c>
    </row>
    <row r="743" spans="2:51" s="12" customFormat="1" ht="12">
      <c r="B743" s="103"/>
      <c r="C743" s="215"/>
      <c r="D743" s="200" t="s">
        <v>249</v>
      </c>
      <c r="E743" s="201" t="s">
        <v>1</v>
      </c>
      <c r="F743" s="202" t="s">
        <v>1346</v>
      </c>
      <c r="G743" s="199"/>
      <c r="H743" s="203">
        <v>0.047</v>
      </c>
      <c r="I743" s="137"/>
      <c r="J743" s="199"/>
      <c r="K743" s="199"/>
      <c r="L743" s="103"/>
      <c r="M743" s="105"/>
      <c r="N743" s="106"/>
      <c r="O743" s="106"/>
      <c r="P743" s="106"/>
      <c r="Q743" s="106"/>
      <c r="R743" s="106"/>
      <c r="S743" s="106"/>
      <c r="T743" s="107"/>
      <c r="AT743" s="104" t="s">
        <v>249</v>
      </c>
      <c r="AU743" s="104" t="s">
        <v>83</v>
      </c>
      <c r="AV743" s="12" t="s">
        <v>83</v>
      </c>
      <c r="AW743" s="12" t="s">
        <v>31</v>
      </c>
      <c r="AX743" s="12" t="s">
        <v>6</v>
      </c>
      <c r="AY743" s="104" t="s">
        <v>240</v>
      </c>
    </row>
    <row r="744" spans="2:65" s="1" customFormat="1" ht="24">
      <c r="B744" s="95"/>
      <c r="C744" s="230">
        <v>220</v>
      </c>
      <c r="D744" s="193" t="s">
        <v>242</v>
      </c>
      <c r="E744" s="194" t="s">
        <v>1347</v>
      </c>
      <c r="F744" s="195" t="s">
        <v>1348</v>
      </c>
      <c r="G744" s="196" t="s">
        <v>360</v>
      </c>
      <c r="H744" s="197">
        <v>1</v>
      </c>
      <c r="I744" s="128">
        <v>0</v>
      </c>
      <c r="J744" s="198">
        <f aca="true" t="shared" si="10" ref="J744">ROUND(I744*H744,1)</f>
        <v>0</v>
      </c>
      <c r="K744" s="195" t="s">
        <v>246</v>
      </c>
      <c r="L744" s="28"/>
      <c r="M744" s="97" t="s">
        <v>1</v>
      </c>
      <c r="N744" s="98" t="s">
        <v>41</v>
      </c>
      <c r="O744" s="99">
        <v>0.88</v>
      </c>
      <c r="P744" s="99">
        <f aca="true" t="shared" si="11" ref="P744">O744*H744</f>
        <v>0.88</v>
      </c>
      <c r="Q744" s="99">
        <v>0</v>
      </c>
      <c r="R744" s="99">
        <f aca="true" t="shared" si="12" ref="R744">Q744*H744</f>
        <v>0</v>
      </c>
      <c r="S744" s="99">
        <v>0.166</v>
      </c>
      <c r="T744" s="100">
        <f aca="true" t="shared" si="13" ref="T744">S744*H744</f>
        <v>0.166</v>
      </c>
      <c r="AR744" s="101" t="s">
        <v>357</v>
      </c>
      <c r="AT744" s="101" t="s">
        <v>242</v>
      </c>
      <c r="AU744" s="101" t="s">
        <v>83</v>
      </c>
      <c r="AY744" s="17" t="s">
        <v>240</v>
      </c>
      <c r="BE744" s="102">
        <f aca="true" t="shared" si="14" ref="BE744">IF(N744="základní",J744,0)</f>
        <v>0</v>
      </c>
      <c r="BF744" s="102">
        <f aca="true" t="shared" si="15" ref="BF744">IF(N744="snížená",J744,0)</f>
        <v>0</v>
      </c>
      <c r="BG744" s="102">
        <f aca="true" t="shared" si="16" ref="BG744">IF(N744="zákl. přenesená",J744,0)</f>
        <v>0</v>
      </c>
      <c r="BH744" s="102">
        <f aca="true" t="shared" si="17" ref="BH744">IF(N744="sníž. přenesená",J744,0)</f>
        <v>0</v>
      </c>
      <c r="BI744" s="102">
        <f aca="true" t="shared" si="18" ref="BI744">IF(N744="nulová",J744,0)</f>
        <v>0</v>
      </c>
      <c r="BJ744" s="17" t="s">
        <v>83</v>
      </c>
      <c r="BK744" s="102">
        <f aca="true" t="shared" si="19" ref="BK744">ROUND(I744*H744,1)</f>
        <v>0</v>
      </c>
      <c r="BL744" s="17" t="s">
        <v>357</v>
      </c>
      <c r="BM744" s="101" t="s">
        <v>1349</v>
      </c>
    </row>
    <row r="745" spans="2:51" s="12" customFormat="1" ht="12">
      <c r="B745" s="103"/>
      <c r="C745" s="231"/>
      <c r="D745" s="200" t="s">
        <v>249</v>
      </c>
      <c r="E745" s="201" t="s">
        <v>1</v>
      </c>
      <c r="F745" s="202" t="s">
        <v>848</v>
      </c>
      <c r="G745" s="199"/>
      <c r="H745" s="203">
        <v>1</v>
      </c>
      <c r="I745" s="137"/>
      <c r="J745" s="199"/>
      <c r="K745" s="199"/>
      <c r="L745" s="103"/>
      <c r="M745" s="105"/>
      <c r="N745" s="106"/>
      <c r="O745" s="106"/>
      <c r="P745" s="106"/>
      <c r="Q745" s="106"/>
      <c r="R745" s="106"/>
      <c r="S745" s="106"/>
      <c r="T745" s="107"/>
      <c r="AT745" s="104" t="s">
        <v>249</v>
      </c>
      <c r="AU745" s="104" t="s">
        <v>83</v>
      </c>
      <c r="AV745" s="12" t="s">
        <v>83</v>
      </c>
      <c r="AW745" s="12" t="s">
        <v>31</v>
      </c>
      <c r="AX745" s="12" t="s">
        <v>6</v>
      </c>
      <c r="AY745" s="104" t="s">
        <v>240</v>
      </c>
    </row>
    <row r="746" spans="2:65" s="1" customFormat="1" ht="24">
      <c r="B746" s="95"/>
      <c r="C746" s="232">
        <v>221</v>
      </c>
      <c r="D746" s="193" t="s">
        <v>242</v>
      </c>
      <c r="E746" s="194" t="s">
        <v>1350</v>
      </c>
      <c r="F746" s="195" t="s">
        <v>1351</v>
      </c>
      <c r="G746" s="196" t="s">
        <v>504</v>
      </c>
      <c r="H746" s="197">
        <v>0.273</v>
      </c>
      <c r="I746" s="128">
        <v>0</v>
      </c>
      <c r="J746" s="198">
        <f>ROUND(I746*H746,1)</f>
        <v>0</v>
      </c>
      <c r="K746" s="195" t="s">
        <v>246</v>
      </c>
      <c r="L746" s="28"/>
      <c r="M746" s="97" t="s">
        <v>1</v>
      </c>
      <c r="N746" s="98" t="s">
        <v>41</v>
      </c>
      <c r="O746" s="99">
        <v>2.421</v>
      </c>
      <c r="P746" s="99">
        <f>O746*H746</f>
        <v>0.660933</v>
      </c>
      <c r="Q746" s="99">
        <v>0</v>
      </c>
      <c r="R746" s="99">
        <f>Q746*H746</f>
        <v>0</v>
      </c>
      <c r="S746" s="99">
        <v>0</v>
      </c>
      <c r="T746" s="100">
        <f>S746*H746</f>
        <v>0</v>
      </c>
      <c r="AR746" s="101" t="s">
        <v>357</v>
      </c>
      <c r="AT746" s="101" t="s">
        <v>242</v>
      </c>
      <c r="AU746" s="101" t="s">
        <v>83</v>
      </c>
      <c r="AY746" s="17" t="s">
        <v>240</v>
      </c>
      <c r="BE746" s="102">
        <f>IF(N746="základní",J746,0)</f>
        <v>0</v>
      </c>
      <c r="BF746" s="102">
        <f>IF(N746="snížená",J746,0)</f>
        <v>0</v>
      </c>
      <c r="BG746" s="102">
        <f>IF(N746="zákl. přenesená",J746,0)</f>
        <v>0</v>
      </c>
      <c r="BH746" s="102">
        <f>IF(N746="sníž. přenesená",J746,0)</f>
        <v>0</v>
      </c>
      <c r="BI746" s="102">
        <f>IF(N746="nulová",J746,0)</f>
        <v>0</v>
      </c>
      <c r="BJ746" s="17" t="s">
        <v>83</v>
      </c>
      <c r="BK746" s="102">
        <f>ROUND(I746*H746,1)</f>
        <v>0</v>
      </c>
      <c r="BL746" s="17" t="s">
        <v>357</v>
      </c>
      <c r="BM746" s="101" t="s">
        <v>1352</v>
      </c>
    </row>
    <row r="747" spans="2:65" s="1" customFormat="1" ht="24">
      <c r="B747" s="95"/>
      <c r="C747" s="232">
        <v>222</v>
      </c>
      <c r="D747" s="193" t="s">
        <v>242</v>
      </c>
      <c r="E747" s="194" t="s">
        <v>1353</v>
      </c>
      <c r="F747" s="195" t="s">
        <v>1354</v>
      </c>
      <c r="G747" s="196" t="s">
        <v>504</v>
      </c>
      <c r="H747" s="197">
        <v>0.273</v>
      </c>
      <c r="I747" s="128">
        <v>0</v>
      </c>
      <c r="J747" s="198">
        <f>ROUND(I747*H747,1)</f>
        <v>0</v>
      </c>
      <c r="K747" s="195" t="s">
        <v>246</v>
      </c>
      <c r="L747" s="28"/>
      <c r="M747" s="97" t="s">
        <v>1</v>
      </c>
      <c r="N747" s="98" t="s">
        <v>41</v>
      </c>
      <c r="O747" s="99">
        <v>1.45</v>
      </c>
      <c r="P747" s="99">
        <f>O747*H747</f>
        <v>0.39585000000000004</v>
      </c>
      <c r="Q747" s="99">
        <v>0</v>
      </c>
      <c r="R747" s="99">
        <f>Q747*H747</f>
        <v>0</v>
      </c>
      <c r="S747" s="99">
        <v>0</v>
      </c>
      <c r="T747" s="100">
        <f>S747*H747</f>
        <v>0</v>
      </c>
      <c r="AR747" s="101" t="s">
        <v>357</v>
      </c>
      <c r="AT747" s="101" t="s">
        <v>242</v>
      </c>
      <c r="AU747" s="101" t="s">
        <v>83</v>
      </c>
      <c r="AY747" s="17" t="s">
        <v>240</v>
      </c>
      <c r="BE747" s="102">
        <f>IF(N747="základní",J747,0)</f>
        <v>0</v>
      </c>
      <c r="BF747" s="102">
        <f>IF(N747="snížená",J747,0)</f>
        <v>0</v>
      </c>
      <c r="BG747" s="102">
        <f>IF(N747="zákl. přenesená",J747,0)</f>
        <v>0</v>
      </c>
      <c r="BH747" s="102">
        <f>IF(N747="sníž. přenesená",J747,0)</f>
        <v>0</v>
      </c>
      <c r="BI747" s="102">
        <f>IF(N747="nulová",J747,0)</f>
        <v>0</v>
      </c>
      <c r="BJ747" s="17" t="s">
        <v>83</v>
      </c>
      <c r="BK747" s="102">
        <f>ROUND(I747*H747,1)</f>
        <v>0</v>
      </c>
      <c r="BL747" s="17" t="s">
        <v>357</v>
      </c>
      <c r="BM747" s="101" t="s">
        <v>1355</v>
      </c>
    </row>
    <row r="748" spans="2:63" s="11" customFormat="1" ht="22.9" customHeight="1">
      <c r="B748" s="87"/>
      <c r="C748" s="189"/>
      <c r="D748" s="190" t="s">
        <v>74</v>
      </c>
      <c r="E748" s="191" t="s">
        <v>1356</v>
      </c>
      <c r="F748" s="191" t="s">
        <v>1357</v>
      </c>
      <c r="G748" s="189"/>
      <c r="H748" s="189"/>
      <c r="I748" s="142"/>
      <c r="J748" s="192">
        <f>BK748</f>
        <v>0</v>
      </c>
      <c r="K748" s="189"/>
      <c r="L748" s="87"/>
      <c r="M748" s="89"/>
      <c r="N748" s="90"/>
      <c r="O748" s="90"/>
      <c r="P748" s="91">
        <f>SUM(P749:P757)</f>
        <v>2.4663760000000003</v>
      </c>
      <c r="Q748" s="90"/>
      <c r="R748" s="91">
        <f>SUM(R749:R757)</f>
        <v>0.006149999999999999</v>
      </c>
      <c r="S748" s="90"/>
      <c r="T748" s="92">
        <f>SUM(T749:T757)</f>
        <v>0.026000000000000002</v>
      </c>
      <c r="AR748" s="88" t="s">
        <v>83</v>
      </c>
      <c r="AT748" s="93" t="s">
        <v>74</v>
      </c>
      <c r="AU748" s="93" t="s">
        <v>6</v>
      </c>
      <c r="AY748" s="88" t="s">
        <v>240</v>
      </c>
      <c r="BK748" s="94">
        <f>SUM(BK749:BK757)</f>
        <v>0</v>
      </c>
    </row>
    <row r="749" spans="2:65" s="1" customFormat="1" ht="12">
      <c r="B749" s="95"/>
      <c r="C749" s="193">
        <v>223</v>
      </c>
      <c r="D749" s="193" t="s">
        <v>242</v>
      </c>
      <c r="E749" s="194" t="s">
        <v>1358</v>
      </c>
      <c r="F749" s="195" t="s">
        <v>1359</v>
      </c>
      <c r="G749" s="196" t="s">
        <v>1322</v>
      </c>
      <c r="H749" s="197">
        <v>5</v>
      </c>
      <c r="I749" s="128">
        <v>0</v>
      </c>
      <c r="J749" s="198">
        <f>ROUND(I749*H749,1)</f>
        <v>0</v>
      </c>
      <c r="K749" s="195" t="s">
        <v>246</v>
      </c>
      <c r="L749" s="28"/>
      <c r="M749" s="97" t="s">
        <v>1</v>
      </c>
      <c r="N749" s="98" t="s">
        <v>41</v>
      </c>
      <c r="O749" s="99">
        <v>0.464</v>
      </c>
      <c r="P749" s="99">
        <f>O749*H749</f>
        <v>2.3200000000000003</v>
      </c>
      <c r="Q749" s="99">
        <v>0</v>
      </c>
      <c r="R749" s="99">
        <f>Q749*H749</f>
        <v>0</v>
      </c>
      <c r="S749" s="99">
        <v>0.005</v>
      </c>
      <c r="T749" s="100">
        <f>S749*H749</f>
        <v>0.025</v>
      </c>
      <c r="AR749" s="101" t="s">
        <v>357</v>
      </c>
      <c r="AT749" s="101" t="s">
        <v>242</v>
      </c>
      <c r="AU749" s="101" t="s">
        <v>83</v>
      </c>
      <c r="AY749" s="17" t="s">
        <v>240</v>
      </c>
      <c r="BE749" s="102">
        <f>IF(N749="základní",J749,0)</f>
        <v>0</v>
      </c>
      <c r="BF749" s="102">
        <f>IF(N749="snížená",J749,0)</f>
        <v>0</v>
      </c>
      <c r="BG749" s="102">
        <f>IF(N749="zákl. přenesená",J749,0)</f>
        <v>0</v>
      </c>
      <c r="BH749" s="102">
        <f>IF(N749="sníž. přenesená",J749,0)</f>
        <v>0</v>
      </c>
      <c r="BI749" s="102">
        <f>IF(N749="nulová",J749,0)</f>
        <v>0</v>
      </c>
      <c r="BJ749" s="17" t="s">
        <v>83</v>
      </c>
      <c r="BK749" s="102">
        <f>ROUND(I749*H749,1)</f>
        <v>0</v>
      </c>
      <c r="BL749" s="17" t="s">
        <v>357</v>
      </c>
      <c r="BM749" s="101" t="s">
        <v>1360</v>
      </c>
    </row>
    <row r="750" spans="2:51" s="12" customFormat="1" ht="12">
      <c r="B750" s="103"/>
      <c r="C750" s="199"/>
      <c r="D750" s="200" t="s">
        <v>249</v>
      </c>
      <c r="E750" s="201" t="s">
        <v>1</v>
      </c>
      <c r="F750" s="202" t="s">
        <v>1361</v>
      </c>
      <c r="G750" s="199"/>
      <c r="H750" s="203">
        <v>5</v>
      </c>
      <c r="I750" s="137"/>
      <c r="J750" s="199"/>
      <c r="K750" s="199"/>
      <c r="L750" s="103"/>
      <c r="M750" s="105"/>
      <c r="N750" s="106"/>
      <c r="O750" s="106"/>
      <c r="P750" s="106"/>
      <c r="Q750" s="106"/>
      <c r="R750" s="106"/>
      <c r="S750" s="106"/>
      <c r="T750" s="107"/>
      <c r="AT750" s="104" t="s">
        <v>249</v>
      </c>
      <c r="AU750" s="104" t="s">
        <v>83</v>
      </c>
      <c r="AV750" s="12" t="s">
        <v>83</v>
      </c>
      <c r="AW750" s="12" t="s">
        <v>31</v>
      </c>
      <c r="AX750" s="12" t="s">
        <v>6</v>
      </c>
      <c r="AY750" s="104" t="s">
        <v>240</v>
      </c>
    </row>
    <row r="751" spans="2:65" s="1" customFormat="1" ht="24">
      <c r="B751" s="95"/>
      <c r="C751" s="215">
        <v>224</v>
      </c>
      <c r="D751" s="215" t="s">
        <v>379</v>
      </c>
      <c r="E751" s="216" t="s">
        <v>1362</v>
      </c>
      <c r="F751" s="217" t="s">
        <v>1363</v>
      </c>
      <c r="G751" s="218" t="s">
        <v>360</v>
      </c>
      <c r="H751" s="219">
        <v>5</v>
      </c>
      <c r="I751" s="129">
        <v>0</v>
      </c>
      <c r="J751" s="220">
        <f>ROUND(I751*H751,1)</f>
        <v>0</v>
      </c>
      <c r="K751" s="217" t="s">
        <v>246</v>
      </c>
      <c r="L751" s="124"/>
      <c r="M751" s="125" t="s">
        <v>1</v>
      </c>
      <c r="N751" s="126" t="s">
        <v>41</v>
      </c>
      <c r="O751" s="99">
        <v>0</v>
      </c>
      <c r="P751" s="99">
        <f>O751*H751</f>
        <v>0</v>
      </c>
      <c r="Q751" s="99">
        <v>0.0012</v>
      </c>
      <c r="R751" s="99">
        <f>Q751*H751</f>
        <v>0.005999999999999999</v>
      </c>
      <c r="S751" s="99">
        <v>0</v>
      </c>
      <c r="T751" s="100">
        <f>S751*H751</f>
        <v>0</v>
      </c>
      <c r="AR751" s="101" t="s">
        <v>382</v>
      </c>
      <c r="AT751" s="101" t="s">
        <v>379</v>
      </c>
      <c r="AU751" s="101" t="s">
        <v>83</v>
      </c>
      <c r="AY751" s="17" t="s">
        <v>240</v>
      </c>
      <c r="BE751" s="102">
        <f>IF(N751="základní",J751,0)</f>
        <v>0</v>
      </c>
      <c r="BF751" s="102">
        <f>IF(N751="snížená",J751,0)</f>
        <v>0</v>
      </c>
      <c r="BG751" s="102">
        <f>IF(N751="zákl. přenesená",J751,0)</f>
        <v>0</v>
      </c>
      <c r="BH751" s="102">
        <f>IF(N751="sníž. přenesená",J751,0)</f>
        <v>0</v>
      </c>
      <c r="BI751" s="102">
        <f>IF(N751="nulová",J751,0)</f>
        <v>0</v>
      </c>
      <c r="BJ751" s="17" t="s">
        <v>83</v>
      </c>
      <c r="BK751" s="102">
        <f>ROUND(I751*H751,1)</f>
        <v>0</v>
      </c>
      <c r="BL751" s="17" t="s">
        <v>357</v>
      </c>
      <c r="BM751" s="101" t="s">
        <v>1364</v>
      </c>
    </row>
    <row r="752" spans="2:51" s="12" customFormat="1" ht="12">
      <c r="B752" s="103"/>
      <c r="C752" s="199"/>
      <c r="D752" s="200" t="s">
        <v>249</v>
      </c>
      <c r="E752" s="201" t="s">
        <v>1</v>
      </c>
      <c r="F752" s="202" t="s">
        <v>1365</v>
      </c>
      <c r="G752" s="199"/>
      <c r="H752" s="203">
        <v>5</v>
      </c>
      <c r="I752" s="137"/>
      <c r="J752" s="199"/>
      <c r="K752" s="199"/>
      <c r="L752" s="103"/>
      <c r="M752" s="105"/>
      <c r="N752" s="106"/>
      <c r="O752" s="106"/>
      <c r="P752" s="106"/>
      <c r="Q752" s="106"/>
      <c r="R752" s="106"/>
      <c r="S752" s="106"/>
      <c r="T752" s="107"/>
      <c r="AT752" s="104" t="s">
        <v>249</v>
      </c>
      <c r="AU752" s="104" t="s">
        <v>83</v>
      </c>
      <c r="AV752" s="12" t="s">
        <v>83</v>
      </c>
      <c r="AW752" s="12" t="s">
        <v>31</v>
      </c>
      <c r="AX752" s="12" t="s">
        <v>6</v>
      </c>
      <c r="AY752" s="104" t="s">
        <v>240</v>
      </c>
    </row>
    <row r="753" spans="2:65" s="1" customFormat="1" ht="12">
      <c r="B753" s="95"/>
      <c r="C753" s="193">
        <v>225</v>
      </c>
      <c r="D753" s="193" t="s">
        <v>242</v>
      </c>
      <c r="E753" s="194" t="s">
        <v>1366</v>
      </c>
      <c r="F753" s="195" t="s">
        <v>1367</v>
      </c>
      <c r="G753" s="196" t="s">
        <v>360</v>
      </c>
      <c r="H753" s="197">
        <v>1</v>
      </c>
      <c r="I753" s="128">
        <v>0</v>
      </c>
      <c r="J753" s="198">
        <f>ROUND(I753*H753,1)</f>
        <v>0</v>
      </c>
      <c r="K753" s="195" t="s">
        <v>1</v>
      </c>
      <c r="L753" s="28"/>
      <c r="M753" s="97" t="s">
        <v>1</v>
      </c>
      <c r="N753" s="98" t="s">
        <v>41</v>
      </c>
      <c r="O753" s="99">
        <v>0.12</v>
      </c>
      <c r="P753" s="99">
        <f>O753*H753</f>
        <v>0.12</v>
      </c>
      <c r="Q753" s="99">
        <v>0</v>
      </c>
      <c r="R753" s="99">
        <f>Q753*H753</f>
        <v>0</v>
      </c>
      <c r="S753" s="99">
        <v>0.001</v>
      </c>
      <c r="T753" s="100">
        <f>S753*H753</f>
        <v>0.001</v>
      </c>
      <c r="AR753" s="101" t="s">
        <v>357</v>
      </c>
      <c r="AT753" s="101" t="s">
        <v>242</v>
      </c>
      <c r="AU753" s="101" t="s">
        <v>83</v>
      </c>
      <c r="AY753" s="17" t="s">
        <v>240</v>
      </c>
      <c r="BE753" s="102">
        <f>IF(N753="základní",J753,0)</f>
        <v>0</v>
      </c>
      <c r="BF753" s="102">
        <f>IF(N753="snížená",J753,0)</f>
        <v>0</v>
      </c>
      <c r="BG753" s="102">
        <f>IF(N753="zákl. přenesená",J753,0)</f>
        <v>0</v>
      </c>
      <c r="BH753" s="102">
        <f>IF(N753="sníž. přenesená",J753,0)</f>
        <v>0</v>
      </c>
      <c r="BI753" s="102">
        <f>IF(N753="nulová",J753,0)</f>
        <v>0</v>
      </c>
      <c r="BJ753" s="17" t="s">
        <v>83</v>
      </c>
      <c r="BK753" s="102">
        <f>ROUND(I753*H753,1)</f>
        <v>0</v>
      </c>
      <c r="BL753" s="17" t="s">
        <v>357</v>
      </c>
      <c r="BM753" s="101" t="s">
        <v>1368</v>
      </c>
    </row>
    <row r="754" spans="2:51" s="12" customFormat="1" ht="12">
      <c r="B754" s="103"/>
      <c r="C754" s="199"/>
      <c r="D754" s="200" t="s">
        <v>249</v>
      </c>
      <c r="E754" s="201" t="s">
        <v>1</v>
      </c>
      <c r="F754" s="202" t="s">
        <v>907</v>
      </c>
      <c r="G754" s="199"/>
      <c r="H754" s="203">
        <v>1</v>
      </c>
      <c r="I754" s="137"/>
      <c r="J754" s="199"/>
      <c r="K754" s="199"/>
      <c r="L754" s="103"/>
      <c r="M754" s="105"/>
      <c r="N754" s="106"/>
      <c r="O754" s="106"/>
      <c r="P754" s="106"/>
      <c r="Q754" s="106"/>
      <c r="R754" s="106"/>
      <c r="S754" s="106"/>
      <c r="T754" s="107"/>
      <c r="AT754" s="104" t="s">
        <v>249</v>
      </c>
      <c r="AU754" s="104" t="s">
        <v>83</v>
      </c>
      <c r="AV754" s="12" t="s">
        <v>83</v>
      </c>
      <c r="AW754" s="12" t="s">
        <v>31</v>
      </c>
      <c r="AX754" s="12" t="s">
        <v>6</v>
      </c>
      <c r="AY754" s="104" t="s">
        <v>240</v>
      </c>
    </row>
    <row r="755" spans="2:65" s="1" customFormat="1" ht="12">
      <c r="B755" s="95"/>
      <c r="C755" s="215">
        <v>226</v>
      </c>
      <c r="D755" s="215" t="s">
        <v>379</v>
      </c>
      <c r="E755" s="216" t="s">
        <v>1276</v>
      </c>
      <c r="F755" s="217" t="s">
        <v>1277</v>
      </c>
      <c r="G755" s="218" t="s">
        <v>360</v>
      </c>
      <c r="H755" s="219">
        <v>1</v>
      </c>
      <c r="I755" s="129">
        <v>0</v>
      </c>
      <c r="J755" s="220">
        <f>ROUND(I755*H755,1)</f>
        <v>0</v>
      </c>
      <c r="K755" s="217" t="s">
        <v>246</v>
      </c>
      <c r="L755" s="124"/>
      <c r="M755" s="125" t="s">
        <v>1</v>
      </c>
      <c r="N755" s="126" t="s">
        <v>41</v>
      </c>
      <c r="O755" s="99">
        <v>0</v>
      </c>
      <c r="P755" s="99">
        <f>O755*H755</f>
        <v>0</v>
      </c>
      <c r="Q755" s="99">
        <v>0.00015</v>
      </c>
      <c r="R755" s="99">
        <f>Q755*H755</f>
        <v>0.00015</v>
      </c>
      <c r="S755" s="99">
        <v>0</v>
      </c>
      <c r="T755" s="100">
        <f>S755*H755</f>
        <v>0</v>
      </c>
      <c r="AR755" s="101" t="s">
        <v>382</v>
      </c>
      <c r="AT755" s="101" t="s">
        <v>379</v>
      </c>
      <c r="AU755" s="101" t="s">
        <v>83</v>
      </c>
      <c r="AY755" s="17" t="s">
        <v>240</v>
      </c>
      <c r="BE755" s="102">
        <f>IF(N755="základní",J755,0)</f>
        <v>0</v>
      </c>
      <c r="BF755" s="102">
        <f>IF(N755="snížená",J755,0)</f>
        <v>0</v>
      </c>
      <c r="BG755" s="102">
        <f>IF(N755="zákl. přenesená",J755,0)</f>
        <v>0</v>
      </c>
      <c r="BH755" s="102">
        <f>IF(N755="sníž. přenesená",J755,0)</f>
        <v>0</v>
      </c>
      <c r="BI755" s="102">
        <f>IF(N755="nulová",J755,0)</f>
        <v>0</v>
      </c>
      <c r="BJ755" s="17" t="s">
        <v>83</v>
      </c>
      <c r="BK755" s="102">
        <f>ROUND(I755*H755,1)</f>
        <v>0</v>
      </c>
      <c r="BL755" s="17" t="s">
        <v>357</v>
      </c>
      <c r="BM755" s="101" t="s">
        <v>1369</v>
      </c>
    </row>
    <row r="756" spans="2:65" s="1" customFormat="1" ht="24">
      <c r="B756" s="95"/>
      <c r="C756" s="193">
        <v>227</v>
      </c>
      <c r="D756" s="193" t="s">
        <v>242</v>
      </c>
      <c r="E756" s="194" t="s">
        <v>1370</v>
      </c>
      <c r="F756" s="195" t="s">
        <v>1371</v>
      </c>
      <c r="G756" s="196" t="s">
        <v>504</v>
      </c>
      <c r="H756" s="197">
        <v>0.006</v>
      </c>
      <c r="I756" s="128">
        <v>0</v>
      </c>
      <c r="J756" s="198">
        <f>ROUND(I756*H756,1)</f>
        <v>0</v>
      </c>
      <c r="K756" s="195" t="s">
        <v>246</v>
      </c>
      <c r="L756" s="28"/>
      <c r="M756" s="97" t="s">
        <v>1</v>
      </c>
      <c r="N756" s="98" t="s">
        <v>41</v>
      </c>
      <c r="O756" s="99">
        <v>3.006</v>
      </c>
      <c r="P756" s="99">
        <f>O756*H756</f>
        <v>0.018036</v>
      </c>
      <c r="Q756" s="99">
        <v>0</v>
      </c>
      <c r="R756" s="99">
        <f>Q756*H756</f>
        <v>0</v>
      </c>
      <c r="S756" s="99">
        <v>0</v>
      </c>
      <c r="T756" s="100">
        <f>S756*H756</f>
        <v>0</v>
      </c>
      <c r="AR756" s="101" t="s">
        <v>357</v>
      </c>
      <c r="AT756" s="101" t="s">
        <v>242</v>
      </c>
      <c r="AU756" s="101" t="s">
        <v>83</v>
      </c>
      <c r="AY756" s="17" t="s">
        <v>240</v>
      </c>
      <c r="BE756" s="102">
        <f>IF(N756="základní",J756,0)</f>
        <v>0</v>
      </c>
      <c r="BF756" s="102">
        <f>IF(N756="snížená",J756,0)</f>
        <v>0</v>
      </c>
      <c r="BG756" s="102">
        <f>IF(N756="zákl. přenesená",J756,0)</f>
        <v>0</v>
      </c>
      <c r="BH756" s="102">
        <f>IF(N756="sníž. přenesená",J756,0)</f>
        <v>0</v>
      </c>
      <c r="BI756" s="102">
        <f>IF(N756="nulová",J756,0)</f>
        <v>0</v>
      </c>
      <c r="BJ756" s="17" t="s">
        <v>83</v>
      </c>
      <c r="BK756" s="102">
        <f>ROUND(I756*H756,1)</f>
        <v>0</v>
      </c>
      <c r="BL756" s="17" t="s">
        <v>357</v>
      </c>
      <c r="BM756" s="101" t="s">
        <v>1372</v>
      </c>
    </row>
    <row r="757" spans="2:65" s="1" customFormat="1" ht="24">
      <c r="B757" s="95"/>
      <c r="C757" s="193">
        <v>228</v>
      </c>
      <c r="D757" s="193" t="s">
        <v>242</v>
      </c>
      <c r="E757" s="194" t="s">
        <v>1373</v>
      </c>
      <c r="F757" s="195" t="s">
        <v>1374</v>
      </c>
      <c r="G757" s="196" t="s">
        <v>504</v>
      </c>
      <c r="H757" s="197">
        <v>0.006</v>
      </c>
      <c r="I757" s="128">
        <v>0</v>
      </c>
      <c r="J757" s="198">
        <f>ROUND(I757*H757,1)</f>
        <v>0</v>
      </c>
      <c r="K757" s="195" t="s">
        <v>246</v>
      </c>
      <c r="L757" s="28"/>
      <c r="M757" s="97" t="s">
        <v>1</v>
      </c>
      <c r="N757" s="98" t="s">
        <v>41</v>
      </c>
      <c r="O757" s="99">
        <v>1.39</v>
      </c>
      <c r="P757" s="99">
        <f>O757*H757</f>
        <v>0.00834</v>
      </c>
      <c r="Q757" s="99">
        <v>0</v>
      </c>
      <c r="R757" s="99">
        <f>Q757*H757</f>
        <v>0</v>
      </c>
      <c r="S757" s="99">
        <v>0</v>
      </c>
      <c r="T757" s="100">
        <f>S757*H757</f>
        <v>0</v>
      </c>
      <c r="AR757" s="101" t="s">
        <v>357</v>
      </c>
      <c r="AT757" s="101" t="s">
        <v>242</v>
      </c>
      <c r="AU757" s="101" t="s">
        <v>83</v>
      </c>
      <c r="AY757" s="17" t="s">
        <v>240</v>
      </c>
      <c r="BE757" s="102">
        <f>IF(N757="základní",J757,0)</f>
        <v>0</v>
      </c>
      <c r="BF757" s="102">
        <f>IF(N757="snížená",J757,0)</f>
        <v>0</v>
      </c>
      <c r="BG757" s="102">
        <f>IF(N757="zákl. přenesená",J757,0)</f>
        <v>0</v>
      </c>
      <c r="BH757" s="102">
        <f>IF(N757="sníž. přenesená",J757,0)</f>
        <v>0</v>
      </c>
      <c r="BI757" s="102">
        <f>IF(N757="nulová",J757,0)</f>
        <v>0</v>
      </c>
      <c r="BJ757" s="17" t="s">
        <v>83</v>
      </c>
      <c r="BK757" s="102">
        <f>ROUND(I757*H757,1)</f>
        <v>0</v>
      </c>
      <c r="BL757" s="17" t="s">
        <v>357</v>
      </c>
      <c r="BM757" s="101" t="s">
        <v>1375</v>
      </c>
    </row>
    <row r="758" spans="2:63" s="11" customFormat="1" ht="22.9" customHeight="1">
      <c r="B758" s="87"/>
      <c r="C758" s="188"/>
      <c r="D758" s="190" t="s">
        <v>74</v>
      </c>
      <c r="E758" s="191" t="s">
        <v>1376</v>
      </c>
      <c r="F758" s="191" t="s">
        <v>1377</v>
      </c>
      <c r="G758" s="189"/>
      <c r="H758" s="189"/>
      <c r="I758" s="142"/>
      <c r="J758" s="192">
        <f>BK758</f>
        <v>0</v>
      </c>
      <c r="K758" s="189"/>
      <c r="L758" s="87"/>
      <c r="M758" s="89"/>
      <c r="N758" s="90"/>
      <c r="O758" s="90"/>
      <c r="P758" s="91">
        <f>SUM(P759:P779)</f>
        <v>15.247348000000002</v>
      </c>
      <c r="Q758" s="90"/>
      <c r="R758" s="91">
        <f>SUM(R759:R779)</f>
        <v>0.3068459</v>
      </c>
      <c r="S758" s="90"/>
      <c r="T758" s="92">
        <f>SUM(T759:T779)</f>
        <v>0.81611845</v>
      </c>
      <c r="AR758" s="88" t="s">
        <v>83</v>
      </c>
      <c r="AT758" s="93" t="s">
        <v>74</v>
      </c>
      <c r="AU758" s="93" t="s">
        <v>6</v>
      </c>
      <c r="AY758" s="88" t="s">
        <v>240</v>
      </c>
      <c r="BK758" s="94">
        <f>SUM(BK759:BK779)</f>
        <v>0</v>
      </c>
    </row>
    <row r="759" spans="2:65" s="1" customFormat="1" ht="12">
      <c r="B759" s="95"/>
      <c r="C759" s="193">
        <v>229</v>
      </c>
      <c r="D759" s="193" t="s">
        <v>242</v>
      </c>
      <c r="E759" s="194" t="s">
        <v>1378</v>
      </c>
      <c r="F759" s="195" t="s">
        <v>1379</v>
      </c>
      <c r="G759" s="196" t="s">
        <v>245</v>
      </c>
      <c r="H759" s="197">
        <v>9.025</v>
      </c>
      <c r="I759" s="128">
        <v>0</v>
      </c>
      <c r="J759" s="198">
        <f>ROUND(I759*H759,1)</f>
        <v>0</v>
      </c>
      <c r="K759" s="195" t="s">
        <v>246</v>
      </c>
      <c r="L759" s="28"/>
      <c r="M759" s="97" t="s">
        <v>1</v>
      </c>
      <c r="N759" s="98" t="s">
        <v>41</v>
      </c>
      <c r="O759" s="99">
        <v>0.024</v>
      </c>
      <c r="P759" s="99">
        <f>O759*H759</f>
        <v>0.21660000000000001</v>
      </c>
      <c r="Q759" s="99">
        <v>0</v>
      </c>
      <c r="R759" s="99">
        <f>Q759*H759</f>
        <v>0</v>
      </c>
      <c r="S759" s="99">
        <v>0</v>
      </c>
      <c r="T759" s="100">
        <f>S759*H759</f>
        <v>0</v>
      </c>
      <c r="AR759" s="101" t="s">
        <v>357</v>
      </c>
      <c r="AT759" s="101" t="s">
        <v>242</v>
      </c>
      <c r="AU759" s="101" t="s">
        <v>83</v>
      </c>
      <c r="AY759" s="17" t="s">
        <v>240</v>
      </c>
      <c r="BE759" s="102">
        <f>IF(N759="základní",J759,0)</f>
        <v>0</v>
      </c>
      <c r="BF759" s="102">
        <f>IF(N759="snížená",J759,0)</f>
        <v>0</v>
      </c>
      <c r="BG759" s="102">
        <f>IF(N759="zákl. přenesená",J759,0)</f>
        <v>0</v>
      </c>
      <c r="BH759" s="102">
        <f>IF(N759="sníž. přenesená",J759,0)</f>
        <v>0</v>
      </c>
      <c r="BI759" s="102">
        <f>IF(N759="nulová",J759,0)</f>
        <v>0</v>
      </c>
      <c r="BJ759" s="17" t="s">
        <v>83</v>
      </c>
      <c r="BK759" s="102">
        <f>ROUND(I759*H759,1)</f>
        <v>0</v>
      </c>
      <c r="BL759" s="17" t="s">
        <v>357</v>
      </c>
      <c r="BM759" s="101" t="s">
        <v>1380</v>
      </c>
    </row>
    <row r="760" spans="2:51" s="12" customFormat="1" ht="12">
      <c r="B760" s="103"/>
      <c r="C760" s="199"/>
      <c r="D760" s="200" t="s">
        <v>249</v>
      </c>
      <c r="E760" s="201" t="s">
        <v>1</v>
      </c>
      <c r="F760" s="202" t="s">
        <v>108</v>
      </c>
      <c r="G760" s="199"/>
      <c r="H760" s="203">
        <v>9.025</v>
      </c>
      <c r="I760" s="137"/>
      <c r="J760" s="199"/>
      <c r="K760" s="199"/>
      <c r="L760" s="103"/>
      <c r="M760" s="105"/>
      <c r="N760" s="106"/>
      <c r="O760" s="106"/>
      <c r="P760" s="106"/>
      <c r="Q760" s="106"/>
      <c r="R760" s="106"/>
      <c r="S760" s="106"/>
      <c r="T760" s="107"/>
      <c r="AT760" s="104" t="s">
        <v>249</v>
      </c>
      <c r="AU760" s="104" t="s">
        <v>83</v>
      </c>
      <c r="AV760" s="12" t="s">
        <v>83</v>
      </c>
      <c r="AW760" s="12" t="s">
        <v>31</v>
      </c>
      <c r="AX760" s="12" t="s">
        <v>6</v>
      </c>
      <c r="AY760" s="104" t="s">
        <v>240</v>
      </c>
    </row>
    <row r="761" spans="2:65" s="1" customFormat="1" ht="12">
      <c r="B761" s="95"/>
      <c r="C761" s="193">
        <v>230</v>
      </c>
      <c r="D761" s="193" t="s">
        <v>242</v>
      </c>
      <c r="E761" s="194" t="s">
        <v>1381</v>
      </c>
      <c r="F761" s="195" t="s">
        <v>1382</v>
      </c>
      <c r="G761" s="196" t="s">
        <v>245</v>
      </c>
      <c r="H761" s="197">
        <v>9.583</v>
      </c>
      <c r="I761" s="128">
        <v>0</v>
      </c>
      <c r="J761" s="198">
        <f>ROUND(I761*H761,1)</f>
        <v>0</v>
      </c>
      <c r="K761" s="195" t="s">
        <v>246</v>
      </c>
      <c r="L761" s="28"/>
      <c r="M761" s="97" t="s">
        <v>1</v>
      </c>
      <c r="N761" s="98" t="s">
        <v>41</v>
      </c>
      <c r="O761" s="99">
        <v>0.044</v>
      </c>
      <c r="P761" s="99">
        <f>O761*H761</f>
        <v>0.42165199999999997</v>
      </c>
      <c r="Q761" s="99">
        <v>0.0003</v>
      </c>
      <c r="R761" s="99">
        <f>Q761*H761</f>
        <v>0.0028748999999999997</v>
      </c>
      <c r="S761" s="99">
        <v>0</v>
      </c>
      <c r="T761" s="100">
        <f>S761*H761</f>
        <v>0</v>
      </c>
      <c r="AR761" s="101" t="s">
        <v>357</v>
      </c>
      <c r="AT761" s="101" t="s">
        <v>242</v>
      </c>
      <c r="AU761" s="101" t="s">
        <v>83</v>
      </c>
      <c r="AY761" s="17" t="s">
        <v>240</v>
      </c>
      <c r="BE761" s="102">
        <f>IF(N761="základní",J761,0)</f>
        <v>0</v>
      </c>
      <c r="BF761" s="102">
        <f>IF(N761="snížená",J761,0)</f>
        <v>0</v>
      </c>
      <c r="BG761" s="102">
        <f>IF(N761="zákl. přenesená",J761,0)</f>
        <v>0</v>
      </c>
      <c r="BH761" s="102">
        <f>IF(N761="sníž. přenesená",J761,0)</f>
        <v>0</v>
      </c>
      <c r="BI761" s="102">
        <f>IF(N761="nulová",J761,0)</f>
        <v>0</v>
      </c>
      <c r="BJ761" s="17" t="s">
        <v>83</v>
      </c>
      <c r="BK761" s="102">
        <f>ROUND(I761*H761,1)</f>
        <v>0</v>
      </c>
      <c r="BL761" s="17" t="s">
        <v>357</v>
      </c>
      <c r="BM761" s="101" t="s">
        <v>1383</v>
      </c>
    </row>
    <row r="762" spans="2:51" s="12" customFormat="1" ht="12">
      <c r="B762" s="103"/>
      <c r="C762" s="199"/>
      <c r="D762" s="200" t="s">
        <v>249</v>
      </c>
      <c r="E762" s="201" t="s">
        <v>1</v>
      </c>
      <c r="F762" s="202" t="s">
        <v>1384</v>
      </c>
      <c r="G762" s="199"/>
      <c r="H762" s="203">
        <v>9.583</v>
      </c>
      <c r="I762" s="137"/>
      <c r="J762" s="199"/>
      <c r="K762" s="199"/>
      <c r="L762" s="103"/>
      <c r="M762" s="105"/>
      <c r="N762" s="106"/>
      <c r="O762" s="106"/>
      <c r="P762" s="106"/>
      <c r="Q762" s="106"/>
      <c r="R762" s="106"/>
      <c r="S762" s="106"/>
      <c r="T762" s="107"/>
      <c r="AT762" s="104" t="s">
        <v>249</v>
      </c>
      <c r="AU762" s="104" t="s">
        <v>83</v>
      </c>
      <c r="AV762" s="12" t="s">
        <v>83</v>
      </c>
      <c r="AW762" s="12" t="s">
        <v>31</v>
      </c>
      <c r="AX762" s="12" t="s">
        <v>6</v>
      </c>
      <c r="AY762" s="104" t="s">
        <v>240</v>
      </c>
    </row>
    <row r="763" spans="2:65" s="1" customFormat="1" ht="24">
      <c r="B763" s="95"/>
      <c r="C763" s="193">
        <v>231</v>
      </c>
      <c r="D763" s="193" t="s">
        <v>242</v>
      </c>
      <c r="E763" s="194" t="s">
        <v>1385</v>
      </c>
      <c r="F763" s="195" t="s">
        <v>1386</v>
      </c>
      <c r="G763" s="196" t="s">
        <v>245</v>
      </c>
      <c r="H763" s="197">
        <v>9.025</v>
      </c>
      <c r="I763" s="128">
        <v>0</v>
      </c>
      <c r="J763" s="198">
        <f>ROUND(I763*H763,1)</f>
        <v>0</v>
      </c>
      <c r="K763" s="195" t="s">
        <v>246</v>
      </c>
      <c r="L763" s="28"/>
      <c r="M763" s="97" t="s">
        <v>1</v>
      </c>
      <c r="N763" s="98" t="s">
        <v>41</v>
      </c>
      <c r="O763" s="99">
        <v>0.245</v>
      </c>
      <c r="P763" s="99">
        <f>O763*H763</f>
        <v>2.211125</v>
      </c>
      <c r="Q763" s="99">
        <v>0.00758</v>
      </c>
      <c r="R763" s="99">
        <f>Q763*H763</f>
        <v>0.0684095</v>
      </c>
      <c r="S763" s="99">
        <v>0</v>
      </c>
      <c r="T763" s="100">
        <f>S763*H763</f>
        <v>0</v>
      </c>
      <c r="AR763" s="101" t="s">
        <v>357</v>
      </c>
      <c r="AT763" s="101" t="s">
        <v>242</v>
      </c>
      <c r="AU763" s="101" t="s">
        <v>83</v>
      </c>
      <c r="AY763" s="17" t="s">
        <v>240</v>
      </c>
      <c r="BE763" s="102">
        <f>IF(N763="základní",J763,0)</f>
        <v>0</v>
      </c>
      <c r="BF763" s="102">
        <f>IF(N763="snížená",J763,0)</f>
        <v>0</v>
      </c>
      <c r="BG763" s="102">
        <f>IF(N763="zákl. přenesená",J763,0)</f>
        <v>0</v>
      </c>
      <c r="BH763" s="102">
        <f>IF(N763="sníž. přenesená",J763,0)</f>
        <v>0</v>
      </c>
      <c r="BI763" s="102">
        <f>IF(N763="nulová",J763,0)</f>
        <v>0</v>
      </c>
      <c r="BJ763" s="17" t="s">
        <v>83</v>
      </c>
      <c r="BK763" s="102">
        <f>ROUND(I763*H763,1)</f>
        <v>0</v>
      </c>
      <c r="BL763" s="17" t="s">
        <v>357</v>
      </c>
      <c r="BM763" s="101" t="s">
        <v>1387</v>
      </c>
    </row>
    <row r="764" spans="2:51" s="12" customFormat="1" ht="12">
      <c r="B764" s="103"/>
      <c r="C764" s="199"/>
      <c r="D764" s="200" t="s">
        <v>249</v>
      </c>
      <c r="E764" s="201" t="s">
        <v>1</v>
      </c>
      <c r="F764" s="202" t="s">
        <v>108</v>
      </c>
      <c r="G764" s="199"/>
      <c r="H764" s="203">
        <v>9.025</v>
      </c>
      <c r="I764" s="137"/>
      <c r="J764" s="199"/>
      <c r="K764" s="199"/>
      <c r="L764" s="103"/>
      <c r="M764" s="105"/>
      <c r="N764" s="106"/>
      <c r="O764" s="106"/>
      <c r="P764" s="106"/>
      <c r="Q764" s="106"/>
      <c r="R764" s="106"/>
      <c r="S764" s="106"/>
      <c r="T764" s="107"/>
      <c r="AT764" s="104" t="s">
        <v>249</v>
      </c>
      <c r="AU764" s="104" t="s">
        <v>83</v>
      </c>
      <c r="AV764" s="12" t="s">
        <v>83</v>
      </c>
      <c r="AW764" s="12" t="s">
        <v>31</v>
      </c>
      <c r="AX764" s="12" t="s">
        <v>6</v>
      </c>
      <c r="AY764" s="104" t="s">
        <v>240</v>
      </c>
    </row>
    <row r="765" spans="2:65" s="1" customFormat="1" ht="24">
      <c r="B765" s="95"/>
      <c r="C765" s="193">
        <v>232</v>
      </c>
      <c r="D765" s="193" t="s">
        <v>242</v>
      </c>
      <c r="E765" s="194" t="s">
        <v>1388</v>
      </c>
      <c r="F765" s="195" t="s">
        <v>1389</v>
      </c>
      <c r="G765" s="196" t="s">
        <v>253</v>
      </c>
      <c r="H765" s="197">
        <v>5.58</v>
      </c>
      <c r="I765" s="128">
        <v>0</v>
      </c>
      <c r="J765" s="198">
        <f>ROUND(I765*H765,1)</f>
        <v>0</v>
      </c>
      <c r="K765" s="195" t="s">
        <v>246</v>
      </c>
      <c r="L765" s="28"/>
      <c r="M765" s="97" t="s">
        <v>1</v>
      </c>
      <c r="N765" s="98" t="s">
        <v>41</v>
      </c>
      <c r="O765" s="99">
        <v>0.098</v>
      </c>
      <c r="P765" s="99">
        <f>O765*H765</f>
        <v>0.54684</v>
      </c>
      <c r="Q765" s="99">
        <v>0</v>
      </c>
      <c r="R765" s="99">
        <f>Q765*H765</f>
        <v>0</v>
      </c>
      <c r="S765" s="99">
        <v>0.01174</v>
      </c>
      <c r="T765" s="100">
        <f>S765*H765</f>
        <v>0.0655092</v>
      </c>
      <c r="AR765" s="101" t="s">
        <v>357</v>
      </c>
      <c r="AT765" s="101" t="s">
        <v>242</v>
      </c>
      <c r="AU765" s="101" t="s">
        <v>83</v>
      </c>
      <c r="AY765" s="17" t="s">
        <v>240</v>
      </c>
      <c r="BE765" s="102">
        <f>IF(N765="základní",J765,0)</f>
        <v>0</v>
      </c>
      <c r="BF765" s="102">
        <f>IF(N765="snížená",J765,0)</f>
        <v>0</v>
      </c>
      <c r="BG765" s="102">
        <f>IF(N765="zákl. přenesená",J765,0)</f>
        <v>0</v>
      </c>
      <c r="BH765" s="102">
        <f>IF(N765="sníž. přenesená",J765,0)</f>
        <v>0</v>
      </c>
      <c r="BI765" s="102">
        <f>IF(N765="nulová",J765,0)</f>
        <v>0</v>
      </c>
      <c r="BJ765" s="17" t="s">
        <v>83</v>
      </c>
      <c r="BK765" s="102">
        <f>ROUND(I765*H765,1)</f>
        <v>0</v>
      </c>
      <c r="BL765" s="17" t="s">
        <v>357</v>
      </c>
      <c r="BM765" s="101" t="s">
        <v>1390</v>
      </c>
    </row>
    <row r="766" spans="2:51" s="12" customFormat="1" ht="12">
      <c r="B766" s="103"/>
      <c r="C766" s="199"/>
      <c r="D766" s="200" t="s">
        <v>249</v>
      </c>
      <c r="E766" s="201" t="s">
        <v>106</v>
      </c>
      <c r="F766" s="202" t="s">
        <v>1391</v>
      </c>
      <c r="G766" s="199"/>
      <c r="H766" s="203">
        <v>5.58</v>
      </c>
      <c r="I766" s="137"/>
      <c r="J766" s="199"/>
      <c r="K766" s="199"/>
      <c r="L766" s="103"/>
      <c r="M766" s="105"/>
      <c r="N766" s="106"/>
      <c r="O766" s="106"/>
      <c r="P766" s="106"/>
      <c r="Q766" s="106"/>
      <c r="R766" s="106"/>
      <c r="S766" s="106"/>
      <c r="T766" s="107"/>
      <c r="AT766" s="104" t="s">
        <v>249</v>
      </c>
      <c r="AU766" s="104" t="s">
        <v>83</v>
      </c>
      <c r="AV766" s="12" t="s">
        <v>83</v>
      </c>
      <c r="AW766" s="12" t="s">
        <v>31</v>
      </c>
      <c r="AX766" s="12" t="s">
        <v>6</v>
      </c>
      <c r="AY766" s="104" t="s">
        <v>240</v>
      </c>
    </row>
    <row r="767" spans="2:65" s="1" customFormat="1" ht="24">
      <c r="B767" s="95"/>
      <c r="C767" s="193">
        <v>233</v>
      </c>
      <c r="D767" s="193" t="s">
        <v>242</v>
      </c>
      <c r="E767" s="194" t="s">
        <v>1392</v>
      </c>
      <c r="F767" s="195" t="s">
        <v>1393</v>
      </c>
      <c r="G767" s="196" t="s">
        <v>245</v>
      </c>
      <c r="H767" s="197">
        <v>9.025</v>
      </c>
      <c r="I767" s="128">
        <v>0</v>
      </c>
      <c r="J767" s="198">
        <f>ROUND(I767*H767,1)</f>
        <v>0</v>
      </c>
      <c r="K767" s="195" t="s">
        <v>246</v>
      </c>
      <c r="L767" s="28"/>
      <c r="M767" s="97" t="s">
        <v>1</v>
      </c>
      <c r="N767" s="98" t="s">
        <v>41</v>
      </c>
      <c r="O767" s="99">
        <v>0.368</v>
      </c>
      <c r="P767" s="99">
        <f>O767*H767</f>
        <v>3.3212</v>
      </c>
      <c r="Q767" s="99">
        <v>0</v>
      </c>
      <c r="R767" s="99">
        <f>Q767*H767</f>
        <v>0</v>
      </c>
      <c r="S767" s="99">
        <v>0.08317</v>
      </c>
      <c r="T767" s="100">
        <f>S767*H767</f>
        <v>0.75060925</v>
      </c>
      <c r="AR767" s="101" t="s">
        <v>357</v>
      </c>
      <c r="AT767" s="101" t="s">
        <v>242</v>
      </c>
      <c r="AU767" s="101" t="s">
        <v>83</v>
      </c>
      <c r="AY767" s="17" t="s">
        <v>240</v>
      </c>
      <c r="BE767" s="102">
        <f>IF(N767="základní",J767,0)</f>
        <v>0</v>
      </c>
      <c r="BF767" s="102">
        <f>IF(N767="snížená",J767,0)</f>
        <v>0</v>
      </c>
      <c r="BG767" s="102">
        <f>IF(N767="zákl. přenesená",J767,0)</f>
        <v>0</v>
      </c>
      <c r="BH767" s="102">
        <f>IF(N767="sníž. přenesená",J767,0)</f>
        <v>0</v>
      </c>
      <c r="BI767" s="102">
        <f>IF(N767="nulová",J767,0)</f>
        <v>0</v>
      </c>
      <c r="BJ767" s="17" t="s">
        <v>83</v>
      </c>
      <c r="BK767" s="102">
        <f>ROUND(I767*H767,1)</f>
        <v>0</v>
      </c>
      <c r="BL767" s="17" t="s">
        <v>357</v>
      </c>
      <c r="BM767" s="101" t="s">
        <v>1394</v>
      </c>
    </row>
    <row r="768" spans="2:51" s="12" customFormat="1" ht="12">
      <c r="B768" s="103"/>
      <c r="C768" s="199"/>
      <c r="D768" s="200" t="s">
        <v>249</v>
      </c>
      <c r="E768" s="201" t="s">
        <v>1</v>
      </c>
      <c r="F768" s="202" t="s">
        <v>108</v>
      </c>
      <c r="G768" s="199"/>
      <c r="H768" s="203">
        <v>9.025</v>
      </c>
      <c r="I768" s="137"/>
      <c r="J768" s="199"/>
      <c r="K768" s="199"/>
      <c r="L768" s="103"/>
      <c r="M768" s="105"/>
      <c r="N768" s="106"/>
      <c r="O768" s="106"/>
      <c r="P768" s="106"/>
      <c r="Q768" s="106"/>
      <c r="R768" s="106"/>
      <c r="S768" s="106"/>
      <c r="T768" s="107"/>
      <c r="AT768" s="104" t="s">
        <v>249</v>
      </c>
      <c r="AU768" s="104" t="s">
        <v>83</v>
      </c>
      <c r="AV768" s="12" t="s">
        <v>83</v>
      </c>
      <c r="AW768" s="12" t="s">
        <v>31</v>
      </c>
      <c r="AX768" s="12" t="s">
        <v>6</v>
      </c>
      <c r="AY768" s="104" t="s">
        <v>240</v>
      </c>
    </row>
    <row r="769" spans="2:65" s="1" customFormat="1" ht="24">
      <c r="B769" s="95"/>
      <c r="C769" s="193">
        <v>234</v>
      </c>
      <c r="D769" s="193" t="s">
        <v>242</v>
      </c>
      <c r="E769" s="194" t="s">
        <v>1395</v>
      </c>
      <c r="F769" s="195" t="s">
        <v>1396</v>
      </c>
      <c r="G769" s="196" t="s">
        <v>245</v>
      </c>
      <c r="H769" s="197">
        <v>9.025</v>
      </c>
      <c r="I769" s="128">
        <v>0</v>
      </c>
      <c r="J769" s="198">
        <f>ROUND(I769*H769,1)</f>
        <v>0</v>
      </c>
      <c r="K769" s="195" t="s">
        <v>246</v>
      </c>
      <c r="L769" s="28"/>
      <c r="M769" s="97" t="s">
        <v>1</v>
      </c>
      <c r="N769" s="98" t="s">
        <v>41</v>
      </c>
      <c r="O769" s="99">
        <v>0.61</v>
      </c>
      <c r="P769" s="99">
        <f>O769*H769</f>
        <v>5.50525</v>
      </c>
      <c r="Q769" s="99">
        <v>0.0063</v>
      </c>
      <c r="R769" s="99">
        <f>Q769*H769</f>
        <v>0.056857500000000005</v>
      </c>
      <c r="S769" s="99">
        <v>0</v>
      </c>
      <c r="T769" s="100">
        <f>S769*H769</f>
        <v>0</v>
      </c>
      <c r="AR769" s="101" t="s">
        <v>357</v>
      </c>
      <c r="AT769" s="101" t="s">
        <v>242</v>
      </c>
      <c r="AU769" s="101" t="s">
        <v>83</v>
      </c>
      <c r="AY769" s="17" t="s">
        <v>240</v>
      </c>
      <c r="BE769" s="102">
        <f>IF(N769="základní",J769,0)</f>
        <v>0</v>
      </c>
      <c r="BF769" s="102">
        <f>IF(N769="snížená",J769,0)</f>
        <v>0</v>
      </c>
      <c r="BG769" s="102">
        <f>IF(N769="zákl. přenesená",J769,0)</f>
        <v>0</v>
      </c>
      <c r="BH769" s="102">
        <f>IF(N769="sníž. přenesená",J769,0)</f>
        <v>0</v>
      </c>
      <c r="BI769" s="102">
        <f>IF(N769="nulová",J769,0)</f>
        <v>0</v>
      </c>
      <c r="BJ769" s="17" t="s">
        <v>83</v>
      </c>
      <c r="BK769" s="102">
        <f>ROUND(I769*H769,1)</f>
        <v>0</v>
      </c>
      <c r="BL769" s="17" t="s">
        <v>357</v>
      </c>
      <c r="BM769" s="101" t="s">
        <v>1397</v>
      </c>
    </row>
    <row r="770" spans="2:51" s="13" customFormat="1" ht="12">
      <c r="B770" s="108"/>
      <c r="C770" s="204"/>
      <c r="D770" s="200" t="s">
        <v>249</v>
      </c>
      <c r="E770" s="205" t="s">
        <v>1</v>
      </c>
      <c r="F770" s="206" t="s">
        <v>1398</v>
      </c>
      <c r="G770" s="204"/>
      <c r="H770" s="205" t="s">
        <v>1</v>
      </c>
      <c r="I770" s="139"/>
      <c r="J770" s="204"/>
      <c r="K770" s="204"/>
      <c r="L770" s="108"/>
      <c r="M770" s="110"/>
      <c r="N770" s="111"/>
      <c r="O770" s="111"/>
      <c r="P770" s="111"/>
      <c r="Q770" s="111"/>
      <c r="R770" s="111"/>
      <c r="S770" s="111"/>
      <c r="T770" s="112"/>
      <c r="AT770" s="109" t="s">
        <v>249</v>
      </c>
      <c r="AU770" s="109" t="s">
        <v>83</v>
      </c>
      <c r="AV770" s="13" t="s">
        <v>6</v>
      </c>
      <c r="AW770" s="13" t="s">
        <v>31</v>
      </c>
      <c r="AX770" s="13" t="s">
        <v>75</v>
      </c>
      <c r="AY770" s="109" t="s">
        <v>240</v>
      </c>
    </row>
    <row r="771" spans="2:51" s="12" customFormat="1" ht="12">
      <c r="B771" s="103"/>
      <c r="C771" s="199"/>
      <c r="D771" s="200" t="s">
        <v>249</v>
      </c>
      <c r="E771" s="201" t="s">
        <v>1</v>
      </c>
      <c r="F771" s="202" t="s">
        <v>1399</v>
      </c>
      <c r="G771" s="199"/>
      <c r="H771" s="203">
        <v>10.326</v>
      </c>
      <c r="I771" s="137"/>
      <c r="J771" s="199"/>
      <c r="K771" s="199"/>
      <c r="L771" s="103"/>
      <c r="M771" s="105"/>
      <c r="N771" s="106"/>
      <c r="O771" s="106"/>
      <c r="P771" s="106"/>
      <c r="Q771" s="106"/>
      <c r="R771" s="106"/>
      <c r="S771" s="106"/>
      <c r="T771" s="107"/>
      <c r="AT771" s="104" t="s">
        <v>249</v>
      </c>
      <c r="AU771" s="104" t="s">
        <v>83</v>
      </c>
      <c r="AV771" s="12" t="s">
        <v>83</v>
      </c>
      <c r="AW771" s="12" t="s">
        <v>31</v>
      </c>
      <c r="AX771" s="12" t="s">
        <v>75</v>
      </c>
      <c r="AY771" s="104" t="s">
        <v>240</v>
      </c>
    </row>
    <row r="772" spans="2:51" s="12" customFormat="1" ht="12">
      <c r="B772" s="103"/>
      <c r="C772" s="199"/>
      <c r="D772" s="200" t="s">
        <v>249</v>
      </c>
      <c r="E772" s="201" t="s">
        <v>1</v>
      </c>
      <c r="F772" s="202" t="s">
        <v>1400</v>
      </c>
      <c r="G772" s="199"/>
      <c r="H772" s="203">
        <v>-1.301</v>
      </c>
      <c r="I772" s="137"/>
      <c r="J772" s="199"/>
      <c r="K772" s="199"/>
      <c r="L772" s="103"/>
      <c r="M772" s="105"/>
      <c r="N772" s="106"/>
      <c r="O772" s="106"/>
      <c r="P772" s="106"/>
      <c r="Q772" s="106"/>
      <c r="R772" s="106"/>
      <c r="S772" s="106"/>
      <c r="T772" s="107"/>
      <c r="AT772" s="104" t="s">
        <v>249</v>
      </c>
      <c r="AU772" s="104" t="s">
        <v>83</v>
      </c>
      <c r="AV772" s="12" t="s">
        <v>83</v>
      </c>
      <c r="AW772" s="12" t="s">
        <v>31</v>
      </c>
      <c r="AX772" s="12" t="s">
        <v>75</v>
      </c>
      <c r="AY772" s="104" t="s">
        <v>240</v>
      </c>
    </row>
    <row r="773" spans="2:51" s="14" customFormat="1" ht="12">
      <c r="B773" s="113"/>
      <c r="C773" s="207"/>
      <c r="D773" s="200" t="s">
        <v>249</v>
      </c>
      <c r="E773" s="208" t="s">
        <v>108</v>
      </c>
      <c r="F773" s="209" t="s">
        <v>273</v>
      </c>
      <c r="G773" s="207"/>
      <c r="H773" s="210">
        <v>9.025</v>
      </c>
      <c r="I773" s="138"/>
      <c r="J773" s="207"/>
      <c r="K773" s="207"/>
      <c r="L773" s="113"/>
      <c r="M773" s="115"/>
      <c r="N773" s="116"/>
      <c r="O773" s="116"/>
      <c r="P773" s="116"/>
      <c r="Q773" s="116"/>
      <c r="R773" s="116"/>
      <c r="S773" s="116"/>
      <c r="T773" s="117"/>
      <c r="AT773" s="114" t="s">
        <v>249</v>
      </c>
      <c r="AU773" s="114" t="s">
        <v>83</v>
      </c>
      <c r="AV773" s="14" t="s">
        <v>247</v>
      </c>
      <c r="AW773" s="14" t="s">
        <v>31</v>
      </c>
      <c r="AX773" s="14" t="s">
        <v>6</v>
      </c>
      <c r="AY773" s="114" t="s">
        <v>240</v>
      </c>
    </row>
    <row r="774" spans="2:65" s="1" customFormat="1" ht="24">
      <c r="B774" s="95"/>
      <c r="C774" s="215">
        <v>235</v>
      </c>
      <c r="D774" s="215" t="s">
        <v>379</v>
      </c>
      <c r="E774" s="216" t="s">
        <v>1401</v>
      </c>
      <c r="F774" s="217" t="s">
        <v>1402</v>
      </c>
      <c r="G774" s="218" t="s">
        <v>245</v>
      </c>
      <c r="H774" s="219">
        <v>9.928</v>
      </c>
      <c r="I774" s="129">
        <v>0</v>
      </c>
      <c r="J774" s="220">
        <f>ROUND(I774*H774,1)</f>
        <v>0</v>
      </c>
      <c r="K774" s="217" t="s">
        <v>1</v>
      </c>
      <c r="L774" s="124"/>
      <c r="M774" s="125" t="s">
        <v>1</v>
      </c>
      <c r="N774" s="126" t="s">
        <v>41</v>
      </c>
      <c r="O774" s="99">
        <v>0</v>
      </c>
      <c r="P774" s="99">
        <f>O774*H774</f>
        <v>0</v>
      </c>
      <c r="Q774" s="99">
        <v>0.018</v>
      </c>
      <c r="R774" s="99">
        <f>Q774*H774</f>
        <v>0.178704</v>
      </c>
      <c r="S774" s="99">
        <v>0</v>
      </c>
      <c r="T774" s="100">
        <f>S774*H774</f>
        <v>0</v>
      </c>
      <c r="AR774" s="101" t="s">
        <v>382</v>
      </c>
      <c r="AT774" s="101" t="s">
        <v>379</v>
      </c>
      <c r="AU774" s="101" t="s">
        <v>83</v>
      </c>
      <c r="AY774" s="17" t="s">
        <v>240</v>
      </c>
      <c r="BE774" s="102">
        <f>IF(N774="základní",J774,0)</f>
        <v>0</v>
      </c>
      <c r="BF774" s="102">
        <f>IF(N774="snížená",J774,0)</f>
        <v>0</v>
      </c>
      <c r="BG774" s="102">
        <f>IF(N774="zákl. přenesená",J774,0)</f>
        <v>0</v>
      </c>
      <c r="BH774" s="102">
        <f>IF(N774="sníž. přenesená",J774,0)</f>
        <v>0</v>
      </c>
      <c r="BI774" s="102">
        <f>IF(N774="nulová",J774,0)</f>
        <v>0</v>
      </c>
      <c r="BJ774" s="17" t="s">
        <v>83</v>
      </c>
      <c r="BK774" s="102">
        <f>ROUND(I774*H774,1)</f>
        <v>0</v>
      </c>
      <c r="BL774" s="17" t="s">
        <v>357</v>
      </c>
      <c r="BM774" s="101" t="s">
        <v>1403</v>
      </c>
    </row>
    <row r="775" spans="2:51" s="12" customFormat="1" ht="12">
      <c r="B775" s="103"/>
      <c r="C775" s="199"/>
      <c r="D775" s="200" t="s">
        <v>249</v>
      </c>
      <c r="E775" s="201" t="s">
        <v>1</v>
      </c>
      <c r="F775" s="202" t="s">
        <v>1404</v>
      </c>
      <c r="G775" s="199"/>
      <c r="H775" s="203">
        <v>9.928</v>
      </c>
      <c r="I775" s="137"/>
      <c r="J775" s="199"/>
      <c r="K775" s="199"/>
      <c r="L775" s="103"/>
      <c r="M775" s="105"/>
      <c r="N775" s="106"/>
      <c r="O775" s="106"/>
      <c r="P775" s="106"/>
      <c r="Q775" s="106"/>
      <c r="R775" s="106"/>
      <c r="S775" s="106"/>
      <c r="T775" s="107"/>
      <c r="AT775" s="104" t="s">
        <v>249</v>
      </c>
      <c r="AU775" s="104" t="s">
        <v>83</v>
      </c>
      <c r="AV775" s="12" t="s">
        <v>83</v>
      </c>
      <c r="AW775" s="12" t="s">
        <v>31</v>
      </c>
      <c r="AX775" s="12" t="s">
        <v>6</v>
      </c>
      <c r="AY775" s="104" t="s">
        <v>240</v>
      </c>
    </row>
    <row r="776" spans="2:65" s="1" customFormat="1" ht="12">
      <c r="B776" s="95"/>
      <c r="C776" s="193">
        <v>236</v>
      </c>
      <c r="D776" s="193" t="s">
        <v>242</v>
      </c>
      <c r="E776" s="194" t="s">
        <v>1405</v>
      </c>
      <c r="F776" s="195" t="s">
        <v>1406</v>
      </c>
      <c r="G776" s="196" t="s">
        <v>360</v>
      </c>
      <c r="H776" s="197">
        <v>60.167</v>
      </c>
      <c r="I776" s="128">
        <v>0</v>
      </c>
      <c r="J776" s="198">
        <f>ROUND(I776*H776,1)</f>
        <v>0</v>
      </c>
      <c r="K776" s="195" t="s">
        <v>246</v>
      </c>
      <c r="L776" s="28"/>
      <c r="M776" s="97" t="s">
        <v>1</v>
      </c>
      <c r="N776" s="98" t="s">
        <v>41</v>
      </c>
      <c r="O776" s="99">
        <v>0.038</v>
      </c>
      <c r="P776" s="99">
        <f>O776*H776</f>
        <v>2.286346</v>
      </c>
      <c r="Q776" s="99">
        <v>0</v>
      </c>
      <c r="R776" s="99">
        <f>Q776*H776</f>
        <v>0</v>
      </c>
      <c r="S776" s="99">
        <v>0</v>
      </c>
      <c r="T776" s="100">
        <f>S776*H776</f>
        <v>0</v>
      </c>
      <c r="AR776" s="101" t="s">
        <v>357</v>
      </c>
      <c r="AT776" s="101" t="s">
        <v>242</v>
      </c>
      <c r="AU776" s="101" t="s">
        <v>83</v>
      </c>
      <c r="AY776" s="17" t="s">
        <v>240</v>
      </c>
      <c r="BE776" s="102">
        <f>IF(N776="základní",J776,0)</f>
        <v>0</v>
      </c>
      <c r="BF776" s="102">
        <f>IF(N776="snížená",J776,0)</f>
        <v>0</v>
      </c>
      <c r="BG776" s="102">
        <f>IF(N776="zákl. přenesená",J776,0)</f>
        <v>0</v>
      </c>
      <c r="BH776" s="102">
        <f>IF(N776="sníž. přenesená",J776,0)</f>
        <v>0</v>
      </c>
      <c r="BI776" s="102">
        <f>IF(N776="nulová",J776,0)</f>
        <v>0</v>
      </c>
      <c r="BJ776" s="17" t="s">
        <v>83</v>
      </c>
      <c r="BK776" s="102">
        <f>ROUND(I776*H776,1)</f>
        <v>0</v>
      </c>
      <c r="BL776" s="17" t="s">
        <v>357</v>
      </c>
      <c r="BM776" s="101" t="s">
        <v>1407</v>
      </c>
    </row>
    <row r="777" spans="2:51" s="12" customFormat="1" ht="12">
      <c r="B777" s="103"/>
      <c r="C777" s="199"/>
      <c r="D777" s="200" t="s">
        <v>249</v>
      </c>
      <c r="E777" s="201" t="s">
        <v>1</v>
      </c>
      <c r="F777" s="202" t="s">
        <v>1408</v>
      </c>
      <c r="G777" s="199"/>
      <c r="H777" s="203">
        <v>60.167</v>
      </c>
      <c r="I777" s="137"/>
      <c r="J777" s="199"/>
      <c r="K777" s="199"/>
      <c r="L777" s="103"/>
      <c r="M777" s="105"/>
      <c r="N777" s="106"/>
      <c r="O777" s="106"/>
      <c r="P777" s="106"/>
      <c r="Q777" s="106"/>
      <c r="R777" s="106"/>
      <c r="S777" s="106"/>
      <c r="T777" s="107"/>
      <c r="AT777" s="104" t="s">
        <v>249</v>
      </c>
      <c r="AU777" s="104" t="s">
        <v>83</v>
      </c>
      <c r="AV777" s="12" t="s">
        <v>83</v>
      </c>
      <c r="AW777" s="12" t="s">
        <v>31</v>
      </c>
      <c r="AX777" s="12" t="s">
        <v>6</v>
      </c>
      <c r="AY777" s="104" t="s">
        <v>240</v>
      </c>
    </row>
    <row r="778" spans="2:65" s="1" customFormat="1" ht="24">
      <c r="B778" s="95"/>
      <c r="C778" s="193">
        <v>237</v>
      </c>
      <c r="D778" s="193" t="s">
        <v>242</v>
      </c>
      <c r="E778" s="194" t="s">
        <v>1409</v>
      </c>
      <c r="F778" s="195" t="s">
        <v>1410</v>
      </c>
      <c r="G778" s="196" t="s">
        <v>504</v>
      </c>
      <c r="H778" s="197">
        <v>0.307</v>
      </c>
      <c r="I778" s="128">
        <v>0</v>
      </c>
      <c r="J778" s="198">
        <f>ROUND(I778*H778,1)</f>
        <v>0</v>
      </c>
      <c r="K778" s="195" t="s">
        <v>246</v>
      </c>
      <c r="L778" s="28"/>
      <c r="M778" s="97" t="s">
        <v>1</v>
      </c>
      <c r="N778" s="98" t="s">
        <v>41</v>
      </c>
      <c r="O778" s="99">
        <v>1.265</v>
      </c>
      <c r="P778" s="99">
        <f>O778*H778</f>
        <v>0.38835499999999995</v>
      </c>
      <c r="Q778" s="99">
        <v>0</v>
      </c>
      <c r="R778" s="99">
        <f>Q778*H778</f>
        <v>0</v>
      </c>
      <c r="S778" s="99">
        <v>0</v>
      </c>
      <c r="T778" s="100">
        <f>S778*H778</f>
        <v>0</v>
      </c>
      <c r="AR778" s="101" t="s">
        <v>357</v>
      </c>
      <c r="AT778" s="101" t="s">
        <v>242</v>
      </c>
      <c r="AU778" s="101" t="s">
        <v>83</v>
      </c>
      <c r="AY778" s="17" t="s">
        <v>240</v>
      </c>
      <c r="BE778" s="102">
        <f>IF(N778="základní",J778,0)</f>
        <v>0</v>
      </c>
      <c r="BF778" s="102">
        <f>IF(N778="snížená",J778,0)</f>
        <v>0</v>
      </c>
      <c r="BG778" s="102">
        <f>IF(N778="zákl. přenesená",J778,0)</f>
        <v>0</v>
      </c>
      <c r="BH778" s="102">
        <f>IF(N778="sníž. přenesená",J778,0)</f>
        <v>0</v>
      </c>
      <c r="BI778" s="102">
        <f>IF(N778="nulová",J778,0)</f>
        <v>0</v>
      </c>
      <c r="BJ778" s="17" t="s">
        <v>83</v>
      </c>
      <c r="BK778" s="102">
        <f>ROUND(I778*H778,1)</f>
        <v>0</v>
      </c>
      <c r="BL778" s="17" t="s">
        <v>357</v>
      </c>
      <c r="BM778" s="101" t="s">
        <v>1411</v>
      </c>
    </row>
    <row r="779" spans="2:65" s="1" customFormat="1" ht="24">
      <c r="B779" s="95"/>
      <c r="C779" s="193">
        <v>238</v>
      </c>
      <c r="D779" s="193" t="s">
        <v>242</v>
      </c>
      <c r="E779" s="194" t="s">
        <v>1412</v>
      </c>
      <c r="F779" s="195" t="s">
        <v>1413</v>
      </c>
      <c r="G779" s="196" t="s">
        <v>504</v>
      </c>
      <c r="H779" s="197">
        <v>0.307</v>
      </c>
      <c r="I779" s="128">
        <v>0</v>
      </c>
      <c r="J779" s="198">
        <f>ROUND(I779*H779,1)</f>
        <v>0</v>
      </c>
      <c r="K779" s="195" t="s">
        <v>246</v>
      </c>
      <c r="L779" s="28"/>
      <c r="M779" s="97" t="s">
        <v>1</v>
      </c>
      <c r="N779" s="98" t="s">
        <v>41</v>
      </c>
      <c r="O779" s="99">
        <v>1.14</v>
      </c>
      <c r="P779" s="99">
        <f>O779*H779</f>
        <v>0.34997999999999996</v>
      </c>
      <c r="Q779" s="99">
        <v>0</v>
      </c>
      <c r="R779" s="99">
        <f>Q779*H779</f>
        <v>0</v>
      </c>
      <c r="S779" s="99">
        <v>0</v>
      </c>
      <c r="T779" s="100">
        <f>S779*H779</f>
        <v>0</v>
      </c>
      <c r="AR779" s="101" t="s">
        <v>357</v>
      </c>
      <c r="AT779" s="101" t="s">
        <v>242</v>
      </c>
      <c r="AU779" s="101" t="s">
        <v>83</v>
      </c>
      <c r="AY779" s="17" t="s">
        <v>240</v>
      </c>
      <c r="BE779" s="102">
        <f>IF(N779="základní",J779,0)</f>
        <v>0</v>
      </c>
      <c r="BF779" s="102">
        <f>IF(N779="snížená",J779,0)</f>
        <v>0</v>
      </c>
      <c r="BG779" s="102">
        <f>IF(N779="zákl. přenesená",J779,0)</f>
        <v>0</v>
      </c>
      <c r="BH779" s="102">
        <f>IF(N779="sníž. přenesená",J779,0)</f>
        <v>0</v>
      </c>
      <c r="BI779" s="102">
        <f>IF(N779="nulová",J779,0)</f>
        <v>0</v>
      </c>
      <c r="BJ779" s="17" t="s">
        <v>83</v>
      </c>
      <c r="BK779" s="102">
        <f>ROUND(I779*H779,1)</f>
        <v>0</v>
      </c>
      <c r="BL779" s="17" t="s">
        <v>357</v>
      </c>
      <c r="BM779" s="101" t="s">
        <v>1414</v>
      </c>
    </row>
    <row r="780" spans="2:63" s="11" customFormat="1" ht="22.9" customHeight="1">
      <c r="B780" s="87"/>
      <c r="C780" s="189"/>
      <c r="D780" s="190" t="s">
        <v>74</v>
      </c>
      <c r="E780" s="191" t="s">
        <v>1415</v>
      </c>
      <c r="F780" s="191" t="s">
        <v>1416</v>
      </c>
      <c r="G780" s="189"/>
      <c r="H780" s="189"/>
      <c r="I780" s="142"/>
      <c r="J780" s="192">
        <f>BK780</f>
        <v>0</v>
      </c>
      <c r="K780" s="189"/>
      <c r="L780" s="87"/>
      <c r="M780" s="89"/>
      <c r="N780" s="90"/>
      <c r="O780" s="90"/>
      <c r="P780" s="91">
        <f>SUM(P781:P830)</f>
        <v>91.251584</v>
      </c>
      <c r="Q780" s="90"/>
      <c r="R780" s="91">
        <f>SUM(R781:R830)</f>
        <v>0.20136507000000003</v>
      </c>
      <c r="S780" s="90"/>
      <c r="T780" s="92">
        <f>SUM(T781:T830)</f>
        <v>0.05484000000000001</v>
      </c>
      <c r="AR780" s="88" t="s">
        <v>83</v>
      </c>
      <c r="AT780" s="93" t="s">
        <v>74</v>
      </c>
      <c r="AU780" s="93" t="s">
        <v>6</v>
      </c>
      <c r="AY780" s="88" t="s">
        <v>240</v>
      </c>
      <c r="BK780" s="94">
        <f>SUM(BK781:BK830)</f>
        <v>0</v>
      </c>
    </row>
    <row r="781" spans="2:65" s="1" customFormat="1" ht="24">
      <c r="B781" s="95"/>
      <c r="C781" s="193">
        <v>239</v>
      </c>
      <c r="D781" s="193" t="s">
        <v>242</v>
      </c>
      <c r="E781" s="194" t="s">
        <v>1417</v>
      </c>
      <c r="F781" s="195" t="s">
        <v>1418</v>
      </c>
      <c r="G781" s="196" t="s">
        <v>253</v>
      </c>
      <c r="H781" s="197">
        <v>54.84</v>
      </c>
      <c r="I781" s="128">
        <v>0</v>
      </c>
      <c r="J781" s="198">
        <f>ROUND(I781*H781,1)</f>
        <v>0</v>
      </c>
      <c r="K781" s="195" t="s">
        <v>246</v>
      </c>
      <c r="L781" s="28"/>
      <c r="M781" s="97" t="s">
        <v>1</v>
      </c>
      <c r="N781" s="98" t="s">
        <v>41</v>
      </c>
      <c r="O781" s="99">
        <v>0.01</v>
      </c>
      <c r="P781" s="99">
        <f>O781*H781</f>
        <v>0.5484</v>
      </c>
      <c r="Q781" s="99">
        <v>0</v>
      </c>
      <c r="R781" s="99">
        <f>Q781*H781</f>
        <v>0</v>
      </c>
      <c r="S781" s="99">
        <v>0.001</v>
      </c>
      <c r="T781" s="100">
        <f>S781*H781</f>
        <v>0.05484000000000001</v>
      </c>
      <c r="AR781" s="101" t="s">
        <v>357</v>
      </c>
      <c r="AT781" s="101" t="s">
        <v>242</v>
      </c>
      <c r="AU781" s="101" t="s">
        <v>83</v>
      </c>
      <c r="AY781" s="17" t="s">
        <v>240</v>
      </c>
      <c r="BE781" s="102">
        <f>IF(N781="základní",J781,0)</f>
        <v>0</v>
      </c>
      <c r="BF781" s="102">
        <f>IF(N781="snížená",J781,0)</f>
        <v>0</v>
      </c>
      <c r="BG781" s="102">
        <f>IF(N781="zákl. přenesená",J781,0)</f>
        <v>0</v>
      </c>
      <c r="BH781" s="102">
        <f>IF(N781="sníž. přenesená",J781,0)</f>
        <v>0</v>
      </c>
      <c r="BI781" s="102">
        <f>IF(N781="nulová",J781,0)</f>
        <v>0</v>
      </c>
      <c r="BJ781" s="17" t="s">
        <v>83</v>
      </c>
      <c r="BK781" s="102">
        <f>ROUND(I781*H781,1)</f>
        <v>0</v>
      </c>
      <c r="BL781" s="17" t="s">
        <v>357</v>
      </c>
      <c r="BM781" s="101" t="s">
        <v>1419</v>
      </c>
    </row>
    <row r="782" spans="2:51" s="12" customFormat="1" ht="12">
      <c r="B782" s="103"/>
      <c r="C782" s="199"/>
      <c r="D782" s="200" t="s">
        <v>249</v>
      </c>
      <c r="E782" s="201" t="s">
        <v>1</v>
      </c>
      <c r="F782" s="202" t="s">
        <v>1420</v>
      </c>
      <c r="G782" s="199"/>
      <c r="H782" s="203">
        <v>17.74</v>
      </c>
      <c r="I782" s="137"/>
      <c r="J782" s="199"/>
      <c r="K782" s="199"/>
      <c r="L782" s="103"/>
      <c r="M782" s="105"/>
      <c r="N782" s="106"/>
      <c r="O782" s="106"/>
      <c r="P782" s="106"/>
      <c r="Q782" s="106"/>
      <c r="R782" s="106"/>
      <c r="S782" s="106"/>
      <c r="T782" s="107"/>
      <c r="AT782" s="104" t="s">
        <v>249</v>
      </c>
      <c r="AU782" s="104" t="s">
        <v>83</v>
      </c>
      <c r="AV782" s="12" t="s">
        <v>83</v>
      </c>
      <c r="AW782" s="12" t="s">
        <v>31</v>
      </c>
      <c r="AX782" s="12" t="s">
        <v>75</v>
      </c>
      <c r="AY782" s="104" t="s">
        <v>240</v>
      </c>
    </row>
    <row r="783" spans="2:51" s="12" customFormat="1" ht="12">
      <c r="B783" s="103"/>
      <c r="C783" s="199"/>
      <c r="D783" s="200" t="s">
        <v>249</v>
      </c>
      <c r="E783" s="201" t="s">
        <v>1</v>
      </c>
      <c r="F783" s="202" t="s">
        <v>1421</v>
      </c>
      <c r="G783" s="199"/>
      <c r="H783" s="203">
        <v>-5.58</v>
      </c>
      <c r="I783" s="137"/>
      <c r="J783" s="199"/>
      <c r="K783" s="199"/>
      <c r="L783" s="103"/>
      <c r="M783" s="105"/>
      <c r="N783" s="106"/>
      <c r="O783" s="106"/>
      <c r="P783" s="106"/>
      <c r="Q783" s="106"/>
      <c r="R783" s="106"/>
      <c r="S783" s="106"/>
      <c r="T783" s="107"/>
      <c r="AT783" s="104" t="s">
        <v>249</v>
      </c>
      <c r="AU783" s="104" t="s">
        <v>83</v>
      </c>
      <c r="AV783" s="12" t="s">
        <v>83</v>
      </c>
      <c r="AW783" s="12" t="s">
        <v>31</v>
      </c>
      <c r="AX783" s="12" t="s">
        <v>75</v>
      </c>
      <c r="AY783" s="104" t="s">
        <v>240</v>
      </c>
    </row>
    <row r="784" spans="2:51" s="12" customFormat="1" ht="12">
      <c r="B784" s="103"/>
      <c r="C784" s="199"/>
      <c r="D784" s="200" t="s">
        <v>249</v>
      </c>
      <c r="E784" s="201" t="s">
        <v>1</v>
      </c>
      <c r="F784" s="202" t="s">
        <v>1422</v>
      </c>
      <c r="G784" s="199"/>
      <c r="H784" s="203">
        <v>18.54</v>
      </c>
      <c r="I784" s="137"/>
      <c r="J784" s="199"/>
      <c r="K784" s="199"/>
      <c r="L784" s="103"/>
      <c r="M784" s="105"/>
      <c r="N784" s="106"/>
      <c r="O784" s="106"/>
      <c r="P784" s="106"/>
      <c r="Q784" s="106"/>
      <c r="R784" s="106"/>
      <c r="S784" s="106"/>
      <c r="T784" s="107"/>
      <c r="AT784" s="104" t="s">
        <v>249</v>
      </c>
      <c r="AU784" s="104" t="s">
        <v>83</v>
      </c>
      <c r="AV784" s="12" t="s">
        <v>83</v>
      </c>
      <c r="AW784" s="12" t="s">
        <v>31</v>
      </c>
      <c r="AX784" s="12" t="s">
        <v>75</v>
      </c>
      <c r="AY784" s="104" t="s">
        <v>240</v>
      </c>
    </row>
    <row r="785" spans="2:51" s="12" customFormat="1" ht="12">
      <c r="B785" s="103"/>
      <c r="C785" s="199"/>
      <c r="D785" s="200" t="s">
        <v>249</v>
      </c>
      <c r="E785" s="201" t="s">
        <v>1</v>
      </c>
      <c r="F785" s="202" t="s">
        <v>1423</v>
      </c>
      <c r="G785" s="199"/>
      <c r="H785" s="203">
        <v>24.14</v>
      </c>
      <c r="I785" s="137"/>
      <c r="J785" s="199"/>
      <c r="K785" s="199"/>
      <c r="L785" s="103"/>
      <c r="M785" s="105"/>
      <c r="N785" s="106"/>
      <c r="O785" s="106"/>
      <c r="P785" s="106"/>
      <c r="Q785" s="106"/>
      <c r="R785" s="106"/>
      <c r="S785" s="106"/>
      <c r="T785" s="107"/>
      <c r="AT785" s="104" t="s">
        <v>249</v>
      </c>
      <c r="AU785" s="104" t="s">
        <v>83</v>
      </c>
      <c r="AV785" s="12" t="s">
        <v>83</v>
      </c>
      <c r="AW785" s="12" t="s">
        <v>31</v>
      </c>
      <c r="AX785" s="12" t="s">
        <v>75</v>
      </c>
      <c r="AY785" s="104" t="s">
        <v>240</v>
      </c>
    </row>
    <row r="786" spans="2:51" s="14" customFormat="1" ht="12">
      <c r="B786" s="113"/>
      <c r="C786" s="207"/>
      <c r="D786" s="200" t="s">
        <v>249</v>
      </c>
      <c r="E786" s="208" t="s">
        <v>122</v>
      </c>
      <c r="F786" s="209" t="s">
        <v>273</v>
      </c>
      <c r="G786" s="207"/>
      <c r="H786" s="210">
        <v>54.84</v>
      </c>
      <c r="I786" s="138"/>
      <c r="J786" s="207"/>
      <c r="K786" s="207"/>
      <c r="L786" s="113"/>
      <c r="M786" s="115"/>
      <c r="N786" s="116"/>
      <c r="O786" s="116"/>
      <c r="P786" s="116"/>
      <c r="Q786" s="116"/>
      <c r="R786" s="116"/>
      <c r="S786" s="116"/>
      <c r="T786" s="117"/>
      <c r="AT786" s="114" t="s">
        <v>249</v>
      </c>
      <c r="AU786" s="114" t="s">
        <v>83</v>
      </c>
      <c r="AV786" s="14" t="s">
        <v>247</v>
      </c>
      <c r="AW786" s="14" t="s">
        <v>31</v>
      </c>
      <c r="AX786" s="14" t="s">
        <v>6</v>
      </c>
      <c r="AY786" s="114" t="s">
        <v>240</v>
      </c>
    </row>
    <row r="787" spans="2:65" s="1" customFormat="1" ht="24">
      <c r="B787" s="95"/>
      <c r="C787" s="193">
        <v>240</v>
      </c>
      <c r="D787" s="193" t="s">
        <v>242</v>
      </c>
      <c r="E787" s="194" t="s">
        <v>1424</v>
      </c>
      <c r="F787" s="195" t="s">
        <v>1425</v>
      </c>
      <c r="G787" s="196" t="s">
        <v>253</v>
      </c>
      <c r="H787" s="197">
        <v>16.02</v>
      </c>
      <c r="I787" s="128">
        <v>0</v>
      </c>
      <c r="J787" s="198">
        <f>ROUND(I787*H787,1)</f>
        <v>0</v>
      </c>
      <c r="K787" s="195" t="s">
        <v>246</v>
      </c>
      <c r="L787" s="28"/>
      <c r="M787" s="97" t="s">
        <v>1</v>
      </c>
      <c r="N787" s="98" t="s">
        <v>41</v>
      </c>
      <c r="O787" s="99">
        <v>0.1</v>
      </c>
      <c r="P787" s="99">
        <f>O787*H787</f>
        <v>1.602</v>
      </c>
      <c r="Q787" s="99">
        <v>3E-05</v>
      </c>
      <c r="R787" s="99">
        <f>Q787*H787</f>
        <v>0.00048059999999999997</v>
      </c>
      <c r="S787" s="99">
        <v>0</v>
      </c>
      <c r="T787" s="100">
        <f>S787*H787</f>
        <v>0</v>
      </c>
      <c r="AR787" s="101" t="s">
        <v>357</v>
      </c>
      <c r="AT787" s="101" t="s">
        <v>242</v>
      </c>
      <c r="AU787" s="101" t="s">
        <v>83</v>
      </c>
      <c r="AY787" s="17" t="s">
        <v>240</v>
      </c>
      <c r="BE787" s="102">
        <f>IF(N787="základní",J787,0)</f>
        <v>0</v>
      </c>
      <c r="BF787" s="102">
        <f>IF(N787="snížená",J787,0)</f>
        <v>0</v>
      </c>
      <c r="BG787" s="102">
        <f>IF(N787="zákl. přenesená",J787,0)</f>
        <v>0</v>
      </c>
      <c r="BH787" s="102">
        <f>IF(N787="sníž. přenesená",J787,0)</f>
        <v>0</v>
      </c>
      <c r="BI787" s="102">
        <f>IF(N787="nulová",J787,0)</f>
        <v>0</v>
      </c>
      <c r="BJ787" s="17" t="s">
        <v>83</v>
      </c>
      <c r="BK787" s="102">
        <f>ROUND(I787*H787,1)</f>
        <v>0</v>
      </c>
      <c r="BL787" s="17" t="s">
        <v>357</v>
      </c>
      <c r="BM787" s="101" t="s">
        <v>1426</v>
      </c>
    </row>
    <row r="788" spans="2:51" s="12" customFormat="1" ht="12">
      <c r="B788" s="103"/>
      <c r="C788" s="199"/>
      <c r="D788" s="200" t="s">
        <v>249</v>
      </c>
      <c r="E788" s="201" t="s">
        <v>1</v>
      </c>
      <c r="F788" s="202" t="s">
        <v>1427</v>
      </c>
      <c r="G788" s="199"/>
      <c r="H788" s="203">
        <v>1.99</v>
      </c>
      <c r="I788" s="137"/>
      <c r="J788" s="199"/>
      <c r="K788" s="199"/>
      <c r="L788" s="103"/>
      <c r="M788" s="105"/>
      <c r="N788" s="106"/>
      <c r="O788" s="106"/>
      <c r="P788" s="106"/>
      <c r="Q788" s="106"/>
      <c r="R788" s="106"/>
      <c r="S788" s="106"/>
      <c r="T788" s="107"/>
      <c r="AT788" s="104" t="s">
        <v>249</v>
      </c>
      <c r="AU788" s="104" t="s">
        <v>83</v>
      </c>
      <c r="AV788" s="12" t="s">
        <v>83</v>
      </c>
      <c r="AW788" s="12" t="s">
        <v>31</v>
      </c>
      <c r="AX788" s="12" t="s">
        <v>75</v>
      </c>
      <c r="AY788" s="104" t="s">
        <v>240</v>
      </c>
    </row>
    <row r="789" spans="2:51" s="12" customFormat="1" ht="12">
      <c r="B789" s="103"/>
      <c r="C789" s="199"/>
      <c r="D789" s="200" t="s">
        <v>249</v>
      </c>
      <c r="E789" s="201" t="s">
        <v>1</v>
      </c>
      <c r="F789" s="202" t="s">
        <v>1428</v>
      </c>
      <c r="G789" s="199"/>
      <c r="H789" s="203">
        <v>15.3</v>
      </c>
      <c r="I789" s="137"/>
      <c r="J789" s="199"/>
      <c r="K789" s="199"/>
      <c r="L789" s="103"/>
      <c r="M789" s="105"/>
      <c r="N789" s="106"/>
      <c r="O789" s="106"/>
      <c r="P789" s="106"/>
      <c r="Q789" s="106"/>
      <c r="R789" s="106"/>
      <c r="S789" s="106"/>
      <c r="T789" s="107"/>
      <c r="AT789" s="104" t="s">
        <v>249</v>
      </c>
      <c r="AU789" s="104" t="s">
        <v>83</v>
      </c>
      <c r="AV789" s="12" t="s">
        <v>83</v>
      </c>
      <c r="AW789" s="12" t="s">
        <v>31</v>
      </c>
      <c r="AX789" s="12" t="s">
        <v>75</v>
      </c>
      <c r="AY789" s="104" t="s">
        <v>240</v>
      </c>
    </row>
    <row r="790" spans="2:51" s="12" customFormat="1" ht="12">
      <c r="B790" s="103"/>
      <c r="C790" s="199"/>
      <c r="D790" s="200" t="s">
        <v>249</v>
      </c>
      <c r="E790" s="201" t="s">
        <v>1</v>
      </c>
      <c r="F790" s="202" t="s">
        <v>1429</v>
      </c>
      <c r="G790" s="199"/>
      <c r="H790" s="203">
        <v>-1.27</v>
      </c>
      <c r="I790" s="137"/>
      <c r="J790" s="199"/>
      <c r="K790" s="199"/>
      <c r="L790" s="103"/>
      <c r="M790" s="105"/>
      <c r="N790" s="106"/>
      <c r="O790" s="106"/>
      <c r="P790" s="106"/>
      <c r="Q790" s="106"/>
      <c r="R790" s="106"/>
      <c r="S790" s="106"/>
      <c r="T790" s="107"/>
      <c r="AT790" s="104" t="s">
        <v>249</v>
      </c>
      <c r="AU790" s="104" t="s">
        <v>83</v>
      </c>
      <c r="AV790" s="12" t="s">
        <v>83</v>
      </c>
      <c r="AW790" s="12" t="s">
        <v>31</v>
      </c>
      <c r="AX790" s="12" t="s">
        <v>75</v>
      </c>
      <c r="AY790" s="104" t="s">
        <v>240</v>
      </c>
    </row>
    <row r="791" spans="2:51" s="14" customFormat="1" ht="12">
      <c r="B791" s="113"/>
      <c r="C791" s="207"/>
      <c r="D791" s="200" t="s">
        <v>249</v>
      </c>
      <c r="E791" s="208" t="s">
        <v>147</v>
      </c>
      <c r="F791" s="209" t="s">
        <v>273</v>
      </c>
      <c r="G791" s="207"/>
      <c r="H791" s="210">
        <v>16.02</v>
      </c>
      <c r="I791" s="138"/>
      <c r="J791" s="207"/>
      <c r="K791" s="207"/>
      <c r="L791" s="113"/>
      <c r="M791" s="115"/>
      <c r="N791" s="116"/>
      <c r="O791" s="116"/>
      <c r="P791" s="116"/>
      <c r="Q791" s="116"/>
      <c r="R791" s="116"/>
      <c r="S791" s="116"/>
      <c r="T791" s="117"/>
      <c r="AT791" s="114" t="s">
        <v>249</v>
      </c>
      <c r="AU791" s="114" t="s">
        <v>83</v>
      </c>
      <c r="AV791" s="14" t="s">
        <v>247</v>
      </c>
      <c r="AW791" s="14" t="s">
        <v>31</v>
      </c>
      <c r="AX791" s="14" t="s">
        <v>6</v>
      </c>
      <c r="AY791" s="114" t="s">
        <v>240</v>
      </c>
    </row>
    <row r="792" spans="2:65" s="1" customFormat="1" ht="24">
      <c r="B792" s="95"/>
      <c r="C792" s="215">
        <v>241</v>
      </c>
      <c r="D792" s="215" t="s">
        <v>379</v>
      </c>
      <c r="E792" s="216" t="s">
        <v>1430</v>
      </c>
      <c r="F792" s="217" t="s">
        <v>1431</v>
      </c>
      <c r="G792" s="218" t="s">
        <v>253</v>
      </c>
      <c r="H792" s="219">
        <v>16.821</v>
      </c>
      <c r="I792" s="129">
        <v>0</v>
      </c>
      <c r="J792" s="220">
        <f>ROUND(I792*H792,1)</f>
        <v>0</v>
      </c>
      <c r="K792" s="217" t="s">
        <v>1</v>
      </c>
      <c r="L792" s="124"/>
      <c r="M792" s="125" t="s">
        <v>1</v>
      </c>
      <c r="N792" s="126" t="s">
        <v>41</v>
      </c>
      <c r="O792" s="99">
        <v>0</v>
      </c>
      <c r="P792" s="99">
        <f>O792*H792</f>
        <v>0</v>
      </c>
      <c r="Q792" s="99">
        <v>0</v>
      </c>
      <c r="R792" s="99">
        <f>Q792*H792</f>
        <v>0</v>
      </c>
      <c r="S792" s="99">
        <v>0</v>
      </c>
      <c r="T792" s="100">
        <f>S792*H792</f>
        <v>0</v>
      </c>
      <c r="AR792" s="101" t="s">
        <v>382</v>
      </c>
      <c r="AT792" s="101" t="s">
        <v>379</v>
      </c>
      <c r="AU792" s="101" t="s">
        <v>83</v>
      </c>
      <c r="AY792" s="17" t="s">
        <v>240</v>
      </c>
      <c r="BE792" s="102">
        <f>IF(N792="základní",J792,0)</f>
        <v>0</v>
      </c>
      <c r="BF792" s="102">
        <f>IF(N792="snížená",J792,0)</f>
        <v>0</v>
      </c>
      <c r="BG792" s="102">
        <f>IF(N792="zákl. přenesená",J792,0)</f>
        <v>0</v>
      </c>
      <c r="BH792" s="102">
        <f>IF(N792="sníž. přenesená",J792,0)</f>
        <v>0</v>
      </c>
      <c r="BI792" s="102">
        <f>IF(N792="nulová",J792,0)</f>
        <v>0</v>
      </c>
      <c r="BJ792" s="17" t="s">
        <v>83</v>
      </c>
      <c r="BK792" s="102">
        <f>ROUND(I792*H792,1)</f>
        <v>0</v>
      </c>
      <c r="BL792" s="17" t="s">
        <v>357</v>
      </c>
      <c r="BM792" s="101" t="s">
        <v>1432</v>
      </c>
    </row>
    <row r="793" spans="2:51" s="12" customFormat="1" ht="12">
      <c r="B793" s="103"/>
      <c r="C793" s="199"/>
      <c r="D793" s="200" t="s">
        <v>249</v>
      </c>
      <c r="E793" s="201" t="s">
        <v>1</v>
      </c>
      <c r="F793" s="202" t="s">
        <v>1433</v>
      </c>
      <c r="G793" s="199"/>
      <c r="H793" s="203">
        <v>16.821</v>
      </c>
      <c r="I793" s="137"/>
      <c r="J793" s="199"/>
      <c r="K793" s="199"/>
      <c r="L793" s="103"/>
      <c r="M793" s="105"/>
      <c r="N793" s="106"/>
      <c r="O793" s="106"/>
      <c r="P793" s="106"/>
      <c r="Q793" s="106"/>
      <c r="R793" s="106"/>
      <c r="S793" s="106"/>
      <c r="T793" s="107"/>
      <c r="AT793" s="104" t="s">
        <v>249</v>
      </c>
      <c r="AU793" s="104" t="s">
        <v>83</v>
      </c>
      <c r="AV793" s="12" t="s">
        <v>83</v>
      </c>
      <c r="AW793" s="12" t="s">
        <v>31</v>
      </c>
      <c r="AX793" s="12" t="s">
        <v>6</v>
      </c>
      <c r="AY793" s="104" t="s">
        <v>240</v>
      </c>
    </row>
    <row r="794" spans="2:65" s="1" customFormat="1" ht="24">
      <c r="B794" s="95"/>
      <c r="C794" s="193">
        <v>242</v>
      </c>
      <c r="D794" s="193" t="s">
        <v>242</v>
      </c>
      <c r="E794" s="194" t="s">
        <v>1434</v>
      </c>
      <c r="F794" s="195" t="s">
        <v>1435</v>
      </c>
      <c r="G794" s="196" t="s">
        <v>253</v>
      </c>
      <c r="H794" s="197">
        <v>53.34</v>
      </c>
      <c r="I794" s="128">
        <v>0</v>
      </c>
      <c r="J794" s="198">
        <f>ROUND(I794*H794,1)</f>
        <v>0</v>
      </c>
      <c r="K794" s="195" t="s">
        <v>246</v>
      </c>
      <c r="L794" s="28"/>
      <c r="M794" s="97" t="s">
        <v>1</v>
      </c>
      <c r="N794" s="98" t="s">
        <v>41</v>
      </c>
      <c r="O794" s="99">
        <v>0.12</v>
      </c>
      <c r="P794" s="99">
        <f>O794*H794</f>
        <v>6.4008</v>
      </c>
      <c r="Q794" s="99">
        <v>3E-05</v>
      </c>
      <c r="R794" s="99">
        <f>Q794*H794</f>
        <v>0.0016002000000000002</v>
      </c>
      <c r="S794" s="99">
        <v>0</v>
      </c>
      <c r="T794" s="100">
        <f>S794*H794</f>
        <v>0</v>
      </c>
      <c r="AR794" s="101" t="s">
        <v>357</v>
      </c>
      <c r="AT794" s="101" t="s">
        <v>242</v>
      </c>
      <c r="AU794" s="101" t="s">
        <v>83</v>
      </c>
      <c r="AY794" s="17" t="s">
        <v>240</v>
      </c>
      <c r="BE794" s="102">
        <f>IF(N794="základní",J794,0)</f>
        <v>0</v>
      </c>
      <c r="BF794" s="102">
        <f>IF(N794="snížená",J794,0)</f>
        <v>0</v>
      </c>
      <c r="BG794" s="102">
        <f>IF(N794="zákl. přenesená",J794,0)</f>
        <v>0</v>
      </c>
      <c r="BH794" s="102">
        <f>IF(N794="sníž. přenesená",J794,0)</f>
        <v>0</v>
      </c>
      <c r="BI794" s="102">
        <f>IF(N794="nulová",J794,0)</f>
        <v>0</v>
      </c>
      <c r="BJ794" s="17" t="s">
        <v>83</v>
      </c>
      <c r="BK794" s="102">
        <f>ROUND(I794*H794,1)</f>
        <v>0</v>
      </c>
      <c r="BL794" s="17" t="s">
        <v>357</v>
      </c>
      <c r="BM794" s="101" t="s">
        <v>1436</v>
      </c>
    </row>
    <row r="795" spans="2:51" s="12" customFormat="1" ht="12">
      <c r="B795" s="103"/>
      <c r="C795" s="199"/>
      <c r="D795" s="200" t="s">
        <v>249</v>
      </c>
      <c r="E795" s="201" t="s">
        <v>1</v>
      </c>
      <c r="F795" s="202" t="s">
        <v>122</v>
      </c>
      <c r="G795" s="199"/>
      <c r="H795" s="203">
        <v>54.84</v>
      </c>
      <c r="I795" s="137"/>
      <c r="J795" s="199"/>
      <c r="K795" s="199"/>
      <c r="L795" s="103"/>
      <c r="M795" s="105"/>
      <c r="N795" s="106"/>
      <c r="O795" s="106"/>
      <c r="P795" s="106"/>
      <c r="Q795" s="106"/>
      <c r="R795" s="106"/>
      <c r="S795" s="106"/>
      <c r="T795" s="107"/>
      <c r="AT795" s="104" t="s">
        <v>249</v>
      </c>
      <c r="AU795" s="104" t="s">
        <v>83</v>
      </c>
      <c r="AV795" s="12" t="s">
        <v>83</v>
      </c>
      <c r="AW795" s="12" t="s">
        <v>31</v>
      </c>
      <c r="AX795" s="12" t="s">
        <v>75</v>
      </c>
      <c r="AY795" s="104" t="s">
        <v>240</v>
      </c>
    </row>
    <row r="796" spans="2:51" s="12" customFormat="1" ht="12">
      <c r="B796" s="103"/>
      <c r="C796" s="199"/>
      <c r="D796" s="200" t="s">
        <v>249</v>
      </c>
      <c r="E796" s="201" t="s">
        <v>1</v>
      </c>
      <c r="F796" s="202" t="s">
        <v>1437</v>
      </c>
      <c r="G796" s="199"/>
      <c r="H796" s="203">
        <v>-1.5</v>
      </c>
      <c r="I796" s="137"/>
      <c r="J796" s="199"/>
      <c r="K796" s="199"/>
      <c r="L796" s="103"/>
      <c r="M796" s="105"/>
      <c r="N796" s="106"/>
      <c r="O796" s="106"/>
      <c r="P796" s="106"/>
      <c r="Q796" s="106"/>
      <c r="R796" s="106"/>
      <c r="S796" s="106"/>
      <c r="T796" s="107"/>
      <c r="AT796" s="104" t="s">
        <v>249</v>
      </c>
      <c r="AU796" s="104" t="s">
        <v>83</v>
      </c>
      <c r="AV796" s="12" t="s">
        <v>83</v>
      </c>
      <c r="AW796" s="12" t="s">
        <v>31</v>
      </c>
      <c r="AX796" s="12" t="s">
        <v>75</v>
      </c>
      <c r="AY796" s="104" t="s">
        <v>240</v>
      </c>
    </row>
    <row r="797" spans="2:51" s="14" customFormat="1" ht="12">
      <c r="B797" s="113"/>
      <c r="C797" s="207"/>
      <c r="D797" s="200" t="s">
        <v>249</v>
      </c>
      <c r="E797" s="208" t="s">
        <v>124</v>
      </c>
      <c r="F797" s="209" t="s">
        <v>273</v>
      </c>
      <c r="G797" s="207"/>
      <c r="H797" s="210">
        <v>53.34</v>
      </c>
      <c r="I797" s="138"/>
      <c r="J797" s="207"/>
      <c r="K797" s="207"/>
      <c r="L797" s="113"/>
      <c r="M797" s="115"/>
      <c r="N797" s="116"/>
      <c r="O797" s="116"/>
      <c r="P797" s="116"/>
      <c r="Q797" s="116"/>
      <c r="R797" s="116"/>
      <c r="S797" s="116"/>
      <c r="T797" s="117"/>
      <c r="AT797" s="114" t="s">
        <v>249</v>
      </c>
      <c r="AU797" s="114" t="s">
        <v>83</v>
      </c>
      <c r="AV797" s="14" t="s">
        <v>247</v>
      </c>
      <c r="AW797" s="14" t="s">
        <v>31</v>
      </c>
      <c r="AX797" s="14" t="s">
        <v>6</v>
      </c>
      <c r="AY797" s="114" t="s">
        <v>240</v>
      </c>
    </row>
    <row r="798" spans="2:65" s="1" customFormat="1" ht="12">
      <c r="B798" s="95"/>
      <c r="C798" s="215">
        <v>243</v>
      </c>
      <c r="D798" s="215" t="s">
        <v>379</v>
      </c>
      <c r="E798" s="216" t="s">
        <v>1438</v>
      </c>
      <c r="F798" s="217" t="s">
        <v>1439</v>
      </c>
      <c r="G798" s="218" t="s">
        <v>253</v>
      </c>
      <c r="H798" s="219">
        <v>56.007</v>
      </c>
      <c r="I798" s="129">
        <v>0</v>
      </c>
      <c r="J798" s="220">
        <f>ROUND(I798*H798,1)</f>
        <v>0</v>
      </c>
      <c r="K798" s="217" t="s">
        <v>1</v>
      </c>
      <c r="L798" s="124"/>
      <c r="M798" s="125" t="s">
        <v>1</v>
      </c>
      <c r="N798" s="126" t="s">
        <v>41</v>
      </c>
      <c r="O798" s="99">
        <v>0</v>
      </c>
      <c r="P798" s="99">
        <f>O798*H798</f>
        <v>0</v>
      </c>
      <c r="Q798" s="99">
        <v>0.0002</v>
      </c>
      <c r="R798" s="99">
        <f>Q798*H798</f>
        <v>0.0112014</v>
      </c>
      <c r="S798" s="99">
        <v>0</v>
      </c>
      <c r="T798" s="100">
        <f>S798*H798</f>
        <v>0</v>
      </c>
      <c r="AR798" s="101" t="s">
        <v>382</v>
      </c>
      <c r="AT798" s="101" t="s">
        <v>379</v>
      </c>
      <c r="AU798" s="101" t="s">
        <v>83</v>
      </c>
      <c r="AY798" s="17" t="s">
        <v>240</v>
      </c>
      <c r="BE798" s="102">
        <f>IF(N798="základní",J798,0)</f>
        <v>0</v>
      </c>
      <c r="BF798" s="102">
        <f>IF(N798="snížená",J798,0)</f>
        <v>0</v>
      </c>
      <c r="BG798" s="102">
        <f>IF(N798="zákl. přenesená",J798,0)</f>
        <v>0</v>
      </c>
      <c r="BH798" s="102">
        <f>IF(N798="sníž. přenesená",J798,0)</f>
        <v>0</v>
      </c>
      <c r="BI798" s="102">
        <f>IF(N798="nulová",J798,0)</f>
        <v>0</v>
      </c>
      <c r="BJ798" s="17" t="s">
        <v>83</v>
      </c>
      <c r="BK798" s="102">
        <f>ROUND(I798*H798,1)</f>
        <v>0</v>
      </c>
      <c r="BL798" s="17" t="s">
        <v>357</v>
      </c>
      <c r="BM798" s="101" t="s">
        <v>1440</v>
      </c>
    </row>
    <row r="799" spans="2:51" s="13" customFormat="1" ht="12">
      <c r="B799" s="108"/>
      <c r="C799" s="204"/>
      <c r="D799" s="200" t="s">
        <v>249</v>
      </c>
      <c r="E799" s="205" t="s">
        <v>1</v>
      </c>
      <c r="F799" s="206" t="s">
        <v>1441</v>
      </c>
      <c r="G799" s="204"/>
      <c r="H799" s="205" t="s">
        <v>1</v>
      </c>
      <c r="I799" s="139"/>
      <c r="J799" s="204"/>
      <c r="K799" s="204"/>
      <c r="L799" s="108"/>
      <c r="M799" s="110"/>
      <c r="N799" s="111"/>
      <c r="O799" s="111"/>
      <c r="P799" s="111"/>
      <c r="Q799" s="111"/>
      <c r="R799" s="111"/>
      <c r="S799" s="111"/>
      <c r="T799" s="112"/>
      <c r="AT799" s="109" t="s">
        <v>249</v>
      </c>
      <c r="AU799" s="109" t="s">
        <v>83</v>
      </c>
      <c r="AV799" s="13" t="s">
        <v>6</v>
      </c>
      <c r="AW799" s="13" t="s">
        <v>31</v>
      </c>
      <c r="AX799" s="13" t="s">
        <v>75</v>
      </c>
      <c r="AY799" s="109" t="s">
        <v>240</v>
      </c>
    </row>
    <row r="800" spans="2:51" s="12" customFormat="1" ht="12">
      <c r="B800" s="103"/>
      <c r="C800" s="199"/>
      <c r="D800" s="200" t="s">
        <v>249</v>
      </c>
      <c r="E800" s="201" t="s">
        <v>1</v>
      </c>
      <c r="F800" s="202" t="s">
        <v>1442</v>
      </c>
      <c r="G800" s="199"/>
      <c r="H800" s="203">
        <v>56.007</v>
      </c>
      <c r="I800" s="137"/>
      <c r="J800" s="199"/>
      <c r="K800" s="199"/>
      <c r="L800" s="103"/>
      <c r="M800" s="105"/>
      <c r="N800" s="106"/>
      <c r="O800" s="106"/>
      <c r="P800" s="106"/>
      <c r="Q800" s="106"/>
      <c r="R800" s="106"/>
      <c r="S800" s="106"/>
      <c r="T800" s="107"/>
      <c r="AT800" s="104" t="s">
        <v>249</v>
      </c>
      <c r="AU800" s="104" t="s">
        <v>83</v>
      </c>
      <c r="AV800" s="12" t="s">
        <v>83</v>
      </c>
      <c r="AW800" s="12" t="s">
        <v>31</v>
      </c>
      <c r="AX800" s="12" t="s">
        <v>6</v>
      </c>
      <c r="AY800" s="104" t="s">
        <v>240</v>
      </c>
    </row>
    <row r="801" spans="2:65" s="1" customFormat="1" ht="24">
      <c r="B801" s="95"/>
      <c r="C801" s="193">
        <v>244</v>
      </c>
      <c r="D801" s="193" t="s">
        <v>242</v>
      </c>
      <c r="E801" s="194" t="s">
        <v>1444</v>
      </c>
      <c r="F801" s="195" t="s">
        <v>1445</v>
      </c>
      <c r="G801" s="196" t="s">
        <v>360</v>
      </c>
      <c r="H801" s="197">
        <v>2</v>
      </c>
      <c r="I801" s="128">
        <v>0</v>
      </c>
      <c r="J801" s="198">
        <f>ROUND(I801*H801,1)</f>
        <v>0</v>
      </c>
      <c r="K801" s="195" t="s">
        <v>246</v>
      </c>
      <c r="L801" s="28"/>
      <c r="M801" s="97" t="s">
        <v>1</v>
      </c>
      <c r="N801" s="98" t="s">
        <v>41</v>
      </c>
      <c r="O801" s="99">
        <v>1.148</v>
      </c>
      <c r="P801" s="99">
        <f>O801*H801</f>
        <v>2.296</v>
      </c>
      <c r="Q801" s="99">
        <v>7E-05</v>
      </c>
      <c r="R801" s="99">
        <f>Q801*H801</f>
        <v>0.00014</v>
      </c>
      <c r="S801" s="99">
        <v>0</v>
      </c>
      <c r="T801" s="100">
        <f>S801*H801</f>
        <v>0</v>
      </c>
      <c r="AR801" s="101" t="s">
        <v>357</v>
      </c>
      <c r="AT801" s="101" t="s">
        <v>242</v>
      </c>
      <c r="AU801" s="101" t="s">
        <v>83</v>
      </c>
      <c r="AY801" s="17" t="s">
        <v>240</v>
      </c>
      <c r="BE801" s="102">
        <f>IF(N801="základní",J801,0)</f>
        <v>0</v>
      </c>
      <c r="BF801" s="102">
        <f>IF(N801="snížená",J801,0)</f>
        <v>0</v>
      </c>
      <c r="BG801" s="102">
        <f>IF(N801="zákl. přenesená",J801,0)</f>
        <v>0</v>
      </c>
      <c r="BH801" s="102">
        <f>IF(N801="sníž. přenesená",J801,0)</f>
        <v>0</v>
      </c>
      <c r="BI801" s="102">
        <f>IF(N801="nulová",J801,0)</f>
        <v>0</v>
      </c>
      <c r="BJ801" s="17" t="s">
        <v>83</v>
      </c>
      <c r="BK801" s="102">
        <f>ROUND(I801*H801,1)</f>
        <v>0</v>
      </c>
      <c r="BL801" s="17" t="s">
        <v>357</v>
      </c>
      <c r="BM801" s="101" t="s">
        <v>1446</v>
      </c>
    </row>
    <row r="802" spans="2:51" s="12" customFormat="1" ht="12">
      <c r="B802" s="103"/>
      <c r="C802" s="199"/>
      <c r="D802" s="200" t="s">
        <v>249</v>
      </c>
      <c r="E802" s="201" t="s">
        <v>1</v>
      </c>
      <c r="F802" s="202" t="s">
        <v>1447</v>
      </c>
      <c r="G802" s="199"/>
      <c r="H802" s="203">
        <v>2</v>
      </c>
      <c r="I802" s="137"/>
      <c r="J802" s="199"/>
      <c r="K802" s="199"/>
      <c r="L802" s="103"/>
      <c r="M802" s="105"/>
      <c r="N802" s="106"/>
      <c r="O802" s="106"/>
      <c r="P802" s="106"/>
      <c r="Q802" s="106"/>
      <c r="R802" s="106"/>
      <c r="S802" s="106"/>
      <c r="T802" s="107"/>
      <c r="AT802" s="104" t="s">
        <v>249</v>
      </c>
      <c r="AU802" s="104" t="s">
        <v>83</v>
      </c>
      <c r="AV802" s="12" t="s">
        <v>83</v>
      </c>
      <c r="AW802" s="12" t="s">
        <v>31</v>
      </c>
      <c r="AX802" s="12" t="s">
        <v>6</v>
      </c>
      <c r="AY802" s="104" t="s">
        <v>240</v>
      </c>
    </row>
    <row r="803" spans="2:65" s="1" customFormat="1" ht="24">
      <c r="B803" s="95"/>
      <c r="C803" s="215">
        <v>245</v>
      </c>
      <c r="D803" s="215" t="s">
        <v>379</v>
      </c>
      <c r="E803" s="216" t="s">
        <v>1448</v>
      </c>
      <c r="F803" s="217" t="s">
        <v>1449</v>
      </c>
      <c r="G803" s="218" t="s">
        <v>245</v>
      </c>
      <c r="H803" s="219">
        <v>1.782</v>
      </c>
      <c r="I803" s="129">
        <v>0</v>
      </c>
      <c r="J803" s="220">
        <f>ROUND(I803*H803,1)</f>
        <v>0</v>
      </c>
      <c r="K803" s="217" t="s">
        <v>246</v>
      </c>
      <c r="L803" s="124"/>
      <c r="M803" s="125" t="s">
        <v>1</v>
      </c>
      <c r="N803" s="126" t="s">
        <v>41</v>
      </c>
      <c r="O803" s="99">
        <v>0</v>
      </c>
      <c r="P803" s="99">
        <f>O803*H803</f>
        <v>0</v>
      </c>
      <c r="Q803" s="99">
        <v>0.01617</v>
      </c>
      <c r="R803" s="99">
        <f>Q803*H803</f>
        <v>0.02881494</v>
      </c>
      <c r="S803" s="99">
        <v>0</v>
      </c>
      <c r="T803" s="100">
        <f>S803*H803</f>
        <v>0</v>
      </c>
      <c r="AR803" s="101" t="s">
        <v>382</v>
      </c>
      <c r="AT803" s="101" t="s">
        <v>379</v>
      </c>
      <c r="AU803" s="101" t="s">
        <v>83</v>
      </c>
      <c r="AY803" s="17" t="s">
        <v>240</v>
      </c>
      <c r="BE803" s="102">
        <f>IF(N803="základní",J803,0)</f>
        <v>0</v>
      </c>
      <c r="BF803" s="102">
        <f>IF(N803="snížená",J803,0)</f>
        <v>0</v>
      </c>
      <c r="BG803" s="102">
        <f>IF(N803="zákl. přenesená",J803,0)</f>
        <v>0</v>
      </c>
      <c r="BH803" s="102">
        <f>IF(N803="sníž. přenesená",J803,0)</f>
        <v>0</v>
      </c>
      <c r="BI803" s="102">
        <f>IF(N803="nulová",J803,0)</f>
        <v>0</v>
      </c>
      <c r="BJ803" s="17" t="s">
        <v>83</v>
      </c>
      <c r="BK803" s="102">
        <f>ROUND(I803*H803,1)</f>
        <v>0</v>
      </c>
      <c r="BL803" s="17" t="s">
        <v>357</v>
      </c>
      <c r="BM803" s="101" t="s">
        <v>1450</v>
      </c>
    </row>
    <row r="804" spans="2:51" s="13" customFormat="1" ht="12">
      <c r="B804" s="108"/>
      <c r="C804" s="204"/>
      <c r="D804" s="200" t="s">
        <v>249</v>
      </c>
      <c r="E804" s="205" t="s">
        <v>1</v>
      </c>
      <c r="F804" s="206" t="s">
        <v>1451</v>
      </c>
      <c r="G804" s="204"/>
      <c r="H804" s="205" t="s">
        <v>1</v>
      </c>
      <c r="I804" s="139"/>
      <c r="J804" s="204"/>
      <c r="K804" s="204"/>
      <c r="L804" s="108"/>
      <c r="M804" s="110"/>
      <c r="N804" s="111"/>
      <c r="O804" s="111"/>
      <c r="P804" s="111"/>
      <c r="Q804" s="111"/>
      <c r="R804" s="111"/>
      <c r="S804" s="111"/>
      <c r="T804" s="112"/>
      <c r="AT804" s="109" t="s">
        <v>249</v>
      </c>
      <c r="AU804" s="109" t="s">
        <v>83</v>
      </c>
      <c r="AV804" s="13" t="s">
        <v>6</v>
      </c>
      <c r="AW804" s="13" t="s">
        <v>31</v>
      </c>
      <c r="AX804" s="13" t="s">
        <v>75</v>
      </c>
      <c r="AY804" s="109" t="s">
        <v>240</v>
      </c>
    </row>
    <row r="805" spans="2:51" s="12" customFormat="1" ht="12">
      <c r="B805" s="103"/>
      <c r="C805" s="199"/>
      <c r="D805" s="200" t="s">
        <v>249</v>
      </c>
      <c r="E805" s="201" t="s">
        <v>1</v>
      </c>
      <c r="F805" s="202" t="s">
        <v>1452</v>
      </c>
      <c r="G805" s="199"/>
      <c r="H805" s="203">
        <v>1.782</v>
      </c>
      <c r="I805" s="137"/>
      <c r="J805" s="199"/>
      <c r="K805" s="199"/>
      <c r="L805" s="103"/>
      <c r="M805" s="105"/>
      <c r="N805" s="106"/>
      <c r="O805" s="106"/>
      <c r="P805" s="106"/>
      <c r="Q805" s="106"/>
      <c r="R805" s="106"/>
      <c r="S805" s="106"/>
      <c r="T805" s="107"/>
      <c r="AT805" s="104" t="s">
        <v>249</v>
      </c>
      <c r="AU805" s="104" t="s">
        <v>83</v>
      </c>
      <c r="AV805" s="12" t="s">
        <v>83</v>
      </c>
      <c r="AW805" s="12" t="s">
        <v>31</v>
      </c>
      <c r="AX805" s="12" t="s">
        <v>6</v>
      </c>
      <c r="AY805" s="104" t="s">
        <v>240</v>
      </c>
    </row>
    <row r="806" spans="2:65" s="1" customFormat="1" ht="24">
      <c r="B806" s="95"/>
      <c r="C806" s="193">
        <v>246</v>
      </c>
      <c r="D806" s="193" t="s">
        <v>242</v>
      </c>
      <c r="E806" s="194" t="s">
        <v>1453</v>
      </c>
      <c r="F806" s="195" t="s">
        <v>1454</v>
      </c>
      <c r="G806" s="196" t="s">
        <v>245</v>
      </c>
      <c r="H806" s="197">
        <v>12.476</v>
      </c>
      <c r="I806" s="128">
        <v>0</v>
      </c>
      <c r="J806" s="198">
        <f>ROUND(I806*H806,1)</f>
        <v>0</v>
      </c>
      <c r="K806" s="195" t="s">
        <v>246</v>
      </c>
      <c r="L806" s="28"/>
      <c r="M806" s="97" t="s">
        <v>1</v>
      </c>
      <c r="N806" s="98" t="s">
        <v>41</v>
      </c>
      <c r="O806" s="99">
        <v>0.65</v>
      </c>
      <c r="P806" s="99">
        <f>O806*H806</f>
        <v>8.1094</v>
      </c>
      <c r="Q806" s="99">
        <v>0</v>
      </c>
      <c r="R806" s="99">
        <f>Q806*H806</f>
        <v>0</v>
      </c>
      <c r="S806" s="99">
        <v>0</v>
      </c>
      <c r="T806" s="100">
        <f>S806*H806</f>
        <v>0</v>
      </c>
      <c r="AR806" s="101" t="s">
        <v>357</v>
      </c>
      <c r="AT806" s="101" t="s">
        <v>242</v>
      </c>
      <c r="AU806" s="101" t="s">
        <v>83</v>
      </c>
      <c r="AY806" s="17" t="s">
        <v>240</v>
      </c>
      <c r="BE806" s="102">
        <f>IF(N806="základní",J806,0)</f>
        <v>0</v>
      </c>
      <c r="BF806" s="102">
        <f>IF(N806="snížená",J806,0)</f>
        <v>0</v>
      </c>
      <c r="BG806" s="102">
        <f>IF(N806="zákl. přenesená",J806,0)</f>
        <v>0</v>
      </c>
      <c r="BH806" s="102">
        <f>IF(N806="sníž. přenesená",J806,0)</f>
        <v>0</v>
      </c>
      <c r="BI806" s="102">
        <f>IF(N806="nulová",J806,0)</f>
        <v>0</v>
      </c>
      <c r="BJ806" s="17" t="s">
        <v>83</v>
      </c>
      <c r="BK806" s="102">
        <f>ROUND(I806*H806,1)</f>
        <v>0</v>
      </c>
      <c r="BL806" s="17" t="s">
        <v>357</v>
      </c>
      <c r="BM806" s="101" t="s">
        <v>1455</v>
      </c>
    </row>
    <row r="807" spans="2:51" s="12" customFormat="1" ht="12">
      <c r="B807" s="103"/>
      <c r="C807" s="199"/>
      <c r="D807" s="200" t="s">
        <v>249</v>
      </c>
      <c r="E807" s="201" t="s">
        <v>1</v>
      </c>
      <c r="F807" s="202" t="s">
        <v>96</v>
      </c>
      <c r="G807" s="199"/>
      <c r="H807" s="203">
        <v>12.476</v>
      </c>
      <c r="I807" s="137"/>
      <c r="J807" s="199"/>
      <c r="K807" s="199"/>
      <c r="L807" s="103"/>
      <c r="M807" s="105"/>
      <c r="N807" s="106"/>
      <c r="O807" s="106"/>
      <c r="P807" s="106"/>
      <c r="Q807" s="106"/>
      <c r="R807" s="106"/>
      <c r="S807" s="106"/>
      <c r="T807" s="107"/>
      <c r="AT807" s="104" t="s">
        <v>249</v>
      </c>
      <c r="AU807" s="104" t="s">
        <v>83</v>
      </c>
      <c r="AV807" s="12" t="s">
        <v>83</v>
      </c>
      <c r="AW807" s="12" t="s">
        <v>31</v>
      </c>
      <c r="AX807" s="12" t="s">
        <v>6</v>
      </c>
      <c r="AY807" s="104" t="s">
        <v>240</v>
      </c>
    </row>
    <row r="808" spans="2:65" s="1" customFormat="1" ht="24">
      <c r="B808" s="95"/>
      <c r="C808" s="215">
        <v>247</v>
      </c>
      <c r="D808" s="215" t="s">
        <v>379</v>
      </c>
      <c r="E808" s="216" t="s">
        <v>1456</v>
      </c>
      <c r="F808" s="217" t="s">
        <v>1457</v>
      </c>
      <c r="G808" s="218" t="s">
        <v>245</v>
      </c>
      <c r="H808" s="219">
        <v>13.1</v>
      </c>
      <c r="I808" s="129">
        <v>0</v>
      </c>
      <c r="J808" s="220">
        <f>ROUND(I808*H808,1)</f>
        <v>0</v>
      </c>
      <c r="K808" s="217" t="s">
        <v>246</v>
      </c>
      <c r="L808" s="124"/>
      <c r="M808" s="125" t="s">
        <v>1</v>
      </c>
      <c r="N808" s="126" t="s">
        <v>41</v>
      </c>
      <c r="O808" s="99">
        <v>0</v>
      </c>
      <c r="P808" s="99">
        <f>O808*H808</f>
        <v>0</v>
      </c>
      <c r="Q808" s="99">
        <v>0.0069</v>
      </c>
      <c r="R808" s="99">
        <f>Q808*H808</f>
        <v>0.09039</v>
      </c>
      <c r="S808" s="99">
        <v>0</v>
      </c>
      <c r="T808" s="100">
        <f>S808*H808</f>
        <v>0</v>
      </c>
      <c r="AR808" s="101" t="s">
        <v>382</v>
      </c>
      <c r="AT808" s="101" t="s">
        <v>379</v>
      </c>
      <c r="AU808" s="101" t="s">
        <v>83</v>
      </c>
      <c r="AY808" s="17" t="s">
        <v>240</v>
      </c>
      <c r="BE808" s="102">
        <f>IF(N808="základní",J808,0)</f>
        <v>0</v>
      </c>
      <c r="BF808" s="102">
        <f>IF(N808="snížená",J808,0)</f>
        <v>0</v>
      </c>
      <c r="BG808" s="102">
        <f>IF(N808="zákl. přenesená",J808,0)</f>
        <v>0</v>
      </c>
      <c r="BH808" s="102">
        <f>IF(N808="sníž. přenesená",J808,0)</f>
        <v>0</v>
      </c>
      <c r="BI808" s="102">
        <f>IF(N808="nulová",J808,0)</f>
        <v>0</v>
      </c>
      <c r="BJ808" s="17" t="s">
        <v>83</v>
      </c>
      <c r="BK808" s="102">
        <f>ROUND(I808*H808,1)</f>
        <v>0</v>
      </c>
      <c r="BL808" s="17" t="s">
        <v>357</v>
      </c>
      <c r="BM808" s="101" t="s">
        <v>1458</v>
      </c>
    </row>
    <row r="809" spans="2:51" s="12" customFormat="1" ht="12">
      <c r="B809" s="103"/>
      <c r="C809" s="199"/>
      <c r="D809" s="200" t="s">
        <v>249</v>
      </c>
      <c r="E809" s="201" t="s">
        <v>1</v>
      </c>
      <c r="F809" s="202" t="s">
        <v>1459</v>
      </c>
      <c r="G809" s="199"/>
      <c r="H809" s="203">
        <v>13.1</v>
      </c>
      <c r="I809" s="137"/>
      <c r="J809" s="199"/>
      <c r="K809" s="199"/>
      <c r="L809" s="103"/>
      <c r="M809" s="105"/>
      <c r="N809" s="106"/>
      <c r="O809" s="106"/>
      <c r="P809" s="106"/>
      <c r="Q809" s="106"/>
      <c r="R809" s="106"/>
      <c r="S809" s="106"/>
      <c r="T809" s="107"/>
      <c r="AT809" s="104" t="s">
        <v>249</v>
      </c>
      <c r="AU809" s="104" t="s">
        <v>83</v>
      </c>
      <c r="AV809" s="12" t="s">
        <v>83</v>
      </c>
      <c r="AW809" s="12" t="s">
        <v>31</v>
      </c>
      <c r="AX809" s="12" t="s">
        <v>6</v>
      </c>
      <c r="AY809" s="104" t="s">
        <v>240</v>
      </c>
    </row>
    <row r="810" spans="2:65" s="1" customFormat="1" ht="24">
      <c r="B810" s="95"/>
      <c r="C810" s="193">
        <v>248</v>
      </c>
      <c r="D810" s="193" t="s">
        <v>242</v>
      </c>
      <c r="E810" s="194" t="s">
        <v>1460</v>
      </c>
      <c r="F810" s="195" t="s">
        <v>1461</v>
      </c>
      <c r="G810" s="196" t="s">
        <v>245</v>
      </c>
      <c r="H810" s="197">
        <v>12.476</v>
      </c>
      <c r="I810" s="128">
        <v>0</v>
      </c>
      <c r="J810" s="198">
        <f>ROUND(I810*H810,1)</f>
        <v>0</v>
      </c>
      <c r="K810" s="195" t="s">
        <v>246</v>
      </c>
      <c r="L810" s="28"/>
      <c r="M810" s="97" t="s">
        <v>1</v>
      </c>
      <c r="N810" s="98" t="s">
        <v>41</v>
      </c>
      <c r="O810" s="99">
        <v>0.045</v>
      </c>
      <c r="P810" s="99">
        <f>O810*H810</f>
        <v>0.56142</v>
      </c>
      <c r="Q810" s="99">
        <v>0</v>
      </c>
      <c r="R810" s="99">
        <f>Q810*H810</f>
        <v>0</v>
      </c>
      <c r="S810" s="99">
        <v>0</v>
      </c>
      <c r="T810" s="100">
        <f>S810*H810</f>
        <v>0</v>
      </c>
      <c r="AR810" s="101" t="s">
        <v>357</v>
      </c>
      <c r="AT810" s="101" t="s">
        <v>242</v>
      </c>
      <c r="AU810" s="101" t="s">
        <v>83</v>
      </c>
      <c r="AY810" s="17" t="s">
        <v>240</v>
      </c>
      <c r="BE810" s="102">
        <f>IF(N810="základní",J810,0)</f>
        <v>0</v>
      </c>
      <c r="BF810" s="102">
        <f>IF(N810="snížená",J810,0)</f>
        <v>0</v>
      </c>
      <c r="BG810" s="102">
        <f>IF(N810="zákl. přenesená",J810,0)</f>
        <v>0</v>
      </c>
      <c r="BH810" s="102">
        <f>IF(N810="sníž. přenesená",J810,0)</f>
        <v>0</v>
      </c>
      <c r="BI810" s="102">
        <f>IF(N810="nulová",J810,0)</f>
        <v>0</v>
      </c>
      <c r="BJ810" s="17" t="s">
        <v>83</v>
      </c>
      <c r="BK810" s="102">
        <f>ROUND(I810*H810,1)</f>
        <v>0</v>
      </c>
      <c r="BL810" s="17" t="s">
        <v>357</v>
      </c>
      <c r="BM810" s="101" t="s">
        <v>1462</v>
      </c>
    </row>
    <row r="811" spans="2:51" s="12" customFormat="1" ht="12">
      <c r="B811" s="103"/>
      <c r="C811" s="199"/>
      <c r="D811" s="200" t="s">
        <v>249</v>
      </c>
      <c r="E811" s="201" t="s">
        <v>1</v>
      </c>
      <c r="F811" s="202" t="s">
        <v>96</v>
      </c>
      <c r="G811" s="199"/>
      <c r="H811" s="203">
        <v>12.476</v>
      </c>
      <c r="I811" s="137"/>
      <c r="J811" s="199"/>
      <c r="K811" s="199"/>
      <c r="L811" s="103"/>
      <c r="M811" s="105"/>
      <c r="N811" s="106"/>
      <c r="O811" s="106"/>
      <c r="P811" s="106"/>
      <c r="Q811" s="106"/>
      <c r="R811" s="106"/>
      <c r="S811" s="106"/>
      <c r="T811" s="107"/>
      <c r="AT811" s="104" t="s">
        <v>249</v>
      </c>
      <c r="AU811" s="104" t="s">
        <v>83</v>
      </c>
      <c r="AV811" s="12" t="s">
        <v>83</v>
      </c>
      <c r="AW811" s="12" t="s">
        <v>31</v>
      </c>
      <c r="AX811" s="12" t="s">
        <v>6</v>
      </c>
      <c r="AY811" s="104" t="s">
        <v>240</v>
      </c>
    </row>
    <row r="812" spans="2:65" s="1" customFormat="1" ht="12">
      <c r="B812" s="95"/>
      <c r="C812" s="215">
        <v>249</v>
      </c>
      <c r="D812" s="215" t="s">
        <v>379</v>
      </c>
      <c r="E812" s="216" t="s">
        <v>1463</v>
      </c>
      <c r="F812" s="217" t="s">
        <v>1464</v>
      </c>
      <c r="G812" s="218" t="s">
        <v>245</v>
      </c>
      <c r="H812" s="219">
        <v>13.1</v>
      </c>
      <c r="I812" s="129">
        <v>0</v>
      </c>
      <c r="J812" s="220">
        <f>ROUND(I812*H812,1)</f>
        <v>0</v>
      </c>
      <c r="K812" s="217" t="s">
        <v>246</v>
      </c>
      <c r="L812" s="124"/>
      <c r="M812" s="125" t="s">
        <v>1</v>
      </c>
      <c r="N812" s="126" t="s">
        <v>41</v>
      </c>
      <c r="O812" s="99">
        <v>0</v>
      </c>
      <c r="P812" s="99">
        <f>O812*H812</f>
        <v>0</v>
      </c>
      <c r="Q812" s="99">
        <v>0.0006</v>
      </c>
      <c r="R812" s="99">
        <f>Q812*H812</f>
        <v>0.007859999999999999</v>
      </c>
      <c r="S812" s="99">
        <v>0</v>
      </c>
      <c r="T812" s="100">
        <f>S812*H812</f>
        <v>0</v>
      </c>
      <c r="AR812" s="101" t="s">
        <v>382</v>
      </c>
      <c r="AT812" s="101" t="s">
        <v>379</v>
      </c>
      <c r="AU812" s="101" t="s">
        <v>83</v>
      </c>
      <c r="AY812" s="17" t="s">
        <v>240</v>
      </c>
      <c r="BE812" s="102">
        <f>IF(N812="základní",J812,0)</f>
        <v>0</v>
      </c>
      <c r="BF812" s="102">
        <f>IF(N812="snížená",J812,0)</f>
        <v>0</v>
      </c>
      <c r="BG812" s="102">
        <f>IF(N812="zákl. přenesená",J812,0)</f>
        <v>0</v>
      </c>
      <c r="BH812" s="102">
        <f>IF(N812="sníž. přenesená",J812,0)</f>
        <v>0</v>
      </c>
      <c r="BI812" s="102">
        <f>IF(N812="nulová",J812,0)</f>
        <v>0</v>
      </c>
      <c r="BJ812" s="17" t="s">
        <v>83</v>
      </c>
      <c r="BK812" s="102">
        <f>ROUND(I812*H812,1)</f>
        <v>0</v>
      </c>
      <c r="BL812" s="17" t="s">
        <v>357</v>
      </c>
      <c r="BM812" s="101" t="s">
        <v>1465</v>
      </c>
    </row>
    <row r="813" spans="2:51" s="12" customFormat="1" ht="12">
      <c r="B813" s="103"/>
      <c r="C813" s="199"/>
      <c r="D813" s="200" t="s">
        <v>249</v>
      </c>
      <c r="E813" s="201" t="s">
        <v>1</v>
      </c>
      <c r="F813" s="202" t="s">
        <v>1459</v>
      </c>
      <c r="G813" s="199"/>
      <c r="H813" s="203">
        <v>13.1</v>
      </c>
      <c r="I813" s="137"/>
      <c r="J813" s="199"/>
      <c r="K813" s="199"/>
      <c r="L813" s="103"/>
      <c r="M813" s="105"/>
      <c r="N813" s="106"/>
      <c r="O813" s="106"/>
      <c r="P813" s="106"/>
      <c r="Q813" s="106"/>
      <c r="R813" s="106"/>
      <c r="S813" s="106"/>
      <c r="T813" s="107"/>
      <c r="AT813" s="104" t="s">
        <v>249</v>
      </c>
      <c r="AU813" s="104" t="s">
        <v>83</v>
      </c>
      <c r="AV813" s="12" t="s">
        <v>83</v>
      </c>
      <c r="AW813" s="12" t="s">
        <v>31</v>
      </c>
      <c r="AX813" s="12" t="s">
        <v>6</v>
      </c>
      <c r="AY813" s="104" t="s">
        <v>240</v>
      </c>
    </row>
    <row r="814" spans="2:65" s="1" customFormat="1" ht="24">
      <c r="B814" s="95"/>
      <c r="C814" s="193">
        <v>250</v>
      </c>
      <c r="D814" s="193" t="s">
        <v>242</v>
      </c>
      <c r="E814" s="194" t="s">
        <v>1466</v>
      </c>
      <c r="F814" s="195" t="s">
        <v>1467</v>
      </c>
      <c r="G814" s="196" t="s">
        <v>245</v>
      </c>
      <c r="H814" s="197">
        <v>22.424</v>
      </c>
      <c r="I814" s="128">
        <v>0</v>
      </c>
      <c r="J814" s="198">
        <f>ROUND(I814*H814,1)</f>
        <v>0</v>
      </c>
      <c r="K814" s="195" t="s">
        <v>246</v>
      </c>
      <c r="L814" s="28"/>
      <c r="M814" s="97" t="s">
        <v>1</v>
      </c>
      <c r="N814" s="98" t="s">
        <v>41</v>
      </c>
      <c r="O814" s="99">
        <v>0.16</v>
      </c>
      <c r="P814" s="99">
        <f>O814*H814</f>
        <v>3.58784</v>
      </c>
      <c r="Q814" s="99">
        <v>8E-05</v>
      </c>
      <c r="R814" s="99">
        <f>Q814*H814</f>
        <v>0.00179392</v>
      </c>
      <c r="S814" s="99">
        <v>0</v>
      </c>
      <c r="T814" s="100">
        <f>S814*H814</f>
        <v>0</v>
      </c>
      <c r="AR814" s="101" t="s">
        <v>357</v>
      </c>
      <c r="AT814" s="101" t="s">
        <v>242</v>
      </c>
      <c r="AU814" s="101" t="s">
        <v>83</v>
      </c>
      <c r="AY814" s="17" t="s">
        <v>240</v>
      </c>
      <c r="BE814" s="102">
        <f>IF(N814="základní",J814,0)</f>
        <v>0</v>
      </c>
      <c r="BF814" s="102">
        <f>IF(N814="snížená",J814,0)</f>
        <v>0</v>
      </c>
      <c r="BG814" s="102">
        <f>IF(N814="zákl. přenesená",J814,0)</f>
        <v>0</v>
      </c>
      <c r="BH814" s="102">
        <f>IF(N814="sníž. přenesená",J814,0)</f>
        <v>0</v>
      </c>
      <c r="BI814" s="102">
        <f>IF(N814="nulová",J814,0)</f>
        <v>0</v>
      </c>
      <c r="BJ814" s="17" t="s">
        <v>83</v>
      </c>
      <c r="BK814" s="102">
        <f>ROUND(I814*H814,1)</f>
        <v>0</v>
      </c>
      <c r="BL814" s="17" t="s">
        <v>357</v>
      </c>
      <c r="BM814" s="101" t="s">
        <v>1468</v>
      </c>
    </row>
    <row r="815" spans="2:51" s="13" customFormat="1" ht="12">
      <c r="B815" s="108"/>
      <c r="C815" s="204"/>
      <c r="D815" s="200" t="s">
        <v>249</v>
      </c>
      <c r="E815" s="205" t="s">
        <v>1</v>
      </c>
      <c r="F815" s="206" t="s">
        <v>1469</v>
      </c>
      <c r="G815" s="204"/>
      <c r="H815" s="205" t="s">
        <v>1</v>
      </c>
      <c r="I815" s="139"/>
      <c r="J815" s="204"/>
      <c r="K815" s="204"/>
      <c r="L815" s="108"/>
      <c r="M815" s="110"/>
      <c r="N815" s="111"/>
      <c r="O815" s="111"/>
      <c r="P815" s="111"/>
      <c r="Q815" s="111"/>
      <c r="R815" s="111"/>
      <c r="S815" s="111"/>
      <c r="T815" s="112"/>
      <c r="AT815" s="109" t="s">
        <v>249</v>
      </c>
      <c r="AU815" s="109" t="s">
        <v>83</v>
      </c>
      <c r="AV815" s="13" t="s">
        <v>6</v>
      </c>
      <c r="AW815" s="13" t="s">
        <v>31</v>
      </c>
      <c r="AX815" s="13" t="s">
        <v>75</v>
      </c>
      <c r="AY815" s="109" t="s">
        <v>240</v>
      </c>
    </row>
    <row r="816" spans="2:51" s="12" customFormat="1" ht="12">
      <c r="B816" s="103"/>
      <c r="C816" s="199"/>
      <c r="D816" s="200" t="s">
        <v>249</v>
      </c>
      <c r="E816" s="201" t="s">
        <v>1</v>
      </c>
      <c r="F816" s="202" t="s">
        <v>1470</v>
      </c>
      <c r="G816" s="199"/>
      <c r="H816" s="203">
        <v>22.424</v>
      </c>
      <c r="I816" s="137"/>
      <c r="J816" s="199"/>
      <c r="K816" s="199"/>
      <c r="L816" s="103"/>
      <c r="M816" s="105"/>
      <c r="N816" s="106"/>
      <c r="O816" s="106"/>
      <c r="P816" s="106"/>
      <c r="Q816" s="106"/>
      <c r="R816" s="106"/>
      <c r="S816" s="106"/>
      <c r="T816" s="107"/>
      <c r="AT816" s="104" t="s">
        <v>249</v>
      </c>
      <c r="AU816" s="104" t="s">
        <v>83</v>
      </c>
      <c r="AV816" s="12" t="s">
        <v>83</v>
      </c>
      <c r="AW816" s="12" t="s">
        <v>31</v>
      </c>
      <c r="AX816" s="12" t="s">
        <v>6</v>
      </c>
      <c r="AY816" s="104" t="s">
        <v>240</v>
      </c>
    </row>
    <row r="817" spans="2:65" s="1" customFormat="1" ht="24">
      <c r="B817" s="95"/>
      <c r="C817" s="193">
        <v>251</v>
      </c>
      <c r="D817" s="193" t="s">
        <v>242</v>
      </c>
      <c r="E817" s="194" t="s">
        <v>1471</v>
      </c>
      <c r="F817" s="195" t="s">
        <v>1472</v>
      </c>
      <c r="G817" s="196" t="s">
        <v>245</v>
      </c>
      <c r="H817" s="197">
        <v>89.697</v>
      </c>
      <c r="I817" s="128">
        <v>0</v>
      </c>
      <c r="J817" s="198">
        <f>ROUND(I817*H817,1)</f>
        <v>0</v>
      </c>
      <c r="K817" s="195" t="s">
        <v>246</v>
      </c>
      <c r="L817" s="28"/>
      <c r="M817" s="97" t="s">
        <v>1</v>
      </c>
      <c r="N817" s="98" t="s">
        <v>41</v>
      </c>
      <c r="O817" s="99">
        <v>0.34</v>
      </c>
      <c r="P817" s="99">
        <f>O817*H817</f>
        <v>30.496980000000004</v>
      </c>
      <c r="Q817" s="99">
        <v>0.00017</v>
      </c>
      <c r="R817" s="99">
        <f>Q817*H817</f>
        <v>0.015248490000000002</v>
      </c>
      <c r="S817" s="99">
        <v>0</v>
      </c>
      <c r="T817" s="100">
        <f>S817*H817</f>
        <v>0</v>
      </c>
      <c r="AR817" s="101" t="s">
        <v>357</v>
      </c>
      <c r="AT817" s="101" t="s">
        <v>242</v>
      </c>
      <c r="AU817" s="101" t="s">
        <v>83</v>
      </c>
      <c r="AY817" s="17" t="s">
        <v>240</v>
      </c>
      <c r="BE817" s="102">
        <f>IF(N817="základní",J817,0)</f>
        <v>0</v>
      </c>
      <c r="BF817" s="102">
        <f>IF(N817="snížená",J817,0)</f>
        <v>0</v>
      </c>
      <c r="BG817" s="102">
        <f>IF(N817="zákl. přenesená",J817,0)</f>
        <v>0</v>
      </c>
      <c r="BH817" s="102">
        <f>IF(N817="sníž. přenesená",J817,0)</f>
        <v>0</v>
      </c>
      <c r="BI817" s="102">
        <f>IF(N817="nulová",J817,0)</f>
        <v>0</v>
      </c>
      <c r="BJ817" s="17" t="s">
        <v>83</v>
      </c>
      <c r="BK817" s="102">
        <f>ROUND(I817*H817,1)</f>
        <v>0</v>
      </c>
      <c r="BL817" s="17" t="s">
        <v>357</v>
      </c>
      <c r="BM817" s="101" t="s">
        <v>1473</v>
      </c>
    </row>
    <row r="818" spans="2:51" s="13" customFormat="1" ht="12">
      <c r="B818" s="108"/>
      <c r="C818" s="204"/>
      <c r="D818" s="200" t="s">
        <v>249</v>
      </c>
      <c r="E818" s="205" t="s">
        <v>1</v>
      </c>
      <c r="F818" s="206" t="s">
        <v>1474</v>
      </c>
      <c r="G818" s="204"/>
      <c r="H818" s="205" t="s">
        <v>1</v>
      </c>
      <c r="I818" s="139"/>
      <c r="J818" s="204"/>
      <c r="K818" s="204"/>
      <c r="L818" s="108"/>
      <c r="M818" s="110"/>
      <c r="N818" s="111"/>
      <c r="O818" s="111"/>
      <c r="P818" s="111"/>
      <c r="Q818" s="111"/>
      <c r="R818" s="111"/>
      <c r="S818" s="111"/>
      <c r="T818" s="112"/>
      <c r="AT818" s="109" t="s">
        <v>249</v>
      </c>
      <c r="AU818" s="109" t="s">
        <v>83</v>
      </c>
      <c r="AV818" s="13" t="s">
        <v>6</v>
      </c>
      <c r="AW818" s="13" t="s">
        <v>31</v>
      </c>
      <c r="AX818" s="13" t="s">
        <v>75</v>
      </c>
      <c r="AY818" s="109" t="s">
        <v>240</v>
      </c>
    </row>
    <row r="819" spans="2:51" s="12" customFormat="1" ht="12">
      <c r="B819" s="103"/>
      <c r="C819" s="199"/>
      <c r="D819" s="200" t="s">
        <v>249</v>
      </c>
      <c r="E819" s="201" t="s">
        <v>1</v>
      </c>
      <c r="F819" s="202" t="s">
        <v>1475</v>
      </c>
      <c r="G819" s="199"/>
      <c r="H819" s="203">
        <v>17.94</v>
      </c>
      <c r="I819" s="137"/>
      <c r="J819" s="199"/>
      <c r="K819" s="199"/>
      <c r="L819" s="103"/>
      <c r="M819" s="105"/>
      <c r="N819" s="106"/>
      <c r="O819" s="106"/>
      <c r="P819" s="106"/>
      <c r="Q819" s="106"/>
      <c r="R819" s="106"/>
      <c r="S819" s="106"/>
      <c r="T819" s="107"/>
      <c r="AT819" s="104" t="s">
        <v>249</v>
      </c>
      <c r="AU819" s="104" t="s">
        <v>83</v>
      </c>
      <c r="AV819" s="12" t="s">
        <v>83</v>
      </c>
      <c r="AW819" s="12" t="s">
        <v>31</v>
      </c>
      <c r="AX819" s="12" t="s">
        <v>75</v>
      </c>
      <c r="AY819" s="104" t="s">
        <v>240</v>
      </c>
    </row>
    <row r="820" spans="2:51" s="12" customFormat="1" ht="22.5">
      <c r="B820" s="103"/>
      <c r="C820" s="199"/>
      <c r="D820" s="200" t="s">
        <v>249</v>
      </c>
      <c r="E820" s="201" t="s">
        <v>1</v>
      </c>
      <c r="F820" s="202" t="s">
        <v>1476</v>
      </c>
      <c r="G820" s="199"/>
      <c r="H820" s="203">
        <v>30.778</v>
      </c>
      <c r="I820" s="137"/>
      <c r="J820" s="199"/>
      <c r="K820" s="199"/>
      <c r="L820" s="103"/>
      <c r="M820" s="105"/>
      <c r="N820" s="106"/>
      <c r="O820" s="106"/>
      <c r="P820" s="106"/>
      <c r="Q820" s="106"/>
      <c r="R820" s="106"/>
      <c r="S820" s="106"/>
      <c r="T820" s="107"/>
      <c r="AT820" s="104" t="s">
        <v>249</v>
      </c>
      <c r="AU820" s="104" t="s">
        <v>83</v>
      </c>
      <c r="AV820" s="12" t="s">
        <v>83</v>
      </c>
      <c r="AW820" s="12" t="s">
        <v>31</v>
      </c>
      <c r="AX820" s="12" t="s">
        <v>75</v>
      </c>
      <c r="AY820" s="104" t="s">
        <v>240</v>
      </c>
    </row>
    <row r="821" spans="2:51" s="12" customFormat="1" ht="22.5">
      <c r="B821" s="103"/>
      <c r="C821" s="199"/>
      <c r="D821" s="200" t="s">
        <v>249</v>
      </c>
      <c r="E821" s="201" t="s">
        <v>1</v>
      </c>
      <c r="F821" s="202" t="s">
        <v>1477</v>
      </c>
      <c r="G821" s="199"/>
      <c r="H821" s="203">
        <v>40.979</v>
      </c>
      <c r="I821" s="137"/>
      <c r="J821" s="199"/>
      <c r="K821" s="199"/>
      <c r="L821" s="103"/>
      <c r="M821" s="105"/>
      <c r="N821" s="106"/>
      <c r="O821" s="106"/>
      <c r="P821" s="106"/>
      <c r="Q821" s="106"/>
      <c r="R821" s="106"/>
      <c r="S821" s="106"/>
      <c r="T821" s="107"/>
      <c r="AT821" s="104" t="s">
        <v>249</v>
      </c>
      <c r="AU821" s="104" t="s">
        <v>83</v>
      </c>
      <c r="AV821" s="12" t="s">
        <v>83</v>
      </c>
      <c r="AW821" s="12" t="s">
        <v>31</v>
      </c>
      <c r="AX821" s="12" t="s">
        <v>75</v>
      </c>
      <c r="AY821" s="104" t="s">
        <v>240</v>
      </c>
    </row>
    <row r="822" spans="2:51" s="14" customFormat="1" ht="12">
      <c r="B822" s="113"/>
      <c r="C822" s="207"/>
      <c r="D822" s="200" t="s">
        <v>249</v>
      </c>
      <c r="E822" s="208" t="s">
        <v>128</v>
      </c>
      <c r="F822" s="209" t="s">
        <v>273</v>
      </c>
      <c r="G822" s="207"/>
      <c r="H822" s="210">
        <v>89.697</v>
      </c>
      <c r="I822" s="138"/>
      <c r="J822" s="207"/>
      <c r="K822" s="207"/>
      <c r="L822" s="113"/>
      <c r="M822" s="115"/>
      <c r="N822" s="116"/>
      <c r="O822" s="116"/>
      <c r="P822" s="116"/>
      <c r="Q822" s="116"/>
      <c r="R822" s="116"/>
      <c r="S822" s="116"/>
      <c r="T822" s="117"/>
      <c r="AT822" s="114" t="s">
        <v>249</v>
      </c>
      <c r="AU822" s="114" t="s">
        <v>83</v>
      </c>
      <c r="AV822" s="14" t="s">
        <v>247</v>
      </c>
      <c r="AW822" s="14" t="s">
        <v>31</v>
      </c>
      <c r="AX822" s="14" t="s">
        <v>6</v>
      </c>
      <c r="AY822" s="114" t="s">
        <v>240</v>
      </c>
    </row>
    <row r="823" spans="2:65" s="1" customFormat="1" ht="12">
      <c r="B823" s="95"/>
      <c r="C823" s="193">
        <v>252</v>
      </c>
      <c r="D823" s="193" t="s">
        <v>242</v>
      </c>
      <c r="E823" s="194" t="s">
        <v>1478</v>
      </c>
      <c r="F823" s="195" t="s">
        <v>1479</v>
      </c>
      <c r="G823" s="196" t="s">
        <v>245</v>
      </c>
      <c r="H823" s="197">
        <v>179.394</v>
      </c>
      <c r="I823" s="128">
        <v>0</v>
      </c>
      <c r="J823" s="198">
        <f>ROUND(I823*H823,1)</f>
        <v>0</v>
      </c>
      <c r="K823" s="195" t="s">
        <v>246</v>
      </c>
      <c r="L823" s="28"/>
      <c r="M823" s="97" t="s">
        <v>1</v>
      </c>
      <c r="N823" s="98" t="s">
        <v>41</v>
      </c>
      <c r="O823" s="99">
        <v>0.008</v>
      </c>
      <c r="P823" s="99">
        <f>O823*H823</f>
        <v>1.435152</v>
      </c>
      <c r="Q823" s="99">
        <v>0</v>
      </c>
      <c r="R823" s="99">
        <f>Q823*H823</f>
        <v>0</v>
      </c>
      <c r="S823" s="99">
        <v>0</v>
      </c>
      <c r="T823" s="100">
        <f>S823*H823</f>
        <v>0</v>
      </c>
      <c r="AR823" s="101" t="s">
        <v>357</v>
      </c>
      <c r="AT823" s="101" t="s">
        <v>242</v>
      </c>
      <c r="AU823" s="101" t="s">
        <v>83</v>
      </c>
      <c r="AY823" s="17" t="s">
        <v>240</v>
      </c>
      <c r="BE823" s="102">
        <f>IF(N823="základní",J823,0)</f>
        <v>0</v>
      </c>
      <c r="BF823" s="102">
        <f>IF(N823="snížená",J823,0)</f>
        <v>0</v>
      </c>
      <c r="BG823" s="102">
        <f>IF(N823="zákl. přenesená",J823,0)</f>
        <v>0</v>
      </c>
      <c r="BH823" s="102">
        <f>IF(N823="sníž. přenesená",J823,0)</f>
        <v>0</v>
      </c>
      <c r="BI823" s="102">
        <f>IF(N823="nulová",J823,0)</f>
        <v>0</v>
      </c>
      <c r="BJ823" s="17" t="s">
        <v>83</v>
      </c>
      <c r="BK823" s="102">
        <f>ROUND(I823*H823,1)</f>
        <v>0</v>
      </c>
      <c r="BL823" s="17" t="s">
        <v>357</v>
      </c>
      <c r="BM823" s="101" t="s">
        <v>1480</v>
      </c>
    </row>
    <row r="824" spans="2:51" s="12" customFormat="1" ht="12">
      <c r="B824" s="103"/>
      <c r="C824" s="199"/>
      <c r="D824" s="200" t="s">
        <v>249</v>
      </c>
      <c r="E824" s="201" t="s">
        <v>1</v>
      </c>
      <c r="F824" s="202" t="s">
        <v>1481</v>
      </c>
      <c r="G824" s="199"/>
      <c r="H824" s="203">
        <v>179.394</v>
      </c>
      <c r="I824" s="137"/>
      <c r="J824" s="199"/>
      <c r="K824" s="199"/>
      <c r="L824" s="103"/>
      <c r="M824" s="105"/>
      <c r="N824" s="106"/>
      <c r="O824" s="106"/>
      <c r="P824" s="106"/>
      <c r="Q824" s="106"/>
      <c r="R824" s="106"/>
      <c r="S824" s="106"/>
      <c r="T824" s="107"/>
      <c r="AT824" s="104" t="s">
        <v>249</v>
      </c>
      <c r="AU824" s="104" t="s">
        <v>83</v>
      </c>
      <c r="AV824" s="12" t="s">
        <v>83</v>
      </c>
      <c r="AW824" s="12" t="s">
        <v>31</v>
      </c>
      <c r="AX824" s="12" t="s">
        <v>6</v>
      </c>
      <c r="AY824" s="104" t="s">
        <v>240</v>
      </c>
    </row>
    <row r="825" spans="2:65" s="1" customFormat="1" ht="12">
      <c r="B825" s="95"/>
      <c r="C825" s="193">
        <v>253</v>
      </c>
      <c r="D825" s="193" t="s">
        <v>242</v>
      </c>
      <c r="E825" s="194" t="s">
        <v>1482</v>
      </c>
      <c r="F825" s="195" t="s">
        <v>1483</v>
      </c>
      <c r="G825" s="196" t="s">
        <v>245</v>
      </c>
      <c r="H825" s="197">
        <v>91.324</v>
      </c>
      <c r="I825" s="128">
        <v>0</v>
      </c>
      <c r="J825" s="198">
        <f>ROUND(I825*H825,1)</f>
        <v>0</v>
      </c>
      <c r="K825" s="195" t="s">
        <v>246</v>
      </c>
      <c r="L825" s="28"/>
      <c r="M825" s="97" t="s">
        <v>1</v>
      </c>
      <c r="N825" s="98" t="s">
        <v>41</v>
      </c>
      <c r="O825" s="99">
        <v>0.388</v>
      </c>
      <c r="P825" s="99">
        <f>O825*H825</f>
        <v>35.433712</v>
      </c>
      <c r="Q825" s="99">
        <v>0.00048</v>
      </c>
      <c r="R825" s="99">
        <f>Q825*H825</f>
        <v>0.04383552</v>
      </c>
      <c r="S825" s="99">
        <v>0</v>
      </c>
      <c r="T825" s="100">
        <f>S825*H825</f>
        <v>0</v>
      </c>
      <c r="AR825" s="101" t="s">
        <v>357</v>
      </c>
      <c r="AT825" s="101" t="s">
        <v>242</v>
      </c>
      <c r="AU825" s="101" t="s">
        <v>83</v>
      </c>
      <c r="AY825" s="17" t="s">
        <v>240</v>
      </c>
      <c r="BE825" s="102">
        <f>IF(N825="základní",J825,0)</f>
        <v>0</v>
      </c>
      <c r="BF825" s="102">
        <f>IF(N825="snížená",J825,0)</f>
        <v>0</v>
      </c>
      <c r="BG825" s="102">
        <f>IF(N825="zákl. přenesená",J825,0)</f>
        <v>0</v>
      </c>
      <c r="BH825" s="102">
        <f>IF(N825="sníž. přenesená",J825,0)</f>
        <v>0</v>
      </c>
      <c r="BI825" s="102">
        <f>IF(N825="nulová",J825,0)</f>
        <v>0</v>
      </c>
      <c r="BJ825" s="17" t="s">
        <v>83</v>
      </c>
      <c r="BK825" s="102">
        <f>ROUND(I825*H825,1)</f>
        <v>0</v>
      </c>
      <c r="BL825" s="17" t="s">
        <v>357</v>
      </c>
      <c r="BM825" s="101" t="s">
        <v>1484</v>
      </c>
    </row>
    <row r="826" spans="2:51" s="12" customFormat="1" ht="12">
      <c r="B826" s="103"/>
      <c r="C826" s="199"/>
      <c r="D826" s="200" t="s">
        <v>249</v>
      </c>
      <c r="E826" s="201" t="s">
        <v>1</v>
      </c>
      <c r="F826" s="202" t="s">
        <v>1485</v>
      </c>
      <c r="G826" s="199"/>
      <c r="H826" s="203">
        <v>89.697</v>
      </c>
      <c r="I826" s="137"/>
      <c r="J826" s="199"/>
      <c r="K826" s="199"/>
      <c r="L826" s="103"/>
      <c r="M826" s="105"/>
      <c r="N826" s="106"/>
      <c r="O826" s="106"/>
      <c r="P826" s="106"/>
      <c r="Q826" s="106"/>
      <c r="R826" s="106"/>
      <c r="S826" s="106"/>
      <c r="T826" s="107"/>
      <c r="AT826" s="104" t="s">
        <v>249</v>
      </c>
      <c r="AU826" s="104" t="s">
        <v>83</v>
      </c>
      <c r="AV826" s="12" t="s">
        <v>83</v>
      </c>
      <c r="AW826" s="12" t="s">
        <v>31</v>
      </c>
      <c r="AX826" s="12" t="s">
        <v>75</v>
      </c>
      <c r="AY826" s="104" t="s">
        <v>240</v>
      </c>
    </row>
    <row r="827" spans="2:51" s="12" customFormat="1" ht="12">
      <c r="B827" s="103"/>
      <c r="C827" s="199"/>
      <c r="D827" s="200" t="s">
        <v>249</v>
      </c>
      <c r="E827" s="201" t="s">
        <v>1</v>
      </c>
      <c r="F827" s="202" t="s">
        <v>1486</v>
      </c>
      <c r="G827" s="199"/>
      <c r="H827" s="203">
        <v>1.627</v>
      </c>
      <c r="I827" s="137"/>
      <c r="J827" s="199"/>
      <c r="K827" s="199"/>
      <c r="L827" s="103"/>
      <c r="M827" s="105"/>
      <c r="N827" s="106"/>
      <c r="O827" s="106"/>
      <c r="P827" s="106"/>
      <c r="Q827" s="106"/>
      <c r="R827" s="106"/>
      <c r="S827" s="106"/>
      <c r="T827" s="107"/>
      <c r="AT827" s="104" t="s">
        <v>249</v>
      </c>
      <c r="AU827" s="104" t="s">
        <v>83</v>
      </c>
      <c r="AV827" s="12" t="s">
        <v>83</v>
      </c>
      <c r="AW827" s="12" t="s">
        <v>31</v>
      </c>
      <c r="AX827" s="12" t="s">
        <v>75</v>
      </c>
      <c r="AY827" s="104" t="s">
        <v>240</v>
      </c>
    </row>
    <row r="828" spans="2:51" s="14" customFormat="1" ht="12">
      <c r="B828" s="113"/>
      <c r="C828" s="207"/>
      <c r="D828" s="200" t="s">
        <v>249</v>
      </c>
      <c r="E828" s="208" t="s">
        <v>1</v>
      </c>
      <c r="F828" s="209" t="s">
        <v>273</v>
      </c>
      <c r="G828" s="207"/>
      <c r="H828" s="210">
        <v>91.324</v>
      </c>
      <c r="I828" s="138"/>
      <c r="J828" s="207"/>
      <c r="K828" s="207"/>
      <c r="L828" s="113"/>
      <c r="M828" s="115"/>
      <c r="N828" s="116"/>
      <c r="O828" s="116"/>
      <c r="P828" s="116"/>
      <c r="Q828" s="116"/>
      <c r="R828" s="116"/>
      <c r="S828" s="116"/>
      <c r="T828" s="117"/>
      <c r="AT828" s="114" t="s">
        <v>249</v>
      </c>
      <c r="AU828" s="114" t="s">
        <v>83</v>
      </c>
      <c r="AV828" s="14" t="s">
        <v>247</v>
      </c>
      <c r="AW828" s="14" t="s">
        <v>31</v>
      </c>
      <c r="AX828" s="14" t="s">
        <v>6</v>
      </c>
      <c r="AY828" s="114" t="s">
        <v>240</v>
      </c>
    </row>
    <row r="829" spans="2:65" s="1" customFormat="1" ht="24">
      <c r="B829" s="95"/>
      <c r="C829" s="193">
        <v>254</v>
      </c>
      <c r="D829" s="193" t="s">
        <v>242</v>
      </c>
      <c r="E829" s="194" t="s">
        <v>1487</v>
      </c>
      <c r="F829" s="195" t="s">
        <v>1488</v>
      </c>
      <c r="G829" s="196" t="s">
        <v>504</v>
      </c>
      <c r="H829" s="197">
        <v>0.201</v>
      </c>
      <c r="I829" s="128">
        <v>0</v>
      </c>
      <c r="J829" s="198">
        <f>ROUND(I829*H829,1)</f>
        <v>0</v>
      </c>
      <c r="K829" s="195" t="s">
        <v>246</v>
      </c>
      <c r="L829" s="28"/>
      <c r="M829" s="97" t="s">
        <v>1</v>
      </c>
      <c r="N829" s="98" t="s">
        <v>41</v>
      </c>
      <c r="O829" s="99">
        <v>2.42</v>
      </c>
      <c r="P829" s="99">
        <f>O829*H829</f>
        <v>0.48642</v>
      </c>
      <c r="Q829" s="99">
        <v>0</v>
      </c>
      <c r="R829" s="99">
        <f>Q829*H829</f>
        <v>0</v>
      </c>
      <c r="S829" s="99">
        <v>0</v>
      </c>
      <c r="T829" s="100">
        <f>S829*H829</f>
        <v>0</v>
      </c>
      <c r="AR829" s="101" t="s">
        <v>357</v>
      </c>
      <c r="AT829" s="101" t="s">
        <v>242</v>
      </c>
      <c r="AU829" s="101" t="s">
        <v>83</v>
      </c>
      <c r="AY829" s="17" t="s">
        <v>240</v>
      </c>
      <c r="BE829" s="102">
        <f>IF(N829="základní",J829,0)</f>
        <v>0</v>
      </c>
      <c r="BF829" s="102">
        <f>IF(N829="snížená",J829,0)</f>
        <v>0</v>
      </c>
      <c r="BG829" s="102">
        <f>IF(N829="zákl. přenesená",J829,0)</f>
        <v>0</v>
      </c>
      <c r="BH829" s="102">
        <f>IF(N829="sníž. přenesená",J829,0)</f>
        <v>0</v>
      </c>
      <c r="BI829" s="102">
        <f>IF(N829="nulová",J829,0)</f>
        <v>0</v>
      </c>
      <c r="BJ829" s="17" t="s">
        <v>83</v>
      </c>
      <c r="BK829" s="102">
        <f>ROUND(I829*H829,1)</f>
        <v>0</v>
      </c>
      <c r="BL829" s="17" t="s">
        <v>357</v>
      </c>
      <c r="BM829" s="101" t="s">
        <v>1489</v>
      </c>
    </row>
    <row r="830" spans="2:65" s="1" customFormat="1" ht="24">
      <c r="B830" s="95"/>
      <c r="C830" s="193">
        <v>255</v>
      </c>
      <c r="D830" s="193" t="s">
        <v>242</v>
      </c>
      <c r="E830" s="194" t="s">
        <v>1490</v>
      </c>
      <c r="F830" s="195" t="s">
        <v>1491</v>
      </c>
      <c r="G830" s="196" t="s">
        <v>504</v>
      </c>
      <c r="H830" s="197">
        <v>0.201</v>
      </c>
      <c r="I830" s="128">
        <v>0</v>
      </c>
      <c r="J830" s="198">
        <f>ROUND(I830*H830,1)</f>
        <v>0</v>
      </c>
      <c r="K830" s="195" t="s">
        <v>246</v>
      </c>
      <c r="L830" s="28"/>
      <c r="M830" s="97" t="s">
        <v>1</v>
      </c>
      <c r="N830" s="98" t="s">
        <v>41</v>
      </c>
      <c r="O830" s="99">
        <v>1.46</v>
      </c>
      <c r="P830" s="99">
        <f>O830*H830</f>
        <v>0.29346</v>
      </c>
      <c r="Q830" s="99">
        <v>0</v>
      </c>
      <c r="R830" s="99">
        <f>Q830*H830</f>
        <v>0</v>
      </c>
      <c r="S830" s="99">
        <v>0</v>
      </c>
      <c r="T830" s="100">
        <f>S830*H830</f>
        <v>0</v>
      </c>
      <c r="AR830" s="101" t="s">
        <v>357</v>
      </c>
      <c r="AT830" s="101" t="s">
        <v>242</v>
      </c>
      <c r="AU830" s="101" t="s">
        <v>83</v>
      </c>
      <c r="AY830" s="17" t="s">
        <v>240</v>
      </c>
      <c r="BE830" s="102">
        <f>IF(N830="základní",J830,0)</f>
        <v>0</v>
      </c>
      <c r="BF830" s="102">
        <f>IF(N830="snížená",J830,0)</f>
        <v>0</v>
      </c>
      <c r="BG830" s="102">
        <f>IF(N830="zákl. přenesená",J830,0)</f>
        <v>0</v>
      </c>
      <c r="BH830" s="102">
        <f>IF(N830="sníž. přenesená",J830,0)</f>
        <v>0</v>
      </c>
      <c r="BI830" s="102">
        <f>IF(N830="nulová",J830,0)</f>
        <v>0</v>
      </c>
      <c r="BJ830" s="17" t="s">
        <v>83</v>
      </c>
      <c r="BK830" s="102">
        <f>ROUND(I830*H830,1)</f>
        <v>0</v>
      </c>
      <c r="BL830" s="17" t="s">
        <v>357</v>
      </c>
      <c r="BM830" s="101" t="s">
        <v>1492</v>
      </c>
    </row>
    <row r="831" spans="2:63" s="11" customFormat="1" ht="22.9" customHeight="1">
      <c r="B831" s="87"/>
      <c r="C831" s="189"/>
      <c r="D831" s="190" t="s">
        <v>74</v>
      </c>
      <c r="E831" s="191" t="s">
        <v>1493</v>
      </c>
      <c r="F831" s="191" t="s">
        <v>1494</v>
      </c>
      <c r="G831" s="189"/>
      <c r="H831" s="189"/>
      <c r="I831" s="142"/>
      <c r="J831" s="192">
        <f>BK831</f>
        <v>0</v>
      </c>
      <c r="K831" s="189"/>
      <c r="L831" s="87"/>
      <c r="M831" s="89"/>
      <c r="N831" s="90"/>
      <c r="O831" s="90"/>
      <c r="P831" s="91">
        <f>SUM(P832:P868)</f>
        <v>19.214377</v>
      </c>
      <c r="Q831" s="90"/>
      <c r="R831" s="91">
        <f>SUM(R832:R868)</f>
        <v>0.26004169</v>
      </c>
      <c r="S831" s="90"/>
      <c r="T831" s="92">
        <f>SUM(T832:T868)</f>
        <v>0.1136245</v>
      </c>
      <c r="AR831" s="88" t="s">
        <v>83</v>
      </c>
      <c r="AT831" s="93" t="s">
        <v>74</v>
      </c>
      <c r="AU831" s="93" t="s">
        <v>6</v>
      </c>
      <c r="AY831" s="88" t="s">
        <v>240</v>
      </c>
      <c r="BK831" s="94">
        <f>SUM(BK832:BK868)</f>
        <v>0</v>
      </c>
    </row>
    <row r="832" spans="2:65" s="1" customFormat="1" ht="24">
      <c r="B832" s="95"/>
      <c r="C832" s="193">
        <v>256</v>
      </c>
      <c r="D832" s="193" t="s">
        <v>242</v>
      </c>
      <c r="E832" s="194" t="s">
        <v>1495</v>
      </c>
      <c r="F832" s="195" t="s">
        <v>1496</v>
      </c>
      <c r="G832" s="196" t="s">
        <v>245</v>
      </c>
      <c r="H832" s="197">
        <v>12.476</v>
      </c>
      <c r="I832" s="128">
        <v>0</v>
      </c>
      <c r="J832" s="198">
        <f>ROUND(I832*H832,1)</f>
        <v>0</v>
      </c>
      <c r="K832" s="195" t="s">
        <v>246</v>
      </c>
      <c r="L832" s="28"/>
      <c r="M832" s="97" t="s">
        <v>1</v>
      </c>
      <c r="N832" s="98" t="s">
        <v>41</v>
      </c>
      <c r="O832" s="99">
        <v>0.035</v>
      </c>
      <c r="P832" s="99">
        <f>O832*H832</f>
        <v>0.43666000000000005</v>
      </c>
      <c r="Q832" s="99">
        <v>0</v>
      </c>
      <c r="R832" s="99">
        <f>Q832*H832</f>
        <v>0</v>
      </c>
      <c r="S832" s="99">
        <v>0</v>
      </c>
      <c r="T832" s="100">
        <f>S832*H832</f>
        <v>0</v>
      </c>
      <c r="AR832" s="101" t="s">
        <v>357</v>
      </c>
      <c r="AT832" s="101" t="s">
        <v>242</v>
      </c>
      <c r="AU832" s="101" t="s">
        <v>83</v>
      </c>
      <c r="AY832" s="17" t="s">
        <v>240</v>
      </c>
      <c r="BE832" s="102">
        <f>IF(N832="základní",J832,0)</f>
        <v>0</v>
      </c>
      <c r="BF832" s="102">
        <f>IF(N832="snížená",J832,0)</f>
        <v>0</v>
      </c>
      <c r="BG832" s="102">
        <f>IF(N832="zákl. přenesená",J832,0)</f>
        <v>0</v>
      </c>
      <c r="BH832" s="102">
        <f>IF(N832="sníž. přenesená",J832,0)</f>
        <v>0</v>
      </c>
      <c r="BI832" s="102">
        <f>IF(N832="nulová",J832,0)</f>
        <v>0</v>
      </c>
      <c r="BJ832" s="17" t="s">
        <v>83</v>
      </c>
      <c r="BK832" s="102">
        <f>ROUND(I832*H832,1)</f>
        <v>0</v>
      </c>
      <c r="BL832" s="17" t="s">
        <v>357</v>
      </c>
      <c r="BM832" s="101" t="s">
        <v>1497</v>
      </c>
    </row>
    <row r="833" spans="2:51" s="12" customFormat="1" ht="12">
      <c r="B833" s="103"/>
      <c r="C833" s="199"/>
      <c r="D833" s="200" t="s">
        <v>249</v>
      </c>
      <c r="E833" s="201" t="s">
        <v>1</v>
      </c>
      <c r="F833" s="202" t="s">
        <v>96</v>
      </c>
      <c r="G833" s="199"/>
      <c r="H833" s="203">
        <v>12.476</v>
      </c>
      <c r="I833" s="137"/>
      <c r="J833" s="199"/>
      <c r="K833" s="199"/>
      <c r="L833" s="103"/>
      <c r="M833" s="105"/>
      <c r="N833" s="106"/>
      <c r="O833" s="106"/>
      <c r="P833" s="106"/>
      <c r="Q833" s="106"/>
      <c r="R833" s="106"/>
      <c r="S833" s="106"/>
      <c r="T833" s="107"/>
      <c r="AT833" s="104" t="s">
        <v>249</v>
      </c>
      <c r="AU833" s="104" t="s">
        <v>83</v>
      </c>
      <c r="AV833" s="12" t="s">
        <v>83</v>
      </c>
      <c r="AW833" s="12" t="s">
        <v>31</v>
      </c>
      <c r="AX833" s="12" t="s">
        <v>6</v>
      </c>
      <c r="AY833" s="104" t="s">
        <v>240</v>
      </c>
    </row>
    <row r="834" spans="2:65" s="1" customFormat="1" ht="12">
      <c r="B834" s="95"/>
      <c r="C834" s="193">
        <v>257</v>
      </c>
      <c r="D834" s="193" t="s">
        <v>242</v>
      </c>
      <c r="E834" s="194" t="s">
        <v>1498</v>
      </c>
      <c r="F834" s="195" t="s">
        <v>1499</v>
      </c>
      <c r="G834" s="196" t="s">
        <v>245</v>
      </c>
      <c r="H834" s="197">
        <v>27.003</v>
      </c>
      <c r="I834" s="128">
        <v>0</v>
      </c>
      <c r="J834" s="198">
        <f>ROUND(I834*H834,1)</f>
        <v>0</v>
      </c>
      <c r="K834" s="195" t="s">
        <v>246</v>
      </c>
      <c r="L834" s="28"/>
      <c r="M834" s="97" t="s">
        <v>1</v>
      </c>
      <c r="N834" s="98" t="s">
        <v>41</v>
      </c>
      <c r="O834" s="99">
        <v>0.024</v>
      </c>
      <c r="P834" s="99">
        <f>O834*H834</f>
        <v>0.648072</v>
      </c>
      <c r="Q834" s="99">
        <v>0</v>
      </c>
      <c r="R834" s="99">
        <f>Q834*H834</f>
        <v>0</v>
      </c>
      <c r="S834" s="99">
        <v>0</v>
      </c>
      <c r="T834" s="100">
        <f>S834*H834</f>
        <v>0</v>
      </c>
      <c r="AR834" s="101" t="s">
        <v>357</v>
      </c>
      <c r="AT834" s="101" t="s">
        <v>242</v>
      </c>
      <c r="AU834" s="101" t="s">
        <v>83</v>
      </c>
      <c r="AY834" s="17" t="s">
        <v>240</v>
      </c>
      <c r="BE834" s="102">
        <f>IF(N834="základní",J834,0)</f>
        <v>0</v>
      </c>
      <c r="BF834" s="102">
        <f>IF(N834="snížená",J834,0)</f>
        <v>0</v>
      </c>
      <c r="BG834" s="102">
        <f>IF(N834="zákl. přenesená",J834,0)</f>
        <v>0</v>
      </c>
      <c r="BH834" s="102">
        <f>IF(N834="sníž. přenesená",J834,0)</f>
        <v>0</v>
      </c>
      <c r="BI834" s="102">
        <f>IF(N834="nulová",J834,0)</f>
        <v>0</v>
      </c>
      <c r="BJ834" s="17" t="s">
        <v>83</v>
      </c>
      <c r="BK834" s="102">
        <f>ROUND(I834*H834,1)</f>
        <v>0</v>
      </c>
      <c r="BL834" s="17" t="s">
        <v>357</v>
      </c>
      <c r="BM834" s="101" t="s">
        <v>1500</v>
      </c>
    </row>
    <row r="835" spans="2:51" s="12" customFormat="1" ht="12">
      <c r="B835" s="103"/>
      <c r="C835" s="199"/>
      <c r="D835" s="200" t="s">
        <v>249</v>
      </c>
      <c r="E835" s="201" t="s">
        <v>1</v>
      </c>
      <c r="F835" s="202" t="s">
        <v>1501</v>
      </c>
      <c r="G835" s="199"/>
      <c r="H835" s="203">
        <v>12.476</v>
      </c>
      <c r="I835" s="137"/>
      <c r="J835" s="199"/>
      <c r="K835" s="199"/>
      <c r="L835" s="103"/>
      <c r="M835" s="105"/>
      <c r="N835" s="106"/>
      <c r="O835" s="106"/>
      <c r="P835" s="106"/>
      <c r="Q835" s="106"/>
      <c r="R835" s="106"/>
      <c r="S835" s="106"/>
      <c r="T835" s="107"/>
      <c r="AT835" s="104" t="s">
        <v>249</v>
      </c>
      <c r="AU835" s="104" t="s">
        <v>83</v>
      </c>
      <c r="AV835" s="12" t="s">
        <v>83</v>
      </c>
      <c r="AW835" s="12" t="s">
        <v>31</v>
      </c>
      <c r="AX835" s="12" t="s">
        <v>75</v>
      </c>
      <c r="AY835" s="104" t="s">
        <v>240</v>
      </c>
    </row>
    <row r="836" spans="2:51" s="12" customFormat="1" ht="12">
      <c r="B836" s="103"/>
      <c r="C836" s="199"/>
      <c r="D836" s="200" t="s">
        <v>249</v>
      </c>
      <c r="E836" s="201" t="s">
        <v>1</v>
      </c>
      <c r="F836" s="202" t="s">
        <v>1502</v>
      </c>
      <c r="G836" s="199"/>
      <c r="H836" s="203">
        <v>14.527</v>
      </c>
      <c r="I836" s="137"/>
      <c r="J836" s="199"/>
      <c r="K836" s="199"/>
      <c r="L836" s="103"/>
      <c r="M836" s="105"/>
      <c r="N836" s="106"/>
      <c r="O836" s="106"/>
      <c r="P836" s="106"/>
      <c r="Q836" s="106"/>
      <c r="R836" s="106"/>
      <c r="S836" s="106"/>
      <c r="T836" s="107"/>
      <c r="AT836" s="104" t="s">
        <v>249</v>
      </c>
      <c r="AU836" s="104" t="s">
        <v>83</v>
      </c>
      <c r="AV836" s="12" t="s">
        <v>83</v>
      </c>
      <c r="AW836" s="12" t="s">
        <v>31</v>
      </c>
      <c r="AX836" s="12" t="s">
        <v>75</v>
      </c>
      <c r="AY836" s="104" t="s">
        <v>240</v>
      </c>
    </row>
    <row r="837" spans="2:51" s="14" customFormat="1" ht="12">
      <c r="B837" s="113"/>
      <c r="C837" s="207"/>
      <c r="D837" s="200" t="s">
        <v>249</v>
      </c>
      <c r="E837" s="208" t="s">
        <v>1</v>
      </c>
      <c r="F837" s="209" t="s">
        <v>273</v>
      </c>
      <c r="G837" s="207"/>
      <c r="H837" s="210">
        <v>27.003</v>
      </c>
      <c r="I837" s="138"/>
      <c r="J837" s="207"/>
      <c r="K837" s="207"/>
      <c r="L837" s="113"/>
      <c r="M837" s="115"/>
      <c r="N837" s="116"/>
      <c r="O837" s="116"/>
      <c r="P837" s="116"/>
      <c r="Q837" s="116"/>
      <c r="R837" s="116"/>
      <c r="S837" s="116"/>
      <c r="T837" s="117"/>
      <c r="AT837" s="114" t="s">
        <v>249</v>
      </c>
      <c r="AU837" s="114" t="s">
        <v>83</v>
      </c>
      <c r="AV837" s="14" t="s">
        <v>247</v>
      </c>
      <c r="AW837" s="14" t="s">
        <v>31</v>
      </c>
      <c r="AX837" s="14" t="s">
        <v>6</v>
      </c>
      <c r="AY837" s="114" t="s">
        <v>240</v>
      </c>
    </row>
    <row r="838" spans="2:65" s="1" customFormat="1" ht="24">
      <c r="B838" s="95"/>
      <c r="C838" s="193">
        <v>258</v>
      </c>
      <c r="D838" s="193" t="s">
        <v>242</v>
      </c>
      <c r="E838" s="194" t="s">
        <v>1503</v>
      </c>
      <c r="F838" s="195" t="s">
        <v>1504</v>
      </c>
      <c r="G838" s="196" t="s">
        <v>245</v>
      </c>
      <c r="H838" s="197">
        <v>27.003</v>
      </c>
      <c r="I838" s="128">
        <v>0</v>
      </c>
      <c r="J838" s="198">
        <f>ROUND(I838*H838,1)</f>
        <v>0</v>
      </c>
      <c r="K838" s="195" t="s">
        <v>246</v>
      </c>
      <c r="L838" s="28"/>
      <c r="M838" s="97" t="s">
        <v>1</v>
      </c>
      <c r="N838" s="98" t="s">
        <v>41</v>
      </c>
      <c r="O838" s="99">
        <v>0.058</v>
      </c>
      <c r="P838" s="99">
        <f>O838*H838</f>
        <v>1.5661740000000002</v>
      </c>
      <c r="Q838" s="99">
        <v>3E-05</v>
      </c>
      <c r="R838" s="99">
        <f>Q838*H838</f>
        <v>0.0008100900000000001</v>
      </c>
      <c r="S838" s="99">
        <v>0</v>
      </c>
      <c r="T838" s="100">
        <f>S838*H838</f>
        <v>0</v>
      </c>
      <c r="AR838" s="101" t="s">
        <v>357</v>
      </c>
      <c r="AT838" s="101" t="s">
        <v>242</v>
      </c>
      <c r="AU838" s="101" t="s">
        <v>83</v>
      </c>
      <c r="AY838" s="17" t="s">
        <v>240</v>
      </c>
      <c r="BE838" s="102">
        <f>IF(N838="základní",J838,0)</f>
        <v>0</v>
      </c>
      <c r="BF838" s="102">
        <f>IF(N838="snížená",J838,0)</f>
        <v>0</v>
      </c>
      <c r="BG838" s="102">
        <f>IF(N838="zákl. přenesená",J838,0)</f>
        <v>0</v>
      </c>
      <c r="BH838" s="102">
        <f>IF(N838="sníž. přenesená",J838,0)</f>
        <v>0</v>
      </c>
      <c r="BI838" s="102">
        <f>IF(N838="nulová",J838,0)</f>
        <v>0</v>
      </c>
      <c r="BJ838" s="17" t="s">
        <v>83</v>
      </c>
      <c r="BK838" s="102">
        <f>ROUND(I838*H838,1)</f>
        <v>0</v>
      </c>
      <c r="BL838" s="17" t="s">
        <v>357</v>
      </c>
      <c r="BM838" s="101" t="s">
        <v>1505</v>
      </c>
    </row>
    <row r="839" spans="2:51" s="12" customFormat="1" ht="12">
      <c r="B839" s="103"/>
      <c r="C839" s="199"/>
      <c r="D839" s="200" t="s">
        <v>249</v>
      </c>
      <c r="E839" s="201" t="s">
        <v>1</v>
      </c>
      <c r="F839" s="202" t="s">
        <v>1506</v>
      </c>
      <c r="G839" s="199"/>
      <c r="H839" s="203">
        <v>27.003</v>
      </c>
      <c r="I839" s="137"/>
      <c r="J839" s="199"/>
      <c r="K839" s="199"/>
      <c r="L839" s="103"/>
      <c r="M839" s="105"/>
      <c r="N839" s="106"/>
      <c r="O839" s="106"/>
      <c r="P839" s="106"/>
      <c r="Q839" s="106"/>
      <c r="R839" s="106"/>
      <c r="S839" s="106"/>
      <c r="T839" s="107"/>
      <c r="AT839" s="104" t="s">
        <v>249</v>
      </c>
      <c r="AU839" s="104" t="s">
        <v>83</v>
      </c>
      <c r="AV839" s="12" t="s">
        <v>83</v>
      </c>
      <c r="AW839" s="12" t="s">
        <v>31</v>
      </c>
      <c r="AX839" s="12" t="s">
        <v>6</v>
      </c>
      <c r="AY839" s="104" t="s">
        <v>240</v>
      </c>
    </row>
    <row r="840" spans="2:65" s="1" customFormat="1" ht="24">
      <c r="B840" s="95"/>
      <c r="C840" s="193">
        <v>259</v>
      </c>
      <c r="D840" s="193" t="s">
        <v>242</v>
      </c>
      <c r="E840" s="194" t="s">
        <v>1507</v>
      </c>
      <c r="F840" s="195" t="s">
        <v>1508</v>
      </c>
      <c r="G840" s="196" t="s">
        <v>245</v>
      </c>
      <c r="H840" s="197">
        <v>27.003</v>
      </c>
      <c r="I840" s="128">
        <v>0</v>
      </c>
      <c r="J840" s="198">
        <f>ROUND(I840*H840,1)</f>
        <v>0</v>
      </c>
      <c r="K840" s="195" t="s">
        <v>246</v>
      </c>
      <c r="L840" s="28"/>
      <c r="M840" s="97" t="s">
        <v>1</v>
      </c>
      <c r="N840" s="98" t="s">
        <v>41</v>
      </c>
      <c r="O840" s="99">
        <v>0.245</v>
      </c>
      <c r="P840" s="99">
        <f>O840*H840</f>
        <v>6.615735</v>
      </c>
      <c r="Q840" s="99">
        <v>0.00758</v>
      </c>
      <c r="R840" s="99">
        <f>Q840*H840</f>
        <v>0.20468274</v>
      </c>
      <c r="S840" s="99">
        <v>0</v>
      </c>
      <c r="T840" s="100">
        <f>S840*H840</f>
        <v>0</v>
      </c>
      <c r="AR840" s="101" t="s">
        <v>357</v>
      </c>
      <c r="AT840" s="101" t="s">
        <v>242</v>
      </c>
      <c r="AU840" s="101" t="s">
        <v>83</v>
      </c>
      <c r="AY840" s="17" t="s">
        <v>240</v>
      </c>
      <c r="BE840" s="102">
        <f>IF(N840="základní",J840,0)</f>
        <v>0</v>
      </c>
      <c r="BF840" s="102">
        <f>IF(N840="snížená",J840,0)</f>
        <v>0</v>
      </c>
      <c r="BG840" s="102">
        <f>IF(N840="zákl. přenesená",J840,0)</f>
        <v>0</v>
      </c>
      <c r="BH840" s="102">
        <f>IF(N840="sníž. přenesená",J840,0)</f>
        <v>0</v>
      </c>
      <c r="BI840" s="102">
        <f>IF(N840="nulová",J840,0)</f>
        <v>0</v>
      </c>
      <c r="BJ840" s="17" t="s">
        <v>83</v>
      </c>
      <c r="BK840" s="102">
        <f>ROUND(I840*H840,1)</f>
        <v>0</v>
      </c>
      <c r="BL840" s="17" t="s">
        <v>357</v>
      </c>
      <c r="BM840" s="101" t="s">
        <v>1509</v>
      </c>
    </row>
    <row r="841" spans="2:51" s="12" customFormat="1" ht="12">
      <c r="B841" s="103"/>
      <c r="C841" s="199"/>
      <c r="D841" s="200" t="s">
        <v>249</v>
      </c>
      <c r="E841" s="201" t="s">
        <v>1</v>
      </c>
      <c r="F841" s="202" t="s">
        <v>1506</v>
      </c>
      <c r="G841" s="199"/>
      <c r="H841" s="203">
        <v>27.003</v>
      </c>
      <c r="I841" s="137"/>
      <c r="J841" s="199"/>
      <c r="K841" s="199"/>
      <c r="L841" s="103"/>
      <c r="M841" s="105"/>
      <c r="N841" s="106"/>
      <c r="O841" s="106"/>
      <c r="P841" s="106"/>
      <c r="Q841" s="106"/>
      <c r="R841" s="106"/>
      <c r="S841" s="106"/>
      <c r="T841" s="107"/>
      <c r="AT841" s="104" t="s">
        <v>249</v>
      </c>
      <c r="AU841" s="104" t="s">
        <v>83</v>
      </c>
      <c r="AV841" s="12" t="s">
        <v>83</v>
      </c>
      <c r="AW841" s="12" t="s">
        <v>31</v>
      </c>
      <c r="AX841" s="12" t="s">
        <v>6</v>
      </c>
      <c r="AY841" s="104" t="s">
        <v>240</v>
      </c>
    </row>
    <row r="842" spans="2:65" s="1" customFormat="1" ht="24">
      <c r="B842" s="95"/>
      <c r="C842" s="193">
        <v>260</v>
      </c>
      <c r="D842" s="193" t="s">
        <v>242</v>
      </c>
      <c r="E842" s="194" t="s">
        <v>1510</v>
      </c>
      <c r="F842" s="195" t="s">
        <v>1511</v>
      </c>
      <c r="G842" s="196" t="s">
        <v>245</v>
      </c>
      <c r="H842" s="197">
        <v>14.527</v>
      </c>
      <c r="I842" s="128">
        <v>0</v>
      </c>
      <c r="J842" s="198">
        <f>ROUND(I842*H842,1)</f>
        <v>0</v>
      </c>
      <c r="K842" s="195" t="s">
        <v>246</v>
      </c>
      <c r="L842" s="28"/>
      <c r="M842" s="97" t="s">
        <v>1</v>
      </c>
      <c r="N842" s="98" t="s">
        <v>41</v>
      </c>
      <c r="O842" s="99">
        <v>0.105</v>
      </c>
      <c r="P842" s="99">
        <f>O842*H842</f>
        <v>1.5253349999999999</v>
      </c>
      <c r="Q842" s="99">
        <v>0</v>
      </c>
      <c r="R842" s="99">
        <f>Q842*H842</f>
        <v>0</v>
      </c>
      <c r="S842" s="99">
        <v>0.0025</v>
      </c>
      <c r="T842" s="100">
        <f>S842*H842</f>
        <v>0.036317499999999996</v>
      </c>
      <c r="AR842" s="101" t="s">
        <v>357</v>
      </c>
      <c r="AT842" s="101" t="s">
        <v>242</v>
      </c>
      <c r="AU842" s="101" t="s">
        <v>83</v>
      </c>
      <c r="AY842" s="17" t="s">
        <v>240</v>
      </c>
      <c r="BE842" s="102">
        <f>IF(N842="základní",J842,0)</f>
        <v>0</v>
      </c>
      <c r="BF842" s="102">
        <f>IF(N842="snížená",J842,0)</f>
        <v>0</v>
      </c>
      <c r="BG842" s="102">
        <f>IF(N842="zákl. přenesená",J842,0)</f>
        <v>0</v>
      </c>
      <c r="BH842" s="102">
        <f>IF(N842="sníž. přenesená",J842,0)</f>
        <v>0</v>
      </c>
      <c r="BI842" s="102">
        <f>IF(N842="nulová",J842,0)</f>
        <v>0</v>
      </c>
      <c r="BJ842" s="17" t="s">
        <v>83</v>
      </c>
      <c r="BK842" s="102">
        <f>ROUND(I842*H842,1)</f>
        <v>0</v>
      </c>
      <c r="BL842" s="17" t="s">
        <v>357</v>
      </c>
      <c r="BM842" s="101" t="s">
        <v>1512</v>
      </c>
    </row>
    <row r="843" spans="2:51" s="12" customFormat="1" ht="22.5">
      <c r="B843" s="103"/>
      <c r="C843" s="199"/>
      <c r="D843" s="200" t="s">
        <v>249</v>
      </c>
      <c r="E843" s="201" t="s">
        <v>1</v>
      </c>
      <c r="F843" s="202" t="s">
        <v>1513</v>
      </c>
      <c r="G843" s="199"/>
      <c r="H843" s="203">
        <v>8.916</v>
      </c>
      <c r="I843" s="137"/>
      <c r="J843" s="199"/>
      <c r="K843" s="199"/>
      <c r="L843" s="103"/>
      <c r="M843" s="105"/>
      <c r="N843" s="106"/>
      <c r="O843" s="106"/>
      <c r="P843" s="106"/>
      <c r="Q843" s="106"/>
      <c r="R843" s="106"/>
      <c r="S843" s="106"/>
      <c r="T843" s="107"/>
      <c r="AT843" s="104" t="s">
        <v>249</v>
      </c>
      <c r="AU843" s="104" t="s">
        <v>83</v>
      </c>
      <c r="AV843" s="12" t="s">
        <v>83</v>
      </c>
      <c r="AW843" s="12" t="s">
        <v>31</v>
      </c>
      <c r="AX843" s="12" t="s">
        <v>75</v>
      </c>
      <c r="AY843" s="104" t="s">
        <v>240</v>
      </c>
    </row>
    <row r="844" spans="2:51" s="12" customFormat="1" ht="12">
      <c r="B844" s="103"/>
      <c r="C844" s="199"/>
      <c r="D844" s="200" t="s">
        <v>249</v>
      </c>
      <c r="E844" s="201" t="s">
        <v>1</v>
      </c>
      <c r="F844" s="202" t="s">
        <v>1514</v>
      </c>
      <c r="G844" s="199"/>
      <c r="H844" s="203">
        <v>5.611</v>
      </c>
      <c r="I844" s="137"/>
      <c r="J844" s="199"/>
      <c r="K844" s="199"/>
      <c r="L844" s="103"/>
      <c r="M844" s="105"/>
      <c r="N844" s="106"/>
      <c r="O844" s="106"/>
      <c r="P844" s="106"/>
      <c r="Q844" s="106"/>
      <c r="R844" s="106"/>
      <c r="S844" s="106"/>
      <c r="T844" s="107"/>
      <c r="AT844" s="104" t="s">
        <v>249</v>
      </c>
      <c r="AU844" s="104" t="s">
        <v>83</v>
      </c>
      <c r="AV844" s="12" t="s">
        <v>83</v>
      </c>
      <c r="AW844" s="12" t="s">
        <v>31</v>
      </c>
      <c r="AX844" s="12" t="s">
        <v>75</v>
      </c>
      <c r="AY844" s="104" t="s">
        <v>240</v>
      </c>
    </row>
    <row r="845" spans="2:51" s="14" customFormat="1" ht="12">
      <c r="B845" s="113"/>
      <c r="C845" s="207"/>
      <c r="D845" s="200" t="s">
        <v>249</v>
      </c>
      <c r="E845" s="208" t="s">
        <v>138</v>
      </c>
      <c r="F845" s="209" t="s">
        <v>273</v>
      </c>
      <c r="G845" s="207"/>
      <c r="H845" s="210">
        <v>14.527</v>
      </c>
      <c r="I845" s="138"/>
      <c r="J845" s="207"/>
      <c r="K845" s="207"/>
      <c r="L845" s="113"/>
      <c r="M845" s="115"/>
      <c r="N845" s="116"/>
      <c r="O845" s="116"/>
      <c r="P845" s="116"/>
      <c r="Q845" s="116"/>
      <c r="R845" s="116"/>
      <c r="S845" s="116"/>
      <c r="T845" s="117"/>
      <c r="AT845" s="114" t="s">
        <v>249</v>
      </c>
      <c r="AU845" s="114" t="s">
        <v>83</v>
      </c>
      <c r="AV845" s="14" t="s">
        <v>247</v>
      </c>
      <c r="AW845" s="14" t="s">
        <v>31</v>
      </c>
      <c r="AX845" s="14" t="s">
        <v>6</v>
      </c>
      <c r="AY845" s="114" t="s">
        <v>240</v>
      </c>
    </row>
    <row r="846" spans="2:65" s="1" customFormat="1" ht="24">
      <c r="B846" s="95"/>
      <c r="C846" s="193">
        <v>261</v>
      </c>
      <c r="D846" s="193" t="s">
        <v>242</v>
      </c>
      <c r="E846" s="194" t="s">
        <v>1515</v>
      </c>
      <c r="F846" s="195" t="s">
        <v>1516</v>
      </c>
      <c r="G846" s="196" t="s">
        <v>245</v>
      </c>
      <c r="H846" s="197">
        <v>24.952</v>
      </c>
      <c r="I846" s="128">
        <v>0</v>
      </c>
      <c r="J846" s="198">
        <f>ROUND(I846*H846,1)</f>
        <v>0</v>
      </c>
      <c r="K846" s="195" t="s">
        <v>246</v>
      </c>
      <c r="L846" s="28"/>
      <c r="M846" s="97" t="s">
        <v>1</v>
      </c>
      <c r="N846" s="98" t="s">
        <v>41</v>
      </c>
      <c r="O846" s="99">
        <v>0.05</v>
      </c>
      <c r="P846" s="99">
        <f>O846*H846</f>
        <v>1.2476000000000003</v>
      </c>
      <c r="Q846" s="99">
        <v>0</v>
      </c>
      <c r="R846" s="99">
        <f>Q846*H846</f>
        <v>0</v>
      </c>
      <c r="S846" s="99">
        <v>0.003</v>
      </c>
      <c r="T846" s="100">
        <f>S846*H846</f>
        <v>0.074856</v>
      </c>
      <c r="AR846" s="101" t="s">
        <v>357</v>
      </c>
      <c r="AT846" s="101" t="s">
        <v>242</v>
      </c>
      <c r="AU846" s="101" t="s">
        <v>83</v>
      </c>
      <c r="AY846" s="17" t="s">
        <v>240</v>
      </c>
      <c r="BE846" s="102">
        <f>IF(N846="základní",J846,0)</f>
        <v>0</v>
      </c>
      <c r="BF846" s="102">
        <f>IF(N846="snížená",J846,0)</f>
        <v>0</v>
      </c>
      <c r="BG846" s="102">
        <f>IF(N846="zákl. přenesená",J846,0)</f>
        <v>0</v>
      </c>
      <c r="BH846" s="102">
        <f>IF(N846="sníž. přenesená",J846,0)</f>
        <v>0</v>
      </c>
      <c r="BI846" s="102">
        <f>IF(N846="nulová",J846,0)</f>
        <v>0</v>
      </c>
      <c r="BJ846" s="17" t="s">
        <v>83</v>
      </c>
      <c r="BK846" s="102">
        <f>ROUND(I846*H846,1)</f>
        <v>0</v>
      </c>
      <c r="BL846" s="17" t="s">
        <v>357</v>
      </c>
      <c r="BM846" s="101" t="s">
        <v>1517</v>
      </c>
    </row>
    <row r="847" spans="2:51" s="13" customFormat="1" ht="12">
      <c r="B847" s="108"/>
      <c r="C847" s="204"/>
      <c r="D847" s="200" t="s">
        <v>249</v>
      </c>
      <c r="E847" s="205" t="s">
        <v>1</v>
      </c>
      <c r="F847" s="206" t="s">
        <v>1518</v>
      </c>
      <c r="G847" s="204"/>
      <c r="H847" s="205" t="s">
        <v>1</v>
      </c>
      <c r="I847" s="139"/>
      <c r="J847" s="204"/>
      <c r="K847" s="204"/>
      <c r="L847" s="108"/>
      <c r="M847" s="110"/>
      <c r="N847" s="111"/>
      <c r="O847" s="111"/>
      <c r="P847" s="111"/>
      <c r="Q847" s="111"/>
      <c r="R847" s="111"/>
      <c r="S847" s="111"/>
      <c r="T847" s="112"/>
      <c r="AT847" s="109" t="s">
        <v>249</v>
      </c>
      <c r="AU847" s="109" t="s">
        <v>83</v>
      </c>
      <c r="AV847" s="13" t="s">
        <v>6</v>
      </c>
      <c r="AW847" s="13" t="s">
        <v>31</v>
      </c>
      <c r="AX847" s="13" t="s">
        <v>75</v>
      </c>
      <c r="AY847" s="109" t="s">
        <v>240</v>
      </c>
    </row>
    <row r="848" spans="2:51" s="12" customFormat="1" ht="12">
      <c r="B848" s="103"/>
      <c r="C848" s="199"/>
      <c r="D848" s="200" t="s">
        <v>249</v>
      </c>
      <c r="E848" s="201" t="s">
        <v>1</v>
      </c>
      <c r="F848" s="202" t="s">
        <v>1519</v>
      </c>
      <c r="G848" s="199"/>
      <c r="H848" s="203">
        <v>11.868</v>
      </c>
      <c r="I848" s="137"/>
      <c r="J848" s="199"/>
      <c r="K848" s="199"/>
      <c r="L848" s="103"/>
      <c r="M848" s="105"/>
      <c r="N848" s="106"/>
      <c r="O848" s="106"/>
      <c r="P848" s="106"/>
      <c r="Q848" s="106"/>
      <c r="R848" s="106"/>
      <c r="S848" s="106"/>
      <c r="T848" s="107"/>
      <c r="AT848" s="104" t="s">
        <v>249</v>
      </c>
      <c r="AU848" s="104" t="s">
        <v>83</v>
      </c>
      <c r="AV848" s="12" t="s">
        <v>83</v>
      </c>
      <c r="AW848" s="12" t="s">
        <v>31</v>
      </c>
      <c r="AX848" s="12" t="s">
        <v>75</v>
      </c>
      <c r="AY848" s="104" t="s">
        <v>240</v>
      </c>
    </row>
    <row r="849" spans="2:51" s="12" customFormat="1" ht="12">
      <c r="B849" s="103"/>
      <c r="C849" s="199"/>
      <c r="D849" s="200" t="s">
        <v>249</v>
      </c>
      <c r="E849" s="201" t="s">
        <v>1</v>
      </c>
      <c r="F849" s="202" t="s">
        <v>1520</v>
      </c>
      <c r="G849" s="199"/>
      <c r="H849" s="203">
        <v>0.763</v>
      </c>
      <c r="I849" s="137"/>
      <c r="J849" s="199"/>
      <c r="K849" s="199"/>
      <c r="L849" s="103"/>
      <c r="M849" s="105"/>
      <c r="N849" s="106"/>
      <c r="O849" s="106"/>
      <c r="P849" s="106"/>
      <c r="Q849" s="106"/>
      <c r="R849" s="106"/>
      <c r="S849" s="106"/>
      <c r="T849" s="107"/>
      <c r="AT849" s="104" t="s">
        <v>249</v>
      </c>
      <c r="AU849" s="104" t="s">
        <v>83</v>
      </c>
      <c r="AV849" s="12" t="s">
        <v>83</v>
      </c>
      <c r="AW849" s="12" t="s">
        <v>31</v>
      </c>
      <c r="AX849" s="12" t="s">
        <v>75</v>
      </c>
      <c r="AY849" s="104" t="s">
        <v>240</v>
      </c>
    </row>
    <row r="850" spans="2:51" s="12" customFormat="1" ht="12">
      <c r="B850" s="103"/>
      <c r="C850" s="199"/>
      <c r="D850" s="200" t="s">
        <v>249</v>
      </c>
      <c r="E850" s="201" t="s">
        <v>1</v>
      </c>
      <c r="F850" s="202" t="s">
        <v>1521</v>
      </c>
      <c r="G850" s="199"/>
      <c r="H850" s="203">
        <v>-0.155</v>
      </c>
      <c r="I850" s="137"/>
      <c r="J850" s="199"/>
      <c r="K850" s="199"/>
      <c r="L850" s="103"/>
      <c r="M850" s="105"/>
      <c r="N850" s="106"/>
      <c r="O850" s="106"/>
      <c r="P850" s="106"/>
      <c r="Q850" s="106"/>
      <c r="R850" s="106"/>
      <c r="S850" s="106"/>
      <c r="T850" s="107"/>
      <c r="AT850" s="104" t="s">
        <v>249</v>
      </c>
      <c r="AU850" s="104" t="s">
        <v>83</v>
      </c>
      <c r="AV850" s="12" t="s">
        <v>83</v>
      </c>
      <c r="AW850" s="12" t="s">
        <v>31</v>
      </c>
      <c r="AX850" s="12" t="s">
        <v>75</v>
      </c>
      <c r="AY850" s="104" t="s">
        <v>240</v>
      </c>
    </row>
    <row r="851" spans="2:51" s="15" customFormat="1" ht="12">
      <c r="B851" s="118"/>
      <c r="C851" s="211"/>
      <c r="D851" s="200" t="s">
        <v>249</v>
      </c>
      <c r="E851" s="212" t="s">
        <v>96</v>
      </c>
      <c r="F851" s="213" t="s">
        <v>336</v>
      </c>
      <c r="G851" s="211"/>
      <c r="H851" s="214">
        <v>12.476</v>
      </c>
      <c r="I851" s="140"/>
      <c r="J851" s="211"/>
      <c r="K851" s="211"/>
      <c r="L851" s="118"/>
      <c r="M851" s="120"/>
      <c r="N851" s="121"/>
      <c r="O851" s="121"/>
      <c r="P851" s="121"/>
      <c r="Q851" s="121"/>
      <c r="R851" s="121"/>
      <c r="S851" s="121"/>
      <c r="T851" s="122"/>
      <c r="AT851" s="119" t="s">
        <v>249</v>
      </c>
      <c r="AU851" s="119" t="s">
        <v>83</v>
      </c>
      <c r="AV851" s="15" t="s">
        <v>92</v>
      </c>
      <c r="AW851" s="15" t="s">
        <v>31</v>
      </c>
      <c r="AX851" s="15" t="s">
        <v>75</v>
      </c>
      <c r="AY851" s="119" t="s">
        <v>240</v>
      </c>
    </row>
    <row r="852" spans="2:51" s="12" customFormat="1" ht="12">
      <c r="B852" s="103"/>
      <c r="C852" s="199"/>
      <c r="D852" s="200" t="s">
        <v>249</v>
      </c>
      <c r="E852" s="201" t="s">
        <v>1</v>
      </c>
      <c r="F852" s="202" t="s">
        <v>1522</v>
      </c>
      <c r="G852" s="199"/>
      <c r="H852" s="203">
        <v>12.476</v>
      </c>
      <c r="I852" s="137"/>
      <c r="J852" s="199"/>
      <c r="K852" s="199"/>
      <c r="L852" s="103"/>
      <c r="M852" s="105"/>
      <c r="N852" s="106"/>
      <c r="O852" s="106"/>
      <c r="P852" s="106"/>
      <c r="Q852" s="106"/>
      <c r="R852" s="106"/>
      <c r="S852" s="106"/>
      <c r="T852" s="107"/>
      <c r="AT852" s="104" t="s">
        <v>249</v>
      </c>
      <c r="AU852" s="104" t="s">
        <v>83</v>
      </c>
      <c r="AV852" s="12" t="s">
        <v>83</v>
      </c>
      <c r="AW852" s="12" t="s">
        <v>31</v>
      </c>
      <c r="AX852" s="12" t="s">
        <v>75</v>
      </c>
      <c r="AY852" s="104" t="s">
        <v>240</v>
      </c>
    </row>
    <row r="853" spans="2:51" s="14" customFormat="1" ht="12">
      <c r="B853" s="113"/>
      <c r="C853" s="207"/>
      <c r="D853" s="200" t="s">
        <v>249</v>
      </c>
      <c r="E853" s="208" t="s">
        <v>1</v>
      </c>
      <c r="F853" s="209" t="s">
        <v>273</v>
      </c>
      <c r="G853" s="207"/>
      <c r="H853" s="210">
        <v>24.952</v>
      </c>
      <c r="I853" s="138"/>
      <c r="J853" s="207"/>
      <c r="K853" s="207"/>
      <c r="L853" s="113"/>
      <c r="M853" s="115"/>
      <c r="N853" s="116"/>
      <c r="O853" s="116"/>
      <c r="P853" s="116"/>
      <c r="Q853" s="116"/>
      <c r="R853" s="116"/>
      <c r="S853" s="116"/>
      <c r="T853" s="117"/>
      <c r="AT853" s="114" t="s">
        <v>249</v>
      </c>
      <c r="AU853" s="114" t="s">
        <v>83</v>
      </c>
      <c r="AV853" s="14" t="s">
        <v>247</v>
      </c>
      <c r="AW853" s="14" t="s">
        <v>31</v>
      </c>
      <c r="AX853" s="14" t="s">
        <v>6</v>
      </c>
      <c r="AY853" s="114" t="s">
        <v>240</v>
      </c>
    </row>
    <row r="854" spans="2:65" s="1" customFormat="1" ht="12">
      <c r="B854" s="95"/>
      <c r="C854" s="193">
        <v>262</v>
      </c>
      <c r="D854" s="193" t="s">
        <v>242</v>
      </c>
      <c r="E854" s="194" t="s">
        <v>1523</v>
      </c>
      <c r="F854" s="195" t="s">
        <v>1524</v>
      </c>
      <c r="G854" s="196" t="s">
        <v>245</v>
      </c>
      <c r="H854" s="197">
        <v>14.527</v>
      </c>
      <c r="I854" s="128">
        <v>0</v>
      </c>
      <c r="J854" s="198">
        <f>ROUND(I854*H854,1)</f>
        <v>0</v>
      </c>
      <c r="K854" s="195" t="s">
        <v>246</v>
      </c>
      <c r="L854" s="28"/>
      <c r="M854" s="97" t="s">
        <v>1</v>
      </c>
      <c r="N854" s="98" t="s">
        <v>41</v>
      </c>
      <c r="O854" s="99">
        <v>0.233</v>
      </c>
      <c r="P854" s="99">
        <f>O854*H854</f>
        <v>3.384791</v>
      </c>
      <c r="Q854" s="99">
        <v>0.0003</v>
      </c>
      <c r="R854" s="99">
        <f>Q854*H854</f>
        <v>0.004358099999999999</v>
      </c>
      <c r="S854" s="99">
        <v>0</v>
      </c>
      <c r="T854" s="100">
        <f>S854*H854</f>
        <v>0</v>
      </c>
      <c r="AR854" s="101" t="s">
        <v>357</v>
      </c>
      <c r="AT854" s="101" t="s">
        <v>242</v>
      </c>
      <c r="AU854" s="101" t="s">
        <v>83</v>
      </c>
      <c r="AY854" s="17" t="s">
        <v>240</v>
      </c>
      <c r="BE854" s="102">
        <f>IF(N854="základní",J854,0)</f>
        <v>0</v>
      </c>
      <c r="BF854" s="102">
        <f>IF(N854="snížená",J854,0)</f>
        <v>0</v>
      </c>
      <c r="BG854" s="102">
        <f>IF(N854="zákl. přenesená",J854,0)</f>
        <v>0</v>
      </c>
      <c r="BH854" s="102">
        <f>IF(N854="sníž. přenesená",J854,0)</f>
        <v>0</v>
      </c>
      <c r="BI854" s="102">
        <f>IF(N854="nulová",J854,0)</f>
        <v>0</v>
      </c>
      <c r="BJ854" s="17" t="s">
        <v>83</v>
      </c>
      <c r="BK854" s="102">
        <f>ROUND(I854*H854,1)</f>
        <v>0</v>
      </c>
      <c r="BL854" s="17" t="s">
        <v>357</v>
      </c>
      <c r="BM854" s="101" t="s">
        <v>1525</v>
      </c>
    </row>
    <row r="855" spans="2:51" s="12" customFormat="1" ht="12">
      <c r="B855" s="103"/>
      <c r="C855" s="199"/>
      <c r="D855" s="200" t="s">
        <v>249</v>
      </c>
      <c r="E855" s="201" t="s">
        <v>1</v>
      </c>
      <c r="F855" s="202" t="s">
        <v>1526</v>
      </c>
      <c r="G855" s="199"/>
      <c r="H855" s="203">
        <v>14.527</v>
      </c>
      <c r="I855" s="137"/>
      <c r="J855" s="199"/>
      <c r="K855" s="199"/>
      <c r="L855" s="103"/>
      <c r="M855" s="105"/>
      <c r="N855" s="106"/>
      <c r="O855" s="106"/>
      <c r="P855" s="106"/>
      <c r="Q855" s="106"/>
      <c r="R855" s="106"/>
      <c r="S855" s="106"/>
      <c r="T855" s="107"/>
      <c r="AT855" s="104" t="s">
        <v>249</v>
      </c>
      <c r="AU855" s="104" t="s">
        <v>83</v>
      </c>
      <c r="AV855" s="12" t="s">
        <v>83</v>
      </c>
      <c r="AW855" s="12" t="s">
        <v>31</v>
      </c>
      <c r="AX855" s="12" t="s">
        <v>75</v>
      </c>
      <c r="AY855" s="104" t="s">
        <v>240</v>
      </c>
    </row>
    <row r="856" spans="2:51" s="14" customFormat="1" ht="12">
      <c r="B856" s="113"/>
      <c r="C856" s="207"/>
      <c r="D856" s="200" t="s">
        <v>249</v>
      </c>
      <c r="E856" s="208" t="s">
        <v>142</v>
      </c>
      <c r="F856" s="209" t="s">
        <v>273</v>
      </c>
      <c r="G856" s="207"/>
      <c r="H856" s="210">
        <v>14.527</v>
      </c>
      <c r="I856" s="138"/>
      <c r="J856" s="207"/>
      <c r="K856" s="207"/>
      <c r="L856" s="113"/>
      <c r="M856" s="115"/>
      <c r="N856" s="116"/>
      <c r="O856" s="116"/>
      <c r="P856" s="116"/>
      <c r="Q856" s="116"/>
      <c r="R856" s="116"/>
      <c r="S856" s="116"/>
      <c r="T856" s="117"/>
      <c r="AT856" s="114" t="s">
        <v>249</v>
      </c>
      <c r="AU856" s="114" t="s">
        <v>83</v>
      </c>
      <c r="AV856" s="14" t="s">
        <v>247</v>
      </c>
      <c r="AW856" s="14" t="s">
        <v>31</v>
      </c>
      <c r="AX856" s="14" t="s">
        <v>6</v>
      </c>
      <c r="AY856" s="114" t="s">
        <v>240</v>
      </c>
    </row>
    <row r="857" spans="2:65" s="1" customFormat="1" ht="12">
      <c r="B857" s="95"/>
      <c r="C857" s="215">
        <v>263</v>
      </c>
      <c r="D857" s="215" t="s">
        <v>379</v>
      </c>
      <c r="E857" s="216" t="s">
        <v>1527</v>
      </c>
      <c r="F857" s="217" t="s">
        <v>1747</v>
      </c>
      <c r="G857" s="218" t="s">
        <v>245</v>
      </c>
      <c r="H857" s="219">
        <v>15.98</v>
      </c>
      <c r="I857" s="129">
        <v>0</v>
      </c>
      <c r="J857" s="220">
        <f>ROUND(I857*H857,1)</f>
        <v>0</v>
      </c>
      <c r="K857" s="217" t="s">
        <v>1</v>
      </c>
      <c r="L857" s="124"/>
      <c r="M857" s="125" t="s">
        <v>1</v>
      </c>
      <c r="N857" s="126" t="s">
        <v>41</v>
      </c>
      <c r="O857" s="99">
        <v>0</v>
      </c>
      <c r="P857" s="99">
        <f>O857*H857</f>
        <v>0</v>
      </c>
      <c r="Q857" s="99">
        <v>0.00283</v>
      </c>
      <c r="R857" s="99">
        <f>Q857*H857</f>
        <v>0.045223400000000004</v>
      </c>
      <c r="S857" s="99">
        <v>0</v>
      </c>
      <c r="T857" s="100">
        <f>S857*H857</f>
        <v>0</v>
      </c>
      <c r="AR857" s="101" t="s">
        <v>382</v>
      </c>
      <c r="AT857" s="101" t="s">
        <v>379</v>
      </c>
      <c r="AU857" s="101" t="s">
        <v>83</v>
      </c>
      <c r="AY857" s="17" t="s">
        <v>240</v>
      </c>
      <c r="BE857" s="102">
        <f>IF(N857="základní",J857,0)</f>
        <v>0</v>
      </c>
      <c r="BF857" s="102">
        <f>IF(N857="snížená",J857,0)</f>
        <v>0</v>
      </c>
      <c r="BG857" s="102">
        <f>IF(N857="zákl. přenesená",J857,0)</f>
        <v>0</v>
      </c>
      <c r="BH857" s="102">
        <f>IF(N857="sníž. přenesená",J857,0)</f>
        <v>0</v>
      </c>
      <c r="BI857" s="102">
        <f>IF(N857="nulová",J857,0)</f>
        <v>0</v>
      </c>
      <c r="BJ857" s="17" t="s">
        <v>83</v>
      </c>
      <c r="BK857" s="102">
        <f>ROUND(I857*H857,1)</f>
        <v>0</v>
      </c>
      <c r="BL857" s="17" t="s">
        <v>357</v>
      </c>
      <c r="BM857" s="101" t="s">
        <v>1528</v>
      </c>
    </row>
    <row r="858" spans="2:51" s="12" customFormat="1" ht="12">
      <c r="B858" s="103"/>
      <c r="C858" s="199"/>
      <c r="D858" s="200" t="s">
        <v>249</v>
      </c>
      <c r="E858" s="201" t="s">
        <v>1</v>
      </c>
      <c r="F858" s="202" t="s">
        <v>1529</v>
      </c>
      <c r="G858" s="199"/>
      <c r="H858" s="203">
        <v>15.98</v>
      </c>
      <c r="I858" s="137"/>
      <c r="J858" s="199"/>
      <c r="K858" s="199"/>
      <c r="L858" s="103"/>
      <c r="M858" s="105"/>
      <c r="N858" s="106"/>
      <c r="O858" s="106"/>
      <c r="P858" s="106"/>
      <c r="Q858" s="106"/>
      <c r="R858" s="106"/>
      <c r="S858" s="106"/>
      <c r="T858" s="107"/>
      <c r="AT858" s="104" t="s">
        <v>249</v>
      </c>
      <c r="AU858" s="104" t="s">
        <v>83</v>
      </c>
      <c r="AV858" s="12" t="s">
        <v>83</v>
      </c>
      <c r="AW858" s="12" t="s">
        <v>31</v>
      </c>
      <c r="AX858" s="12" t="s">
        <v>6</v>
      </c>
      <c r="AY858" s="104" t="s">
        <v>240</v>
      </c>
    </row>
    <row r="859" spans="2:65" s="1" customFormat="1" ht="24">
      <c r="B859" s="95"/>
      <c r="C859" s="193">
        <v>264</v>
      </c>
      <c r="D859" s="193" t="s">
        <v>242</v>
      </c>
      <c r="E859" s="194" t="s">
        <v>1530</v>
      </c>
      <c r="F859" s="195" t="s">
        <v>1531</v>
      </c>
      <c r="G859" s="196" t="s">
        <v>253</v>
      </c>
      <c r="H859" s="197">
        <v>8.17</v>
      </c>
      <c r="I859" s="128">
        <v>0</v>
      </c>
      <c r="J859" s="198">
        <f>ROUND(I859*H859,1)</f>
        <v>0</v>
      </c>
      <c r="K859" s="195" t="s">
        <v>246</v>
      </c>
      <c r="L859" s="28"/>
      <c r="M859" s="97" t="s">
        <v>1</v>
      </c>
      <c r="N859" s="98" t="s">
        <v>41</v>
      </c>
      <c r="O859" s="99">
        <v>0.035</v>
      </c>
      <c r="P859" s="99">
        <f>O859*H859</f>
        <v>0.28595000000000004</v>
      </c>
      <c r="Q859" s="99">
        <v>0</v>
      </c>
      <c r="R859" s="99">
        <f>Q859*H859</f>
        <v>0</v>
      </c>
      <c r="S859" s="99">
        <v>0.0003</v>
      </c>
      <c r="T859" s="100">
        <f>S859*H859</f>
        <v>0.0024509999999999996</v>
      </c>
      <c r="AR859" s="101" t="s">
        <v>357</v>
      </c>
      <c r="AT859" s="101" t="s">
        <v>242</v>
      </c>
      <c r="AU859" s="101" t="s">
        <v>83</v>
      </c>
      <c r="AY859" s="17" t="s">
        <v>240</v>
      </c>
      <c r="BE859" s="102">
        <f>IF(N859="základní",J859,0)</f>
        <v>0</v>
      </c>
      <c r="BF859" s="102">
        <f>IF(N859="snížená",J859,0)</f>
        <v>0</v>
      </c>
      <c r="BG859" s="102">
        <f>IF(N859="zákl. přenesená",J859,0)</f>
        <v>0</v>
      </c>
      <c r="BH859" s="102">
        <f>IF(N859="sníž. přenesená",J859,0)</f>
        <v>0</v>
      </c>
      <c r="BI859" s="102">
        <f>IF(N859="nulová",J859,0)</f>
        <v>0</v>
      </c>
      <c r="BJ859" s="17" t="s">
        <v>83</v>
      </c>
      <c r="BK859" s="102">
        <f>ROUND(I859*H859,1)</f>
        <v>0</v>
      </c>
      <c r="BL859" s="17" t="s">
        <v>357</v>
      </c>
      <c r="BM859" s="101" t="s">
        <v>1532</v>
      </c>
    </row>
    <row r="860" spans="2:51" s="12" customFormat="1" ht="12">
      <c r="B860" s="103"/>
      <c r="C860" s="199"/>
      <c r="D860" s="200" t="s">
        <v>249</v>
      </c>
      <c r="E860" s="201" t="s">
        <v>1</v>
      </c>
      <c r="F860" s="202" t="s">
        <v>1533</v>
      </c>
      <c r="G860" s="199"/>
      <c r="H860" s="203">
        <v>8.17</v>
      </c>
      <c r="I860" s="137"/>
      <c r="J860" s="199"/>
      <c r="K860" s="199"/>
      <c r="L860" s="103"/>
      <c r="M860" s="105"/>
      <c r="N860" s="106"/>
      <c r="O860" s="106"/>
      <c r="P860" s="106"/>
      <c r="Q860" s="106"/>
      <c r="R860" s="106"/>
      <c r="S860" s="106"/>
      <c r="T860" s="107"/>
      <c r="AT860" s="104" t="s">
        <v>249</v>
      </c>
      <c r="AU860" s="104" t="s">
        <v>83</v>
      </c>
      <c r="AV860" s="12" t="s">
        <v>83</v>
      </c>
      <c r="AW860" s="12" t="s">
        <v>31</v>
      </c>
      <c r="AX860" s="12" t="s">
        <v>6</v>
      </c>
      <c r="AY860" s="104" t="s">
        <v>240</v>
      </c>
    </row>
    <row r="861" spans="2:65" s="1" customFormat="1" ht="12">
      <c r="B861" s="95"/>
      <c r="C861" s="193">
        <v>265</v>
      </c>
      <c r="D861" s="193" t="s">
        <v>242</v>
      </c>
      <c r="E861" s="194" t="s">
        <v>1534</v>
      </c>
      <c r="F861" s="195" t="s">
        <v>1535</v>
      </c>
      <c r="G861" s="196" t="s">
        <v>253</v>
      </c>
      <c r="H861" s="197">
        <v>16.34</v>
      </c>
      <c r="I861" s="128">
        <v>0</v>
      </c>
      <c r="J861" s="198">
        <f>ROUND(I861*H861,1)</f>
        <v>0</v>
      </c>
      <c r="K861" s="195" t="s">
        <v>246</v>
      </c>
      <c r="L861" s="28"/>
      <c r="M861" s="97" t="s">
        <v>1</v>
      </c>
      <c r="N861" s="98" t="s">
        <v>41</v>
      </c>
      <c r="O861" s="99">
        <v>0.181</v>
      </c>
      <c r="P861" s="99">
        <f>O861*H861</f>
        <v>2.95754</v>
      </c>
      <c r="Q861" s="99">
        <v>1E-05</v>
      </c>
      <c r="R861" s="99">
        <f>Q861*H861</f>
        <v>0.00016340000000000001</v>
      </c>
      <c r="S861" s="99">
        <v>0</v>
      </c>
      <c r="T861" s="100">
        <f>S861*H861</f>
        <v>0</v>
      </c>
      <c r="AR861" s="101" t="s">
        <v>357</v>
      </c>
      <c r="AT861" s="101" t="s">
        <v>242</v>
      </c>
      <c r="AU861" s="101" t="s">
        <v>83</v>
      </c>
      <c r="AY861" s="17" t="s">
        <v>240</v>
      </c>
      <c r="BE861" s="102">
        <f>IF(N861="základní",J861,0)</f>
        <v>0</v>
      </c>
      <c r="BF861" s="102">
        <f>IF(N861="snížená",J861,0)</f>
        <v>0</v>
      </c>
      <c r="BG861" s="102">
        <f>IF(N861="zákl. přenesená",J861,0)</f>
        <v>0</v>
      </c>
      <c r="BH861" s="102">
        <f>IF(N861="sníž. přenesená",J861,0)</f>
        <v>0</v>
      </c>
      <c r="BI861" s="102">
        <f>IF(N861="nulová",J861,0)</f>
        <v>0</v>
      </c>
      <c r="BJ861" s="17" t="s">
        <v>83</v>
      </c>
      <c r="BK861" s="102">
        <f>ROUND(I861*H861,1)</f>
        <v>0</v>
      </c>
      <c r="BL861" s="17" t="s">
        <v>357</v>
      </c>
      <c r="BM861" s="101" t="s">
        <v>1536</v>
      </c>
    </row>
    <row r="862" spans="2:51" s="12" customFormat="1" ht="12">
      <c r="B862" s="103"/>
      <c r="C862" s="199"/>
      <c r="D862" s="200" t="s">
        <v>249</v>
      </c>
      <c r="E862" s="201" t="s">
        <v>1</v>
      </c>
      <c r="F862" s="202" t="s">
        <v>1537</v>
      </c>
      <c r="G862" s="199"/>
      <c r="H862" s="203">
        <v>11.52</v>
      </c>
      <c r="I862" s="137"/>
      <c r="J862" s="199"/>
      <c r="K862" s="199"/>
      <c r="L862" s="103"/>
      <c r="M862" s="105"/>
      <c r="N862" s="106"/>
      <c r="O862" s="106"/>
      <c r="P862" s="106"/>
      <c r="Q862" s="106"/>
      <c r="R862" s="106"/>
      <c r="S862" s="106"/>
      <c r="T862" s="107"/>
      <c r="AT862" s="104" t="s">
        <v>249</v>
      </c>
      <c r="AU862" s="104" t="s">
        <v>83</v>
      </c>
      <c r="AV862" s="12" t="s">
        <v>83</v>
      </c>
      <c r="AW862" s="12" t="s">
        <v>31</v>
      </c>
      <c r="AX862" s="12" t="s">
        <v>75</v>
      </c>
      <c r="AY862" s="104" t="s">
        <v>240</v>
      </c>
    </row>
    <row r="863" spans="2:51" s="12" customFormat="1" ht="22.5">
      <c r="B863" s="103"/>
      <c r="C863" s="199"/>
      <c r="D863" s="200" t="s">
        <v>249</v>
      </c>
      <c r="E863" s="201" t="s">
        <v>1</v>
      </c>
      <c r="F863" s="202" t="s">
        <v>1538</v>
      </c>
      <c r="G863" s="199"/>
      <c r="H863" s="203">
        <v>4.82</v>
      </c>
      <c r="I863" s="137"/>
      <c r="J863" s="199"/>
      <c r="K863" s="199"/>
      <c r="L863" s="103"/>
      <c r="M863" s="105"/>
      <c r="N863" s="106"/>
      <c r="O863" s="106"/>
      <c r="P863" s="106"/>
      <c r="Q863" s="106"/>
      <c r="R863" s="106"/>
      <c r="S863" s="106"/>
      <c r="T863" s="107"/>
      <c r="AT863" s="104" t="s">
        <v>249</v>
      </c>
      <c r="AU863" s="104" t="s">
        <v>83</v>
      </c>
      <c r="AV863" s="12" t="s">
        <v>83</v>
      </c>
      <c r="AW863" s="12" t="s">
        <v>31</v>
      </c>
      <c r="AX863" s="12" t="s">
        <v>75</v>
      </c>
      <c r="AY863" s="104" t="s">
        <v>240</v>
      </c>
    </row>
    <row r="864" spans="2:51" s="14" customFormat="1" ht="12">
      <c r="B864" s="113"/>
      <c r="C864" s="207"/>
      <c r="D864" s="200" t="s">
        <v>249</v>
      </c>
      <c r="E864" s="208" t="s">
        <v>143</v>
      </c>
      <c r="F864" s="209" t="s">
        <v>273</v>
      </c>
      <c r="G864" s="207"/>
      <c r="H864" s="210">
        <v>16.34</v>
      </c>
      <c r="I864" s="138"/>
      <c r="J864" s="207"/>
      <c r="K864" s="207"/>
      <c r="L864" s="113"/>
      <c r="M864" s="115"/>
      <c r="N864" s="116"/>
      <c r="O864" s="116"/>
      <c r="P864" s="116"/>
      <c r="Q864" s="116"/>
      <c r="R864" s="116"/>
      <c r="S864" s="116"/>
      <c r="T864" s="117"/>
      <c r="AT864" s="114" t="s">
        <v>249</v>
      </c>
      <c r="AU864" s="114" t="s">
        <v>83</v>
      </c>
      <c r="AV864" s="14" t="s">
        <v>247</v>
      </c>
      <c r="AW864" s="14" t="s">
        <v>31</v>
      </c>
      <c r="AX864" s="14" t="s">
        <v>6</v>
      </c>
      <c r="AY864" s="114" t="s">
        <v>240</v>
      </c>
    </row>
    <row r="865" spans="2:65" s="1" customFormat="1" ht="12">
      <c r="B865" s="95"/>
      <c r="C865" s="215">
        <v>266</v>
      </c>
      <c r="D865" s="215" t="s">
        <v>379</v>
      </c>
      <c r="E865" s="216" t="s">
        <v>1539</v>
      </c>
      <c r="F865" s="217" t="s">
        <v>1540</v>
      </c>
      <c r="G865" s="218" t="s">
        <v>253</v>
      </c>
      <c r="H865" s="219">
        <v>17.157</v>
      </c>
      <c r="I865" s="129">
        <v>0</v>
      </c>
      <c r="J865" s="220">
        <f>ROUND(I865*H865,1)</f>
        <v>0</v>
      </c>
      <c r="K865" s="217" t="s">
        <v>246</v>
      </c>
      <c r="L865" s="124"/>
      <c r="M865" s="125" t="s">
        <v>1</v>
      </c>
      <c r="N865" s="126" t="s">
        <v>41</v>
      </c>
      <c r="O865" s="99">
        <v>0</v>
      </c>
      <c r="P865" s="99">
        <f>O865*H865</f>
        <v>0</v>
      </c>
      <c r="Q865" s="99">
        <v>0.00028</v>
      </c>
      <c r="R865" s="99">
        <f>Q865*H865</f>
        <v>0.0048039599999999995</v>
      </c>
      <c r="S865" s="99">
        <v>0</v>
      </c>
      <c r="T865" s="100">
        <f>S865*H865</f>
        <v>0</v>
      </c>
      <c r="AR865" s="101" t="s">
        <v>382</v>
      </c>
      <c r="AT865" s="101" t="s">
        <v>379</v>
      </c>
      <c r="AU865" s="101" t="s">
        <v>83</v>
      </c>
      <c r="AY865" s="17" t="s">
        <v>240</v>
      </c>
      <c r="BE865" s="102">
        <f>IF(N865="základní",J865,0)</f>
        <v>0</v>
      </c>
      <c r="BF865" s="102">
        <f>IF(N865="snížená",J865,0)</f>
        <v>0</v>
      </c>
      <c r="BG865" s="102">
        <f>IF(N865="zákl. přenesená",J865,0)</f>
        <v>0</v>
      </c>
      <c r="BH865" s="102">
        <f>IF(N865="sníž. přenesená",J865,0)</f>
        <v>0</v>
      </c>
      <c r="BI865" s="102">
        <f>IF(N865="nulová",J865,0)</f>
        <v>0</v>
      </c>
      <c r="BJ865" s="17" t="s">
        <v>83</v>
      </c>
      <c r="BK865" s="102">
        <f>ROUND(I865*H865,1)</f>
        <v>0</v>
      </c>
      <c r="BL865" s="17" t="s">
        <v>357</v>
      </c>
      <c r="BM865" s="101" t="s">
        <v>1541</v>
      </c>
    </row>
    <row r="866" spans="2:51" s="12" customFormat="1" ht="12">
      <c r="B866" s="103"/>
      <c r="C866" s="199"/>
      <c r="D866" s="200" t="s">
        <v>249</v>
      </c>
      <c r="E866" s="201" t="s">
        <v>1</v>
      </c>
      <c r="F866" s="202" t="s">
        <v>1542</v>
      </c>
      <c r="G866" s="199"/>
      <c r="H866" s="203">
        <v>17.157</v>
      </c>
      <c r="I866" s="137"/>
      <c r="J866" s="199"/>
      <c r="K866" s="199"/>
      <c r="L866" s="103"/>
      <c r="M866" s="105"/>
      <c r="N866" s="106"/>
      <c r="O866" s="106"/>
      <c r="P866" s="106"/>
      <c r="Q866" s="106"/>
      <c r="R866" s="106"/>
      <c r="S866" s="106"/>
      <c r="T866" s="107"/>
      <c r="AT866" s="104" t="s">
        <v>249</v>
      </c>
      <c r="AU866" s="104" t="s">
        <v>83</v>
      </c>
      <c r="AV866" s="12" t="s">
        <v>83</v>
      </c>
      <c r="AW866" s="12" t="s">
        <v>31</v>
      </c>
      <c r="AX866" s="12" t="s">
        <v>6</v>
      </c>
      <c r="AY866" s="104" t="s">
        <v>240</v>
      </c>
    </row>
    <row r="867" spans="2:65" s="1" customFormat="1" ht="24">
      <c r="B867" s="95"/>
      <c r="C867" s="193">
        <v>267</v>
      </c>
      <c r="D867" s="193" t="s">
        <v>242</v>
      </c>
      <c r="E867" s="194" t="s">
        <v>1543</v>
      </c>
      <c r="F867" s="195" t="s">
        <v>1544</v>
      </c>
      <c r="G867" s="196" t="s">
        <v>504</v>
      </c>
      <c r="H867" s="197">
        <v>0.26</v>
      </c>
      <c r="I867" s="128">
        <v>0</v>
      </c>
      <c r="J867" s="198">
        <f>ROUND(I867*H867,1)</f>
        <v>0</v>
      </c>
      <c r="K867" s="195" t="s">
        <v>246</v>
      </c>
      <c r="L867" s="28"/>
      <c r="M867" s="97" t="s">
        <v>1</v>
      </c>
      <c r="N867" s="98" t="s">
        <v>41</v>
      </c>
      <c r="O867" s="99">
        <v>1.102</v>
      </c>
      <c r="P867" s="99">
        <f>O867*H867</f>
        <v>0.28652000000000005</v>
      </c>
      <c r="Q867" s="99">
        <v>0</v>
      </c>
      <c r="R867" s="99">
        <f>Q867*H867</f>
        <v>0</v>
      </c>
      <c r="S867" s="99">
        <v>0</v>
      </c>
      <c r="T867" s="100">
        <f>S867*H867</f>
        <v>0</v>
      </c>
      <c r="AR867" s="101" t="s">
        <v>357</v>
      </c>
      <c r="AT867" s="101" t="s">
        <v>242</v>
      </c>
      <c r="AU867" s="101" t="s">
        <v>83</v>
      </c>
      <c r="AY867" s="17" t="s">
        <v>240</v>
      </c>
      <c r="BE867" s="102">
        <f>IF(N867="základní",J867,0)</f>
        <v>0</v>
      </c>
      <c r="BF867" s="102">
        <f>IF(N867="snížená",J867,0)</f>
        <v>0</v>
      </c>
      <c r="BG867" s="102">
        <f>IF(N867="zákl. přenesená",J867,0)</f>
        <v>0</v>
      </c>
      <c r="BH867" s="102">
        <f>IF(N867="sníž. přenesená",J867,0)</f>
        <v>0</v>
      </c>
      <c r="BI867" s="102">
        <f>IF(N867="nulová",J867,0)</f>
        <v>0</v>
      </c>
      <c r="BJ867" s="17" t="s">
        <v>83</v>
      </c>
      <c r="BK867" s="102">
        <f>ROUND(I867*H867,1)</f>
        <v>0</v>
      </c>
      <c r="BL867" s="17" t="s">
        <v>357</v>
      </c>
      <c r="BM867" s="101" t="s">
        <v>1545</v>
      </c>
    </row>
    <row r="868" spans="2:65" s="1" customFormat="1" ht="24">
      <c r="B868" s="95"/>
      <c r="C868" s="193">
        <v>268</v>
      </c>
      <c r="D868" s="193" t="s">
        <v>242</v>
      </c>
      <c r="E868" s="194" t="s">
        <v>1546</v>
      </c>
      <c r="F868" s="195" t="s">
        <v>1547</v>
      </c>
      <c r="G868" s="196" t="s">
        <v>504</v>
      </c>
      <c r="H868" s="197">
        <v>0.26</v>
      </c>
      <c r="I868" s="128">
        <v>0</v>
      </c>
      <c r="J868" s="198">
        <f>ROUND(I868*H868,1)</f>
        <v>0</v>
      </c>
      <c r="K868" s="195" t="s">
        <v>246</v>
      </c>
      <c r="L868" s="28"/>
      <c r="M868" s="97" t="s">
        <v>1</v>
      </c>
      <c r="N868" s="98" t="s">
        <v>41</v>
      </c>
      <c r="O868" s="99">
        <v>1</v>
      </c>
      <c r="P868" s="99">
        <f>O868*H868</f>
        <v>0.26</v>
      </c>
      <c r="Q868" s="99">
        <v>0</v>
      </c>
      <c r="R868" s="99">
        <f>Q868*H868</f>
        <v>0</v>
      </c>
      <c r="S868" s="99">
        <v>0</v>
      </c>
      <c r="T868" s="100">
        <f>S868*H868</f>
        <v>0</v>
      </c>
      <c r="AR868" s="101" t="s">
        <v>357</v>
      </c>
      <c r="AT868" s="101" t="s">
        <v>242</v>
      </c>
      <c r="AU868" s="101" t="s">
        <v>83</v>
      </c>
      <c r="AY868" s="17" t="s">
        <v>240</v>
      </c>
      <c r="BE868" s="102">
        <f>IF(N868="základní",J868,0)</f>
        <v>0</v>
      </c>
      <c r="BF868" s="102">
        <f>IF(N868="snížená",J868,0)</f>
        <v>0</v>
      </c>
      <c r="BG868" s="102">
        <f>IF(N868="zákl. přenesená",J868,0)</f>
        <v>0</v>
      </c>
      <c r="BH868" s="102">
        <f>IF(N868="sníž. přenesená",J868,0)</f>
        <v>0</v>
      </c>
      <c r="BI868" s="102">
        <f>IF(N868="nulová",J868,0)</f>
        <v>0</v>
      </c>
      <c r="BJ868" s="17" t="s">
        <v>83</v>
      </c>
      <c r="BK868" s="102">
        <f>ROUND(I868*H868,1)</f>
        <v>0</v>
      </c>
      <c r="BL868" s="17" t="s">
        <v>357</v>
      </c>
      <c r="BM868" s="101" t="s">
        <v>1548</v>
      </c>
    </row>
    <row r="869" spans="2:63" s="11" customFormat="1" ht="22.9" customHeight="1">
      <c r="B869" s="87"/>
      <c r="C869" s="189"/>
      <c r="D869" s="190" t="s">
        <v>74</v>
      </c>
      <c r="E869" s="191" t="s">
        <v>1549</v>
      </c>
      <c r="F869" s="191" t="s">
        <v>1550</v>
      </c>
      <c r="G869" s="189"/>
      <c r="H869" s="189"/>
      <c r="I869" s="142"/>
      <c r="J869" s="192">
        <f>BK869</f>
        <v>0</v>
      </c>
      <c r="K869" s="189"/>
      <c r="L869" s="87"/>
      <c r="M869" s="89"/>
      <c r="N869" s="90"/>
      <c r="O869" s="90"/>
      <c r="P869" s="91">
        <f>SUM(P870:P913)</f>
        <v>34.742049</v>
      </c>
      <c r="Q869" s="90"/>
      <c r="R869" s="91">
        <f>SUM(R870:R913)</f>
        <v>0.6266997</v>
      </c>
      <c r="S869" s="90"/>
      <c r="T869" s="92">
        <f>SUM(T870:T913)</f>
        <v>0.5691392000000001</v>
      </c>
      <c r="AR869" s="88" t="s">
        <v>83</v>
      </c>
      <c r="AT869" s="93" t="s">
        <v>74</v>
      </c>
      <c r="AU869" s="93" t="s">
        <v>6</v>
      </c>
      <c r="AY869" s="88" t="s">
        <v>240</v>
      </c>
      <c r="BK869" s="94">
        <f>SUM(BK870:BK913)</f>
        <v>0</v>
      </c>
    </row>
    <row r="870" spans="2:65" s="1" customFormat="1" ht="12">
      <c r="B870" s="95"/>
      <c r="C870" s="193">
        <v>269</v>
      </c>
      <c r="D870" s="193" t="s">
        <v>242</v>
      </c>
      <c r="E870" s="194" t="s">
        <v>1551</v>
      </c>
      <c r="F870" s="195" t="s">
        <v>1552</v>
      </c>
      <c r="G870" s="196" t="s">
        <v>245</v>
      </c>
      <c r="H870" s="197">
        <v>32.192</v>
      </c>
      <c r="I870" s="128">
        <v>0</v>
      </c>
      <c r="J870" s="198">
        <f>ROUND(I870*H870,1)</f>
        <v>0</v>
      </c>
      <c r="K870" s="195" t="s">
        <v>246</v>
      </c>
      <c r="L870" s="28"/>
      <c r="M870" s="97" t="s">
        <v>1</v>
      </c>
      <c r="N870" s="98" t="s">
        <v>41</v>
      </c>
      <c r="O870" s="99">
        <v>0.044</v>
      </c>
      <c r="P870" s="99">
        <f>O870*H870</f>
        <v>1.416448</v>
      </c>
      <c r="Q870" s="99">
        <v>0.0003</v>
      </c>
      <c r="R870" s="99">
        <f>Q870*H870</f>
        <v>0.009657599999999999</v>
      </c>
      <c r="S870" s="99">
        <v>0</v>
      </c>
      <c r="T870" s="100">
        <f>S870*H870</f>
        <v>0</v>
      </c>
      <c r="AR870" s="101" t="s">
        <v>357</v>
      </c>
      <c r="AT870" s="101" t="s">
        <v>242</v>
      </c>
      <c r="AU870" s="101" t="s">
        <v>83</v>
      </c>
      <c r="AY870" s="17" t="s">
        <v>240</v>
      </c>
      <c r="BE870" s="102">
        <f>IF(N870="základní",J870,0)</f>
        <v>0</v>
      </c>
      <c r="BF870" s="102">
        <f>IF(N870="snížená",J870,0)</f>
        <v>0</v>
      </c>
      <c r="BG870" s="102">
        <f>IF(N870="zákl. přenesená",J870,0)</f>
        <v>0</v>
      </c>
      <c r="BH870" s="102">
        <f>IF(N870="sníž. přenesená",J870,0)</f>
        <v>0</v>
      </c>
      <c r="BI870" s="102">
        <f>IF(N870="nulová",J870,0)</f>
        <v>0</v>
      </c>
      <c r="BJ870" s="17" t="s">
        <v>83</v>
      </c>
      <c r="BK870" s="102">
        <f>ROUND(I870*H870,1)</f>
        <v>0</v>
      </c>
      <c r="BL870" s="17" t="s">
        <v>357</v>
      </c>
      <c r="BM870" s="101" t="s">
        <v>1553</v>
      </c>
    </row>
    <row r="871" spans="2:51" s="12" customFormat="1" ht="12">
      <c r="B871" s="103"/>
      <c r="C871" s="199"/>
      <c r="D871" s="200" t="s">
        <v>249</v>
      </c>
      <c r="E871" s="201" t="s">
        <v>1</v>
      </c>
      <c r="F871" s="202" t="s">
        <v>110</v>
      </c>
      <c r="G871" s="199"/>
      <c r="H871" s="203">
        <v>32.192</v>
      </c>
      <c r="I871" s="137"/>
      <c r="J871" s="199"/>
      <c r="K871" s="199"/>
      <c r="L871" s="103"/>
      <c r="M871" s="105"/>
      <c r="N871" s="106"/>
      <c r="O871" s="106"/>
      <c r="P871" s="106"/>
      <c r="Q871" s="106"/>
      <c r="R871" s="106"/>
      <c r="S871" s="106"/>
      <c r="T871" s="107"/>
      <c r="AT871" s="104" t="s">
        <v>249</v>
      </c>
      <c r="AU871" s="104" t="s">
        <v>83</v>
      </c>
      <c r="AV871" s="12" t="s">
        <v>83</v>
      </c>
      <c r="AW871" s="12" t="s">
        <v>31</v>
      </c>
      <c r="AX871" s="12" t="s">
        <v>6</v>
      </c>
      <c r="AY871" s="104" t="s">
        <v>240</v>
      </c>
    </row>
    <row r="872" spans="2:65" s="1" customFormat="1" ht="24">
      <c r="B872" s="95"/>
      <c r="C872" s="193">
        <v>270</v>
      </c>
      <c r="D872" s="193" t="s">
        <v>242</v>
      </c>
      <c r="E872" s="194" t="s">
        <v>1554</v>
      </c>
      <c r="F872" s="195" t="s">
        <v>1555</v>
      </c>
      <c r="G872" s="196" t="s">
        <v>245</v>
      </c>
      <c r="H872" s="197">
        <v>20.911</v>
      </c>
      <c r="I872" s="128">
        <v>0</v>
      </c>
      <c r="J872" s="198">
        <f>ROUND(I872*H872,1)</f>
        <v>0</v>
      </c>
      <c r="K872" s="195" t="s">
        <v>246</v>
      </c>
      <c r="L872" s="28"/>
      <c r="M872" s="97" t="s">
        <v>1</v>
      </c>
      <c r="N872" s="98" t="s">
        <v>41</v>
      </c>
      <c r="O872" s="99">
        <v>0.192</v>
      </c>
      <c r="P872" s="99">
        <f>O872*H872</f>
        <v>4.014912000000001</v>
      </c>
      <c r="Q872" s="99">
        <v>0</v>
      </c>
      <c r="R872" s="99">
        <f>Q872*H872</f>
        <v>0</v>
      </c>
      <c r="S872" s="99">
        <v>0.0272</v>
      </c>
      <c r="T872" s="100">
        <f>S872*H872</f>
        <v>0.5687792</v>
      </c>
      <c r="AR872" s="101" t="s">
        <v>357</v>
      </c>
      <c r="AT872" s="101" t="s">
        <v>242</v>
      </c>
      <c r="AU872" s="101" t="s">
        <v>83</v>
      </c>
      <c r="AY872" s="17" t="s">
        <v>240</v>
      </c>
      <c r="BE872" s="102">
        <f>IF(N872="základní",J872,0)</f>
        <v>0</v>
      </c>
      <c r="BF872" s="102">
        <f>IF(N872="snížená",J872,0)</f>
        <v>0</v>
      </c>
      <c r="BG872" s="102">
        <f>IF(N872="zákl. přenesená",J872,0)</f>
        <v>0</v>
      </c>
      <c r="BH872" s="102">
        <f>IF(N872="sníž. přenesená",J872,0)</f>
        <v>0</v>
      </c>
      <c r="BI872" s="102">
        <f>IF(N872="nulová",J872,0)</f>
        <v>0</v>
      </c>
      <c r="BJ872" s="17" t="s">
        <v>83</v>
      </c>
      <c r="BK872" s="102">
        <f>ROUND(I872*H872,1)</f>
        <v>0</v>
      </c>
      <c r="BL872" s="17" t="s">
        <v>357</v>
      </c>
      <c r="BM872" s="101" t="s">
        <v>1556</v>
      </c>
    </row>
    <row r="873" spans="2:51" s="12" customFormat="1" ht="12">
      <c r="B873" s="103"/>
      <c r="C873" s="199"/>
      <c r="D873" s="200" t="s">
        <v>249</v>
      </c>
      <c r="E873" s="201" t="s">
        <v>1</v>
      </c>
      <c r="F873" s="202" t="s">
        <v>1557</v>
      </c>
      <c r="G873" s="199"/>
      <c r="H873" s="203">
        <v>4.5</v>
      </c>
      <c r="I873" s="137"/>
      <c r="J873" s="199"/>
      <c r="K873" s="199"/>
      <c r="L873" s="103"/>
      <c r="M873" s="105"/>
      <c r="N873" s="106"/>
      <c r="O873" s="106"/>
      <c r="P873" s="106"/>
      <c r="Q873" s="106"/>
      <c r="R873" s="106"/>
      <c r="S873" s="106"/>
      <c r="T873" s="107"/>
      <c r="AT873" s="104" t="s">
        <v>249</v>
      </c>
      <c r="AU873" s="104" t="s">
        <v>83</v>
      </c>
      <c r="AV873" s="12" t="s">
        <v>83</v>
      </c>
      <c r="AW873" s="12" t="s">
        <v>31</v>
      </c>
      <c r="AX873" s="12" t="s">
        <v>75</v>
      </c>
      <c r="AY873" s="104" t="s">
        <v>240</v>
      </c>
    </row>
    <row r="874" spans="2:51" s="13" customFormat="1" ht="12">
      <c r="B874" s="108"/>
      <c r="C874" s="204"/>
      <c r="D874" s="200" t="s">
        <v>249</v>
      </c>
      <c r="E874" s="205" t="s">
        <v>1</v>
      </c>
      <c r="F874" s="206" t="s">
        <v>543</v>
      </c>
      <c r="G874" s="204"/>
      <c r="H874" s="205" t="s">
        <v>1</v>
      </c>
      <c r="I874" s="139"/>
      <c r="J874" s="204"/>
      <c r="K874" s="204"/>
      <c r="L874" s="108"/>
      <c r="M874" s="110"/>
      <c r="N874" s="111"/>
      <c r="O874" s="111"/>
      <c r="P874" s="111"/>
      <c r="Q874" s="111"/>
      <c r="R874" s="111"/>
      <c r="S874" s="111"/>
      <c r="T874" s="112"/>
      <c r="AT874" s="109" t="s">
        <v>249</v>
      </c>
      <c r="AU874" s="109" t="s">
        <v>83</v>
      </c>
      <c r="AV874" s="13" t="s">
        <v>6</v>
      </c>
      <c r="AW874" s="13" t="s">
        <v>31</v>
      </c>
      <c r="AX874" s="13" t="s">
        <v>75</v>
      </c>
      <c r="AY874" s="109" t="s">
        <v>240</v>
      </c>
    </row>
    <row r="875" spans="2:51" s="12" customFormat="1" ht="12">
      <c r="B875" s="103"/>
      <c r="C875" s="199"/>
      <c r="D875" s="200" t="s">
        <v>249</v>
      </c>
      <c r="E875" s="201" t="s">
        <v>1</v>
      </c>
      <c r="F875" s="202" t="s">
        <v>1558</v>
      </c>
      <c r="G875" s="199"/>
      <c r="H875" s="203">
        <v>16.051</v>
      </c>
      <c r="I875" s="137"/>
      <c r="J875" s="199"/>
      <c r="K875" s="199"/>
      <c r="L875" s="103"/>
      <c r="M875" s="105"/>
      <c r="N875" s="106"/>
      <c r="O875" s="106"/>
      <c r="P875" s="106"/>
      <c r="Q875" s="106"/>
      <c r="R875" s="106"/>
      <c r="S875" s="106"/>
      <c r="T875" s="107"/>
      <c r="AT875" s="104" t="s">
        <v>249</v>
      </c>
      <c r="AU875" s="104" t="s">
        <v>83</v>
      </c>
      <c r="AV875" s="12" t="s">
        <v>83</v>
      </c>
      <c r="AW875" s="12" t="s">
        <v>31</v>
      </c>
      <c r="AX875" s="12" t="s">
        <v>75</v>
      </c>
      <c r="AY875" s="104" t="s">
        <v>240</v>
      </c>
    </row>
    <row r="876" spans="2:51" s="12" customFormat="1" ht="12">
      <c r="B876" s="103"/>
      <c r="C876" s="199"/>
      <c r="D876" s="200" t="s">
        <v>249</v>
      </c>
      <c r="E876" s="201" t="s">
        <v>1</v>
      </c>
      <c r="F876" s="202" t="s">
        <v>1559</v>
      </c>
      <c r="G876" s="199"/>
      <c r="H876" s="203">
        <v>0.36</v>
      </c>
      <c r="I876" s="137"/>
      <c r="J876" s="199"/>
      <c r="K876" s="199"/>
      <c r="L876" s="103"/>
      <c r="M876" s="105"/>
      <c r="N876" s="106"/>
      <c r="O876" s="106"/>
      <c r="P876" s="106"/>
      <c r="Q876" s="106"/>
      <c r="R876" s="106"/>
      <c r="S876" s="106"/>
      <c r="T876" s="107"/>
      <c r="AT876" s="104" t="s">
        <v>249</v>
      </c>
      <c r="AU876" s="104" t="s">
        <v>83</v>
      </c>
      <c r="AV876" s="12" t="s">
        <v>83</v>
      </c>
      <c r="AW876" s="12" t="s">
        <v>31</v>
      </c>
      <c r="AX876" s="12" t="s">
        <v>75</v>
      </c>
      <c r="AY876" s="104" t="s">
        <v>240</v>
      </c>
    </row>
    <row r="877" spans="2:51" s="14" customFormat="1" ht="12">
      <c r="B877" s="113"/>
      <c r="C877" s="207"/>
      <c r="D877" s="200" t="s">
        <v>249</v>
      </c>
      <c r="E877" s="208" t="s">
        <v>116</v>
      </c>
      <c r="F877" s="209" t="s">
        <v>273</v>
      </c>
      <c r="G877" s="207"/>
      <c r="H877" s="210">
        <v>20.911</v>
      </c>
      <c r="I877" s="138"/>
      <c r="J877" s="207"/>
      <c r="K877" s="207"/>
      <c r="L877" s="113"/>
      <c r="M877" s="115"/>
      <c r="N877" s="116"/>
      <c r="O877" s="116"/>
      <c r="P877" s="116"/>
      <c r="Q877" s="116"/>
      <c r="R877" s="116"/>
      <c r="S877" s="116"/>
      <c r="T877" s="117"/>
      <c r="AT877" s="114" t="s">
        <v>249</v>
      </c>
      <c r="AU877" s="114" t="s">
        <v>83</v>
      </c>
      <c r="AV877" s="14" t="s">
        <v>247</v>
      </c>
      <c r="AW877" s="14" t="s">
        <v>31</v>
      </c>
      <c r="AX877" s="14" t="s">
        <v>6</v>
      </c>
      <c r="AY877" s="114" t="s">
        <v>240</v>
      </c>
    </row>
    <row r="878" spans="2:65" s="1" customFormat="1" ht="36">
      <c r="B878" s="95"/>
      <c r="C878" s="193">
        <v>271</v>
      </c>
      <c r="D878" s="193" t="s">
        <v>242</v>
      </c>
      <c r="E878" s="194" t="s">
        <v>1560</v>
      </c>
      <c r="F878" s="195" t="s">
        <v>1561</v>
      </c>
      <c r="G878" s="196" t="s">
        <v>245</v>
      </c>
      <c r="H878" s="197">
        <v>32.192</v>
      </c>
      <c r="I878" s="128">
        <v>0</v>
      </c>
      <c r="J878" s="198">
        <f>ROUND(I878*H878,1)</f>
        <v>0</v>
      </c>
      <c r="K878" s="195" t="s">
        <v>246</v>
      </c>
      <c r="L878" s="28"/>
      <c r="M878" s="97" t="s">
        <v>1</v>
      </c>
      <c r="N878" s="98" t="s">
        <v>41</v>
      </c>
      <c r="O878" s="99">
        <v>0.642</v>
      </c>
      <c r="P878" s="99">
        <f>O878*H878</f>
        <v>20.667264</v>
      </c>
      <c r="Q878" s="99">
        <v>0.006</v>
      </c>
      <c r="R878" s="99">
        <f>Q878*H878</f>
        <v>0.19315200000000002</v>
      </c>
      <c r="S878" s="99">
        <v>0</v>
      </c>
      <c r="T878" s="100">
        <f>S878*H878</f>
        <v>0</v>
      </c>
      <c r="AR878" s="101" t="s">
        <v>357</v>
      </c>
      <c r="AT878" s="101" t="s">
        <v>242</v>
      </c>
      <c r="AU878" s="101" t="s">
        <v>83</v>
      </c>
      <c r="AY878" s="17" t="s">
        <v>240</v>
      </c>
      <c r="BE878" s="102">
        <f>IF(N878="základní",J878,0)</f>
        <v>0</v>
      </c>
      <c r="BF878" s="102">
        <f>IF(N878="snížená",J878,0)</f>
        <v>0</v>
      </c>
      <c r="BG878" s="102">
        <f>IF(N878="zákl. přenesená",J878,0)</f>
        <v>0</v>
      </c>
      <c r="BH878" s="102">
        <f>IF(N878="sníž. přenesená",J878,0)</f>
        <v>0</v>
      </c>
      <c r="BI878" s="102">
        <f>IF(N878="nulová",J878,0)</f>
        <v>0</v>
      </c>
      <c r="BJ878" s="17" t="s">
        <v>83</v>
      </c>
      <c r="BK878" s="102">
        <f>ROUND(I878*H878,1)</f>
        <v>0</v>
      </c>
      <c r="BL878" s="17" t="s">
        <v>357</v>
      </c>
      <c r="BM878" s="101" t="s">
        <v>1562</v>
      </c>
    </row>
    <row r="879" spans="2:51" s="13" customFormat="1" ht="22.5">
      <c r="B879" s="108"/>
      <c r="C879" s="204"/>
      <c r="D879" s="200" t="s">
        <v>249</v>
      </c>
      <c r="E879" s="205" t="s">
        <v>1</v>
      </c>
      <c r="F879" s="206" t="s">
        <v>1563</v>
      </c>
      <c r="G879" s="204"/>
      <c r="H879" s="205" t="s">
        <v>1</v>
      </c>
      <c r="I879" s="139"/>
      <c r="J879" s="204"/>
      <c r="K879" s="204"/>
      <c r="L879" s="108"/>
      <c r="M879" s="110"/>
      <c r="N879" s="111"/>
      <c r="O879" s="111"/>
      <c r="P879" s="111"/>
      <c r="Q879" s="111"/>
      <c r="R879" s="111"/>
      <c r="S879" s="111"/>
      <c r="T879" s="112"/>
      <c r="AT879" s="109" t="s">
        <v>249</v>
      </c>
      <c r="AU879" s="109" t="s">
        <v>83</v>
      </c>
      <c r="AV879" s="13" t="s">
        <v>6</v>
      </c>
      <c r="AW879" s="13" t="s">
        <v>31</v>
      </c>
      <c r="AX879" s="13" t="s">
        <v>75</v>
      </c>
      <c r="AY879" s="109" t="s">
        <v>240</v>
      </c>
    </row>
    <row r="880" spans="2:51" s="13" customFormat="1" ht="12">
      <c r="B880" s="108"/>
      <c r="C880" s="204"/>
      <c r="D880" s="200" t="s">
        <v>249</v>
      </c>
      <c r="E880" s="205" t="s">
        <v>1</v>
      </c>
      <c r="F880" s="206" t="s">
        <v>1564</v>
      </c>
      <c r="G880" s="204"/>
      <c r="H880" s="205" t="s">
        <v>1</v>
      </c>
      <c r="I880" s="139"/>
      <c r="J880" s="204"/>
      <c r="K880" s="204"/>
      <c r="L880" s="108"/>
      <c r="M880" s="110"/>
      <c r="N880" s="111"/>
      <c r="O880" s="111"/>
      <c r="P880" s="111"/>
      <c r="Q880" s="111"/>
      <c r="R880" s="111"/>
      <c r="S880" s="111"/>
      <c r="T880" s="112"/>
      <c r="AT880" s="109" t="s">
        <v>249</v>
      </c>
      <c r="AU880" s="109" t="s">
        <v>83</v>
      </c>
      <c r="AV880" s="13" t="s">
        <v>6</v>
      </c>
      <c r="AW880" s="13" t="s">
        <v>31</v>
      </c>
      <c r="AX880" s="13" t="s">
        <v>75</v>
      </c>
      <c r="AY880" s="109" t="s">
        <v>240</v>
      </c>
    </row>
    <row r="881" spans="2:51" s="12" customFormat="1" ht="12">
      <c r="B881" s="103"/>
      <c r="C881" s="199"/>
      <c r="D881" s="200" t="s">
        <v>249</v>
      </c>
      <c r="E881" s="201" t="s">
        <v>1</v>
      </c>
      <c r="F881" s="202" t="s">
        <v>1565</v>
      </c>
      <c r="G881" s="199"/>
      <c r="H881" s="203">
        <v>4.065</v>
      </c>
      <c r="I881" s="137"/>
      <c r="J881" s="199"/>
      <c r="K881" s="199"/>
      <c r="L881" s="103"/>
      <c r="M881" s="105"/>
      <c r="N881" s="106"/>
      <c r="O881" s="106"/>
      <c r="P881" s="106"/>
      <c r="Q881" s="106"/>
      <c r="R881" s="106"/>
      <c r="S881" s="106"/>
      <c r="T881" s="107"/>
      <c r="AT881" s="104" t="s">
        <v>249</v>
      </c>
      <c r="AU881" s="104" t="s">
        <v>83</v>
      </c>
      <c r="AV881" s="12" t="s">
        <v>83</v>
      </c>
      <c r="AW881" s="12" t="s">
        <v>31</v>
      </c>
      <c r="AX881" s="12" t="s">
        <v>75</v>
      </c>
      <c r="AY881" s="104" t="s">
        <v>240</v>
      </c>
    </row>
    <row r="882" spans="2:51" s="15" customFormat="1" ht="12">
      <c r="B882" s="118"/>
      <c r="C882" s="211"/>
      <c r="D882" s="200" t="s">
        <v>249</v>
      </c>
      <c r="E882" s="212" t="s">
        <v>1</v>
      </c>
      <c r="F882" s="213" t="s">
        <v>336</v>
      </c>
      <c r="G882" s="211"/>
      <c r="H882" s="214">
        <v>4.065</v>
      </c>
      <c r="I882" s="140"/>
      <c r="J882" s="211"/>
      <c r="K882" s="211"/>
      <c r="L882" s="118"/>
      <c r="M882" s="120"/>
      <c r="N882" s="121"/>
      <c r="O882" s="121"/>
      <c r="P882" s="121"/>
      <c r="Q882" s="121"/>
      <c r="R882" s="121"/>
      <c r="S882" s="121"/>
      <c r="T882" s="122"/>
      <c r="AT882" s="119" t="s">
        <v>249</v>
      </c>
      <c r="AU882" s="119" t="s">
        <v>83</v>
      </c>
      <c r="AV882" s="15" t="s">
        <v>92</v>
      </c>
      <c r="AW882" s="15" t="s">
        <v>31</v>
      </c>
      <c r="AX882" s="15" t="s">
        <v>75</v>
      </c>
      <c r="AY882" s="119" t="s">
        <v>240</v>
      </c>
    </row>
    <row r="883" spans="2:51" s="13" customFormat="1" ht="12">
      <c r="B883" s="108"/>
      <c r="C883" s="204"/>
      <c r="D883" s="200" t="s">
        <v>249</v>
      </c>
      <c r="E883" s="205" t="s">
        <v>1</v>
      </c>
      <c r="F883" s="206" t="s">
        <v>543</v>
      </c>
      <c r="G883" s="204"/>
      <c r="H883" s="205" t="s">
        <v>1</v>
      </c>
      <c r="I883" s="139"/>
      <c r="J883" s="204"/>
      <c r="K883" s="204"/>
      <c r="L883" s="108"/>
      <c r="M883" s="110"/>
      <c r="N883" s="111"/>
      <c r="O883" s="111"/>
      <c r="P883" s="111"/>
      <c r="Q883" s="111"/>
      <c r="R883" s="111"/>
      <c r="S883" s="111"/>
      <c r="T883" s="112"/>
      <c r="AT883" s="109" t="s">
        <v>249</v>
      </c>
      <c r="AU883" s="109" t="s">
        <v>83</v>
      </c>
      <c r="AV883" s="13" t="s">
        <v>6</v>
      </c>
      <c r="AW883" s="13" t="s">
        <v>31</v>
      </c>
      <c r="AX883" s="13" t="s">
        <v>75</v>
      </c>
      <c r="AY883" s="109" t="s">
        <v>240</v>
      </c>
    </row>
    <row r="884" spans="2:51" s="12" customFormat="1" ht="22.5">
      <c r="B884" s="103"/>
      <c r="C884" s="199"/>
      <c r="D884" s="200" t="s">
        <v>249</v>
      </c>
      <c r="E884" s="201" t="s">
        <v>1</v>
      </c>
      <c r="F884" s="202" t="s">
        <v>1566</v>
      </c>
      <c r="G884" s="199"/>
      <c r="H884" s="203">
        <v>30.48</v>
      </c>
      <c r="I884" s="137"/>
      <c r="J884" s="199"/>
      <c r="K884" s="199"/>
      <c r="L884" s="103"/>
      <c r="M884" s="105"/>
      <c r="N884" s="106"/>
      <c r="O884" s="106"/>
      <c r="P884" s="106"/>
      <c r="Q884" s="106"/>
      <c r="R884" s="106"/>
      <c r="S884" s="106"/>
      <c r="T884" s="107"/>
      <c r="AT884" s="104" t="s">
        <v>249</v>
      </c>
      <c r="AU884" s="104" t="s">
        <v>83</v>
      </c>
      <c r="AV884" s="12" t="s">
        <v>83</v>
      </c>
      <c r="AW884" s="12" t="s">
        <v>31</v>
      </c>
      <c r="AX884" s="12" t="s">
        <v>75</v>
      </c>
      <c r="AY884" s="104" t="s">
        <v>240</v>
      </c>
    </row>
    <row r="885" spans="2:51" s="12" customFormat="1" ht="12">
      <c r="B885" s="103"/>
      <c r="C885" s="199"/>
      <c r="D885" s="200" t="s">
        <v>249</v>
      </c>
      <c r="E885" s="201" t="s">
        <v>1</v>
      </c>
      <c r="F885" s="202" t="s">
        <v>1567</v>
      </c>
      <c r="G885" s="199"/>
      <c r="H885" s="203">
        <v>-2.353</v>
      </c>
      <c r="I885" s="137"/>
      <c r="J885" s="199"/>
      <c r="K885" s="199"/>
      <c r="L885" s="103"/>
      <c r="M885" s="105"/>
      <c r="N885" s="106"/>
      <c r="O885" s="106"/>
      <c r="P885" s="106"/>
      <c r="Q885" s="106"/>
      <c r="R885" s="106"/>
      <c r="S885" s="106"/>
      <c r="T885" s="107"/>
      <c r="AT885" s="104" t="s">
        <v>249</v>
      </c>
      <c r="AU885" s="104" t="s">
        <v>83</v>
      </c>
      <c r="AV885" s="12" t="s">
        <v>83</v>
      </c>
      <c r="AW885" s="12" t="s">
        <v>31</v>
      </c>
      <c r="AX885" s="12" t="s">
        <v>75</v>
      </c>
      <c r="AY885" s="104" t="s">
        <v>240</v>
      </c>
    </row>
    <row r="886" spans="2:51" s="15" customFormat="1" ht="12">
      <c r="B886" s="118"/>
      <c r="C886" s="211"/>
      <c r="D886" s="200" t="s">
        <v>249</v>
      </c>
      <c r="E886" s="212" t="s">
        <v>1</v>
      </c>
      <c r="F886" s="213" t="s">
        <v>336</v>
      </c>
      <c r="G886" s="211"/>
      <c r="H886" s="214">
        <v>28.127</v>
      </c>
      <c r="I886" s="140"/>
      <c r="J886" s="211"/>
      <c r="K886" s="211"/>
      <c r="L886" s="118"/>
      <c r="M886" s="120"/>
      <c r="N886" s="121"/>
      <c r="O886" s="121"/>
      <c r="P886" s="121"/>
      <c r="Q886" s="121"/>
      <c r="R886" s="121"/>
      <c r="S886" s="121"/>
      <c r="T886" s="122"/>
      <c r="AT886" s="119" t="s">
        <v>249</v>
      </c>
      <c r="AU886" s="119" t="s">
        <v>83</v>
      </c>
      <c r="AV886" s="15" t="s">
        <v>92</v>
      </c>
      <c r="AW886" s="15" t="s">
        <v>31</v>
      </c>
      <c r="AX886" s="15" t="s">
        <v>75</v>
      </c>
      <c r="AY886" s="119" t="s">
        <v>240</v>
      </c>
    </row>
    <row r="887" spans="2:51" s="14" customFormat="1" ht="12">
      <c r="B887" s="113"/>
      <c r="C887" s="207"/>
      <c r="D887" s="200" t="s">
        <v>249</v>
      </c>
      <c r="E887" s="208" t="s">
        <v>110</v>
      </c>
      <c r="F887" s="209" t="s">
        <v>273</v>
      </c>
      <c r="G887" s="207"/>
      <c r="H887" s="210">
        <v>32.192</v>
      </c>
      <c r="I887" s="138"/>
      <c r="J887" s="207"/>
      <c r="K887" s="207"/>
      <c r="L887" s="113"/>
      <c r="M887" s="115"/>
      <c r="N887" s="116"/>
      <c r="O887" s="116"/>
      <c r="P887" s="116"/>
      <c r="Q887" s="116"/>
      <c r="R887" s="116"/>
      <c r="S887" s="116"/>
      <c r="T887" s="117"/>
      <c r="AT887" s="114" t="s">
        <v>249</v>
      </c>
      <c r="AU887" s="114" t="s">
        <v>83</v>
      </c>
      <c r="AV887" s="14" t="s">
        <v>247</v>
      </c>
      <c r="AW887" s="14" t="s">
        <v>31</v>
      </c>
      <c r="AX887" s="14" t="s">
        <v>6</v>
      </c>
      <c r="AY887" s="114" t="s">
        <v>240</v>
      </c>
    </row>
    <row r="888" spans="2:65" s="1" customFormat="1" ht="12">
      <c r="B888" s="95"/>
      <c r="C888" s="215">
        <v>272</v>
      </c>
      <c r="D888" s="215" t="s">
        <v>379</v>
      </c>
      <c r="E888" s="216" t="s">
        <v>1568</v>
      </c>
      <c r="F888" s="217" t="s">
        <v>1569</v>
      </c>
      <c r="G888" s="218" t="s">
        <v>245</v>
      </c>
      <c r="H888" s="219">
        <v>35.411</v>
      </c>
      <c r="I888" s="129">
        <v>0</v>
      </c>
      <c r="J888" s="220">
        <f>ROUND(I888*H888,1)</f>
        <v>0</v>
      </c>
      <c r="K888" s="217" t="s">
        <v>246</v>
      </c>
      <c r="L888" s="124"/>
      <c r="M888" s="125" t="s">
        <v>1</v>
      </c>
      <c r="N888" s="126" t="s">
        <v>41</v>
      </c>
      <c r="O888" s="99">
        <v>0</v>
      </c>
      <c r="P888" s="99">
        <f>O888*H888</f>
        <v>0</v>
      </c>
      <c r="Q888" s="99">
        <v>0.0118</v>
      </c>
      <c r="R888" s="99">
        <f>Q888*H888</f>
        <v>0.4178498</v>
      </c>
      <c r="S888" s="99">
        <v>0</v>
      </c>
      <c r="T888" s="100">
        <f>S888*H888</f>
        <v>0</v>
      </c>
      <c r="AR888" s="101" t="s">
        <v>382</v>
      </c>
      <c r="AT888" s="101" t="s">
        <v>379</v>
      </c>
      <c r="AU888" s="101" t="s">
        <v>83</v>
      </c>
      <c r="AY888" s="17" t="s">
        <v>240</v>
      </c>
      <c r="BE888" s="102">
        <f>IF(N888="základní",J888,0)</f>
        <v>0</v>
      </c>
      <c r="BF888" s="102">
        <f>IF(N888="snížená",J888,0)</f>
        <v>0</v>
      </c>
      <c r="BG888" s="102">
        <f>IF(N888="zákl. přenesená",J888,0)</f>
        <v>0</v>
      </c>
      <c r="BH888" s="102">
        <f>IF(N888="sníž. přenesená",J888,0)</f>
        <v>0</v>
      </c>
      <c r="BI888" s="102">
        <f>IF(N888="nulová",J888,0)</f>
        <v>0</v>
      </c>
      <c r="BJ888" s="17" t="s">
        <v>83</v>
      </c>
      <c r="BK888" s="102">
        <f>ROUND(I888*H888,1)</f>
        <v>0</v>
      </c>
      <c r="BL888" s="17" t="s">
        <v>357</v>
      </c>
      <c r="BM888" s="101" t="s">
        <v>1570</v>
      </c>
    </row>
    <row r="889" spans="2:51" s="12" customFormat="1" ht="12">
      <c r="B889" s="103"/>
      <c r="C889" s="199"/>
      <c r="D889" s="200" t="s">
        <v>249</v>
      </c>
      <c r="E889" s="201" t="s">
        <v>1</v>
      </c>
      <c r="F889" s="202" t="s">
        <v>1571</v>
      </c>
      <c r="G889" s="199"/>
      <c r="H889" s="203">
        <v>35.411</v>
      </c>
      <c r="I889" s="137"/>
      <c r="J889" s="199"/>
      <c r="K889" s="199"/>
      <c r="L889" s="103"/>
      <c r="M889" s="105"/>
      <c r="N889" s="106"/>
      <c r="O889" s="106"/>
      <c r="P889" s="106"/>
      <c r="Q889" s="106"/>
      <c r="R889" s="106"/>
      <c r="S889" s="106"/>
      <c r="T889" s="107"/>
      <c r="AT889" s="104" t="s">
        <v>249</v>
      </c>
      <c r="AU889" s="104" t="s">
        <v>83</v>
      </c>
      <c r="AV889" s="12" t="s">
        <v>83</v>
      </c>
      <c r="AW889" s="12" t="s">
        <v>31</v>
      </c>
      <c r="AX889" s="12" t="s">
        <v>6</v>
      </c>
      <c r="AY889" s="104" t="s">
        <v>240</v>
      </c>
    </row>
    <row r="890" spans="2:65" s="1" customFormat="1" ht="24">
      <c r="B890" s="95"/>
      <c r="C890" s="193">
        <v>273</v>
      </c>
      <c r="D890" s="193" t="s">
        <v>242</v>
      </c>
      <c r="E890" s="194" t="s">
        <v>1572</v>
      </c>
      <c r="F890" s="195" t="s">
        <v>1573</v>
      </c>
      <c r="G890" s="196" t="s">
        <v>360</v>
      </c>
      <c r="H890" s="197">
        <v>1</v>
      </c>
      <c r="I890" s="128">
        <v>0</v>
      </c>
      <c r="J890" s="198">
        <f>ROUND(I890*H890,1)</f>
        <v>0</v>
      </c>
      <c r="K890" s="195" t="s">
        <v>246</v>
      </c>
      <c r="L890" s="28"/>
      <c r="M890" s="97" t="s">
        <v>1</v>
      </c>
      <c r="N890" s="98" t="s">
        <v>41</v>
      </c>
      <c r="O890" s="99">
        <v>0.035</v>
      </c>
      <c r="P890" s="99">
        <f>O890*H890</f>
        <v>0.035</v>
      </c>
      <c r="Q890" s="99">
        <v>0</v>
      </c>
      <c r="R890" s="99">
        <f>Q890*H890</f>
        <v>0</v>
      </c>
      <c r="S890" s="99">
        <v>0.00036</v>
      </c>
      <c r="T890" s="100">
        <f>S890*H890</f>
        <v>0.00036</v>
      </c>
      <c r="AR890" s="101" t="s">
        <v>357</v>
      </c>
      <c r="AT890" s="101" t="s">
        <v>242</v>
      </c>
      <c r="AU890" s="101" t="s">
        <v>83</v>
      </c>
      <c r="AY890" s="17" t="s">
        <v>240</v>
      </c>
      <c r="BE890" s="102">
        <f>IF(N890="základní",J890,0)</f>
        <v>0</v>
      </c>
      <c r="BF890" s="102">
        <f>IF(N890="snížená",J890,0)</f>
        <v>0</v>
      </c>
      <c r="BG890" s="102">
        <f>IF(N890="zákl. přenesená",J890,0)</f>
        <v>0</v>
      </c>
      <c r="BH890" s="102">
        <f>IF(N890="sníž. přenesená",J890,0)</f>
        <v>0</v>
      </c>
      <c r="BI890" s="102">
        <f>IF(N890="nulová",J890,0)</f>
        <v>0</v>
      </c>
      <c r="BJ890" s="17" t="s">
        <v>83</v>
      </c>
      <c r="BK890" s="102">
        <f>ROUND(I890*H890,1)</f>
        <v>0</v>
      </c>
      <c r="BL890" s="17" t="s">
        <v>357</v>
      </c>
      <c r="BM890" s="101" t="s">
        <v>1574</v>
      </c>
    </row>
    <row r="891" spans="2:51" s="12" customFormat="1" ht="12">
      <c r="B891" s="103"/>
      <c r="C891" s="199"/>
      <c r="D891" s="200" t="s">
        <v>249</v>
      </c>
      <c r="E891" s="201" t="s">
        <v>1</v>
      </c>
      <c r="F891" s="202" t="s">
        <v>876</v>
      </c>
      <c r="G891" s="199"/>
      <c r="H891" s="203">
        <v>1</v>
      </c>
      <c r="I891" s="137"/>
      <c r="J891" s="199"/>
      <c r="K891" s="199"/>
      <c r="L891" s="103"/>
      <c r="M891" s="105"/>
      <c r="N891" s="106"/>
      <c r="O891" s="106"/>
      <c r="P891" s="106"/>
      <c r="Q891" s="106"/>
      <c r="R891" s="106"/>
      <c r="S891" s="106"/>
      <c r="T891" s="107"/>
      <c r="AT891" s="104" t="s">
        <v>249</v>
      </c>
      <c r="AU891" s="104" t="s">
        <v>83</v>
      </c>
      <c r="AV891" s="12" t="s">
        <v>83</v>
      </c>
      <c r="AW891" s="12" t="s">
        <v>31</v>
      </c>
      <c r="AX891" s="12" t="s">
        <v>6</v>
      </c>
      <c r="AY891" s="104" t="s">
        <v>240</v>
      </c>
    </row>
    <row r="892" spans="2:65" s="1" customFormat="1" ht="24">
      <c r="B892" s="95"/>
      <c r="C892" s="193">
        <v>274</v>
      </c>
      <c r="D892" s="193" t="s">
        <v>242</v>
      </c>
      <c r="E892" s="194" t="s">
        <v>1575</v>
      </c>
      <c r="F892" s="195" t="s">
        <v>1576</v>
      </c>
      <c r="G892" s="196" t="s">
        <v>360</v>
      </c>
      <c r="H892" s="197">
        <v>2</v>
      </c>
      <c r="I892" s="128">
        <v>0</v>
      </c>
      <c r="J892" s="198">
        <f>ROUND(I892*H892,1)</f>
        <v>0</v>
      </c>
      <c r="K892" s="195" t="s">
        <v>246</v>
      </c>
      <c r="L892" s="28"/>
      <c r="M892" s="97" t="s">
        <v>1</v>
      </c>
      <c r="N892" s="98" t="s">
        <v>41</v>
      </c>
      <c r="O892" s="99">
        <v>0.25</v>
      </c>
      <c r="P892" s="99">
        <f>O892*H892</f>
        <v>0.5</v>
      </c>
      <c r="Q892" s="99">
        <v>0.0002</v>
      </c>
      <c r="R892" s="99">
        <f>Q892*H892</f>
        <v>0.0004</v>
      </c>
      <c r="S892" s="99">
        <v>0</v>
      </c>
      <c r="T892" s="100">
        <f>S892*H892</f>
        <v>0</v>
      </c>
      <c r="AR892" s="101" t="s">
        <v>357</v>
      </c>
      <c r="AT892" s="101" t="s">
        <v>242</v>
      </c>
      <c r="AU892" s="101" t="s">
        <v>83</v>
      </c>
      <c r="AY892" s="17" t="s">
        <v>240</v>
      </c>
      <c r="BE892" s="102">
        <f>IF(N892="základní",J892,0)</f>
        <v>0</v>
      </c>
      <c r="BF892" s="102">
        <f>IF(N892="snížená",J892,0)</f>
        <v>0</v>
      </c>
      <c r="BG892" s="102">
        <f>IF(N892="zákl. přenesená",J892,0)</f>
        <v>0</v>
      </c>
      <c r="BH892" s="102">
        <f>IF(N892="sníž. přenesená",J892,0)</f>
        <v>0</v>
      </c>
      <c r="BI892" s="102">
        <f>IF(N892="nulová",J892,0)</f>
        <v>0</v>
      </c>
      <c r="BJ892" s="17" t="s">
        <v>83</v>
      </c>
      <c r="BK892" s="102">
        <f>ROUND(I892*H892,1)</f>
        <v>0</v>
      </c>
      <c r="BL892" s="17" t="s">
        <v>357</v>
      </c>
      <c r="BM892" s="101" t="s">
        <v>1577</v>
      </c>
    </row>
    <row r="893" spans="2:51" s="12" customFormat="1" ht="12">
      <c r="B893" s="103"/>
      <c r="C893" s="199"/>
      <c r="D893" s="200" t="s">
        <v>249</v>
      </c>
      <c r="E893" s="201" t="s">
        <v>1</v>
      </c>
      <c r="F893" s="202" t="s">
        <v>1578</v>
      </c>
      <c r="G893" s="199"/>
      <c r="H893" s="203">
        <v>2</v>
      </c>
      <c r="I893" s="137"/>
      <c r="J893" s="199"/>
      <c r="K893" s="199"/>
      <c r="L893" s="103"/>
      <c r="M893" s="105"/>
      <c r="N893" s="106"/>
      <c r="O893" s="106"/>
      <c r="P893" s="106"/>
      <c r="Q893" s="106"/>
      <c r="R893" s="106"/>
      <c r="S893" s="106"/>
      <c r="T893" s="107"/>
      <c r="AT893" s="104" t="s">
        <v>249</v>
      </c>
      <c r="AU893" s="104" t="s">
        <v>83</v>
      </c>
      <c r="AV893" s="12" t="s">
        <v>83</v>
      </c>
      <c r="AW893" s="12" t="s">
        <v>31</v>
      </c>
      <c r="AX893" s="12" t="s">
        <v>6</v>
      </c>
      <c r="AY893" s="104" t="s">
        <v>240</v>
      </c>
    </row>
    <row r="894" spans="2:65" s="1" customFormat="1" ht="24">
      <c r="B894" s="95"/>
      <c r="C894" s="215">
        <v>275</v>
      </c>
      <c r="D894" s="215" t="s">
        <v>379</v>
      </c>
      <c r="E894" s="216" t="s">
        <v>1579</v>
      </c>
      <c r="F894" s="217" t="s">
        <v>1580</v>
      </c>
      <c r="G894" s="218" t="s">
        <v>360</v>
      </c>
      <c r="H894" s="219">
        <v>1</v>
      </c>
      <c r="I894" s="129">
        <v>0</v>
      </c>
      <c r="J894" s="220">
        <f>ROUND(I894*H894,1)</f>
        <v>0</v>
      </c>
      <c r="K894" s="217" t="s">
        <v>246</v>
      </c>
      <c r="L894" s="124"/>
      <c r="M894" s="125" t="s">
        <v>1</v>
      </c>
      <c r="N894" s="126" t="s">
        <v>41</v>
      </c>
      <c r="O894" s="99">
        <v>0</v>
      </c>
      <c r="P894" s="99">
        <f>O894*H894</f>
        <v>0</v>
      </c>
      <c r="Q894" s="99">
        <v>0.00027</v>
      </c>
      <c r="R894" s="99">
        <f>Q894*H894</f>
        <v>0.00027</v>
      </c>
      <c r="S894" s="99">
        <v>0</v>
      </c>
      <c r="T894" s="100">
        <f>S894*H894</f>
        <v>0</v>
      </c>
      <c r="AR894" s="101" t="s">
        <v>382</v>
      </c>
      <c r="AT894" s="101" t="s">
        <v>379</v>
      </c>
      <c r="AU894" s="101" t="s">
        <v>83</v>
      </c>
      <c r="AY894" s="17" t="s">
        <v>240</v>
      </c>
      <c r="BE894" s="102">
        <f>IF(N894="základní",J894,0)</f>
        <v>0</v>
      </c>
      <c r="BF894" s="102">
        <f>IF(N894="snížená",J894,0)</f>
        <v>0</v>
      </c>
      <c r="BG894" s="102">
        <f>IF(N894="zákl. přenesená",J894,0)</f>
        <v>0</v>
      </c>
      <c r="BH894" s="102">
        <f>IF(N894="sníž. přenesená",J894,0)</f>
        <v>0</v>
      </c>
      <c r="BI894" s="102">
        <f>IF(N894="nulová",J894,0)</f>
        <v>0</v>
      </c>
      <c r="BJ894" s="17" t="s">
        <v>83</v>
      </c>
      <c r="BK894" s="102">
        <f>ROUND(I894*H894,1)</f>
        <v>0</v>
      </c>
      <c r="BL894" s="17" t="s">
        <v>357</v>
      </c>
      <c r="BM894" s="101" t="s">
        <v>1581</v>
      </c>
    </row>
    <row r="895" spans="2:65" s="1" customFormat="1" ht="24">
      <c r="B895" s="95"/>
      <c r="C895" s="193">
        <v>276</v>
      </c>
      <c r="D895" s="193" t="s">
        <v>242</v>
      </c>
      <c r="E895" s="194" t="s">
        <v>1582</v>
      </c>
      <c r="F895" s="195" t="s">
        <v>1583</v>
      </c>
      <c r="G895" s="196" t="s">
        <v>360</v>
      </c>
      <c r="H895" s="197">
        <v>1</v>
      </c>
      <c r="I895" s="128">
        <v>0</v>
      </c>
      <c r="J895" s="198">
        <f>ROUND(I895*H895,1)</f>
        <v>0</v>
      </c>
      <c r="K895" s="195" t="s">
        <v>246</v>
      </c>
      <c r="L895" s="28"/>
      <c r="M895" s="97" t="s">
        <v>1</v>
      </c>
      <c r="N895" s="98" t="s">
        <v>41</v>
      </c>
      <c r="O895" s="99">
        <v>0.335</v>
      </c>
      <c r="P895" s="99">
        <f>O895*H895</f>
        <v>0.335</v>
      </c>
      <c r="Q895" s="99">
        <v>0.0002</v>
      </c>
      <c r="R895" s="99">
        <f>Q895*H895</f>
        <v>0.0002</v>
      </c>
      <c r="S895" s="99">
        <v>0</v>
      </c>
      <c r="T895" s="100">
        <f>S895*H895</f>
        <v>0</v>
      </c>
      <c r="AR895" s="101" t="s">
        <v>357</v>
      </c>
      <c r="AT895" s="101" t="s">
        <v>242</v>
      </c>
      <c r="AU895" s="101" t="s">
        <v>83</v>
      </c>
      <c r="AY895" s="17" t="s">
        <v>240</v>
      </c>
      <c r="BE895" s="102">
        <f>IF(N895="základní",J895,0)</f>
        <v>0</v>
      </c>
      <c r="BF895" s="102">
        <f>IF(N895="snížená",J895,0)</f>
        <v>0</v>
      </c>
      <c r="BG895" s="102">
        <f>IF(N895="zákl. přenesená",J895,0)</f>
        <v>0</v>
      </c>
      <c r="BH895" s="102">
        <f>IF(N895="sníž. přenesená",J895,0)</f>
        <v>0</v>
      </c>
      <c r="BI895" s="102">
        <f>IF(N895="nulová",J895,0)</f>
        <v>0</v>
      </c>
      <c r="BJ895" s="17" t="s">
        <v>83</v>
      </c>
      <c r="BK895" s="102">
        <f>ROUND(I895*H895,1)</f>
        <v>0</v>
      </c>
      <c r="BL895" s="17" t="s">
        <v>357</v>
      </c>
      <c r="BM895" s="101" t="s">
        <v>1584</v>
      </c>
    </row>
    <row r="896" spans="2:51" s="12" customFormat="1" ht="12">
      <c r="B896" s="103"/>
      <c r="C896" s="199"/>
      <c r="D896" s="200" t="s">
        <v>249</v>
      </c>
      <c r="E896" s="201" t="s">
        <v>1</v>
      </c>
      <c r="F896" s="202" t="s">
        <v>1585</v>
      </c>
      <c r="G896" s="199"/>
      <c r="H896" s="203">
        <v>1</v>
      </c>
      <c r="I896" s="137"/>
      <c r="J896" s="199"/>
      <c r="K896" s="199"/>
      <c r="L896" s="103"/>
      <c r="M896" s="105"/>
      <c r="N896" s="106"/>
      <c r="O896" s="106"/>
      <c r="P896" s="106"/>
      <c r="Q896" s="106"/>
      <c r="R896" s="106"/>
      <c r="S896" s="106"/>
      <c r="T896" s="107"/>
      <c r="AT896" s="104" t="s">
        <v>249</v>
      </c>
      <c r="AU896" s="104" t="s">
        <v>83</v>
      </c>
      <c r="AV896" s="12" t="s">
        <v>83</v>
      </c>
      <c r="AW896" s="12" t="s">
        <v>31</v>
      </c>
      <c r="AX896" s="12" t="s">
        <v>6</v>
      </c>
      <c r="AY896" s="104" t="s">
        <v>240</v>
      </c>
    </row>
    <row r="897" spans="2:65" s="1" customFormat="1" ht="12">
      <c r="B897" s="95"/>
      <c r="C897" s="215">
        <v>277</v>
      </c>
      <c r="D897" s="215" t="s">
        <v>379</v>
      </c>
      <c r="E897" s="216" t="s">
        <v>1586</v>
      </c>
      <c r="F897" s="217" t="s">
        <v>1587</v>
      </c>
      <c r="G897" s="218" t="s">
        <v>360</v>
      </c>
      <c r="H897" s="219">
        <v>1</v>
      </c>
      <c r="I897" s="129">
        <v>0</v>
      </c>
      <c r="J897" s="220">
        <f>ROUND(I897*H897,1)</f>
        <v>0</v>
      </c>
      <c r="K897" s="217" t="s">
        <v>246</v>
      </c>
      <c r="L897" s="124"/>
      <c r="M897" s="125" t="s">
        <v>1</v>
      </c>
      <c r="N897" s="126" t="s">
        <v>41</v>
      </c>
      <c r="O897" s="99">
        <v>0</v>
      </c>
      <c r="P897" s="99">
        <f>O897*H897</f>
        <v>0</v>
      </c>
      <c r="Q897" s="99">
        <v>0.00036</v>
      </c>
      <c r="R897" s="99">
        <f>Q897*H897</f>
        <v>0.00036</v>
      </c>
      <c r="S897" s="99">
        <v>0</v>
      </c>
      <c r="T897" s="100">
        <f>S897*H897</f>
        <v>0</v>
      </c>
      <c r="AR897" s="101" t="s">
        <v>382</v>
      </c>
      <c r="AT897" s="101" t="s">
        <v>379</v>
      </c>
      <c r="AU897" s="101" t="s">
        <v>83</v>
      </c>
      <c r="AY897" s="17" t="s">
        <v>240</v>
      </c>
      <c r="BE897" s="102">
        <f>IF(N897="základní",J897,0)</f>
        <v>0</v>
      </c>
      <c r="BF897" s="102">
        <f>IF(N897="snížená",J897,0)</f>
        <v>0</v>
      </c>
      <c r="BG897" s="102">
        <f>IF(N897="zákl. přenesená",J897,0)</f>
        <v>0</v>
      </c>
      <c r="BH897" s="102">
        <f>IF(N897="sníž. přenesená",J897,0)</f>
        <v>0</v>
      </c>
      <c r="BI897" s="102">
        <f>IF(N897="nulová",J897,0)</f>
        <v>0</v>
      </c>
      <c r="BJ897" s="17" t="s">
        <v>83</v>
      </c>
      <c r="BK897" s="102">
        <f>ROUND(I897*H897,1)</f>
        <v>0</v>
      </c>
      <c r="BL897" s="17" t="s">
        <v>357</v>
      </c>
      <c r="BM897" s="101" t="s">
        <v>1588</v>
      </c>
    </row>
    <row r="898" spans="2:65" s="1" customFormat="1" ht="24">
      <c r="B898" s="95"/>
      <c r="C898" s="193">
        <v>278</v>
      </c>
      <c r="D898" s="193" t="s">
        <v>242</v>
      </c>
      <c r="E898" s="194" t="s">
        <v>1589</v>
      </c>
      <c r="F898" s="195" t="s">
        <v>1590</v>
      </c>
      <c r="G898" s="196" t="s">
        <v>253</v>
      </c>
      <c r="H898" s="197">
        <v>9.48</v>
      </c>
      <c r="I898" s="128">
        <v>0</v>
      </c>
      <c r="J898" s="198">
        <f>ROUND(I898*H898,1)</f>
        <v>0</v>
      </c>
      <c r="K898" s="195" t="s">
        <v>246</v>
      </c>
      <c r="L898" s="28"/>
      <c r="M898" s="97" t="s">
        <v>1</v>
      </c>
      <c r="N898" s="98" t="s">
        <v>41</v>
      </c>
      <c r="O898" s="99">
        <v>0.248</v>
      </c>
      <c r="P898" s="99">
        <f>O898*H898</f>
        <v>2.3510400000000002</v>
      </c>
      <c r="Q898" s="99">
        <v>0.00031</v>
      </c>
      <c r="R898" s="99">
        <f>Q898*H898</f>
        <v>0.0029388</v>
      </c>
      <c r="S898" s="99">
        <v>0</v>
      </c>
      <c r="T898" s="100">
        <f>S898*H898</f>
        <v>0</v>
      </c>
      <c r="AR898" s="101" t="s">
        <v>357</v>
      </c>
      <c r="AT898" s="101" t="s">
        <v>242</v>
      </c>
      <c r="AU898" s="101" t="s">
        <v>83</v>
      </c>
      <c r="AY898" s="17" t="s">
        <v>240</v>
      </c>
      <c r="BE898" s="102">
        <f>IF(N898="základní",J898,0)</f>
        <v>0</v>
      </c>
      <c r="BF898" s="102">
        <f>IF(N898="snížená",J898,0)</f>
        <v>0</v>
      </c>
      <c r="BG898" s="102">
        <f>IF(N898="zákl. přenesená",J898,0)</f>
        <v>0</v>
      </c>
      <c r="BH898" s="102">
        <f>IF(N898="sníž. přenesená",J898,0)</f>
        <v>0</v>
      </c>
      <c r="BI898" s="102">
        <f>IF(N898="nulová",J898,0)</f>
        <v>0</v>
      </c>
      <c r="BJ898" s="17" t="s">
        <v>83</v>
      </c>
      <c r="BK898" s="102">
        <f>ROUND(I898*H898,1)</f>
        <v>0</v>
      </c>
      <c r="BL898" s="17" t="s">
        <v>357</v>
      </c>
      <c r="BM898" s="101" t="s">
        <v>1591</v>
      </c>
    </row>
    <row r="899" spans="2:51" s="13" customFormat="1" ht="12">
      <c r="B899" s="108"/>
      <c r="C899" s="204"/>
      <c r="D899" s="200" t="s">
        <v>249</v>
      </c>
      <c r="E899" s="205" t="s">
        <v>1</v>
      </c>
      <c r="F899" s="206" t="s">
        <v>1592</v>
      </c>
      <c r="G899" s="204"/>
      <c r="H899" s="205" t="s">
        <v>1</v>
      </c>
      <c r="I899" s="139"/>
      <c r="J899" s="204"/>
      <c r="K899" s="204"/>
      <c r="L899" s="108"/>
      <c r="M899" s="110"/>
      <c r="N899" s="111"/>
      <c r="O899" s="111"/>
      <c r="P899" s="111"/>
      <c r="Q899" s="111"/>
      <c r="R899" s="111"/>
      <c r="S899" s="111"/>
      <c r="T899" s="112"/>
      <c r="AT899" s="109" t="s">
        <v>249</v>
      </c>
      <c r="AU899" s="109" t="s">
        <v>83</v>
      </c>
      <c r="AV899" s="13" t="s">
        <v>6</v>
      </c>
      <c r="AW899" s="13" t="s">
        <v>31</v>
      </c>
      <c r="AX899" s="13" t="s">
        <v>75</v>
      </c>
      <c r="AY899" s="109" t="s">
        <v>240</v>
      </c>
    </row>
    <row r="900" spans="2:51" s="12" customFormat="1" ht="12">
      <c r="B900" s="103"/>
      <c r="C900" s="199"/>
      <c r="D900" s="200" t="s">
        <v>249</v>
      </c>
      <c r="E900" s="201" t="s">
        <v>1</v>
      </c>
      <c r="F900" s="202" t="s">
        <v>1593</v>
      </c>
      <c r="G900" s="199"/>
      <c r="H900" s="203">
        <v>9.48</v>
      </c>
      <c r="I900" s="137"/>
      <c r="J900" s="199"/>
      <c r="K900" s="199"/>
      <c r="L900" s="103"/>
      <c r="M900" s="105"/>
      <c r="N900" s="106"/>
      <c r="O900" s="106"/>
      <c r="P900" s="106"/>
      <c r="Q900" s="106"/>
      <c r="R900" s="106"/>
      <c r="S900" s="106"/>
      <c r="T900" s="107"/>
      <c r="AT900" s="104" t="s">
        <v>249</v>
      </c>
      <c r="AU900" s="104" t="s">
        <v>83</v>
      </c>
      <c r="AV900" s="12" t="s">
        <v>83</v>
      </c>
      <c r="AW900" s="12" t="s">
        <v>31</v>
      </c>
      <c r="AX900" s="12" t="s">
        <v>6</v>
      </c>
      <c r="AY900" s="104" t="s">
        <v>240</v>
      </c>
    </row>
    <row r="901" spans="2:65" s="1" customFormat="1" ht="24">
      <c r="B901" s="95"/>
      <c r="C901" s="193">
        <v>279</v>
      </c>
      <c r="D901" s="193" t="s">
        <v>242</v>
      </c>
      <c r="E901" s="194" t="s">
        <v>1594</v>
      </c>
      <c r="F901" s="195" t="s">
        <v>1595</v>
      </c>
      <c r="G901" s="196" t="s">
        <v>253</v>
      </c>
      <c r="H901" s="197">
        <v>3.1</v>
      </c>
      <c r="I901" s="128">
        <v>0</v>
      </c>
      <c r="J901" s="198">
        <f>ROUND(I901*H901,1)</f>
        <v>0</v>
      </c>
      <c r="K901" s="195" t="s">
        <v>246</v>
      </c>
      <c r="L901" s="28"/>
      <c r="M901" s="97" t="s">
        <v>1</v>
      </c>
      <c r="N901" s="98" t="s">
        <v>41</v>
      </c>
      <c r="O901" s="99">
        <v>0.292</v>
      </c>
      <c r="P901" s="99">
        <f>O901*H901</f>
        <v>0.9052</v>
      </c>
      <c r="Q901" s="99">
        <v>0.00031</v>
      </c>
      <c r="R901" s="99">
        <f>Q901*H901</f>
        <v>0.000961</v>
      </c>
      <c r="S901" s="99">
        <v>0</v>
      </c>
      <c r="T901" s="100">
        <f>S901*H901</f>
        <v>0</v>
      </c>
      <c r="AR901" s="101" t="s">
        <v>357</v>
      </c>
      <c r="AT901" s="101" t="s">
        <v>242</v>
      </c>
      <c r="AU901" s="101" t="s">
        <v>83</v>
      </c>
      <c r="AY901" s="17" t="s">
        <v>240</v>
      </c>
      <c r="BE901" s="102">
        <f>IF(N901="základní",J901,0)</f>
        <v>0</v>
      </c>
      <c r="BF901" s="102">
        <f>IF(N901="snížená",J901,0)</f>
        <v>0</v>
      </c>
      <c r="BG901" s="102">
        <f>IF(N901="zákl. přenesená",J901,0)</f>
        <v>0</v>
      </c>
      <c r="BH901" s="102">
        <f>IF(N901="sníž. přenesená",J901,0)</f>
        <v>0</v>
      </c>
      <c r="BI901" s="102">
        <f>IF(N901="nulová",J901,0)</f>
        <v>0</v>
      </c>
      <c r="BJ901" s="17" t="s">
        <v>83</v>
      </c>
      <c r="BK901" s="102">
        <f>ROUND(I901*H901,1)</f>
        <v>0</v>
      </c>
      <c r="BL901" s="17" t="s">
        <v>357</v>
      </c>
      <c r="BM901" s="101" t="s">
        <v>1596</v>
      </c>
    </row>
    <row r="902" spans="2:51" s="12" customFormat="1" ht="12">
      <c r="B902" s="103"/>
      <c r="C902" s="199"/>
      <c r="D902" s="200" t="s">
        <v>249</v>
      </c>
      <c r="E902" s="201" t="s">
        <v>1</v>
      </c>
      <c r="F902" s="202" t="s">
        <v>1597</v>
      </c>
      <c r="G902" s="199"/>
      <c r="H902" s="203">
        <v>3.1</v>
      </c>
      <c r="I902" s="137"/>
      <c r="J902" s="199"/>
      <c r="K902" s="199"/>
      <c r="L902" s="103"/>
      <c r="M902" s="105"/>
      <c r="N902" s="106"/>
      <c r="O902" s="106"/>
      <c r="P902" s="106"/>
      <c r="Q902" s="106"/>
      <c r="R902" s="106"/>
      <c r="S902" s="106"/>
      <c r="T902" s="107"/>
      <c r="AT902" s="104" t="s">
        <v>249</v>
      </c>
      <c r="AU902" s="104" t="s">
        <v>83</v>
      </c>
      <c r="AV902" s="12" t="s">
        <v>83</v>
      </c>
      <c r="AW902" s="12" t="s">
        <v>31</v>
      </c>
      <c r="AX902" s="12" t="s">
        <v>6</v>
      </c>
      <c r="AY902" s="104" t="s">
        <v>240</v>
      </c>
    </row>
    <row r="903" spans="2:65" s="1" customFormat="1" ht="12">
      <c r="B903" s="95"/>
      <c r="C903" s="193">
        <v>280</v>
      </c>
      <c r="D903" s="193" t="s">
        <v>242</v>
      </c>
      <c r="E903" s="194" t="s">
        <v>1598</v>
      </c>
      <c r="F903" s="195" t="s">
        <v>1599</v>
      </c>
      <c r="G903" s="196" t="s">
        <v>253</v>
      </c>
      <c r="H903" s="197">
        <v>30.35</v>
      </c>
      <c r="I903" s="128">
        <v>0</v>
      </c>
      <c r="J903" s="198">
        <f>ROUND(I903*H903,1)</f>
        <v>0</v>
      </c>
      <c r="K903" s="195" t="s">
        <v>246</v>
      </c>
      <c r="L903" s="28"/>
      <c r="M903" s="97" t="s">
        <v>1</v>
      </c>
      <c r="N903" s="98" t="s">
        <v>41</v>
      </c>
      <c r="O903" s="99">
        <v>0.055</v>
      </c>
      <c r="P903" s="99">
        <f>O903*H903</f>
        <v>1.6692500000000001</v>
      </c>
      <c r="Q903" s="99">
        <v>3E-05</v>
      </c>
      <c r="R903" s="99">
        <f>Q903*H903</f>
        <v>0.0009105000000000001</v>
      </c>
      <c r="S903" s="99">
        <v>0</v>
      </c>
      <c r="T903" s="100">
        <f>S903*H903</f>
        <v>0</v>
      </c>
      <c r="AR903" s="101" t="s">
        <v>357</v>
      </c>
      <c r="AT903" s="101" t="s">
        <v>242</v>
      </c>
      <c r="AU903" s="101" t="s">
        <v>83</v>
      </c>
      <c r="AY903" s="17" t="s">
        <v>240</v>
      </c>
      <c r="BE903" s="102">
        <f>IF(N903="základní",J903,0)</f>
        <v>0</v>
      </c>
      <c r="BF903" s="102">
        <f>IF(N903="snížená",J903,0)</f>
        <v>0</v>
      </c>
      <c r="BG903" s="102">
        <f>IF(N903="zákl. přenesená",J903,0)</f>
        <v>0</v>
      </c>
      <c r="BH903" s="102">
        <f>IF(N903="sníž. přenesená",J903,0)</f>
        <v>0</v>
      </c>
      <c r="BI903" s="102">
        <f>IF(N903="nulová",J903,0)</f>
        <v>0</v>
      </c>
      <c r="BJ903" s="17" t="s">
        <v>83</v>
      </c>
      <c r="BK903" s="102">
        <f>ROUND(I903*H903,1)</f>
        <v>0</v>
      </c>
      <c r="BL903" s="17" t="s">
        <v>357</v>
      </c>
      <c r="BM903" s="101" t="s">
        <v>1600</v>
      </c>
    </row>
    <row r="904" spans="2:51" s="13" customFormat="1" ht="12">
      <c r="B904" s="108"/>
      <c r="C904" s="204"/>
      <c r="D904" s="200" t="s">
        <v>249</v>
      </c>
      <c r="E904" s="205" t="s">
        <v>1</v>
      </c>
      <c r="F904" s="206" t="s">
        <v>1601</v>
      </c>
      <c r="G904" s="204"/>
      <c r="H904" s="205" t="s">
        <v>1</v>
      </c>
      <c r="I904" s="139"/>
      <c r="J904" s="204"/>
      <c r="K904" s="204"/>
      <c r="L904" s="108"/>
      <c r="M904" s="110"/>
      <c r="N904" s="111"/>
      <c r="O904" s="111"/>
      <c r="P904" s="111"/>
      <c r="Q904" s="111"/>
      <c r="R904" s="111"/>
      <c r="S904" s="111"/>
      <c r="T904" s="112"/>
      <c r="AT904" s="109" t="s">
        <v>249</v>
      </c>
      <c r="AU904" s="109" t="s">
        <v>83</v>
      </c>
      <c r="AV904" s="13" t="s">
        <v>6</v>
      </c>
      <c r="AW904" s="13" t="s">
        <v>31</v>
      </c>
      <c r="AX904" s="13" t="s">
        <v>75</v>
      </c>
      <c r="AY904" s="109" t="s">
        <v>240</v>
      </c>
    </row>
    <row r="905" spans="2:51" s="12" customFormat="1" ht="12">
      <c r="B905" s="103"/>
      <c r="C905" s="199"/>
      <c r="D905" s="200" t="s">
        <v>249</v>
      </c>
      <c r="E905" s="201" t="s">
        <v>1</v>
      </c>
      <c r="F905" s="202" t="s">
        <v>1602</v>
      </c>
      <c r="G905" s="199"/>
      <c r="H905" s="203">
        <v>7.63</v>
      </c>
      <c r="I905" s="137"/>
      <c r="J905" s="199"/>
      <c r="K905" s="199"/>
      <c r="L905" s="103"/>
      <c r="M905" s="105"/>
      <c r="N905" s="106"/>
      <c r="O905" s="106"/>
      <c r="P905" s="106"/>
      <c r="Q905" s="106"/>
      <c r="R905" s="106"/>
      <c r="S905" s="106"/>
      <c r="T905" s="107"/>
      <c r="AT905" s="104" t="s">
        <v>249</v>
      </c>
      <c r="AU905" s="104" t="s">
        <v>83</v>
      </c>
      <c r="AV905" s="12" t="s">
        <v>83</v>
      </c>
      <c r="AW905" s="12" t="s">
        <v>31</v>
      </c>
      <c r="AX905" s="12" t="s">
        <v>75</v>
      </c>
      <c r="AY905" s="104" t="s">
        <v>240</v>
      </c>
    </row>
    <row r="906" spans="2:51" s="12" customFormat="1" ht="22.5">
      <c r="B906" s="103"/>
      <c r="C906" s="199"/>
      <c r="D906" s="200" t="s">
        <v>249</v>
      </c>
      <c r="E906" s="201" t="s">
        <v>1</v>
      </c>
      <c r="F906" s="202" t="s">
        <v>1603</v>
      </c>
      <c r="G906" s="199"/>
      <c r="H906" s="203">
        <v>22.72</v>
      </c>
      <c r="I906" s="137"/>
      <c r="J906" s="199"/>
      <c r="K906" s="199"/>
      <c r="L906" s="103"/>
      <c r="M906" s="105"/>
      <c r="N906" s="106"/>
      <c r="O906" s="106"/>
      <c r="P906" s="106"/>
      <c r="Q906" s="106"/>
      <c r="R906" s="106"/>
      <c r="S906" s="106"/>
      <c r="T906" s="107"/>
      <c r="AT906" s="104" t="s">
        <v>249</v>
      </c>
      <c r="AU906" s="104" t="s">
        <v>83</v>
      </c>
      <c r="AV906" s="12" t="s">
        <v>83</v>
      </c>
      <c r="AW906" s="12" t="s">
        <v>31</v>
      </c>
      <c r="AX906" s="12" t="s">
        <v>75</v>
      </c>
      <c r="AY906" s="104" t="s">
        <v>240</v>
      </c>
    </row>
    <row r="907" spans="2:51" s="14" customFormat="1" ht="12">
      <c r="B907" s="113"/>
      <c r="C907" s="207"/>
      <c r="D907" s="200" t="s">
        <v>249</v>
      </c>
      <c r="E907" s="208" t="s">
        <v>1</v>
      </c>
      <c r="F907" s="209" t="s">
        <v>273</v>
      </c>
      <c r="G907" s="207"/>
      <c r="H907" s="210">
        <v>30.35</v>
      </c>
      <c r="I907" s="138"/>
      <c r="J907" s="207"/>
      <c r="K907" s="207"/>
      <c r="L907" s="113"/>
      <c r="M907" s="115"/>
      <c r="N907" s="116"/>
      <c r="O907" s="116"/>
      <c r="P907" s="116"/>
      <c r="Q907" s="116"/>
      <c r="R907" s="116"/>
      <c r="S907" s="116"/>
      <c r="T907" s="117"/>
      <c r="AT907" s="114" t="s">
        <v>249</v>
      </c>
      <c r="AU907" s="114" t="s">
        <v>83</v>
      </c>
      <c r="AV907" s="14" t="s">
        <v>247</v>
      </c>
      <c r="AW907" s="14" t="s">
        <v>31</v>
      </c>
      <c r="AX907" s="14" t="s">
        <v>6</v>
      </c>
      <c r="AY907" s="114" t="s">
        <v>240</v>
      </c>
    </row>
    <row r="908" spans="2:65" s="1" customFormat="1" ht="12">
      <c r="B908" s="95"/>
      <c r="C908" s="193">
        <v>281</v>
      </c>
      <c r="D908" s="193" t="s">
        <v>242</v>
      </c>
      <c r="E908" s="194" t="s">
        <v>1604</v>
      </c>
      <c r="F908" s="195" t="s">
        <v>1605</v>
      </c>
      <c r="G908" s="196" t="s">
        <v>360</v>
      </c>
      <c r="H908" s="197">
        <v>11</v>
      </c>
      <c r="I908" s="128">
        <v>0</v>
      </c>
      <c r="J908" s="198">
        <f>ROUND(I908*H908,1)</f>
        <v>0</v>
      </c>
      <c r="K908" s="195" t="s">
        <v>246</v>
      </c>
      <c r="L908" s="28"/>
      <c r="M908" s="97" t="s">
        <v>1</v>
      </c>
      <c r="N908" s="98" t="s">
        <v>41</v>
      </c>
      <c r="O908" s="99">
        <v>0.1</v>
      </c>
      <c r="P908" s="99">
        <f>O908*H908</f>
        <v>1.1</v>
      </c>
      <c r="Q908" s="99">
        <v>0</v>
      </c>
      <c r="R908" s="99">
        <f>Q908*H908</f>
        <v>0</v>
      </c>
      <c r="S908" s="99">
        <v>0</v>
      </c>
      <c r="T908" s="100">
        <f>S908*H908</f>
        <v>0</v>
      </c>
      <c r="AR908" s="101" t="s">
        <v>357</v>
      </c>
      <c r="AT908" s="101" t="s">
        <v>242</v>
      </c>
      <c r="AU908" s="101" t="s">
        <v>83</v>
      </c>
      <c r="AY908" s="17" t="s">
        <v>240</v>
      </c>
      <c r="BE908" s="102">
        <f>IF(N908="základní",J908,0)</f>
        <v>0</v>
      </c>
      <c r="BF908" s="102">
        <f>IF(N908="snížená",J908,0)</f>
        <v>0</v>
      </c>
      <c r="BG908" s="102">
        <f>IF(N908="zákl. přenesená",J908,0)</f>
        <v>0</v>
      </c>
      <c r="BH908" s="102">
        <f>IF(N908="sníž. přenesená",J908,0)</f>
        <v>0</v>
      </c>
      <c r="BI908" s="102">
        <f>IF(N908="nulová",J908,0)</f>
        <v>0</v>
      </c>
      <c r="BJ908" s="17" t="s">
        <v>83</v>
      </c>
      <c r="BK908" s="102">
        <f>ROUND(I908*H908,1)</f>
        <v>0</v>
      </c>
      <c r="BL908" s="17" t="s">
        <v>357</v>
      </c>
      <c r="BM908" s="101" t="s">
        <v>1606</v>
      </c>
    </row>
    <row r="909" spans="2:51" s="12" customFormat="1" ht="12">
      <c r="B909" s="103"/>
      <c r="C909" s="199"/>
      <c r="D909" s="200" t="s">
        <v>249</v>
      </c>
      <c r="E909" s="201" t="s">
        <v>1</v>
      </c>
      <c r="F909" s="202" t="s">
        <v>1607</v>
      </c>
      <c r="G909" s="199"/>
      <c r="H909" s="203">
        <v>11</v>
      </c>
      <c r="I909" s="137"/>
      <c r="J909" s="199"/>
      <c r="K909" s="199"/>
      <c r="L909" s="103"/>
      <c r="M909" s="105"/>
      <c r="N909" s="106"/>
      <c r="O909" s="106"/>
      <c r="P909" s="106"/>
      <c r="Q909" s="106"/>
      <c r="R909" s="106"/>
      <c r="S909" s="106"/>
      <c r="T909" s="107"/>
      <c r="AT909" s="104" t="s">
        <v>249</v>
      </c>
      <c r="AU909" s="104" t="s">
        <v>83</v>
      </c>
      <c r="AV909" s="12" t="s">
        <v>83</v>
      </c>
      <c r="AW909" s="12" t="s">
        <v>31</v>
      </c>
      <c r="AX909" s="12" t="s">
        <v>6</v>
      </c>
      <c r="AY909" s="104" t="s">
        <v>240</v>
      </c>
    </row>
    <row r="910" spans="2:65" s="1" customFormat="1" ht="12">
      <c r="B910" s="95"/>
      <c r="C910" s="193">
        <v>282</v>
      </c>
      <c r="D910" s="193" t="s">
        <v>242</v>
      </c>
      <c r="E910" s="194" t="s">
        <v>1608</v>
      </c>
      <c r="F910" s="195" t="s">
        <v>1609</v>
      </c>
      <c r="G910" s="196" t="s">
        <v>360</v>
      </c>
      <c r="H910" s="197">
        <v>2</v>
      </c>
      <c r="I910" s="128">
        <v>0</v>
      </c>
      <c r="J910" s="198">
        <f>ROUND(I910*H910,1)</f>
        <v>0</v>
      </c>
      <c r="K910" s="195" t="s">
        <v>246</v>
      </c>
      <c r="L910" s="28"/>
      <c r="M910" s="97" t="s">
        <v>1</v>
      </c>
      <c r="N910" s="98" t="s">
        <v>41</v>
      </c>
      <c r="O910" s="99">
        <v>0.12</v>
      </c>
      <c r="P910" s="99">
        <f>O910*H910</f>
        <v>0.24</v>
      </c>
      <c r="Q910" s="99">
        <v>0</v>
      </c>
      <c r="R910" s="99">
        <f>Q910*H910</f>
        <v>0</v>
      </c>
      <c r="S910" s="99">
        <v>0</v>
      </c>
      <c r="T910" s="100">
        <f>S910*H910</f>
        <v>0</v>
      </c>
      <c r="AR910" s="101" t="s">
        <v>357</v>
      </c>
      <c r="AT910" s="101" t="s">
        <v>242</v>
      </c>
      <c r="AU910" s="101" t="s">
        <v>83</v>
      </c>
      <c r="AY910" s="17" t="s">
        <v>240</v>
      </c>
      <c r="BE910" s="102">
        <f>IF(N910="základní",J910,0)</f>
        <v>0</v>
      </c>
      <c r="BF910" s="102">
        <f>IF(N910="snížená",J910,0)</f>
        <v>0</v>
      </c>
      <c r="BG910" s="102">
        <f>IF(N910="zákl. přenesená",J910,0)</f>
        <v>0</v>
      </c>
      <c r="BH910" s="102">
        <f>IF(N910="sníž. přenesená",J910,0)</f>
        <v>0</v>
      </c>
      <c r="BI910" s="102">
        <f>IF(N910="nulová",J910,0)</f>
        <v>0</v>
      </c>
      <c r="BJ910" s="17" t="s">
        <v>83</v>
      </c>
      <c r="BK910" s="102">
        <f>ROUND(I910*H910,1)</f>
        <v>0</v>
      </c>
      <c r="BL910" s="17" t="s">
        <v>357</v>
      </c>
      <c r="BM910" s="101" t="s">
        <v>1610</v>
      </c>
    </row>
    <row r="911" spans="2:51" s="12" customFormat="1" ht="12">
      <c r="B911" s="103"/>
      <c r="C911" s="199"/>
      <c r="D911" s="200" t="s">
        <v>249</v>
      </c>
      <c r="E911" s="201" t="s">
        <v>1</v>
      </c>
      <c r="F911" s="202" t="s">
        <v>1611</v>
      </c>
      <c r="G911" s="199"/>
      <c r="H911" s="203">
        <v>2</v>
      </c>
      <c r="I911" s="137"/>
      <c r="J911" s="199"/>
      <c r="K911" s="199"/>
      <c r="L911" s="103"/>
      <c r="M911" s="105"/>
      <c r="N911" s="106"/>
      <c r="O911" s="106"/>
      <c r="P911" s="106"/>
      <c r="Q911" s="106"/>
      <c r="R911" s="106"/>
      <c r="S911" s="106"/>
      <c r="T911" s="107"/>
      <c r="AT911" s="104" t="s">
        <v>249</v>
      </c>
      <c r="AU911" s="104" t="s">
        <v>83</v>
      </c>
      <c r="AV911" s="12" t="s">
        <v>83</v>
      </c>
      <c r="AW911" s="12" t="s">
        <v>31</v>
      </c>
      <c r="AX911" s="12" t="s">
        <v>6</v>
      </c>
      <c r="AY911" s="104" t="s">
        <v>240</v>
      </c>
    </row>
    <row r="912" spans="2:65" s="1" customFormat="1" ht="24">
      <c r="B912" s="95"/>
      <c r="C912" s="193">
        <v>283</v>
      </c>
      <c r="D912" s="193" t="s">
        <v>242</v>
      </c>
      <c r="E912" s="194" t="s">
        <v>1612</v>
      </c>
      <c r="F912" s="195" t="s">
        <v>1613</v>
      </c>
      <c r="G912" s="196" t="s">
        <v>504</v>
      </c>
      <c r="H912" s="197">
        <v>0.627</v>
      </c>
      <c r="I912" s="128">
        <v>0</v>
      </c>
      <c r="J912" s="198">
        <f>ROUND(I912*H912,1)</f>
        <v>0</v>
      </c>
      <c r="K912" s="195" t="s">
        <v>246</v>
      </c>
      <c r="L912" s="28"/>
      <c r="M912" s="97" t="s">
        <v>1</v>
      </c>
      <c r="N912" s="98" t="s">
        <v>41</v>
      </c>
      <c r="O912" s="99">
        <v>1.265</v>
      </c>
      <c r="P912" s="99">
        <f>O912*H912</f>
        <v>0.7931549999999999</v>
      </c>
      <c r="Q912" s="99">
        <v>0</v>
      </c>
      <c r="R912" s="99">
        <f>Q912*H912</f>
        <v>0</v>
      </c>
      <c r="S912" s="99">
        <v>0</v>
      </c>
      <c r="T912" s="100">
        <f>S912*H912</f>
        <v>0</v>
      </c>
      <c r="AR912" s="101" t="s">
        <v>357</v>
      </c>
      <c r="AT912" s="101" t="s">
        <v>242</v>
      </c>
      <c r="AU912" s="101" t="s">
        <v>83</v>
      </c>
      <c r="AY912" s="17" t="s">
        <v>240</v>
      </c>
      <c r="BE912" s="102">
        <f>IF(N912="základní",J912,0)</f>
        <v>0</v>
      </c>
      <c r="BF912" s="102">
        <f>IF(N912="snížená",J912,0)</f>
        <v>0</v>
      </c>
      <c r="BG912" s="102">
        <f>IF(N912="zákl. přenesená",J912,0)</f>
        <v>0</v>
      </c>
      <c r="BH912" s="102">
        <f>IF(N912="sníž. přenesená",J912,0)</f>
        <v>0</v>
      </c>
      <c r="BI912" s="102">
        <f>IF(N912="nulová",J912,0)</f>
        <v>0</v>
      </c>
      <c r="BJ912" s="17" t="s">
        <v>83</v>
      </c>
      <c r="BK912" s="102">
        <f>ROUND(I912*H912,1)</f>
        <v>0</v>
      </c>
      <c r="BL912" s="17" t="s">
        <v>357</v>
      </c>
      <c r="BM912" s="101" t="s">
        <v>1614</v>
      </c>
    </row>
    <row r="913" spans="2:65" s="1" customFormat="1" ht="24">
      <c r="B913" s="95"/>
      <c r="C913" s="193">
        <v>284</v>
      </c>
      <c r="D913" s="193" t="s">
        <v>242</v>
      </c>
      <c r="E913" s="194" t="s">
        <v>1615</v>
      </c>
      <c r="F913" s="195" t="s">
        <v>1616</v>
      </c>
      <c r="G913" s="196" t="s">
        <v>504</v>
      </c>
      <c r="H913" s="197">
        <v>0.627</v>
      </c>
      <c r="I913" s="128">
        <v>0</v>
      </c>
      <c r="J913" s="198">
        <f>ROUND(I913*H913,1)</f>
        <v>0</v>
      </c>
      <c r="K913" s="195" t="s">
        <v>246</v>
      </c>
      <c r="L913" s="28"/>
      <c r="M913" s="97" t="s">
        <v>1</v>
      </c>
      <c r="N913" s="98" t="s">
        <v>41</v>
      </c>
      <c r="O913" s="99">
        <v>1.14</v>
      </c>
      <c r="P913" s="99">
        <f>O913*H913</f>
        <v>0.71478</v>
      </c>
      <c r="Q913" s="99">
        <v>0</v>
      </c>
      <c r="R913" s="99">
        <f>Q913*H913</f>
        <v>0</v>
      </c>
      <c r="S913" s="99">
        <v>0</v>
      </c>
      <c r="T913" s="100">
        <f>S913*H913</f>
        <v>0</v>
      </c>
      <c r="AR913" s="101" t="s">
        <v>357</v>
      </c>
      <c r="AT913" s="101" t="s">
        <v>242</v>
      </c>
      <c r="AU913" s="101" t="s">
        <v>83</v>
      </c>
      <c r="AY913" s="17" t="s">
        <v>240</v>
      </c>
      <c r="BE913" s="102">
        <f>IF(N913="základní",J913,0)</f>
        <v>0</v>
      </c>
      <c r="BF913" s="102">
        <f>IF(N913="snížená",J913,0)</f>
        <v>0</v>
      </c>
      <c r="BG913" s="102">
        <f>IF(N913="zákl. přenesená",J913,0)</f>
        <v>0</v>
      </c>
      <c r="BH913" s="102">
        <f>IF(N913="sníž. přenesená",J913,0)</f>
        <v>0</v>
      </c>
      <c r="BI913" s="102">
        <f>IF(N913="nulová",J913,0)</f>
        <v>0</v>
      </c>
      <c r="BJ913" s="17" t="s">
        <v>83</v>
      </c>
      <c r="BK913" s="102">
        <f>ROUND(I913*H913,1)</f>
        <v>0</v>
      </c>
      <c r="BL913" s="17" t="s">
        <v>357</v>
      </c>
      <c r="BM913" s="101" t="s">
        <v>1617</v>
      </c>
    </row>
    <row r="914" spans="2:63" s="11" customFormat="1" ht="22.9" customHeight="1">
      <c r="B914" s="87"/>
      <c r="C914" s="189"/>
      <c r="D914" s="190" t="s">
        <v>74</v>
      </c>
      <c r="E914" s="191" t="s">
        <v>1618</v>
      </c>
      <c r="F914" s="191" t="s">
        <v>1619</v>
      </c>
      <c r="G914" s="189"/>
      <c r="H914" s="189"/>
      <c r="I914" s="142"/>
      <c r="J914" s="192">
        <f>BK914</f>
        <v>0</v>
      </c>
      <c r="K914" s="189"/>
      <c r="L914" s="87"/>
      <c r="M914" s="89"/>
      <c r="N914" s="90"/>
      <c r="O914" s="90"/>
      <c r="P914" s="91">
        <f>SUM(P915:P959)</f>
        <v>47.281884999999996</v>
      </c>
      <c r="Q914" s="90"/>
      <c r="R914" s="91">
        <f>SUM(R915:R959)</f>
        <v>0.01964741</v>
      </c>
      <c r="S914" s="90"/>
      <c r="T914" s="92">
        <f>SUM(T915:T959)</f>
        <v>0</v>
      </c>
      <c r="AR914" s="88" t="s">
        <v>83</v>
      </c>
      <c r="AT914" s="93" t="s">
        <v>74</v>
      </c>
      <c r="AU914" s="93" t="s">
        <v>6</v>
      </c>
      <c r="AY914" s="88" t="s">
        <v>240</v>
      </c>
      <c r="BK914" s="94">
        <f>SUM(BK915:BK959)</f>
        <v>0</v>
      </c>
    </row>
    <row r="915" spans="2:65" s="1" customFormat="1" ht="24">
      <c r="B915" s="95"/>
      <c r="C915" s="193">
        <v>285</v>
      </c>
      <c r="D915" s="193" t="s">
        <v>242</v>
      </c>
      <c r="E915" s="194" t="s">
        <v>1620</v>
      </c>
      <c r="F915" s="195" t="s">
        <v>1621</v>
      </c>
      <c r="G915" s="196" t="s">
        <v>253</v>
      </c>
      <c r="H915" s="197">
        <v>62.8</v>
      </c>
      <c r="I915" s="128">
        <v>0</v>
      </c>
      <c r="J915" s="198">
        <f>ROUND(I915*H915,1)</f>
        <v>0</v>
      </c>
      <c r="K915" s="195" t="s">
        <v>246</v>
      </c>
      <c r="L915" s="28"/>
      <c r="M915" s="97" t="s">
        <v>1</v>
      </c>
      <c r="N915" s="98" t="s">
        <v>41</v>
      </c>
      <c r="O915" s="99">
        <v>0.03</v>
      </c>
      <c r="P915" s="99">
        <f>O915*H915</f>
        <v>1.884</v>
      </c>
      <c r="Q915" s="99">
        <v>0</v>
      </c>
      <c r="R915" s="99">
        <f>Q915*H915</f>
        <v>0</v>
      </c>
      <c r="S915" s="99">
        <v>0</v>
      </c>
      <c r="T915" s="100">
        <f>S915*H915</f>
        <v>0</v>
      </c>
      <c r="AR915" s="101" t="s">
        <v>357</v>
      </c>
      <c r="AT915" s="101" t="s">
        <v>242</v>
      </c>
      <c r="AU915" s="101" t="s">
        <v>83</v>
      </c>
      <c r="AY915" s="17" t="s">
        <v>240</v>
      </c>
      <c r="BE915" s="102">
        <f>IF(N915="základní",J915,0)</f>
        <v>0</v>
      </c>
      <c r="BF915" s="102">
        <f>IF(N915="snížená",J915,0)</f>
        <v>0</v>
      </c>
      <c r="BG915" s="102">
        <f>IF(N915="zákl. přenesená",J915,0)</f>
        <v>0</v>
      </c>
      <c r="BH915" s="102">
        <f>IF(N915="sníž. přenesená",J915,0)</f>
        <v>0</v>
      </c>
      <c r="BI915" s="102">
        <f>IF(N915="nulová",J915,0)</f>
        <v>0</v>
      </c>
      <c r="BJ915" s="17" t="s">
        <v>83</v>
      </c>
      <c r="BK915" s="102">
        <f>ROUND(I915*H915,1)</f>
        <v>0</v>
      </c>
      <c r="BL915" s="17" t="s">
        <v>357</v>
      </c>
      <c r="BM915" s="101" t="s">
        <v>1622</v>
      </c>
    </row>
    <row r="916" spans="2:51" s="13" customFormat="1" ht="12">
      <c r="B916" s="108"/>
      <c r="C916" s="204"/>
      <c r="D916" s="200" t="s">
        <v>249</v>
      </c>
      <c r="E916" s="205" t="s">
        <v>1</v>
      </c>
      <c r="F916" s="206" t="s">
        <v>1623</v>
      </c>
      <c r="G916" s="204"/>
      <c r="H916" s="205" t="s">
        <v>1</v>
      </c>
      <c r="I916" s="139"/>
      <c r="J916" s="204"/>
      <c r="K916" s="204"/>
      <c r="L916" s="108"/>
      <c r="M916" s="110"/>
      <c r="N916" s="111"/>
      <c r="O916" s="111"/>
      <c r="P916" s="111"/>
      <c r="Q916" s="111"/>
      <c r="R916" s="111"/>
      <c r="S916" s="111"/>
      <c r="T916" s="112"/>
      <c r="AT916" s="109" t="s">
        <v>249</v>
      </c>
      <c r="AU916" s="109" t="s">
        <v>83</v>
      </c>
      <c r="AV916" s="13" t="s">
        <v>6</v>
      </c>
      <c r="AW916" s="13" t="s">
        <v>31</v>
      </c>
      <c r="AX916" s="13" t="s">
        <v>75</v>
      </c>
      <c r="AY916" s="109" t="s">
        <v>240</v>
      </c>
    </row>
    <row r="917" spans="2:51" s="12" customFormat="1" ht="12">
      <c r="B917" s="103"/>
      <c r="C917" s="199"/>
      <c r="D917" s="200" t="s">
        <v>249</v>
      </c>
      <c r="E917" s="201" t="s">
        <v>1</v>
      </c>
      <c r="F917" s="202" t="s">
        <v>1624</v>
      </c>
      <c r="G917" s="199"/>
      <c r="H917" s="203">
        <v>31</v>
      </c>
      <c r="I917" s="137"/>
      <c r="J917" s="199"/>
      <c r="K917" s="199"/>
      <c r="L917" s="103"/>
      <c r="M917" s="105"/>
      <c r="N917" s="106"/>
      <c r="O917" s="106"/>
      <c r="P917" s="106"/>
      <c r="Q917" s="106"/>
      <c r="R917" s="106"/>
      <c r="S917" s="106"/>
      <c r="T917" s="107"/>
      <c r="AT917" s="104" t="s">
        <v>249</v>
      </c>
      <c r="AU917" s="104" t="s">
        <v>83</v>
      </c>
      <c r="AV917" s="12" t="s">
        <v>83</v>
      </c>
      <c r="AW917" s="12" t="s">
        <v>31</v>
      </c>
      <c r="AX917" s="12" t="s">
        <v>75</v>
      </c>
      <c r="AY917" s="104" t="s">
        <v>240</v>
      </c>
    </row>
    <row r="918" spans="2:51" s="12" customFormat="1" ht="12">
      <c r="B918" s="103"/>
      <c r="C918" s="199"/>
      <c r="D918" s="200" t="s">
        <v>249</v>
      </c>
      <c r="E918" s="201" t="s">
        <v>1</v>
      </c>
      <c r="F918" s="202" t="s">
        <v>1625</v>
      </c>
      <c r="G918" s="199"/>
      <c r="H918" s="203">
        <v>31.8</v>
      </c>
      <c r="I918" s="137"/>
      <c r="J918" s="199"/>
      <c r="K918" s="199"/>
      <c r="L918" s="103"/>
      <c r="M918" s="105"/>
      <c r="N918" s="106"/>
      <c r="O918" s="106"/>
      <c r="P918" s="106"/>
      <c r="Q918" s="106"/>
      <c r="R918" s="106"/>
      <c r="S918" s="106"/>
      <c r="T918" s="107"/>
      <c r="AT918" s="104" t="s">
        <v>249</v>
      </c>
      <c r="AU918" s="104" t="s">
        <v>83</v>
      </c>
      <c r="AV918" s="12" t="s">
        <v>83</v>
      </c>
      <c r="AW918" s="12" t="s">
        <v>31</v>
      </c>
      <c r="AX918" s="12" t="s">
        <v>75</v>
      </c>
      <c r="AY918" s="104" t="s">
        <v>240</v>
      </c>
    </row>
    <row r="919" spans="2:51" s="14" customFormat="1" ht="12">
      <c r="B919" s="113"/>
      <c r="C919" s="207"/>
      <c r="D919" s="200" t="s">
        <v>249</v>
      </c>
      <c r="E919" s="208" t="s">
        <v>177</v>
      </c>
      <c r="F919" s="209" t="s">
        <v>273</v>
      </c>
      <c r="G919" s="207"/>
      <c r="H919" s="210">
        <v>62.8</v>
      </c>
      <c r="I919" s="138"/>
      <c r="J919" s="207"/>
      <c r="K919" s="207"/>
      <c r="L919" s="113"/>
      <c r="M919" s="115"/>
      <c r="N919" s="116"/>
      <c r="O919" s="116"/>
      <c r="P919" s="116"/>
      <c r="Q919" s="116"/>
      <c r="R919" s="116"/>
      <c r="S919" s="116"/>
      <c r="T919" s="117"/>
      <c r="AT919" s="114" t="s">
        <v>249</v>
      </c>
      <c r="AU919" s="114" t="s">
        <v>83</v>
      </c>
      <c r="AV919" s="14" t="s">
        <v>247</v>
      </c>
      <c r="AW919" s="14" t="s">
        <v>31</v>
      </c>
      <c r="AX919" s="14" t="s">
        <v>6</v>
      </c>
      <c r="AY919" s="114" t="s">
        <v>240</v>
      </c>
    </row>
    <row r="920" spans="2:65" s="1" customFormat="1" ht="12">
      <c r="B920" s="95"/>
      <c r="C920" s="215">
        <v>286</v>
      </c>
      <c r="D920" s="215" t="s">
        <v>379</v>
      </c>
      <c r="E920" s="216" t="s">
        <v>1626</v>
      </c>
      <c r="F920" s="217" t="s">
        <v>1627</v>
      </c>
      <c r="G920" s="218" t="s">
        <v>360</v>
      </c>
      <c r="H920" s="219">
        <v>65.94</v>
      </c>
      <c r="I920" s="129">
        <v>0</v>
      </c>
      <c r="J920" s="220">
        <f>ROUND(I920*H920,1)</f>
        <v>0</v>
      </c>
      <c r="K920" s="217" t="s">
        <v>1</v>
      </c>
      <c r="L920" s="124"/>
      <c r="M920" s="125" t="s">
        <v>1</v>
      </c>
      <c r="N920" s="126" t="s">
        <v>41</v>
      </c>
      <c r="O920" s="99">
        <v>0</v>
      </c>
      <c r="P920" s="99">
        <f>O920*H920</f>
        <v>0</v>
      </c>
      <c r="Q920" s="99">
        <v>0</v>
      </c>
      <c r="R920" s="99">
        <f>Q920*H920</f>
        <v>0</v>
      </c>
      <c r="S920" s="99">
        <v>0</v>
      </c>
      <c r="T920" s="100">
        <f>S920*H920</f>
        <v>0</v>
      </c>
      <c r="AR920" s="101" t="s">
        <v>382</v>
      </c>
      <c r="AT920" s="101" t="s">
        <v>379</v>
      </c>
      <c r="AU920" s="101" t="s">
        <v>83</v>
      </c>
      <c r="AY920" s="17" t="s">
        <v>240</v>
      </c>
      <c r="BE920" s="102">
        <f>IF(N920="základní",J920,0)</f>
        <v>0</v>
      </c>
      <c r="BF920" s="102">
        <f>IF(N920="snížená",J920,0)</f>
        <v>0</v>
      </c>
      <c r="BG920" s="102">
        <f>IF(N920="zákl. přenesená",J920,0)</f>
        <v>0</v>
      </c>
      <c r="BH920" s="102">
        <f>IF(N920="sníž. přenesená",J920,0)</f>
        <v>0</v>
      </c>
      <c r="BI920" s="102">
        <f>IF(N920="nulová",J920,0)</f>
        <v>0</v>
      </c>
      <c r="BJ920" s="17" t="s">
        <v>83</v>
      </c>
      <c r="BK920" s="102">
        <f>ROUND(I920*H920,1)</f>
        <v>0</v>
      </c>
      <c r="BL920" s="17" t="s">
        <v>357</v>
      </c>
      <c r="BM920" s="101" t="s">
        <v>1628</v>
      </c>
    </row>
    <row r="921" spans="2:51" s="12" customFormat="1" ht="12">
      <c r="B921" s="103"/>
      <c r="C921" s="199"/>
      <c r="D921" s="200" t="s">
        <v>249</v>
      </c>
      <c r="E921" s="201" t="s">
        <v>1</v>
      </c>
      <c r="F921" s="202" t="s">
        <v>1629</v>
      </c>
      <c r="G921" s="199"/>
      <c r="H921" s="203">
        <v>65.94</v>
      </c>
      <c r="I921" s="137"/>
      <c r="J921" s="199"/>
      <c r="K921" s="199"/>
      <c r="L921" s="103"/>
      <c r="M921" s="105"/>
      <c r="N921" s="106"/>
      <c r="O921" s="106"/>
      <c r="P921" s="106"/>
      <c r="Q921" s="106"/>
      <c r="R921" s="106"/>
      <c r="S921" s="106"/>
      <c r="T921" s="107"/>
      <c r="AT921" s="104" t="s">
        <v>249</v>
      </c>
      <c r="AU921" s="104" t="s">
        <v>83</v>
      </c>
      <c r="AV921" s="12" t="s">
        <v>83</v>
      </c>
      <c r="AW921" s="12" t="s">
        <v>31</v>
      </c>
      <c r="AX921" s="12" t="s">
        <v>6</v>
      </c>
      <c r="AY921" s="104" t="s">
        <v>240</v>
      </c>
    </row>
    <row r="922" spans="2:65" s="1" customFormat="1" ht="24">
      <c r="B922" s="95"/>
      <c r="C922" s="193">
        <v>287</v>
      </c>
      <c r="D922" s="193" t="s">
        <v>242</v>
      </c>
      <c r="E922" s="194" t="s">
        <v>1630</v>
      </c>
      <c r="F922" s="195" t="s">
        <v>1631</v>
      </c>
      <c r="G922" s="196" t="s">
        <v>360</v>
      </c>
      <c r="H922" s="197">
        <v>10</v>
      </c>
      <c r="I922" s="128">
        <v>0</v>
      </c>
      <c r="J922" s="198">
        <f>ROUND(I922*H922,1)</f>
        <v>0</v>
      </c>
      <c r="K922" s="195" t="s">
        <v>246</v>
      </c>
      <c r="L922" s="28"/>
      <c r="M922" s="97" t="s">
        <v>1</v>
      </c>
      <c r="N922" s="98" t="s">
        <v>41</v>
      </c>
      <c r="O922" s="99">
        <v>0.028</v>
      </c>
      <c r="P922" s="99">
        <f>O922*H922</f>
        <v>0.28</v>
      </c>
      <c r="Q922" s="99">
        <v>0</v>
      </c>
      <c r="R922" s="99">
        <f>Q922*H922</f>
        <v>0</v>
      </c>
      <c r="S922" s="99">
        <v>0</v>
      </c>
      <c r="T922" s="100">
        <f>S922*H922</f>
        <v>0</v>
      </c>
      <c r="AR922" s="101" t="s">
        <v>357</v>
      </c>
      <c r="AT922" s="101" t="s">
        <v>242</v>
      </c>
      <c r="AU922" s="101" t="s">
        <v>83</v>
      </c>
      <c r="AY922" s="17" t="s">
        <v>240</v>
      </c>
      <c r="BE922" s="102">
        <f>IF(N922="základní",J922,0)</f>
        <v>0</v>
      </c>
      <c r="BF922" s="102">
        <f>IF(N922="snížená",J922,0)</f>
        <v>0</v>
      </c>
      <c r="BG922" s="102">
        <f>IF(N922="zákl. přenesená",J922,0)</f>
        <v>0</v>
      </c>
      <c r="BH922" s="102">
        <f>IF(N922="sníž. přenesená",J922,0)</f>
        <v>0</v>
      </c>
      <c r="BI922" s="102">
        <f>IF(N922="nulová",J922,0)</f>
        <v>0</v>
      </c>
      <c r="BJ922" s="17" t="s">
        <v>83</v>
      </c>
      <c r="BK922" s="102">
        <f>ROUND(I922*H922,1)</f>
        <v>0</v>
      </c>
      <c r="BL922" s="17" t="s">
        <v>357</v>
      </c>
      <c r="BM922" s="101" t="s">
        <v>1632</v>
      </c>
    </row>
    <row r="923" spans="2:51" s="12" customFormat="1" ht="12">
      <c r="B923" s="103"/>
      <c r="C923" s="199"/>
      <c r="D923" s="200" t="s">
        <v>249</v>
      </c>
      <c r="E923" s="201" t="s">
        <v>1</v>
      </c>
      <c r="F923" s="202" t="s">
        <v>1633</v>
      </c>
      <c r="G923" s="199"/>
      <c r="H923" s="203">
        <v>10</v>
      </c>
      <c r="I923" s="137"/>
      <c r="J923" s="199"/>
      <c r="K923" s="199"/>
      <c r="L923" s="103"/>
      <c r="M923" s="105"/>
      <c r="N923" s="106"/>
      <c r="O923" s="106"/>
      <c r="P923" s="106"/>
      <c r="Q923" s="106"/>
      <c r="R923" s="106"/>
      <c r="S923" s="106"/>
      <c r="T923" s="107"/>
      <c r="AT923" s="104" t="s">
        <v>249</v>
      </c>
      <c r="AU923" s="104" t="s">
        <v>83</v>
      </c>
      <c r="AV923" s="12" t="s">
        <v>83</v>
      </c>
      <c r="AW923" s="12" t="s">
        <v>31</v>
      </c>
      <c r="AX923" s="12" t="s">
        <v>6</v>
      </c>
      <c r="AY923" s="104" t="s">
        <v>240</v>
      </c>
    </row>
    <row r="924" spans="2:65" s="1" customFormat="1" ht="36">
      <c r="B924" s="95"/>
      <c r="C924" s="193">
        <v>288</v>
      </c>
      <c r="D924" s="193" t="s">
        <v>242</v>
      </c>
      <c r="E924" s="194" t="s">
        <v>1634</v>
      </c>
      <c r="F924" s="195" t="s">
        <v>1635</v>
      </c>
      <c r="G924" s="196" t="s">
        <v>245</v>
      </c>
      <c r="H924" s="197">
        <v>11</v>
      </c>
      <c r="I924" s="128">
        <v>0</v>
      </c>
      <c r="J924" s="198">
        <f>ROUND(I924*H924,1)</f>
        <v>0</v>
      </c>
      <c r="K924" s="195" t="s">
        <v>246</v>
      </c>
      <c r="L924" s="28"/>
      <c r="M924" s="97" t="s">
        <v>1</v>
      </c>
      <c r="N924" s="98" t="s">
        <v>41</v>
      </c>
      <c r="O924" s="99">
        <v>0.055</v>
      </c>
      <c r="P924" s="99">
        <f>O924*H924</f>
        <v>0.605</v>
      </c>
      <c r="Q924" s="99">
        <v>0</v>
      </c>
      <c r="R924" s="99">
        <f>Q924*H924</f>
        <v>0</v>
      </c>
      <c r="S924" s="99">
        <v>0</v>
      </c>
      <c r="T924" s="100">
        <f>S924*H924</f>
        <v>0</v>
      </c>
      <c r="AR924" s="101" t="s">
        <v>357</v>
      </c>
      <c r="AT924" s="101" t="s">
        <v>242</v>
      </c>
      <c r="AU924" s="101" t="s">
        <v>83</v>
      </c>
      <c r="AY924" s="17" t="s">
        <v>240</v>
      </c>
      <c r="BE924" s="102">
        <f>IF(N924="základní",J924,0)</f>
        <v>0</v>
      </c>
      <c r="BF924" s="102">
        <f>IF(N924="snížená",J924,0)</f>
        <v>0</v>
      </c>
      <c r="BG924" s="102">
        <f>IF(N924="zákl. přenesená",J924,0)</f>
        <v>0</v>
      </c>
      <c r="BH924" s="102">
        <f>IF(N924="sníž. přenesená",J924,0)</f>
        <v>0</v>
      </c>
      <c r="BI924" s="102">
        <f>IF(N924="nulová",J924,0)</f>
        <v>0</v>
      </c>
      <c r="BJ924" s="17" t="s">
        <v>83</v>
      </c>
      <c r="BK924" s="102">
        <f>ROUND(I924*H924,1)</f>
        <v>0</v>
      </c>
      <c r="BL924" s="17" t="s">
        <v>357</v>
      </c>
      <c r="BM924" s="101" t="s">
        <v>1636</v>
      </c>
    </row>
    <row r="925" spans="2:51" s="12" customFormat="1" ht="12">
      <c r="B925" s="103"/>
      <c r="C925" s="199"/>
      <c r="D925" s="200" t="s">
        <v>249</v>
      </c>
      <c r="E925" s="201" t="s">
        <v>1</v>
      </c>
      <c r="F925" s="202" t="s">
        <v>1637</v>
      </c>
      <c r="G925" s="199"/>
      <c r="H925" s="203">
        <v>11</v>
      </c>
      <c r="I925" s="137"/>
      <c r="J925" s="199"/>
      <c r="K925" s="199"/>
      <c r="L925" s="103"/>
      <c r="M925" s="105"/>
      <c r="N925" s="106"/>
      <c r="O925" s="106"/>
      <c r="P925" s="106"/>
      <c r="Q925" s="106"/>
      <c r="R925" s="106"/>
      <c r="S925" s="106"/>
      <c r="T925" s="107"/>
      <c r="AT925" s="104" t="s">
        <v>249</v>
      </c>
      <c r="AU925" s="104" t="s">
        <v>83</v>
      </c>
      <c r="AV925" s="12" t="s">
        <v>83</v>
      </c>
      <c r="AW925" s="12" t="s">
        <v>31</v>
      </c>
      <c r="AX925" s="12" t="s">
        <v>6</v>
      </c>
      <c r="AY925" s="104" t="s">
        <v>240</v>
      </c>
    </row>
    <row r="926" spans="2:65" s="1" customFormat="1" ht="24">
      <c r="B926" s="95"/>
      <c r="C926" s="193">
        <v>289</v>
      </c>
      <c r="D926" s="193" t="s">
        <v>242</v>
      </c>
      <c r="E926" s="194" t="s">
        <v>1638</v>
      </c>
      <c r="F926" s="195" t="s">
        <v>1639</v>
      </c>
      <c r="G926" s="196" t="s">
        <v>245</v>
      </c>
      <c r="H926" s="197">
        <v>37.847</v>
      </c>
      <c r="I926" s="128">
        <v>0</v>
      </c>
      <c r="J926" s="198">
        <f>ROUND(I926*H926,1)</f>
        <v>0</v>
      </c>
      <c r="K926" s="195" t="s">
        <v>246</v>
      </c>
      <c r="L926" s="28"/>
      <c r="M926" s="97" t="s">
        <v>1</v>
      </c>
      <c r="N926" s="98" t="s">
        <v>41</v>
      </c>
      <c r="O926" s="99">
        <v>0.128</v>
      </c>
      <c r="P926" s="99">
        <f>O926*H926</f>
        <v>4.844416</v>
      </c>
      <c r="Q926" s="99">
        <v>2E-05</v>
      </c>
      <c r="R926" s="99">
        <f>Q926*H926</f>
        <v>0.0007569400000000001</v>
      </c>
      <c r="S926" s="99">
        <v>0</v>
      </c>
      <c r="T926" s="100">
        <f>S926*H926</f>
        <v>0</v>
      </c>
      <c r="AR926" s="101" t="s">
        <v>357</v>
      </c>
      <c r="AT926" s="101" t="s">
        <v>242</v>
      </c>
      <c r="AU926" s="101" t="s">
        <v>83</v>
      </c>
      <c r="AY926" s="17" t="s">
        <v>240</v>
      </c>
      <c r="BE926" s="102">
        <f>IF(N926="základní",J926,0)</f>
        <v>0</v>
      </c>
      <c r="BF926" s="102">
        <f>IF(N926="snížená",J926,0)</f>
        <v>0</v>
      </c>
      <c r="BG926" s="102">
        <f>IF(N926="zákl. přenesená",J926,0)</f>
        <v>0</v>
      </c>
      <c r="BH926" s="102">
        <f>IF(N926="sníž. přenesená",J926,0)</f>
        <v>0</v>
      </c>
      <c r="BI926" s="102">
        <f>IF(N926="nulová",J926,0)</f>
        <v>0</v>
      </c>
      <c r="BJ926" s="17" t="s">
        <v>83</v>
      </c>
      <c r="BK926" s="102">
        <f>ROUND(I926*H926,1)</f>
        <v>0</v>
      </c>
      <c r="BL926" s="17" t="s">
        <v>357</v>
      </c>
      <c r="BM926" s="101" t="s">
        <v>1640</v>
      </c>
    </row>
    <row r="927" spans="2:51" s="12" customFormat="1" ht="12">
      <c r="B927" s="103"/>
      <c r="C927" s="199"/>
      <c r="D927" s="200" t="s">
        <v>249</v>
      </c>
      <c r="E927" s="201" t="s">
        <v>1</v>
      </c>
      <c r="F927" s="202" t="s">
        <v>179</v>
      </c>
      <c r="G927" s="199"/>
      <c r="H927" s="203">
        <v>37.847</v>
      </c>
      <c r="I927" s="137"/>
      <c r="J927" s="199"/>
      <c r="K927" s="199"/>
      <c r="L927" s="103"/>
      <c r="M927" s="105"/>
      <c r="N927" s="106"/>
      <c r="O927" s="106"/>
      <c r="P927" s="106"/>
      <c r="Q927" s="106"/>
      <c r="R927" s="106"/>
      <c r="S927" s="106"/>
      <c r="T927" s="107"/>
      <c r="AT927" s="104" t="s">
        <v>249</v>
      </c>
      <c r="AU927" s="104" t="s">
        <v>83</v>
      </c>
      <c r="AV927" s="12" t="s">
        <v>83</v>
      </c>
      <c r="AW927" s="12" t="s">
        <v>31</v>
      </c>
      <c r="AX927" s="12" t="s">
        <v>6</v>
      </c>
      <c r="AY927" s="104" t="s">
        <v>240</v>
      </c>
    </row>
    <row r="928" spans="2:65" s="1" customFormat="1" ht="24">
      <c r="B928" s="95"/>
      <c r="C928" s="193">
        <v>290</v>
      </c>
      <c r="D928" s="193" t="s">
        <v>242</v>
      </c>
      <c r="E928" s="194" t="s">
        <v>1641</v>
      </c>
      <c r="F928" s="195" t="s">
        <v>1642</v>
      </c>
      <c r="G928" s="196" t="s">
        <v>245</v>
      </c>
      <c r="H928" s="197">
        <v>37.847</v>
      </c>
      <c r="I928" s="128">
        <v>0</v>
      </c>
      <c r="J928" s="198">
        <f>ROUND(I928*H928,1)</f>
        <v>0</v>
      </c>
      <c r="K928" s="195" t="s">
        <v>246</v>
      </c>
      <c r="L928" s="28"/>
      <c r="M928" s="97" t="s">
        <v>1</v>
      </c>
      <c r="N928" s="98" t="s">
        <v>41</v>
      </c>
      <c r="O928" s="99">
        <v>0.116</v>
      </c>
      <c r="P928" s="99">
        <f>O928*H928</f>
        <v>4.390252</v>
      </c>
      <c r="Q928" s="99">
        <v>2E-05</v>
      </c>
      <c r="R928" s="99">
        <f>Q928*H928</f>
        <v>0.0007569400000000001</v>
      </c>
      <c r="S928" s="99">
        <v>0</v>
      </c>
      <c r="T928" s="100">
        <f>S928*H928</f>
        <v>0</v>
      </c>
      <c r="AR928" s="101" t="s">
        <v>357</v>
      </c>
      <c r="AT928" s="101" t="s">
        <v>242</v>
      </c>
      <c r="AU928" s="101" t="s">
        <v>83</v>
      </c>
      <c r="AY928" s="17" t="s">
        <v>240</v>
      </c>
      <c r="BE928" s="102">
        <f>IF(N928="základní",J928,0)</f>
        <v>0</v>
      </c>
      <c r="BF928" s="102">
        <f>IF(N928="snížená",J928,0)</f>
        <v>0</v>
      </c>
      <c r="BG928" s="102">
        <f>IF(N928="zákl. přenesená",J928,0)</f>
        <v>0</v>
      </c>
      <c r="BH928" s="102">
        <f>IF(N928="sníž. přenesená",J928,0)</f>
        <v>0</v>
      </c>
      <c r="BI928" s="102">
        <f>IF(N928="nulová",J928,0)</f>
        <v>0</v>
      </c>
      <c r="BJ928" s="17" t="s">
        <v>83</v>
      </c>
      <c r="BK928" s="102">
        <f>ROUND(I928*H928,1)</f>
        <v>0</v>
      </c>
      <c r="BL928" s="17" t="s">
        <v>357</v>
      </c>
      <c r="BM928" s="101" t="s">
        <v>1643</v>
      </c>
    </row>
    <row r="929" spans="2:51" s="12" customFormat="1" ht="12">
      <c r="B929" s="103"/>
      <c r="C929" s="199"/>
      <c r="D929" s="200" t="s">
        <v>249</v>
      </c>
      <c r="E929" s="201" t="s">
        <v>1</v>
      </c>
      <c r="F929" s="202" t="s">
        <v>179</v>
      </c>
      <c r="G929" s="199"/>
      <c r="H929" s="203">
        <v>37.847</v>
      </c>
      <c r="I929" s="137"/>
      <c r="J929" s="199"/>
      <c r="K929" s="199"/>
      <c r="L929" s="103"/>
      <c r="M929" s="105"/>
      <c r="N929" s="106"/>
      <c r="O929" s="106"/>
      <c r="P929" s="106"/>
      <c r="Q929" s="106"/>
      <c r="R929" s="106"/>
      <c r="S929" s="106"/>
      <c r="T929" s="107"/>
      <c r="AT929" s="104" t="s">
        <v>249</v>
      </c>
      <c r="AU929" s="104" t="s">
        <v>83</v>
      </c>
      <c r="AV929" s="12" t="s">
        <v>83</v>
      </c>
      <c r="AW929" s="12" t="s">
        <v>31</v>
      </c>
      <c r="AX929" s="12" t="s">
        <v>6</v>
      </c>
      <c r="AY929" s="104" t="s">
        <v>240</v>
      </c>
    </row>
    <row r="930" spans="2:65" s="1" customFormat="1" ht="24">
      <c r="B930" s="95"/>
      <c r="C930" s="193">
        <v>291</v>
      </c>
      <c r="D930" s="193" t="s">
        <v>242</v>
      </c>
      <c r="E930" s="194" t="s">
        <v>1644</v>
      </c>
      <c r="F930" s="195" t="s">
        <v>1645</v>
      </c>
      <c r="G930" s="196" t="s">
        <v>245</v>
      </c>
      <c r="H930" s="197">
        <v>37.847</v>
      </c>
      <c r="I930" s="128">
        <v>0</v>
      </c>
      <c r="J930" s="198">
        <f>ROUND(I930*H930,1)</f>
        <v>0</v>
      </c>
      <c r="K930" s="195" t="s">
        <v>246</v>
      </c>
      <c r="L930" s="28"/>
      <c r="M930" s="97" t="s">
        <v>1</v>
      </c>
      <c r="N930" s="98" t="s">
        <v>41</v>
      </c>
      <c r="O930" s="99">
        <v>0.014</v>
      </c>
      <c r="P930" s="99">
        <f>O930*H930</f>
        <v>0.529858</v>
      </c>
      <c r="Q930" s="99">
        <v>0</v>
      </c>
      <c r="R930" s="99">
        <f>Q930*H930</f>
        <v>0</v>
      </c>
      <c r="S930" s="99">
        <v>0</v>
      </c>
      <c r="T930" s="100">
        <f>S930*H930</f>
        <v>0</v>
      </c>
      <c r="AR930" s="101" t="s">
        <v>357</v>
      </c>
      <c r="AT930" s="101" t="s">
        <v>242</v>
      </c>
      <c r="AU930" s="101" t="s">
        <v>83</v>
      </c>
      <c r="AY930" s="17" t="s">
        <v>240</v>
      </c>
      <c r="BE930" s="102">
        <f>IF(N930="základní",J930,0)</f>
        <v>0</v>
      </c>
      <c r="BF930" s="102">
        <f>IF(N930="snížená",J930,0)</f>
        <v>0</v>
      </c>
      <c r="BG930" s="102">
        <f>IF(N930="zákl. přenesená",J930,0)</f>
        <v>0</v>
      </c>
      <c r="BH930" s="102">
        <f>IF(N930="sníž. přenesená",J930,0)</f>
        <v>0</v>
      </c>
      <c r="BI930" s="102">
        <f>IF(N930="nulová",J930,0)</f>
        <v>0</v>
      </c>
      <c r="BJ930" s="17" t="s">
        <v>83</v>
      </c>
      <c r="BK930" s="102">
        <f>ROUND(I930*H930,1)</f>
        <v>0</v>
      </c>
      <c r="BL930" s="17" t="s">
        <v>357</v>
      </c>
      <c r="BM930" s="101" t="s">
        <v>1646</v>
      </c>
    </row>
    <row r="931" spans="2:51" s="12" customFormat="1" ht="12">
      <c r="B931" s="103"/>
      <c r="C931" s="199"/>
      <c r="D931" s="200" t="s">
        <v>249</v>
      </c>
      <c r="E931" s="201" t="s">
        <v>1</v>
      </c>
      <c r="F931" s="202" t="s">
        <v>179</v>
      </c>
      <c r="G931" s="199"/>
      <c r="H931" s="203">
        <v>37.847</v>
      </c>
      <c r="I931" s="137"/>
      <c r="J931" s="199"/>
      <c r="K931" s="199"/>
      <c r="L931" s="103"/>
      <c r="M931" s="105"/>
      <c r="N931" s="106"/>
      <c r="O931" s="106"/>
      <c r="P931" s="106"/>
      <c r="Q931" s="106"/>
      <c r="R931" s="106"/>
      <c r="S931" s="106"/>
      <c r="T931" s="107"/>
      <c r="AT931" s="104" t="s">
        <v>249</v>
      </c>
      <c r="AU931" s="104" t="s">
        <v>83</v>
      </c>
      <c r="AV931" s="12" t="s">
        <v>83</v>
      </c>
      <c r="AW931" s="12" t="s">
        <v>31</v>
      </c>
      <c r="AX931" s="12" t="s">
        <v>6</v>
      </c>
      <c r="AY931" s="104" t="s">
        <v>240</v>
      </c>
    </row>
    <row r="932" spans="2:65" s="1" customFormat="1" ht="24">
      <c r="B932" s="95"/>
      <c r="C932" s="193">
        <v>292</v>
      </c>
      <c r="D932" s="193" t="s">
        <v>242</v>
      </c>
      <c r="E932" s="194" t="s">
        <v>1647</v>
      </c>
      <c r="F932" s="195" t="s">
        <v>1648</v>
      </c>
      <c r="G932" s="196" t="s">
        <v>245</v>
      </c>
      <c r="H932" s="197">
        <v>37.847</v>
      </c>
      <c r="I932" s="128">
        <v>0</v>
      </c>
      <c r="J932" s="198">
        <f>ROUND(I932*H932,1)</f>
        <v>0</v>
      </c>
      <c r="K932" s="195" t="s">
        <v>246</v>
      </c>
      <c r="L932" s="28"/>
      <c r="M932" s="97" t="s">
        <v>1</v>
      </c>
      <c r="N932" s="98" t="s">
        <v>41</v>
      </c>
      <c r="O932" s="99">
        <v>0.408</v>
      </c>
      <c r="P932" s="99">
        <f>O932*H932</f>
        <v>15.441576</v>
      </c>
      <c r="Q932" s="99">
        <v>2E-05</v>
      </c>
      <c r="R932" s="99">
        <f>Q932*H932</f>
        <v>0.0007569400000000001</v>
      </c>
      <c r="S932" s="99">
        <v>0</v>
      </c>
      <c r="T932" s="100">
        <f>S932*H932</f>
        <v>0</v>
      </c>
      <c r="AR932" s="101" t="s">
        <v>357</v>
      </c>
      <c r="AT932" s="101" t="s">
        <v>242</v>
      </c>
      <c r="AU932" s="101" t="s">
        <v>83</v>
      </c>
      <c r="AY932" s="17" t="s">
        <v>240</v>
      </c>
      <c r="BE932" s="102">
        <f>IF(N932="základní",J932,0)</f>
        <v>0</v>
      </c>
      <c r="BF932" s="102">
        <f>IF(N932="snížená",J932,0)</f>
        <v>0</v>
      </c>
      <c r="BG932" s="102">
        <f>IF(N932="zákl. přenesená",J932,0)</f>
        <v>0</v>
      </c>
      <c r="BH932" s="102">
        <f>IF(N932="sníž. přenesená",J932,0)</f>
        <v>0</v>
      </c>
      <c r="BI932" s="102">
        <f>IF(N932="nulová",J932,0)</f>
        <v>0</v>
      </c>
      <c r="BJ932" s="17" t="s">
        <v>83</v>
      </c>
      <c r="BK932" s="102">
        <f>ROUND(I932*H932,1)</f>
        <v>0</v>
      </c>
      <c r="BL932" s="17" t="s">
        <v>357</v>
      </c>
      <c r="BM932" s="101" t="s">
        <v>1649</v>
      </c>
    </row>
    <row r="933" spans="2:51" s="13" customFormat="1" ht="12">
      <c r="B933" s="108"/>
      <c r="C933" s="204"/>
      <c r="D933" s="200" t="s">
        <v>249</v>
      </c>
      <c r="E933" s="205" t="s">
        <v>1</v>
      </c>
      <c r="F933" s="206" t="s">
        <v>1650</v>
      </c>
      <c r="G933" s="204"/>
      <c r="H933" s="205" t="s">
        <v>1</v>
      </c>
      <c r="I933" s="139"/>
      <c r="J933" s="204"/>
      <c r="K933" s="204"/>
      <c r="L933" s="108"/>
      <c r="M933" s="110"/>
      <c r="N933" s="111"/>
      <c r="O933" s="111"/>
      <c r="P933" s="111"/>
      <c r="Q933" s="111"/>
      <c r="R933" s="111"/>
      <c r="S933" s="111"/>
      <c r="T933" s="112"/>
      <c r="AT933" s="109" t="s">
        <v>249</v>
      </c>
      <c r="AU933" s="109" t="s">
        <v>83</v>
      </c>
      <c r="AV933" s="13" t="s">
        <v>6</v>
      </c>
      <c r="AW933" s="13" t="s">
        <v>31</v>
      </c>
      <c r="AX933" s="13" t="s">
        <v>75</v>
      </c>
      <c r="AY933" s="109" t="s">
        <v>240</v>
      </c>
    </row>
    <row r="934" spans="2:51" s="13" customFormat="1" ht="12">
      <c r="B934" s="108"/>
      <c r="C934" s="204"/>
      <c r="D934" s="200" t="s">
        <v>249</v>
      </c>
      <c r="E934" s="205" t="s">
        <v>1</v>
      </c>
      <c r="F934" s="206" t="s">
        <v>1651</v>
      </c>
      <c r="G934" s="204"/>
      <c r="H934" s="205" t="s">
        <v>1</v>
      </c>
      <c r="I934" s="139"/>
      <c r="J934" s="204"/>
      <c r="K934" s="204"/>
      <c r="L934" s="108"/>
      <c r="M934" s="110"/>
      <c r="N934" s="111"/>
      <c r="O934" s="111"/>
      <c r="P934" s="111"/>
      <c r="Q934" s="111"/>
      <c r="R934" s="111"/>
      <c r="S934" s="111"/>
      <c r="T934" s="112"/>
      <c r="AT934" s="109" t="s">
        <v>249</v>
      </c>
      <c r="AU934" s="109" t="s">
        <v>83</v>
      </c>
      <c r="AV934" s="13" t="s">
        <v>6</v>
      </c>
      <c r="AW934" s="13" t="s">
        <v>31</v>
      </c>
      <c r="AX934" s="13" t="s">
        <v>75</v>
      </c>
      <c r="AY934" s="109" t="s">
        <v>240</v>
      </c>
    </row>
    <row r="935" spans="2:51" s="12" customFormat="1" ht="22.5">
      <c r="B935" s="103"/>
      <c r="C935" s="199"/>
      <c r="D935" s="200" t="s">
        <v>249</v>
      </c>
      <c r="E935" s="201" t="s">
        <v>1</v>
      </c>
      <c r="F935" s="202" t="s">
        <v>1652</v>
      </c>
      <c r="G935" s="199"/>
      <c r="H935" s="203">
        <v>16</v>
      </c>
      <c r="I935" s="137"/>
      <c r="J935" s="199"/>
      <c r="K935" s="199"/>
      <c r="L935" s="103"/>
      <c r="M935" s="105"/>
      <c r="N935" s="106"/>
      <c r="O935" s="106"/>
      <c r="P935" s="106"/>
      <c r="Q935" s="106"/>
      <c r="R935" s="106"/>
      <c r="S935" s="106"/>
      <c r="T935" s="107"/>
      <c r="AT935" s="104" t="s">
        <v>249</v>
      </c>
      <c r="AU935" s="104" t="s">
        <v>83</v>
      </c>
      <c r="AV935" s="12" t="s">
        <v>83</v>
      </c>
      <c r="AW935" s="12" t="s">
        <v>31</v>
      </c>
      <c r="AX935" s="12" t="s">
        <v>75</v>
      </c>
      <c r="AY935" s="104" t="s">
        <v>240</v>
      </c>
    </row>
    <row r="936" spans="2:51" s="12" customFormat="1" ht="12">
      <c r="B936" s="103"/>
      <c r="C936" s="199"/>
      <c r="D936" s="200" t="s">
        <v>249</v>
      </c>
      <c r="E936" s="201" t="s">
        <v>1</v>
      </c>
      <c r="F936" s="202" t="s">
        <v>1653</v>
      </c>
      <c r="G936" s="199"/>
      <c r="H936" s="203">
        <v>3.579</v>
      </c>
      <c r="I936" s="137"/>
      <c r="J936" s="199"/>
      <c r="K936" s="199"/>
      <c r="L936" s="103"/>
      <c r="M936" s="105"/>
      <c r="N936" s="106"/>
      <c r="O936" s="106"/>
      <c r="P936" s="106"/>
      <c r="Q936" s="106"/>
      <c r="R936" s="106"/>
      <c r="S936" s="106"/>
      <c r="T936" s="107"/>
      <c r="AT936" s="104" t="s">
        <v>249</v>
      </c>
      <c r="AU936" s="104" t="s">
        <v>83</v>
      </c>
      <c r="AV936" s="12" t="s">
        <v>83</v>
      </c>
      <c r="AW936" s="12" t="s">
        <v>31</v>
      </c>
      <c r="AX936" s="12" t="s">
        <v>75</v>
      </c>
      <c r="AY936" s="104" t="s">
        <v>240</v>
      </c>
    </row>
    <row r="937" spans="2:51" s="15" customFormat="1" ht="12">
      <c r="B937" s="118"/>
      <c r="C937" s="211"/>
      <c r="D937" s="200" t="s">
        <v>249</v>
      </c>
      <c r="E937" s="212" t="s">
        <v>1</v>
      </c>
      <c r="F937" s="213" t="s">
        <v>336</v>
      </c>
      <c r="G937" s="211"/>
      <c r="H937" s="214">
        <v>19.579</v>
      </c>
      <c r="I937" s="140"/>
      <c r="J937" s="211"/>
      <c r="K937" s="211"/>
      <c r="L937" s="118"/>
      <c r="M937" s="120"/>
      <c r="N937" s="121"/>
      <c r="O937" s="121"/>
      <c r="P937" s="121"/>
      <c r="Q937" s="121"/>
      <c r="R937" s="121"/>
      <c r="S937" s="121"/>
      <c r="T937" s="122"/>
      <c r="AT937" s="119" t="s">
        <v>249</v>
      </c>
      <c r="AU937" s="119" t="s">
        <v>83</v>
      </c>
      <c r="AV937" s="15" t="s">
        <v>92</v>
      </c>
      <c r="AW937" s="15" t="s">
        <v>31</v>
      </c>
      <c r="AX937" s="15" t="s">
        <v>75</v>
      </c>
      <c r="AY937" s="119" t="s">
        <v>240</v>
      </c>
    </row>
    <row r="938" spans="2:51" s="13" customFormat="1" ht="22.5">
      <c r="B938" s="108"/>
      <c r="C938" s="204"/>
      <c r="D938" s="200" t="s">
        <v>249</v>
      </c>
      <c r="E938" s="205" t="s">
        <v>1</v>
      </c>
      <c r="F938" s="206" t="s">
        <v>1654</v>
      </c>
      <c r="G938" s="204"/>
      <c r="H938" s="205" t="s">
        <v>1</v>
      </c>
      <c r="I938" s="139"/>
      <c r="J938" s="204"/>
      <c r="K938" s="204"/>
      <c r="L938" s="108"/>
      <c r="M938" s="110"/>
      <c r="N938" s="111"/>
      <c r="O938" s="111"/>
      <c r="P938" s="111"/>
      <c r="Q938" s="111"/>
      <c r="R938" s="111"/>
      <c r="S938" s="111"/>
      <c r="T938" s="112"/>
      <c r="AT938" s="109" t="s">
        <v>249</v>
      </c>
      <c r="AU938" s="109" t="s">
        <v>83</v>
      </c>
      <c r="AV938" s="13" t="s">
        <v>6</v>
      </c>
      <c r="AW938" s="13" t="s">
        <v>31</v>
      </c>
      <c r="AX938" s="13" t="s">
        <v>75</v>
      </c>
      <c r="AY938" s="109" t="s">
        <v>240</v>
      </c>
    </row>
    <row r="939" spans="2:51" s="12" customFormat="1" ht="33.75">
      <c r="B939" s="103"/>
      <c r="C939" s="199"/>
      <c r="D939" s="200" t="s">
        <v>249</v>
      </c>
      <c r="E939" s="201" t="s">
        <v>1</v>
      </c>
      <c r="F939" s="202" t="s">
        <v>1655</v>
      </c>
      <c r="G939" s="199"/>
      <c r="H939" s="203">
        <v>3.985</v>
      </c>
      <c r="I939" s="137"/>
      <c r="J939" s="199"/>
      <c r="K939" s="199"/>
      <c r="L939" s="103"/>
      <c r="M939" s="105"/>
      <c r="N939" s="106"/>
      <c r="O939" s="106"/>
      <c r="P939" s="106"/>
      <c r="Q939" s="106"/>
      <c r="R939" s="106"/>
      <c r="S939" s="106"/>
      <c r="T939" s="107"/>
      <c r="AT939" s="104" t="s">
        <v>249</v>
      </c>
      <c r="AU939" s="104" t="s">
        <v>83</v>
      </c>
      <c r="AV939" s="12" t="s">
        <v>83</v>
      </c>
      <c r="AW939" s="12" t="s">
        <v>31</v>
      </c>
      <c r="AX939" s="12" t="s">
        <v>75</v>
      </c>
      <c r="AY939" s="104" t="s">
        <v>240</v>
      </c>
    </row>
    <row r="940" spans="2:51" s="12" customFormat="1" ht="33.75">
      <c r="B940" s="103"/>
      <c r="C940" s="199"/>
      <c r="D940" s="200" t="s">
        <v>249</v>
      </c>
      <c r="E940" s="201" t="s">
        <v>1</v>
      </c>
      <c r="F940" s="202" t="s">
        <v>1656</v>
      </c>
      <c r="G940" s="199"/>
      <c r="H940" s="203">
        <v>3.985</v>
      </c>
      <c r="I940" s="137"/>
      <c r="J940" s="199"/>
      <c r="K940" s="199"/>
      <c r="L940" s="103"/>
      <c r="M940" s="105"/>
      <c r="N940" s="106"/>
      <c r="O940" s="106"/>
      <c r="P940" s="106"/>
      <c r="Q940" s="106"/>
      <c r="R940" s="106"/>
      <c r="S940" s="106"/>
      <c r="T940" s="107"/>
      <c r="AT940" s="104" t="s">
        <v>249</v>
      </c>
      <c r="AU940" s="104" t="s">
        <v>83</v>
      </c>
      <c r="AV940" s="12" t="s">
        <v>83</v>
      </c>
      <c r="AW940" s="12" t="s">
        <v>31</v>
      </c>
      <c r="AX940" s="12" t="s">
        <v>75</v>
      </c>
      <c r="AY940" s="104" t="s">
        <v>240</v>
      </c>
    </row>
    <row r="941" spans="2:51" s="12" customFormat="1" ht="33.75">
      <c r="B941" s="103"/>
      <c r="C941" s="199"/>
      <c r="D941" s="200" t="s">
        <v>249</v>
      </c>
      <c r="E941" s="201" t="s">
        <v>1</v>
      </c>
      <c r="F941" s="202" t="s">
        <v>1657</v>
      </c>
      <c r="G941" s="199"/>
      <c r="H941" s="203">
        <v>3.985</v>
      </c>
      <c r="I941" s="137"/>
      <c r="J941" s="199"/>
      <c r="K941" s="199"/>
      <c r="L941" s="103"/>
      <c r="M941" s="105"/>
      <c r="N941" s="106"/>
      <c r="O941" s="106"/>
      <c r="P941" s="106"/>
      <c r="Q941" s="106"/>
      <c r="R941" s="106"/>
      <c r="S941" s="106"/>
      <c r="T941" s="107"/>
      <c r="AT941" s="104" t="s">
        <v>249</v>
      </c>
      <c r="AU941" s="104" t="s">
        <v>83</v>
      </c>
      <c r="AV941" s="12" t="s">
        <v>83</v>
      </c>
      <c r="AW941" s="12" t="s">
        <v>31</v>
      </c>
      <c r="AX941" s="12" t="s">
        <v>75</v>
      </c>
      <c r="AY941" s="104" t="s">
        <v>240</v>
      </c>
    </row>
    <row r="942" spans="2:51" s="12" customFormat="1" ht="33.75">
      <c r="B942" s="103"/>
      <c r="C942" s="199"/>
      <c r="D942" s="200" t="s">
        <v>249</v>
      </c>
      <c r="E942" s="201" t="s">
        <v>1</v>
      </c>
      <c r="F942" s="202" t="s">
        <v>1658</v>
      </c>
      <c r="G942" s="199"/>
      <c r="H942" s="203">
        <v>3.125</v>
      </c>
      <c r="I942" s="137"/>
      <c r="J942" s="199"/>
      <c r="K942" s="199"/>
      <c r="L942" s="103"/>
      <c r="M942" s="105"/>
      <c r="N942" s="106"/>
      <c r="O942" s="106"/>
      <c r="P942" s="106"/>
      <c r="Q942" s="106"/>
      <c r="R942" s="106"/>
      <c r="S942" s="106"/>
      <c r="T942" s="107"/>
      <c r="AT942" s="104" t="s">
        <v>249</v>
      </c>
      <c r="AU942" s="104" t="s">
        <v>83</v>
      </c>
      <c r="AV942" s="12" t="s">
        <v>83</v>
      </c>
      <c r="AW942" s="12" t="s">
        <v>31</v>
      </c>
      <c r="AX942" s="12" t="s">
        <v>75</v>
      </c>
      <c r="AY942" s="104" t="s">
        <v>240</v>
      </c>
    </row>
    <row r="943" spans="2:51" s="12" customFormat="1" ht="33.75">
      <c r="B943" s="103"/>
      <c r="C943" s="199"/>
      <c r="D943" s="200" t="s">
        <v>249</v>
      </c>
      <c r="E943" s="201" t="s">
        <v>1</v>
      </c>
      <c r="F943" s="202" t="s">
        <v>1659</v>
      </c>
      <c r="G943" s="199"/>
      <c r="H943" s="203">
        <v>3.188</v>
      </c>
      <c r="I943" s="137"/>
      <c r="J943" s="199"/>
      <c r="K943" s="199"/>
      <c r="L943" s="103"/>
      <c r="M943" s="105"/>
      <c r="N943" s="106"/>
      <c r="O943" s="106"/>
      <c r="P943" s="106"/>
      <c r="Q943" s="106"/>
      <c r="R943" s="106"/>
      <c r="S943" s="106"/>
      <c r="T943" s="107"/>
      <c r="AT943" s="104" t="s">
        <v>249</v>
      </c>
      <c r="AU943" s="104" t="s">
        <v>83</v>
      </c>
      <c r="AV943" s="12" t="s">
        <v>83</v>
      </c>
      <c r="AW943" s="12" t="s">
        <v>31</v>
      </c>
      <c r="AX943" s="12" t="s">
        <v>75</v>
      </c>
      <c r="AY943" s="104" t="s">
        <v>240</v>
      </c>
    </row>
    <row r="944" spans="2:51" s="15" customFormat="1" ht="12">
      <c r="B944" s="118"/>
      <c r="C944" s="211"/>
      <c r="D944" s="200" t="s">
        <v>249</v>
      </c>
      <c r="E944" s="212" t="s">
        <v>1</v>
      </c>
      <c r="F944" s="213" t="s">
        <v>336</v>
      </c>
      <c r="G944" s="211"/>
      <c r="H944" s="214">
        <v>18.268</v>
      </c>
      <c r="I944" s="140"/>
      <c r="J944" s="211"/>
      <c r="K944" s="211"/>
      <c r="L944" s="118"/>
      <c r="M944" s="120"/>
      <c r="N944" s="121"/>
      <c r="O944" s="121"/>
      <c r="P944" s="121"/>
      <c r="Q944" s="121"/>
      <c r="R944" s="121"/>
      <c r="S944" s="121"/>
      <c r="T944" s="122"/>
      <c r="AT944" s="119" t="s">
        <v>249</v>
      </c>
      <c r="AU944" s="119" t="s">
        <v>83</v>
      </c>
      <c r="AV944" s="15" t="s">
        <v>92</v>
      </c>
      <c r="AW944" s="15" t="s">
        <v>31</v>
      </c>
      <c r="AX944" s="15" t="s">
        <v>75</v>
      </c>
      <c r="AY944" s="119" t="s">
        <v>240</v>
      </c>
    </row>
    <row r="945" spans="2:51" s="14" customFormat="1" ht="12">
      <c r="B945" s="113"/>
      <c r="C945" s="207"/>
      <c r="D945" s="200" t="s">
        <v>249</v>
      </c>
      <c r="E945" s="208" t="s">
        <v>179</v>
      </c>
      <c r="F945" s="209" t="s">
        <v>273</v>
      </c>
      <c r="G945" s="207"/>
      <c r="H945" s="210">
        <v>37.847</v>
      </c>
      <c r="I945" s="138"/>
      <c r="J945" s="207"/>
      <c r="K945" s="207"/>
      <c r="L945" s="113"/>
      <c r="M945" s="115"/>
      <c r="N945" s="116"/>
      <c r="O945" s="116"/>
      <c r="P945" s="116"/>
      <c r="Q945" s="116"/>
      <c r="R945" s="116"/>
      <c r="S945" s="116"/>
      <c r="T945" s="117"/>
      <c r="AT945" s="114" t="s">
        <v>249</v>
      </c>
      <c r="AU945" s="114" t="s">
        <v>83</v>
      </c>
      <c r="AV945" s="14" t="s">
        <v>247</v>
      </c>
      <c r="AW945" s="14" t="s">
        <v>31</v>
      </c>
      <c r="AX945" s="14" t="s">
        <v>6</v>
      </c>
      <c r="AY945" s="114" t="s">
        <v>240</v>
      </c>
    </row>
    <row r="946" spans="2:65" s="1" customFormat="1" ht="24">
      <c r="B946" s="95"/>
      <c r="C946" s="193">
        <v>293</v>
      </c>
      <c r="D946" s="193" t="s">
        <v>242</v>
      </c>
      <c r="E946" s="194" t="s">
        <v>1660</v>
      </c>
      <c r="F946" s="195" t="s">
        <v>1661</v>
      </c>
      <c r="G946" s="196" t="s">
        <v>245</v>
      </c>
      <c r="H946" s="197">
        <v>37.847</v>
      </c>
      <c r="I946" s="128">
        <v>0</v>
      </c>
      <c r="J946" s="198">
        <f>ROUND(I946*H946,1)</f>
        <v>0</v>
      </c>
      <c r="K946" s="195" t="s">
        <v>246</v>
      </c>
      <c r="L946" s="28"/>
      <c r="M946" s="97" t="s">
        <v>1</v>
      </c>
      <c r="N946" s="98" t="s">
        <v>41</v>
      </c>
      <c r="O946" s="99">
        <v>0.138</v>
      </c>
      <c r="P946" s="99">
        <f>O946*H946</f>
        <v>5.222886000000001</v>
      </c>
      <c r="Q946" s="99">
        <v>0.00017</v>
      </c>
      <c r="R946" s="99">
        <f>Q946*H946</f>
        <v>0.0064339900000000005</v>
      </c>
      <c r="S946" s="99">
        <v>0</v>
      </c>
      <c r="T946" s="100">
        <f>S946*H946</f>
        <v>0</v>
      </c>
      <c r="AR946" s="101" t="s">
        <v>357</v>
      </c>
      <c r="AT946" s="101" t="s">
        <v>242</v>
      </c>
      <c r="AU946" s="101" t="s">
        <v>83</v>
      </c>
      <c r="AY946" s="17" t="s">
        <v>240</v>
      </c>
      <c r="BE946" s="102">
        <f>IF(N946="základní",J946,0)</f>
        <v>0</v>
      </c>
      <c r="BF946" s="102">
        <f>IF(N946="snížená",J946,0)</f>
        <v>0</v>
      </c>
      <c r="BG946" s="102">
        <f>IF(N946="zákl. přenesená",J946,0)</f>
        <v>0</v>
      </c>
      <c r="BH946" s="102">
        <f>IF(N946="sníž. přenesená",J946,0)</f>
        <v>0</v>
      </c>
      <c r="BI946" s="102">
        <f>IF(N946="nulová",J946,0)</f>
        <v>0</v>
      </c>
      <c r="BJ946" s="17" t="s">
        <v>83</v>
      </c>
      <c r="BK946" s="102">
        <f>ROUND(I946*H946,1)</f>
        <v>0</v>
      </c>
      <c r="BL946" s="17" t="s">
        <v>357</v>
      </c>
      <c r="BM946" s="101" t="s">
        <v>1662</v>
      </c>
    </row>
    <row r="947" spans="2:51" s="12" customFormat="1" ht="12">
      <c r="B947" s="103"/>
      <c r="C947" s="199"/>
      <c r="D947" s="200" t="s">
        <v>249</v>
      </c>
      <c r="E947" s="201" t="s">
        <v>1</v>
      </c>
      <c r="F947" s="202" t="s">
        <v>179</v>
      </c>
      <c r="G947" s="199"/>
      <c r="H947" s="203">
        <v>37.847</v>
      </c>
      <c r="I947" s="137"/>
      <c r="J947" s="199"/>
      <c r="K947" s="199"/>
      <c r="L947" s="103"/>
      <c r="M947" s="105"/>
      <c r="N947" s="106"/>
      <c r="O947" s="106"/>
      <c r="P947" s="106"/>
      <c r="Q947" s="106"/>
      <c r="R947" s="106"/>
      <c r="S947" s="106"/>
      <c r="T947" s="107"/>
      <c r="AT947" s="104" t="s">
        <v>249</v>
      </c>
      <c r="AU947" s="104" t="s">
        <v>83</v>
      </c>
      <c r="AV947" s="12" t="s">
        <v>83</v>
      </c>
      <c r="AW947" s="12" t="s">
        <v>31</v>
      </c>
      <c r="AX947" s="12" t="s">
        <v>6</v>
      </c>
      <c r="AY947" s="104" t="s">
        <v>240</v>
      </c>
    </row>
    <row r="948" spans="2:65" s="1" customFormat="1" ht="24">
      <c r="B948" s="95"/>
      <c r="C948" s="193">
        <v>294</v>
      </c>
      <c r="D948" s="193" t="s">
        <v>242</v>
      </c>
      <c r="E948" s="194" t="s">
        <v>1663</v>
      </c>
      <c r="F948" s="195" t="s">
        <v>1664</v>
      </c>
      <c r="G948" s="196" t="s">
        <v>245</v>
      </c>
      <c r="H948" s="197">
        <v>37.847</v>
      </c>
      <c r="I948" s="128">
        <v>0</v>
      </c>
      <c r="J948" s="198">
        <f>ROUND(I948*H948,1)</f>
        <v>0</v>
      </c>
      <c r="K948" s="195" t="s">
        <v>246</v>
      </c>
      <c r="L948" s="28"/>
      <c r="M948" s="97" t="s">
        <v>1</v>
      </c>
      <c r="N948" s="98" t="s">
        <v>41</v>
      </c>
      <c r="O948" s="99">
        <v>0.155</v>
      </c>
      <c r="P948" s="99">
        <f>O948*H948</f>
        <v>5.866285</v>
      </c>
      <c r="Q948" s="99">
        <v>0.00013</v>
      </c>
      <c r="R948" s="99">
        <f>Q948*H948</f>
        <v>0.00492011</v>
      </c>
      <c r="S948" s="99">
        <v>0</v>
      </c>
      <c r="T948" s="100">
        <f>S948*H948</f>
        <v>0</v>
      </c>
      <c r="AR948" s="101" t="s">
        <v>357</v>
      </c>
      <c r="AT948" s="101" t="s">
        <v>242</v>
      </c>
      <c r="AU948" s="101" t="s">
        <v>83</v>
      </c>
      <c r="AY948" s="17" t="s">
        <v>240</v>
      </c>
      <c r="BE948" s="102">
        <f>IF(N948="základní",J948,0)</f>
        <v>0</v>
      </c>
      <c r="BF948" s="102">
        <f>IF(N948="snížená",J948,0)</f>
        <v>0</v>
      </c>
      <c r="BG948" s="102">
        <f>IF(N948="zákl. přenesená",J948,0)</f>
        <v>0</v>
      </c>
      <c r="BH948" s="102">
        <f>IF(N948="sníž. přenesená",J948,0)</f>
        <v>0</v>
      </c>
      <c r="BI948" s="102">
        <f>IF(N948="nulová",J948,0)</f>
        <v>0</v>
      </c>
      <c r="BJ948" s="17" t="s">
        <v>83</v>
      </c>
      <c r="BK948" s="102">
        <f>ROUND(I948*H948,1)</f>
        <v>0</v>
      </c>
      <c r="BL948" s="17" t="s">
        <v>357</v>
      </c>
      <c r="BM948" s="101" t="s">
        <v>1665</v>
      </c>
    </row>
    <row r="949" spans="2:51" s="12" customFormat="1" ht="12">
      <c r="B949" s="103"/>
      <c r="C949" s="199"/>
      <c r="D949" s="200" t="s">
        <v>249</v>
      </c>
      <c r="E949" s="201" t="s">
        <v>1</v>
      </c>
      <c r="F949" s="202" t="s">
        <v>179</v>
      </c>
      <c r="G949" s="199"/>
      <c r="H949" s="203">
        <v>37.847</v>
      </c>
      <c r="I949" s="137"/>
      <c r="J949" s="199"/>
      <c r="K949" s="199"/>
      <c r="L949" s="103"/>
      <c r="M949" s="105"/>
      <c r="N949" s="106"/>
      <c r="O949" s="106"/>
      <c r="P949" s="106"/>
      <c r="Q949" s="106"/>
      <c r="R949" s="106"/>
      <c r="S949" s="106"/>
      <c r="T949" s="107"/>
      <c r="AT949" s="104" t="s">
        <v>249</v>
      </c>
      <c r="AU949" s="104" t="s">
        <v>83</v>
      </c>
      <c r="AV949" s="12" t="s">
        <v>83</v>
      </c>
      <c r="AW949" s="12" t="s">
        <v>31</v>
      </c>
      <c r="AX949" s="12" t="s">
        <v>6</v>
      </c>
      <c r="AY949" s="104" t="s">
        <v>240</v>
      </c>
    </row>
    <row r="950" spans="2:65" s="1" customFormat="1" ht="24">
      <c r="B950" s="95"/>
      <c r="C950" s="193">
        <v>295</v>
      </c>
      <c r="D950" s="193" t="s">
        <v>242</v>
      </c>
      <c r="E950" s="194" t="s">
        <v>1666</v>
      </c>
      <c r="F950" s="195" t="s">
        <v>1667</v>
      </c>
      <c r="G950" s="196" t="s">
        <v>245</v>
      </c>
      <c r="H950" s="197">
        <v>37.847</v>
      </c>
      <c r="I950" s="128">
        <v>0</v>
      </c>
      <c r="J950" s="198">
        <f>ROUND(I950*H950,1)</f>
        <v>0</v>
      </c>
      <c r="K950" s="195" t="s">
        <v>246</v>
      </c>
      <c r="L950" s="28"/>
      <c r="M950" s="97" t="s">
        <v>1</v>
      </c>
      <c r="N950" s="98" t="s">
        <v>41</v>
      </c>
      <c r="O950" s="99">
        <v>0.166</v>
      </c>
      <c r="P950" s="99">
        <f>O950*H950</f>
        <v>6.282602000000001</v>
      </c>
      <c r="Q950" s="99">
        <v>0.00012</v>
      </c>
      <c r="R950" s="99">
        <f>Q950*H950</f>
        <v>0.00454164</v>
      </c>
      <c r="S950" s="99">
        <v>0</v>
      </c>
      <c r="T950" s="100">
        <f>S950*H950</f>
        <v>0</v>
      </c>
      <c r="AR950" s="101" t="s">
        <v>357</v>
      </c>
      <c r="AT950" s="101" t="s">
        <v>242</v>
      </c>
      <c r="AU950" s="101" t="s">
        <v>83</v>
      </c>
      <c r="AY950" s="17" t="s">
        <v>240</v>
      </c>
      <c r="BE950" s="102">
        <f>IF(N950="základní",J950,0)</f>
        <v>0</v>
      </c>
      <c r="BF950" s="102">
        <f>IF(N950="snížená",J950,0)</f>
        <v>0</v>
      </c>
      <c r="BG950" s="102">
        <f>IF(N950="zákl. přenesená",J950,0)</f>
        <v>0</v>
      </c>
      <c r="BH950" s="102">
        <f>IF(N950="sníž. přenesená",J950,0)</f>
        <v>0</v>
      </c>
      <c r="BI950" s="102">
        <f>IF(N950="nulová",J950,0)</f>
        <v>0</v>
      </c>
      <c r="BJ950" s="17" t="s">
        <v>83</v>
      </c>
      <c r="BK950" s="102">
        <f>ROUND(I950*H950,1)</f>
        <v>0</v>
      </c>
      <c r="BL950" s="17" t="s">
        <v>357</v>
      </c>
      <c r="BM950" s="101" t="s">
        <v>1668</v>
      </c>
    </row>
    <row r="951" spans="2:51" s="12" customFormat="1" ht="12">
      <c r="B951" s="103"/>
      <c r="C951" s="199"/>
      <c r="D951" s="200" t="s">
        <v>249</v>
      </c>
      <c r="E951" s="201" t="s">
        <v>1</v>
      </c>
      <c r="F951" s="202" t="s">
        <v>179</v>
      </c>
      <c r="G951" s="199"/>
      <c r="H951" s="203">
        <v>37.847</v>
      </c>
      <c r="I951" s="137"/>
      <c r="J951" s="199"/>
      <c r="K951" s="199"/>
      <c r="L951" s="103"/>
      <c r="M951" s="105"/>
      <c r="N951" s="106"/>
      <c r="O951" s="106"/>
      <c r="P951" s="106"/>
      <c r="Q951" s="106"/>
      <c r="R951" s="106"/>
      <c r="S951" s="106"/>
      <c r="T951" s="107"/>
      <c r="AT951" s="104" t="s">
        <v>249</v>
      </c>
      <c r="AU951" s="104" t="s">
        <v>83</v>
      </c>
      <c r="AV951" s="12" t="s">
        <v>83</v>
      </c>
      <c r="AW951" s="12" t="s">
        <v>31</v>
      </c>
      <c r="AX951" s="12" t="s">
        <v>6</v>
      </c>
      <c r="AY951" s="104" t="s">
        <v>240</v>
      </c>
    </row>
    <row r="952" spans="2:65" s="1" customFormat="1" ht="36">
      <c r="B952" s="95"/>
      <c r="C952" s="193">
        <v>296</v>
      </c>
      <c r="D952" s="193" t="s">
        <v>242</v>
      </c>
      <c r="E952" s="194" t="s">
        <v>1669</v>
      </c>
      <c r="F952" s="195" t="s">
        <v>1670</v>
      </c>
      <c r="G952" s="196" t="s">
        <v>245</v>
      </c>
      <c r="H952" s="197">
        <v>37.847</v>
      </c>
      <c r="I952" s="128">
        <v>0</v>
      </c>
      <c r="J952" s="198">
        <f>ROUND(I952*H952,1)</f>
        <v>0</v>
      </c>
      <c r="K952" s="195" t="s">
        <v>246</v>
      </c>
      <c r="L952" s="28"/>
      <c r="M952" s="97" t="s">
        <v>1</v>
      </c>
      <c r="N952" s="98" t="s">
        <v>41</v>
      </c>
      <c r="O952" s="99">
        <v>0.038</v>
      </c>
      <c r="P952" s="99">
        <f>O952*H952</f>
        <v>1.438186</v>
      </c>
      <c r="Q952" s="99">
        <v>3E-05</v>
      </c>
      <c r="R952" s="99">
        <f>Q952*H952</f>
        <v>0.00113541</v>
      </c>
      <c r="S952" s="99">
        <v>0</v>
      </c>
      <c r="T952" s="100">
        <f>S952*H952</f>
        <v>0</v>
      </c>
      <c r="AR952" s="101" t="s">
        <v>357</v>
      </c>
      <c r="AT952" s="101" t="s">
        <v>242</v>
      </c>
      <c r="AU952" s="101" t="s">
        <v>83</v>
      </c>
      <c r="AY952" s="17" t="s">
        <v>240</v>
      </c>
      <c r="BE952" s="102">
        <f>IF(N952="základní",J952,0)</f>
        <v>0</v>
      </c>
      <c r="BF952" s="102">
        <f>IF(N952="snížená",J952,0)</f>
        <v>0</v>
      </c>
      <c r="BG952" s="102">
        <f>IF(N952="zákl. přenesená",J952,0)</f>
        <v>0</v>
      </c>
      <c r="BH952" s="102">
        <f>IF(N952="sníž. přenesená",J952,0)</f>
        <v>0</v>
      </c>
      <c r="BI952" s="102">
        <f>IF(N952="nulová",J952,0)</f>
        <v>0</v>
      </c>
      <c r="BJ952" s="17" t="s">
        <v>83</v>
      </c>
      <c r="BK952" s="102">
        <f>ROUND(I952*H952,1)</f>
        <v>0</v>
      </c>
      <c r="BL952" s="17" t="s">
        <v>357</v>
      </c>
      <c r="BM952" s="101" t="s">
        <v>1671</v>
      </c>
    </row>
    <row r="953" spans="2:51" s="12" customFormat="1" ht="12">
      <c r="B953" s="103"/>
      <c r="C953" s="199"/>
      <c r="D953" s="200" t="s">
        <v>249</v>
      </c>
      <c r="E953" s="201" t="s">
        <v>1</v>
      </c>
      <c r="F953" s="202" t="s">
        <v>179</v>
      </c>
      <c r="G953" s="199"/>
      <c r="H953" s="203">
        <v>37.847</v>
      </c>
      <c r="I953" s="137"/>
      <c r="J953" s="199"/>
      <c r="K953" s="199"/>
      <c r="L953" s="103"/>
      <c r="M953" s="105"/>
      <c r="N953" s="106"/>
      <c r="O953" s="106"/>
      <c r="P953" s="106"/>
      <c r="Q953" s="106"/>
      <c r="R953" s="106"/>
      <c r="S953" s="106"/>
      <c r="T953" s="107"/>
      <c r="AT953" s="104" t="s">
        <v>249</v>
      </c>
      <c r="AU953" s="104" t="s">
        <v>83</v>
      </c>
      <c r="AV953" s="12" t="s">
        <v>83</v>
      </c>
      <c r="AW953" s="12" t="s">
        <v>31</v>
      </c>
      <c r="AX953" s="12" t="s">
        <v>6</v>
      </c>
      <c r="AY953" s="104" t="s">
        <v>240</v>
      </c>
    </row>
    <row r="954" spans="2:65" s="1" customFormat="1" ht="24">
      <c r="B954" s="95"/>
      <c r="C954" s="193">
        <v>297</v>
      </c>
      <c r="D954" s="193" t="s">
        <v>242</v>
      </c>
      <c r="E954" s="194" t="s">
        <v>1672</v>
      </c>
      <c r="F954" s="195" t="s">
        <v>1673</v>
      </c>
      <c r="G954" s="196" t="s">
        <v>245</v>
      </c>
      <c r="H954" s="197">
        <v>1.016</v>
      </c>
      <c r="I954" s="128">
        <v>0</v>
      </c>
      <c r="J954" s="198">
        <f>ROUND(I954*H954,1)</f>
        <v>0</v>
      </c>
      <c r="K954" s="195" t="s">
        <v>246</v>
      </c>
      <c r="L954" s="28"/>
      <c r="M954" s="97" t="s">
        <v>1</v>
      </c>
      <c r="N954" s="98" t="s">
        <v>41</v>
      </c>
      <c r="O954" s="99">
        <v>0.133</v>
      </c>
      <c r="P954" s="99">
        <f>O954*H954</f>
        <v>0.135128</v>
      </c>
      <c r="Q954" s="99">
        <v>8E-05</v>
      </c>
      <c r="R954" s="99">
        <f>Q954*H954</f>
        <v>8.128000000000001E-05</v>
      </c>
      <c r="S954" s="99">
        <v>0</v>
      </c>
      <c r="T954" s="100">
        <f>S954*H954</f>
        <v>0</v>
      </c>
      <c r="AR954" s="101" t="s">
        <v>357</v>
      </c>
      <c r="AT954" s="101" t="s">
        <v>242</v>
      </c>
      <c r="AU954" s="101" t="s">
        <v>83</v>
      </c>
      <c r="AY954" s="17" t="s">
        <v>240</v>
      </c>
      <c r="BE954" s="102">
        <f>IF(N954="základní",J954,0)</f>
        <v>0</v>
      </c>
      <c r="BF954" s="102">
        <f>IF(N954="snížená",J954,0)</f>
        <v>0</v>
      </c>
      <c r="BG954" s="102">
        <f>IF(N954="zákl. přenesená",J954,0)</f>
        <v>0</v>
      </c>
      <c r="BH954" s="102">
        <f>IF(N954="sníž. přenesená",J954,0)</f>
        <v>0</v>
      </c>
      <c r="BI954" s="102">
        <f>IF(N954="nulová",J954,0)</f>
        <v>0</v>
      </c>
      <c r="BJ954" s="17" t="s">
        <v>83</v>
      </c>
      <c r="BK954" s="102">
        <f>ROUND(I954*H954,1)</f>
        <v>0</v>
      </c>
      <c r="BL954" s="17" t="s">
        <v>357</v>
      </c>
      <c r="BM954" s="101" t="s">
        <v>1674</v>
      </c>
    </row>
    <row r="955" spans="2:51" s="12" customFormat="1" ht="12">
      <c r="B955" s="103"/>
      <c r="C955" s="199"/>
      <c r="D955" s="200" t="s">
        <v>249</v>
      </c>
      <c r="E955" s="201" t="s">
        <v>1</v>
      </c>
      <c r="F955" s="202" t="s">
        <v>181</v>
      </c>
      <c r="G955" s="199"/>
      <c r="H955" s="203">
        <v>1.016</v>
      </c>
      <c r="I955" s="137"/>
      <c r="J955" s="199"/>
      <c r="K955" s="199"/>
      <c r="L955" s="103"/>
      <c r="M955" s="105"/>
      <c r="N955" s="106"/>
      <c r="O955" s="106"/>
      <c r="P955" s="106"/>
      <c r="Q955" s="106"/>
      <c r="R955" s="106"/>
      <c r="S955" s="106"/>
      <c r="T955" s="107"/>
      <c r="AT955" s="104" t="s">
        <v>249</v>
      </c>
      <c r="AU955" s="104" t="s">
        <v>83</v>
      </c>
      <c r="AV955" s="12" t="s">
        <v>83</v>
      </c>
      <c r="AW955" s="12" t="s">
        <v>31</v>
      </c>
      <c r="AX955" s="12" t="s">
        <v>6</v>
      </c>
      <c r="AY955" s="104" t="s">
        <v>240</v>
      </c>
    </row>
    <row r="956" spans="2:65" s="1" customFormat="1" ht="24">
      <c r="B956" s="95"/>
      <c r="C956" s="193">
        <v>298</v>
      </c>
      <c r="D956" s="193" t="s">
        <v>242</v>
      </c>
      <c r="E956" s="194" t="s">
        <v>1675</v>
      </c>
      <c r="F956" s="195" t="s">
        <v>1676</v>
      </c>
      <c r="G956" s="196" t="s">
        <v>245</v>
      </c>
      <c r="H956" s="197">
        <v>1.016</v>
      </c>
      <c r="I956" s="128">
        <v>0</v>
      </c>
      <c r="J956" s="198">
        <f>ROUND(I956*H956,1)</f>
        <v>0</v>
      </c>
      <c r="K956" s="195" t="s">
        <v>246</v>
      </c>
      <c r="L956" s="28"/>
      <c r="M956" s="97" t="s">
        <v>1</v>
      </c>
      <c r="N956" s="98" t="s">
        <v>41</v>
      </c>
      <c r="O956" s="99">
        <v>0.184</v>
      </c>
      <c r="P956" s="99">
        <f>O956*H956</f>
        <v>0.186944</v>
      </c>
      <c r="Q956" s="99">
        <v>0.00014</v>
      </c>
      <c r="R956" s="99">
        <f>Q956*H956</f>
        <v>0.00014224</v>
      </c>
      <c r="S956" s="99">
        <v>0</v>
      </c>
      <c r="T956" s="100">
        <f>S956*H956</f>
        <v>0</v>
      </c>
      <c r="AR956" s="101" t="s">
        <v>357</v>
      </c>
      <c r="AT956" s="101" t="s">
        <v>242</v>
      </c>
      <c r="AU956" s="101" t="s">
        <v>83</v>
      </c>
      <c r="AY956" s="17" t="s">
        <v>240</v>
      </c>
      <c r="BE956" s="102">
        <f>IF(N956="základní",J956,0)</f>
        <v>0</v>
      </c>
      <c r="BF956" s="102">
        <f>IF(N956="snížená",J956,0)</f>
        <v>0</v>
      </c>
      <c r="BG956" s="102">
        <f>IF(N956="zákl. přenesená",J956,0)</f>
        <v>0</v>
      </c>
      <c r="BH956" s="102">
        <f>IF(N956="sníž. přenesená",J956,0)</f>
        <v>0</v>
      </c>
      <c r="BI956" s="102">
        <f>IF(N956="nulová",J956,0)</f>
        <v>0</v>
      </c>
      <c r="BJ956" s="17" t="s">
        <v>83</v>
      </c>
      <c r="BK956" s="102">
        <f>ROUND(I956*H956,1)</f>
        <v>0</v>
      </c>
      <c r="BL956" s="17" t="s">
        <v>357</v>
      </c>
      <c r="BM956" s="101" t="s">
        <v>1677</v>
      </c>
    </row>
    <row r="957" spans="2:51" s="12" customFormat="1" ht="12">
      <c r="B957" s="103"/>
      <c r="C957" s="199"/>
      <c r="D957" s="200" t="s">
        <v>249</v>
      </c>
      <c r="E957" s="201" t="s">
        <v>1</v>
      </c>
      <c r="F957" s="202" t="s">
        <v>181</v>
      </c>
      <c r="G957" s="199"/>
      <c r="H957" s="203">
        <v>1.016</v>
      </c>
      <c r="I957" s="137"/>
      <c r="J957" s="199"/>
      <c r="K957" s="199"/>
      <c r="L957" s="103"/>
      <c r="M957" s="105"/>
      <c r="N957" s="106"/>
      <c r="O957" s="106"/>
      <c r="P957" s="106"/>
      <c r="Q957" s="106"/>
      <c r="R957" s="106"/>
      <c r="S957" s="106"/>
      <c r="T957" s="107"/>
      <c r="AT957" s="104" t="s">
        <v>249</v>
      </c>
      <c r="AU957" s="104" t="s">
        <v>83</v>
      </c>
      <c r="AV957" s="12" t="s">
        <v>83</v>
      </c>
      <c r="AW957" s="12" t="s">
        <v>31</v>
      </c>
      <c r="AX957" s="12" t="s">
        <v>6</v>
      </c>
      <c r="AY957" s="104" t="s">
        <v>240</v>
      </c>
    </row>
    <row r="958" spans="2:65" s="1" customFormat="1" ht="24">
      <c r="B958" s="95"/>
      <c r="C958" s="193">
        <v>299</v>
      </c>
      <c r="D958" s="193" t="s">
        <v>242</v>
      </c>
      <c r="E958" s="194" t="s">
        <v>1678</v>
      </c>
      <c r="F958" s="195" t="s">
        <v>1679</v>
      </c>
      <c r="G958" s="196" t="s">
        <v>245</v>
      </c>
      <c r="H958" s="197">
        <v>1.016</v>
      </c>
      <c r="I958" s="128">
        <v>0</v>
      </c>
      <c r="J958" s="198">
        <f>ROUND(I958*H958,1)</f>
        <v>0</v>
      </c>
      <c r="K958" s="195" t="s">
        <v>246</v>
      </c>
      <c r="L958" s="28"/>
      <c r="M958" s="97" t="s">
        <v>1</v>
      </c>
      <c r="N958" s="98" t="s">
        <v>41</v>
      </c>
      <c r="O958" s="99">
        <v>0.172</v>
      </c>
      <c r="P958" s="99">
        <f>O958*H958</f>
        <v>0.174752</v>
      </c>
      <c r="Q958" s="99">
        <v>0.00012</v>
      </c>
      <c r="R958" s="99">
        <f>Q958*H958</f>
        <v>0.00012192</v>
      </c>
      <c r="S958" s="99">
        <v>0</v>
      </c>
      <c r="T958" s="100">
        <f>S958*H958</f>
        <v>0</v>
      </c>
      <c r="AR958" s="101" t="s">
        <v>357</v>
      </c>
      <c r="AT958" s="101" t="s">
        <v>242</v>
      </c>
      <c r="AU958" s="101" t="s">
        <v>83</v>
      </c>
      <c r="AY958" s="17" t="s">
        <v>240</v>
      </c>
      <c r="BE958" s="102">
        <f>IF(N958="základní",J958,0)</f>
        <v>0</v>
      </c>
      <c r="BF958" s="102">
        <f>IF(N958="snížená",J958,0)</f>
        <v>0</v>
      </c>
      <c r="BG958" s="102">
        <f>IF(N958="zákl. přenesená",J958,0)</f>
        <v>0</v>
      </c>
      <c r="BH958" s="102">
        <f>IF(N958="sníž. přenesená",J958,0)</f>
        <v>0</v>
      </c>
      <c r="BI958" s="102">
        <f>IF(N958="nulová",J958,0)</f>
        <v>0</v>
      </c>
      <c r="BJ958" s="17" t="s">
        <v>83</v>
      </c>
      <c r="BK958" s="102">
        <f>ROUND(I958*H958,1)</f>
        <v>0</v>
      </c>
      <c r="BL958" s="17" t="s">
        <v>357</v>
      </c>
      <c r="BM958" s="101" t="s">
        <v>1680</v>
      </c>
    </row>
    <row r="959" spans="2:51" s="12" customFormat="1" ht="22.5">
      <c r="B959" s="103"/>
      <c r="C959" s="199"/>
      <c r="D959" s="200" t="s">
        <v>249</v>
      </c>
      <c r="E959" s="201" t="s">
        <v>181</v>
      </c>
      <c r="F959" s="202" t="s">
        <v>1681</v>
      </c>
      <c r="G959" s="199"/>
      <c r="H959" s="203">
        <v>1.016</v>
      </c>
      <c r="I959" s="137"/>
      <c r="J959" s="199"/>
      <c r="K959" s="199"/>
      <c r="L959" s="103"/>
      <c r="M959" s="105"/>
      <c r="N959" s="106"/>
      <c r="O959" s="106"/>
      <c r="P959" s="106"/>
      <c r="Q959" s="106"/>
      <c r="R959" s="106"/>
      <c r="S959" s="106"/>
      <c r="T959" s="107"/>
      <c r="AT959" s="104" t="s">
        <v>249</v>
      </c>
      <c r="AU959" s="104" t="s">
        <v>83</v>
      </c>
      <c r="AV959" s="12" t="s">
        <v>83</v>
      </c>
      <c r="AW959" s="12" t="s">
        <v>31</v>
      </c>
      <c r="AX959" s="12" t="s">
        <v>6</v>
      </c>
      <c r="AY959" s="104" t="s">
        <v>240</v>
      </c>
    </row>
    <row r="960" spans="2:63" s="11" customFormat="1" ht="22.9" customHeight="1">
      <c r="B960" s="87"/>
      <c r="C960" s="189"/>
      <c r="D960" s="190" t="s">
        <v>74</v>
      </c>
      <c r="E960" s="191" t="s">
        <v>1682</v>
      </c>
      <c r="F960" s="191" t="s">
        <v>1683</v>
      </c>
      <c r="G960" s="189"/>
      <c r="H960" s="189"/>
      <c r="I960" s="142"/>
      <c r="J960" s="192">
        <f>BK960</f>
        <v>0</v>
      </c>
      <c r="K960" s="189"/>
      <c r="L960" s="87"/>
      <c r="M960" s="89"/>
      <c r="N960" s="90"/>
      <c r="O960" s="90"/>
      <c r="P960" s="91">
        <f>SUM(P961:P976)</f>
        <v>90.882692</v>
      </c>
      <c r="Q960" s="90"/>
      <c r="R960" s="91">
        <f>SUM(R961:R976)</f>
        <v>0.44803603000000003</v>
      </c>
      <c r="S960" s="90"/>
      <c r="T960" s="92">
        <f>SUM(T961:T976)</f>
        <v>0.1034899</v>
      </c>
      <c r="AR960" s="88" t="s">
        <v>83</v>
      </c>
      <c r="AT960" s="93" t="s">
        <v>74</v>
      </c>
      <c r="AU960" s="93" t="s">
        <v>6</v>
      </c>
      <c r="AY960" s="88" t="s">
        <v>240</v>
      </c>
      <c r="BK960" s="94">
        <f>SUM(BK961:BK976)</f>
        <v>0</v>
      </c>
    </row>
    <row r="961" spans="2:65" s="1" customFormat="1" ht="24">
      <c r="B961" s="95"/>
      <c r="C961" s="193">
        <v>300</v>
      </c>
      <c r="D961" s="193" t="s">
        <v>242</v>
      </c>
      <c r="E961" s="194" t="s">
        <v>1684</v>
      </c>
      <c r="F961" s="195" t="s">
        <v>1685</v>
      </c>
      <c r="G961" s="196" t="s">
        <v>245</v>
      </c>
      <c r="H961" s="197">
        <v>219.523</v>
      </c>
      <c r="I961" s="128">
        <v>0</v>
      </c>
      <c r="J961" s="198">
        <f>ROUND(I961*H961,1)</f>
        <v>0</v>
      </c>
      <c r="K961" s="195" t="s">
        <v>246</v>
      </c>
      <c r="L961" s="28"/>
      <c r="M961" s="97" t="s">
        <v>1</v>
      </c>
      <c r="N961" s="98" t="s">
        <v>41</v>
      </c>
      <c r="O961" s="99">
        <v>0.035</v>
      </c>
      <c r="P961" s="99">
        <f>O961*H961</f>
        <v>7.683305000000001</v>
      </c>
      <c r="Q961" s="99">
        <v>0</v>
      </c>
      <c r="R961" s="99">
        <f>Q961*H961</f>
        <v>0</v>
      </c>
      <c r="S961" s="99">
        <v>0.00015</v>
      </c>
      <c r="T961" s="100">
        <f>S961*H961</f>
        <v>0.03292845</v>
      </c>
      <c r="AR961" s="101" t="s">
        <v>357</v>
      </c>
      <c r="AT961" s="101" t="s">
        <v>242</v>
      </c>
      <c r="AU961" s="101" t="s">
        <v>83</v>
      </c>
      <c r="AY961" s="17" t="s">
        <v>240</v>
      </c>
      <c r="BE961" s="102">
        <f>IF(N961="základní",J961,0)</f>
        <v>0</v>
      </c>
      <c r="BF961" s="102">
        <f>IF(N961="snížená",J961,0)</f>
        <v>0</v>
      </c>
      <c r="BG961" s="102">
        <f>IF(N961="zákl. přenesená",J961,0)</f>
        <v>0</v>
      </c>
      <c r="BH961" s="102">
        <f>IF(N961="sníž. přenesená",J961,0)</f>
        <v>0</v>
      </c>
      <c r="BI961" s="102">
        <f>IF(N961="nulová",J961,0)</f>
        <v>0</v>
      </c>
      <c r="BJ961" s="17" t="s">
        <v>83</v>
      </c>
      <c r="BK961" s="102">
        <f>ROUND(I961*H961,1)</f>
        <v>0</v>
      </c>
      <c r="BL961" s="17" t="s">
        <v>357</v>
      </c>
      <c r="BM961" s="101" t="s">
        <v>1686</v>
      </c>
    </row>
    <row r="962" spans="2:51" s="12" customFormat="1" ht="12">
      <c r="B962" s="103"/>
      <c r="C962" s="199"/>
      <c r="D962" s="200" t="s">
        <v>249</v>
      </c>
      <c r="E962" s="201" t="s">
        <v>1</v>
      </c>
      <c r="F962" s="202" t="s">
        <v>1687</v>
      </c>
      <c r="G962" s="199"/>
      <c r="H962" s="203">
        <v>219.523</v>
      </c>
      <c r="I962" s="137"/>
      <c r="J962" s="199"/>
      <c r="K962" s="199"/>
      <c r="L962" s="103"/>
      <c r="M962" s="105"/>
      <c r="N962" s="106"/>
      <c r="O962" s="106"/>
      <c r="P962" s="106"/>
      <c r="Q962" s="106"/>
      <c r="R962" s="106"/>
      <c r="S962" s="106"/>
      <c r="T962" s="107"/>
      <c r="AT962" s="104" t="s">
        <v>249</v>
      </c>
      <c r="AU962" s="104" t="s">
        <v>83</v>
      </c>
      <c r="AV962" s="12" t="s">
        <v>83</v>
      </c>
      <c r="AW962" s="12" t="s">
        <v>31</v>
      </c>
      <c r="AX962" s="12" t="s">
        <v>6</v>
      </c>
      <c r="AY962" s="104" t="s">
        <v>240</v>
      </c>
    </row>
    <row r="963" spans="2:65" s="1" customFormat="1" ht="24">
      <c r="B963" s="95"/>
      <c r="C963" s="193">
        <v>301</v>
      </c>
      <c r="D963" s="193" t="s">
        <v>242</v>
      </c>
      <c r="E963" s="194" t="s">
        <v>1688</v>
      </c>
      <c r="F963" s="195" t="s">
        <v>1689</v>
      </c>
      <c r="G963" s="196" t="s">
        <v>245</v>
      </c>
      <c r="H963" s="197">
        <v>20.911</v>
      </c>
      <c r="I963" s="128">
        <v>0</v>
      </c>
      <c r="J963" s="198">
        <f>ROUND(I963*H963,1)</f>
        <v>0</v>
      </c>
      <c r="K963" s="195" t="s">
        <v>246</v>
      </c>
      <c r="L963" s="28"/>
      <c r="M963" s="97" t="s">
        <v>1</v>
      </c>
      <c r="N963" s="98" t="s">
        <v>41</v>
      </c>
      <c r="O963" s="99">
        <v>0.042</v>
      </c>
      <c r="P963" s="99">
        <f>O963*H963</f>
        <v>0.8782620000000001</v>
      </c>
      <c r="Q963" s="99">
        <v>1E-05</v>
      </c>
      <c r="R963" s="99">
        <f>Q963*H963</f>
        <v>0.00020911000000000004</v>
      </c>
      <c r="S963" s="99">
        <v>0.00012</v>
      </c>
      <c r="T963" s="100">
        <f>S963*H963</f>
        <v>0.00250932</v>
      </c>
      <c r="AR963" s="101" t="s">
        <v>357</v>
      </c>
      <c r="AT963" s="101" t="s">
        <v>242</v>
      </c>
      <c r="AU963" s="101" t="s">
        <v>83</v>
      </c>
      <c r="AY963" s="17" t="s">
        <v>240</v>
      </c>
      <c r="BE963" s="102">
        <f>IF(N963="základní",J963,0)</f>
        <v>0</v>
      </c>
      <c r="BF963" s="102">
        <f>IF(N963="snížená",J963,0)</f>
        <v>0</v>
      </c>
      <c r="BG963" s="102">
        <f>IF(N963="zákl. přenesená",J963,0)</f>
        <v>0</v>
      </c>
      <c r="BH963" s="102">
        <f>IF(N963="sníž. přenesená",J963,0)</f>
        <v>0</v>
      </c>
      <c r="BI963" s="102">
        <f>IF(N963="nulová",J963,0)</f>
        <v>0</v>
      </c>
      <c r="BJ963" s="17" t="s">
        <v>83</v>
      </c>
      <c r="BK963" s="102">
        <f>ROUND(I963*H963,1)</f>
        <v>0</v>
      </c>
      <c r="BL963" s="17" t="s">
        <v>357</v>
      </c>
      <c r="BM963" s="101" t="s">
        <v>1690</v>
      </c>
    </row>
    <row r="964" spans="2:51" s="13" customFormat="1" ht="22.5">
      <c r="B964" s="108"/>
      <c r="C964" s="204"/>
      <c r="D964" s="200" t="s">
        <v>249</v>
      </c>
      <c r="E964" s="205" t="s">
        <v>1</v>
      </c>
      <c r="F964" s="206" t="s">
        <v>1691</v>
      </c>
      <c r="G964" s="204"/>
      <c r="H964" s="205" t="s">
        <v>1</v>
      </c>
      <c r="I964" s="139"/>
      <c r="J964" s="204"/>
      <c r="K964" s="204"/>
      <c r="L964" s="108"/>
      <c r="M964" s="110"/>
      <c r="N964" s="111"/>
      <c r="O964" s="111"/>
      <c r="P964" s="111"/>
      <c r="Q964" s="111"/>
      <c r="R964" s="111"/>
      <c r="S964" s="111"/>
      <c r="T964" s="112"/>
      <c r="AT964" s="109" t="s">
        <v>249</v>
      </c>
      <c r="AU964" s="109" t="s">
        <v>83</v>
      </c>
      <c r="AV964" s="13" t="s">
        <v>6</v>
      </c>
      <c r="AW964" s="13" t="s">
        <v>31</v>
      </c>
      <c r="AX964" s="13" t="s">
        <v>75</v>
      </c>
      <c r="AY964" s="109" t="s">
        <v>240</v>
      </c>
    </row>
    <row r="965" spans="2:51" s="12" customFormat="1" ht="12">
      <c r="B965" s="103"/>
      <c r="C965" s="199"/>
      <c r="D965" s="200" t="s">
        <v>249</v>
      </c>
      <c r="E965" s="201" t="s">
        <v>1</v>
      </c>
      <c r="F965" s="202" t="s">
        <v>116</v>
      </c>
      <c r="G965" s="199"/>
      <c r="H965" s="203">
        <v>20.911</v>
      </c>
      <c r="I965" s="137"/>
      <c r="J965" s="199"/>
      <c r="K965" s="199"/>
      <c r="L965" s="103"/>
      <c r="M965" s="105"/>
      <c r="N965" s="106"/>
      <c r="O965" s="106"/>
      <c r="P965" s="106"/>
      <c r="Q965" s="106"/>
      <c r="R965" s="106"/>
      <c r="S965" s="106"/>
      <c r="T965" s="107"/>
      <c r="AT965" s="104" t="s">
        <v>249</v>
      </c>
      <c r="AU965" s="104" t="s">
        <v>83</v>
      </c>
      <c r="AV965" s="12" t="s">
        <v>83</v>
      </c>
      <c r="AW965" s="12" t="s">
        <v>31</v>
      </c>
      <c r="AX965" s="12" t="s">
        <v>6</v>
      </c>
      <c r="AY965" s="104" t="s">
        <v>240</v>
      </c>
    </row>
    <row r="966" spans="2:65" s="1" customFormat="1" ht="24">
      <c r="B966" s="95"/>
      <c r="C966" s="193">
        <v>302</v>
      </c>
      <c r="D966" s="193" t="s">
        <v>242</v>
      </c>
      <c r="E966" s="194" t="s">
        <v>1692</v>
      </c>
      <c r="F966" s="195" t="s">
        <v>1693</v>
      </c>
      <c r="G966" s="196" t="s">
        <v>245</v>
      </c>
      <c r="H966" s="197">
        <v>219.523</v>
      </c>
      <c r="I966" s="128">
        <v>0</v>
      </c>
      <c r="J966" s="198">
        <f>ROUND(I966*H966,1)</f>
        <v>0</v>
      </c>
      <c r="K966" s="195" t="s">
        <v>246</v>
      </c>
      <c r="L966" s="28"/>
      <c r="M966" s="97" t="s">
        <v>1</v>
      </c>
      <c r="N966" s="98" t="s">
        <v>41</v>
      </c>
      <c r="O966" s="99">
        <v>0.074</v>
      </c>
      <c r="P966" s="99">
        <f>O966*H966</f>
        <v>16.244702</v>
      </c>
      <c r="Q966" s="99">
        <v>0.001</v>
      </c>
      <c r="R966" s="99">
        <f>Q966*H966</f>
        <v>0.219523</v>
      </c>
      <c r="S966" s="99">
        <v>0.00031</v>
      </c>
      <c r="T966" s="100">
        <f>S966*H966</f>
        <v>0.06805213</v>
      </c>
      <c r="AR966" s="101" t="s">
        <v>357</v>
      </c>
      <c r="AT966" s="101" t="s">
        <v>242</v>
      </c>
      <c r="AU966" s="101" t="s">
        <v>83</v>
      </c>
      <c r="AY966" s="17" t="s">
        <v>240</v>
      </c>
      <c r="BE966" s="102">
        <f>IF(N966="základní",J966,0)</f>
        <v>0</v>
      </c>
      <c r="BF966" s="102">
        <f>IF(N966="snížená",J966,0)</f>
        <v>0</v>
      </c>
      <c r="BG966" s="102">
        <f>IF(N966="zákl. přenesená",J966,0)</f>
        <v>0</v>
      </c>
      <c r="BH966" s="102">
        <f>IF(N966="sníž. přenesená",J966,0)</f>
        <v>0</v>
      </c>
      <c r="BI966" s="102">
        <f>IF(N966="nulová",J966,0)</f>
        <v>0</v>
      </c>
      <c r="BJ966" s="17" t="s">
        <v>83</v>
      </c>
      <c r="BK966" s="102">
        <f>ROUND(I966*H966,1)</f>
        <v>0</v>
      </c>
      <c r="BL966" s="17" t="s">
        <v>357</v>
      </c>
      <c r="BM966" s="101" t="s">
        <v>1694</v>
      </c>
    </row>
    <row r="967" spans="2:51" s="12" customFormat="1" ht="12">
      <c r="B967" s="103"/>
      <c r="C967" s="199"/>
      <c r="D967" s="200" t="s">
        <v>249</v>
      </c>
      <c r="E967" s="201" t="s">
        <v>1</v>
      </c>
      <c r="F967" s="202" t="s">
        <v>1687</v>
      </c>
      <c r="G967" s="199"/>
      <c r="H967" s="203">
        <v>219.523</v>
      </c>
      <c r="I967" s="137"/>
      <c r="J967" s="199"/>
      <c r="K967" s="199"/>
      <c r="L967" s="103"/>
      <c r="M967" s="105"/>
      <c r="N967" s="106"/>
      <c r="O967" s="106"/>
      <c r="P967" s="106"/>
      <c r="Q967" s="106"/>
      <c r="R967" s="106"/>
      <c r="S967" s="106"/>
      <c r="T967" s="107"/>
      <c r="AT967" s="104" t="s">
        <v>249</v>
      </c>
      <c r="AU967" s="104" t="s">
        <v>83</v>
      </c>
      <c r="AV967" s="12" t="s">
        <v>83</v>
      </c>
      <c r="AW967" s="12" t="s">
        <v>31</v>
      </c>
      <c r="AX967" s="12" t="s">
        <v>6</v>
      </c>
      <c r="AY967" s="104" t="s">
        <v>240</v>
      </c>
    </row>
    <row r="968" spans="2:65" s="1" customFormat="1" ht="24">
      <c r="B968" s="95"/>
      <c r="C968" s="193">
        <v>303</v>
      </c>
      <c r="D968" s="193" t="s">
        <v>242</v>
      </c>
      <c r="E968" s="194" t="s">
        <v>1695</v>
      </c>
      <c r="F968" s="195" t="s">
        <v>1696</v>
      </c>
      <c r="G968" s="196" t="s">
        <v>245</v>
      </c>
      <c r="H968" s="197">
        <v>219.523</v>
      </c>
      <c r="I968" s="128">
        <v>0</v>
      </c>
      <c r="J968" s="198">
        <f>ROUND(I968*H968,1)</f>
        <v>0</v>
      </c>
      <c r="K968" s="195" t="s">
        <v>246</v>
      </c>
      <c r="L968" s="28"/>
      <c r="M968" s="97" t="s">
        <v>1</v>
      </c>
      <c r="N968" s="98" t="s">
        <v>41</v>
      </c>
      <c r="O968" s="99">
        <v>0.037</v>
      </c>
      <c r="P968" s="99">
        <f>O968*H968</f>
        <v>8.122351</v>
      </c>
      <c r="Q968" s="99">
        <v>0</v>
      </c>
      <c r="R968" s="99">
        <f>Q968*H968</f>
        <v>0</v>
      </c>
      <c r="S968" s="99">
        <v>0</v>
      </c>
      <c r="T968" s="100">
        <f>S968*H968</f>
        <v>0</v>
      </c>
      <c r="AR968" s="101" t="s">
        <v>357</v>
      </c>
      <c r="AT968" s="101" t="s">
        <v>242</v>
      </c>
      <c r="AU968" s="101" t="s">
        <v>83</v>
      </c>
      <c r="AY968" s="17" t="s">
        <v>240</v>
      </c>
      <c r="BE968" s="102">
        <f>IF(N968="základní",J968,0)</f>
        <v>0</v>
      </c>
      <c r="BF968" s="102">
        <f>IF(N968="snížená",J968,0)</f>
        <v>0</v>
      </c>
      <c r="BG968" s="102">
        <f>IF(N968="zákl. přenesená",J968,0)</f>
        <v>0</v>
      </c>
      <c r="BH968" s="102">
        <f>IF(N968="sníž. přenesená",J968,0)</f>
        <v>0</v>
      </c>
      <c r="BI968" s="102">
        <f>IF(N968="nulová",J968,0)</f>
        <v>0</v>
      </c>
      <c r="BJ968" s="17" t="s">
        <v>83</v>
      </c>
      <c r="BK968" s="102">
        <f>ROUND(I968*H968,1)</f>
        <v>0</v>
      </c>
      <c r="BL968" s="17" t="s">
        <v>357</v>
      </c>
      <c r="BM968" s="101" t="s">
        <v>1697</v>
      </c>
    </row>
    <row r="969" spans="2:51" s="12" customFormat="1" ht="12">
      <c r="B969" s="103"/>
      <c r="C969" s="199"/>
      <c r="D969" s="200" t="s">
        <v>249</v>
      </c>
      <c r="E969" s="201" t="s">
        <v>1</v>
      </c>
      <c r="F969" s="202" t="s">
        <v>1687</v>
      </c>
      <c r="G969" s="199"/>
      <c r="H969" s="203">
        <v>219.523</v>
      </c>
      <c r="I969" s="137"/>
      <c r="J969" s="199"/>
      <c r="K969" s="199"/>
      <c r="L969" s="103"/>
      <c r="M969" s="105"/>
      <c r="N969" s="106"/>
      <c r="O969" s="106"/>
      <c r="P969" s="106"/>
      <c r="Q969" s="106"/>
      <c r="R969" s="106"/>
      <c r="S969" s="106"/>
      <c r="T969" s="107"/>
      <c r="AT969" s="104" t="s">
        <v>249</v>
      </c>
      <c r="AU969" s="104" t="s">
        <v>83</v>
      </c>
      <c r="AV969" s="12" t="s">
        <v>83</v>
      </c>
      <c r="AW969" s="12" t="s">
        <v>31</v>
      </c>
      <c r="AX969" s="12" t="s">
        <v>6</v>
      </c>
      <c r="AY969" s="104" t="s">
        <v>240</v>
      </c>
    </row>
    <row r="970" spans="2:65" s="1" customFormat="1" ht="24">
      <c r="B970" s="95"/>
      <c r="C970" s="193">
        <v>304</v>
      </c>
      <c r="D970" s="193" t="s">
        <v>242</v>
      </c>
      <c r="E970" s="194" t="s">
        <v>1698</v>
      </c>
      <c r="F970" s="195" t="s">
        <v>1699</v>
      </c>
      <c r="G970" s="196" t="s">
        <v>245</v>
      </c>
      <c r="H970" s="197">
        <v>439.046</v>
      </c>
      <c r="I970" s="128">
        <v>0</v>
      </c>
      <c r="J970" s="198">
        <f>ROUND(I970*H970,1)</f>
        <v>0</v>
      </c>
      <c r="K970" s="195" t="s">
        <v>246</v>
      </c>
      <c r="L970" s="28"/>
      <c r="M970" s="97" t="s">
        <v>1</v>
      </c>
      <c r="N970" s="98" t="s">
        <v>41</v>
      </c>
      <c r="O970" s="99">
        <v>0.033</v>
      </c>
      <c r="P970" s="99">
        <f>O970*H970</f>
        <v>14.488518000000001</v>
      </c>
      <c r="Q970" s="99">
        <v>0.0002</v>
      </c>
      <c r="R970" s="99">
        <f>Q970*H970</f>
        <v>0.0878092</v>
      </c>
      <c r="S970" s="99">
        <v>0</v>
      </c>
      <c r="T970" s="100">
        <f>S970*H970</f>
        <v>0</v>
      </c>
      <c r="AR970" s="101" t="s">
        <v>357</v>
      </c>
      <c r="AT970" s="101" t="s">
        <v>242</v>
      </c>
      <c r="AU970" s="101" t="s">
        <v>83</v>
      </c>
      <c r="AY970" s="17" t="s">
        <v>240</v>
      </c>
      <c r="BE970" s="102">
        <f>IF(N970="základní",J970,0)</f>
        <v>0</v>
      </c>
      <c r="BF970" s="102">
        <f>IF(N970="snížená",J970,0)</f>
        <v>0</v>
      </c>
      <c r="BG970" s="102">
        <f>IF(N970="zákl. přenesená",J970,0)</f>
        <v>0</v>
      </c>
      <c r="BH970" s="102">
        <f>IF(N970="sníž. přenesená",J970,0)</f>
        <v>0</v>
      </c>
      <c r="BI970" s="102">
        <f>IF(N970="nulová",J970,0)</f>
        <v>0</v>
      </c>
      <c r="BJ970" s="17" t="s">
        <v>83</v>
      </c>
      <c r="BK970" s="102">
        <f>ROUND(I970*H970,1)</f>
        <v>0</v>
      </c>
      <c r="BL970" s="17" t="s">
        <v>357</v>
      </c>
      <c r="BM970" s="101" t="s">
        <v>1700</v>
      </c>
    </row>
    <row r="971" spans="2:51" s="12" customFormat="1" ht="12">
      <c r="B971" s="103"/>
      <c r="C971" s="199"/>
      <c r="D971" s="200" t="s">
        <v>249</v>
      </c>
      <c r="E971" s="201" t="s">
        <v>1</v>
      </c>
      <c r="F971" s="202" t="s">
        <v>1701</v>
      </c>
      <c r="G971" s="199"/>
      <c r="H971" s="203">
        <v>117.736</v>
      </c>
      <c r="I971" s="137"/>
      <c r="J971" s="199"/>
      <c r="K971" s="199"/>
      <c r="L971" s="103"/>
      <c r="M971" s="105"/>
      <c r="N971" s="106"/>
      <c r="O971" s="106"/>
      <c r="P971" s="106"/>
      <c r="Q971" s="106"/>
      <c r="R971" s="106"/>
      <c r="S971" s="106"/>
      <c r="T971" s="107"/>
      <c r="AT971" s="104" t="s">
        <v>249</v>
      </c>
      <c r="AU971" s="104" t="s">
        <v>83</v>
      </c>
      <c r="AV971" s="12" t="s">
        <v>83</v>
      </c>
      <c r="AW971" s="12" t="s">
        <v>31</v>
      </c>
      <c r="AX971" s="12" t="s">
        <v>75</v>
      </c>
      <c r="AY971" s="104" t="s">
        <v>240</v>
      </c>
    </row>
    <row r="972" spans="2:51" s="12" customFormat="1" ht="12">
      <c r="B972" s="103"/>
      <c r="C972" s="199"/>
      <c r="D972" s="200" t="s">
        <v>249</v>
      </c>
      <c r="E972" s="201" t="s">
        <v>1</v>
      </c>
      <c r="F972" s="202" t="s">
        <v>1702</v>
      </c>
      <c r="G972" s="199"/>
      <c r="H972" s="203">
        <v>304.226</v>
      </c>
      <c r="I972" s="137"/>
      <c r="J972" s="199"/>
      <c r="K972" s="199"/>
      <c r="L972" s="103"/>
      <c r="M972" s="105"/>
      <c r="N972" s="106"/>
      <c r="O972" s="106"/>
      <c r="P972" s="106"/>
      <c r="Q972" s="106"/>
      <c r="R972" s="106"/>
      <c r="S972" s="106"/>
      <c r="T972" s="107"/>
      <c r="AT972" s="104" t="s">
        <v>249</v>
      </c>
      <c r="AU972" s="104" t="s">
        <v>83</v>
      </c>
      <c r="AV972" s="12" t="s">
        <v>83</v>
      </c>
      <c r="AW972" s="12" t="s">
        <v>31</v>
      </c>
      <c r="AX972" s="12" t="s">
        <v>75</v>
      </c>
      <c r="AY972" s="104" t="s">
        <v>240</v>
      </c>
    </row>
    <row r="973" spans="2:51" s="12" customFormat="1" ht="12">
      <c r="B973" s="103"/>
      <c r="C973" s="199"/>
      <c r="D973" s="200" t="s">
        <v>249</v>
      </c>
      <c r="E973" s="201" t="s">
        <v>1</v>
      </c>
      <c r="F973" s="202" t="s">
        <v>1703</v>
      </c>
      <c r="G973" s="199"/>
      <c r="H973" s="203">
        <v>17.084</v>
      </c>
      <c r="I973" s="137"/>
      <c r="J973" s="199"/>
      <c r="K973" s="199"/>
      <c r="L973" s="103"/>
      <c r="M973" s="105"/>
      <c r="N973" s="106"/>
      <c r="O973" s="106"/>
      <c r="P973" s="106"/>
      <c r="Q973" s="106"/>
      <c r="R973" s="106"/>
      <c r="S973" s="106"/>
      <c r="T973" s="107"/>
      <c r="AT973" s="104" t="s">
        <v>249</v>
      </c>
      <c r="AU973" s="104" t="s">
        <v>83</v>
      </c>
      <c r="AV973" s="12" t="s">
        <v>83</v>
      </c>
      <c r="AW973" s="12" t="s">
        <v>31</v>
      </c>
      <c r="AX973" s="12" t="s">
        <v>75</v>
      </c>
      <c r="AY973" s="104" t="s">
        <v>240</v>
      </c>
    </row>
    <row r="974" spans="2:51" s="14" customFormat="1" ht="12">
      <c r="B974" s="113"/>
      <c r="C974" s="207"/>
      <c r="D974" s="200" t="s">
        <v>249</v>
      </c>
      <c r="E974" s="208" t="s">
        <v>114</v>
      </c>
      <c r="F974" s="209" t="s">
        <v>273</v>
      </c>
      <c r="G974" s="207"/>
      <c r="H974" s="210">
        <v>439.046</v>
      </c>
      <c r="I974" s="138"/>
      <c r="J974" s="207"/>
      <c r="K974" s="207"/>
      <c r="L974" s="113"/>
      <c r="M974" s="115"/>
      <c r="N974" s="116"/>
      <c r="O974" s="116"/>
      <c r="P974" s="116"/>
      <c r="Q974" s="116"/>
      <c r="R974" s="116"/>
      <c r="S974" s="116"/>
      <c r="T974" s="117"/>
      <c r="AT974" s="114" t="s">
        <v>249</v>
      </c>
      <c r="AU974" s="114" t="s">
        <v>83</v>
      </c>
      <c r="AV974" s="14" t="s">
        <v>247</v>
      </c>
      <c r="AW974" s="14" t="s">
        <v>31</v>
      </c>
      <c r="AX974" s="14" t="s">
        <v>6</v>
      </c>
      <c r="AY974" s="114" t="s">
        <v>240</v>
      </c>
    </row>
    <row r="975" spans="2:65" s="1" customFormat="1" ht="36">
      <c r="B975" s="95"/>
      <c r="C975" s="193">
        <v>305</v>
      </c>
      <c r="D975" s="193" t="s">
        <v>242</v>
      </c>
      <c r="E975" s="194" t="s">
        <v>1704</v>
      </c>
      <c r="F975" s="195" t="s">
        <v>1705</v>
      </c>
      <c r="G975" s="196" t="s">
        <v>245</v>
      </c>
      <c r="H975" s="197">
        <v>439.046</v>
      </c>
      <c r="I975" s="128">
        <v>0</v>
      </c>
      <c r="J975" s="198">
        <f>ROUND(I975*H975,1)</f>
        <v>0</v>
      </c>
      <c r="K975" s="195" t="s">
        <v>246</v>
      </c>
      <c r="L975" s="28"/>
      <c r="M975" s="97" t="s">
        <v>1</v>
      </c>
      <c r="N975" s="98" t="s">
        <v>41</v>
      </c>
      <c r="O975" s="99">
        <v>0.099</v>
      </c>
      <c r="P975" s="99">
        <f>O975*H975</f>
        <v>43.465554000000004</v>
      </c>
      <c r="Q975" s="99">
        <v>0.00032</v>
      </c>
      <c r="R975" s="99">
        <f>Q975*H975</f>
        <v>0.14049472000000002</v>
      </c>
      <c r="S975" s="99">
        <v>0</v>
      </c>
      <c r="T975" s="100">
        <f>S975*H975</f>
        <v>0</v>
      </c>
      <c r="AR975" s="101" t="s">
        <v>357</v>
      </c>
      <c r="AT975" s="101" t="s">
        <v>242</v>
      </c>
      <c r="AU975" s="101" t="s">
        <v>83</v>
      </c>
      <c r="AY975" s="17" t="s">
        <v>240</v>
      </c>
      <c r="BE975" s="102">
        <f>IF(N975="základní",J975,0)</f>
        <v>0</v>
      </c>
      <c r="BF975" s="102">
        <f>IF(N975="snížená",J975,0)</f>
        <v>0</v>
      </c>
      <c r="BG975" s="102">
        <f>IF(N975="zákl. přenesená",J975,0)</f>
        <v>0</v>
      </c>
      <c r="BH975" s="102">
        <f>IF(N975="sníž. přenesená",J975,0)</f>
        <v>0</v>
      </c>
      <c r="BI975" s="102">
        <f>IF(N975="nulová",J975,0)</f>
        <v>0</v>
      </c>
      <c r="BJ975" s="17" t="s">
        <v>83</v>
      </c>
      <c r="BK975" s="102">
        <f>ROUND(I975*H975,1)</f>
        <v>0</v>
      </c>
      <c r="BL975" s="17" t="s">
        <v>357</v>
      </c>
      <c r="BM975" s="101" t="s">
        <v>1706</v>
      </c>
    </row>
    <row r="976" spans="2:51" s="12" customFormat="1" ht="12">
      <c r="B976" s="103"/>
      <c r="C976" s="199"/>
      <c r="D976" s="200" t="s">
        <v>249</v>
      </c>
      <c r="E976" s="201" t="s">
        <v>1</v>
      </c>
      <c r="F976" s="202" t="s">
        <v>114</v>
      </c>
      <c r="G976" s="199"/>
      <c r="H976" s="203">
        <v>439.046</v>
      </c>
      <c r="I976" s="137"/>
      <c r="J976" s="199"/>
      <c r="K976" s="199"/>
      <c r="L976" s="103"/>
      <c r="M976" s="105"/>
      <c r="N976" s="106"/>
      <c r="O976" s="106"/>
      <c r="P976" s="106"/>
      <c r="Q976" s="106"/>
      <c r="R976" s="106"/>
      <c r="S976" s="106"/>
      <c r="T976" s="107"/>
      <c r="AT976" s="104" t="s">
        <v>249</v>
      </c>
      <c r="AU976" s="104" t="s">
        <v>83</v>
      </c>
      <c r="AV976" s="12" t="s">
        <v>83</v>
      </c>
      <c r="AW976" s="12" t="s">
        <v>31</v>
      </c>
      <c r="AX976" s="12" t="s">
        <v>6</v>
      </c>
      <c r="AY976" s="104" t="s">
        <v>240</v>
      </c>
    </row>
    <row r="977" spans="2:63" s="11" customFormat="1" ht="25.9" customHeight="1">
      <c r="B977" s="87"/>
      <c r="C977" s="188"/>
      <c r="D977" s="190" t="s">
        <v>74</v>
      </c>
      <c r="E977" s="228" t="s">
        <v>379</v>
      </c>
      <c r="F977" s="228" t="s">
        <v>1707</v>
      </c>
      <c r="G977" s="189"/>
      <c r="H977" s="189"/>
      <c r="I977" s="142"/>
      <c r="J977" s="229">
        <f>BK977</f>
        <v>0</v>
      </c>
      <c r="K977" s="189"/>
      <c r="L977" s="87"/>
      <c r="M977" s="89"/>
      <c r="N977" s="90"/>
      <c r="O977" s="90"/>
      <c r="P977" s="91">
        <f>P978</f>
        <v>0.068</v>
      </c>
      <c r="Q977" s="90"/>
      <c r="R977" s="91">
        <f>R978</f>
        <v>0.00028</v>
      </c>
      <c r="S977" s="90"/>
      <c r="T977" s="92">
        <f>T978</f>
        <v>0</v>
      </c>
      <c r="AR977" s="88" t="s">
        <v>92</v>
      </c>
      <c r="AT977" s="93" t="s">
        <v>74</v>
      </c>
      <c r="AU977" s="93" t="s">
        <v>75</v>
      </c>
      <c r="AY977" s="88" t="s">
        <v>240</v>
      </c>
      <c r="BK977" s="94">
        <f>BK978</f>
        <v>0</v>
      </c>
    </row>
    <row r="978" spans="2:63" s="11" customFormat="1" ht="22.9" customHeight="1">
      <c r="B978" s="87"/>
      <c r="C978" s="188"/>
      <c r="D978" s="190" t="s">
        <v>74</v>
      </c>
      <c r="E978" s="191" t="s">
        <v>1708</v>
      </c>
      <c r="F978" s="191" t="s">
        <v>1709</v>
      </c>
      <c r="G978" s="189"/>
      <c r="H978" s="189"/>
      <c r="I978" s="142"/>
      <c r="J978" s="192">
        <f>BK978</f>
        <v>0</v>
      </c>
      <c r="K978" s="189"/>
      <c r="L978" s="87"/>
      <c r="M978" s="89"/>
      <c r="N978" s="90"/>
      <c r="O978" s="90"/>
      <c r="P978" s="91">
        <f>SUM(P979:P995)</f>
        <v>0.068</v>
      </c>
      <c r="Q978" s="90"/>
      <c r="R978" s="91">
        <f>SUM(R979:R995)</f>
        <v>0.00028</v>
      </c>
      <c r="S978" s="90"/>
      <c r="T978" s="92">
        <f>SUM(T979:T995)</f>
        <v>0</v>
      </c>
      <c r="AR978" s="88" t="s">
        <v>92</v>
      </c>
      <c r="AT978" s="93" t="s">
        <v>74</v>
      </c>
      <c r="AU978" s="93" t="s">
        <v>6</v>
      </c>
      <c r="AY978" s="88" t="s">
        <v>240</v>
      </c>
      <c r="BK978" s="94">
        <f>SUM(BK979:BK995)</f>
        <v>0</v>
      </c>
    </row>
    <row r="979" spans="2:65" s="1" customFormat="1" ht="24">
      <c r="B979" s="95"/>
      <c r="C979" s="193">
        <v>306</v>
      </c>
      <c r="D979" s="193" t="s">
        <v>242</v>
      </c>
      <c r="E979" s="194" t="s">
        <v>1710</v>
      </c>
      <c r="F979" s="195" t="s">
        <v>1711</v>
      </c>
      <c r="G979" s="196" t="s">
        <v>360</v>
      </c>
      <c r="H979" s="197">
        <v>1</v>
      </c>
      <c r="I979" s="128">
        <v>0</v>
      </c>
      <c r="J979" s="198">
        <f>ROUND(I979*H979,1)</f>
        <v>0</v>
      </c>
      <c r="K979" s="195" t="s">
        <v>246</v>
      </c>
      <c r="L979" s="28"/>
      <c r="M979" s="97" t="s">
        <v>1</v>
      </c>
      <c r="N979" s="98" t="s">
        <v>41</v>
      </c>
      <c r="O979" s="99">
        <v>0.068</v>
      </c>
      <c r="P979" s="99">
        <f>O979*H979</f>
        <v>0.068</v>
      </c>
      <c r="Q979" s="99">
        <v>0</v>
      </c>
      <c r="R979" s="99">
        <f>Q979*H979</f>
        <v>0</v>
      </c>
      <c r="S979" s="99">
        <v>0</v>
      </c>
      <c r="T979" s="100">
        <f>S979*H979</f>
        <v>0</v>
      </c>
      <c r="AR979" s="101" t="s">
        <v>630</v>
      </c>
      <c r="AT979" s="101" t="s">
        <v>242</v>
      </c>
      <c r="AU979" s="101" t="s">
        <v>83</v>
      </c>
      <c r="AY979" s="17" t="s">
        <v>240</v>
      </c>
      <c r="BE979" s="102">
        <f>IF(N979="základní",J979,0)</f>
        <v>0</v>
      </c>
      <c r="BF979" s="102">
        <f>IF(N979="snížená",J979,0)</f>
        <v>0</v>
      </c>
      <c r="BG979" s="102">
        <f>IF(N979="zákl. přenesená",J979,0)</f>
        <v>0</v>
      </c>
      <c r="BH979" s="102">
        <f>IF(N979="sníž. přenesená",J979,0)</f>
        <v>0</v>
      </c>
      <c r="BI979" s="102">
        <f>IF(N979="nulová",J979,0)</f>
        <v>0</v>
      </c>
      <c r="BJ979" s="17" t="s">
        <v>83</v>
      </c>
      <c r="BK979" s="102">
        <f>ROUND(I979*H979,1)</f>
        <v>0</v>
      </c>
      <c r="BL979" s="17" t="s">
        <v>630</v>
      </c>
      <c r="BM979" s="101" t="s">
        <v>1712</v>
      </c>
    </row>
    <row r="980" spans="2:51" s="13" customFormat="1" ht="12">
      <c r="B980" s="108"/>
      <c r="C980" s="204"/>
      <c r="D980" s="200" t="s">
        <v>249</v>
      </c>
      <c r="E980" s="205" t="s">
        <v>1</v>
      </c>
      <c r="F980" s="206" t="s">
        <v>1713</v>
      </c>
      <c r="G980" s="204"/>
      <c r="H980" s="205" t="s">
        <v>1</v>
      </c>
      <c r="I980" s="139"/>
      <c r="J980" s="204"/>
      <c r="K980" s="204"/>
      <c r="L980" s="108"/>
      <c r="M980" s="110"/>
      <c r="N980" s="111"/>
      <c r="O980" s="111"/>
      <c r="P980" s="111"/>
      <c r="Q980" s="111"/>
      <c r="R980" s="111"/>
      <c r="S980" s="111"/>
      <c r="T980" s="112"/>
      <c r="AT980" s="109" t="s">
        <v>249</v>
      </c>
      <c r="AU980" s="109" t="s">
        <v>83</v>
      </c>
      <c r="AV980" s="13" t="s">
        <v>6</v>
      </c>
      <c r="AW980" s="13" t="s">
        <v>31</v>
      </c>
      <c r="AX980" s="13" t="s">
        <v>75</v>
      </c>
      <c r="AY980" s="109" t="s">
        <v>240</v>
      </c>
    </row>
    <row r="981" spans="2:51" s="12" customFormat="1" ht="22.5">
      <c r="B981" s="103"/>
      <c r="C981" s="199"/>
      <c r="D981" s="200" t="s">
        <v>249</v>
      </c>
      <c r="E981" s="201" t="s">
        <v>1</v>
      </c>
      <c r="F981" s="202" t="s">
        <v>1714</v>
      </c>
      <c r="G981" s="199"/>
      <c r="H981" s="203">
        <v>1</v>
      </c>
      <c r="I981" s="137"/>
      <c r="J981" s="199"/>
      <c r="K981" s="199"/>
      <c r="L981" s="103"/>
      <c r="M981" s="105"/>
      <c r="N981" s="106"/>
      <c r="O981" s="106"/>
      <c r="P981" s="106"/>
      <c r="Q981" s="106"/>
      <c r="R981" s="106"/>
      <c r="S981" s="106"/>
      <c r="T981" s="107"/>
      <c r="AT981" s="104" t="s">
        <v>249</v>
      </c>
      <c r="AU981" s="104" t="s">
        <v>83</v>
      </c>
      <c r="AV981" s="12" t="s">
        <v>83</v>
      </c>
      <c r="AW981" s="12" t="s">
        <v>31</v>
      </c>
      <c r="AX981" s="12" t="s">
        <v>6</v>
      </c>
      <c r="AY981" s="104" t="s">
        <v>240</v>
      </c>
    </row>
    <row r="982" spans="2:65" s="1" customFormat="1" ht="24">
      <c r="B982" s="95"/>
      <c r="C982" s="215">
        <v>307</v>
      </c>
      <c r="D982" s="215" t="s">
        <v>379</v>
      </c>
      <c r="E982" s="216" t="s">
        <v>1715</v>
      </c>
      <c r="F982" s="217" t="s">
        <v>1716</v>
      </c>
      <c r="G982" s="218" t="s">
        <v>360</v>
      </c>
      <c r="H982" s="219">
        <v>1</v>
      </c>
      <c r="I982" s="129">
        <v>0</v>
      </c>
      <c r="J982" s="220">
        <f>ROUND(I982*H982,1)</f>
        <v>0</v>
      </c>
      <c r="K982" s="217" t="s">
        <v>1</v>
      </c>
      <c r="L982" s="124"/>
      <c r="M982" s="125" t="s">
        <v>1</v>
      </c>
      <c r="N982" s="126" t="s">
        <v>41</v>
      </c>
      <c r="O982" s="99">
        <v>0</v>
      </c>
      <c r="P982" s="99">
        <f>O982*H982</f>
        <v>0</v>
      </c>
      <c r="Q982" s="99">
        <v>0.00028</v>
      </c>
      <c r="R982" s="99">
        <f>Q982*H982</f>
        <v>0.00028</v>
      </c>
      <c r="S982" s="99">
        <v>0</v>
      </c>
      <c r="T982" s="100">
        <f>S982*H982</f>
        <v>0</v>
      </c>
      <c r="AR982" s="101" t="s">
        <v>1443</v>
      </c>
      <c r="AT982" s="101" t="s">
        <v>379</v>
      </c>
      <c r="AU982" s="101" t="s">
        <v>83</v>
      </c>
      <c r="AY982" s="17" t="s">
        <v>240</v>
      </c>
      <c r="BE982" s="102">
        <f>IF(N982="základní",J982,0)</f>
        <v>0</v>
      </c>
      <c r="BF982" s="102">
        <f>IF(N982="snížená",J982,0)</f>
        <v>0</v>
      </c>
      <c r="BG982" s="102">
        <f>IF(N982="zákl. přenesená",J982,0)</f>
        <v>0</v>
      </c>
      <c r="BH982" s="102">
        <f>IF(N982="sníž. přenesená",J982,0)</f>
        <v>0</v>
      </c>
      <c r="BI982" s="102">
        <f>IF(N982="nulová",J982,0)</f>
        <v>0</v>
      </c>
      <c r="BJ982" s="17" t="s">
        <v>83</v>
      </c>
      <c r="BK982" s="102">
        <f>ROUND(I982*H982,1)</f>
        <v>0</v>
      </c>
      <c r="BL982" s="17" t="s">
        <v>630</v>
      </c>
      <c r="BM982" s="101" t="s">
        <v>1717</v>
      </c>
    </row>
    <row r="983" spans="2:51" s="13" customFormat="1" ht="12">
      <c r="B983" s="108"/>
      <c r="C983" s="204"/>
      <c r="D983" s="200" t="s">
        <v>249</v>
      </c>
      <c r="E983" s="205" t="s">
        <v>1</v>
      </c>
      <c r="F983" s="206" t="s">
        <v>1718</v>
      </c>
      <c r="G983" s="204"/>
      <c r="H983" s="205" t="s">
        <v>1</v>
      </c>
      <c r="I983" s="139"/>
      <c r="J983" s="204"/>
      <c r="K983" s="204"/>
      <c r="L983" s="108"/>
      <c r="M983" s="110"/>
      <c r="N983" s="111"/>
      <c r="O983" s="111"/>
      <c r="P983" s="111"/>
      <c r="Q983" s="111"/>
      <c r="R983" s="111"/>
      <c r="S983" s="111"/>
      <c r="T983" s="112"/>
      <c r="AT983" s="109" t="s">
        <v>249</v>
      </c>
      <c r="AU983" s="109" t="s">
        <v>83</v>
      </c>
      <c r="AV983" s="13" t="s">
        <v>6</v>
      </c>
      <c r="AW983" s="13" t="s">
        <v>31</v>
      </c>
      <c r="AX983" s="13" t="s">
        <v>75</v>
      </c>
      <c r="AY983" s="109" t="s">
        <v>240</v>
      </c>
    </row>
    <row r="984" spans="2:51" s="13" customFormat="1" ht="22.5">
      <c r="B984" s="108"/>
      <c r="C984" s="204"/>
      <c r="D984" s="200" t="s">
        <v>249</v>
      </c>
      <c r="E984" s="205" t="s">
        <v>1</v>
      </c>
      <c r="F984" s="206" t="s">
        <v>1719</v>
      </c>
      <c r="G984" s="204"/>
      <c r="H984" s="205" t="s">
        <v>1</v>
      </c>
      <c r="I984" s="139"/>
      <c r="J984" s="204"/>
      <c r="K984" s="204"/>
      <c r="L984" s="108"/>
      <c r="M984" s="110"/>
      <c r="N984" s="111"/>
      <c r="O984" s="111"/>
      <c r="P984" s="111"/>
      <c r="Q984" s="111"/>
      <c r="R984" s="111"/>
      <c r="S984" s="111"/>
      <c r="T984" s="112"/>
      <c r="AT984" s="109" t="s">
        <v>249</v>
      </c>
      <c r="AU984" s="109" t="s">
        <v>83</v>
      </c>
      <c r="AV984" s="13" t="s">
        <v>6</v>
      </c>
      <c r="AW984" s="13" t="s">
        <v>31</v>
      </c>
      <c r="AX984" s="13" t="s">
        <v>75</v>
      </c>
      <c r="AY984" s="109" t="s">
        <v>240</v>
      </c>
    </row>
    <row r="985" spans="2:51" s="13" customFormat="1" ht="22.5">
      <c r="B985" s="108"/>
      <c r="C985" s="204"/>
      <c r="D985" s="200" t="s">
        <v>249</v>
      </c>
      <c r="E985" s="205" t="s">
        <v>1</v>
      </c>
      <c r="F985" s="206" t="s">
        <v>1720</v>
      </c>
      <c r="G985" s="204"/>
      <c r="H985" s="205" t="s">
        <v>1</v>
      </c>
      <c r="I985" s="139"/>
      <c r="J985" s="204"/>
      <c r="K985" s="204"/>
      <c r="L985" s="108"/>
      <c r="M985" s="110"/>
      <c r="N985" s="111"/>
      <c r="O985" s="111"/>
      <c r="P985" s="111"/>
      <c r="Q985" s="111"/>
      <c r="R985" s="111"/>
      <c r="S985" s="111"/>
      <c r="T985" s="112"/>
      <c r="AT985" s="109" t="s">
        <v>249</v>
      </c>
      <c r="AU985" s="109" t="s">
        <v>83</v>
      </c>
      <c r="AV985" s="13" t="s">
        <v>6</v>
      </c>
      <c r="AW985" s="13" t="s">
        <v>31</v>
      </c>
      <c r="AX985" s="13" t="s">
        <v>75</v>
      </c>
      <c r="AY985" s="109" t="s">
        <v>240</v>
      </c>
    </row>
    <row r="986" spans="2:51" s="13" customFormat="1" ht="12">
      <c r="B986" s="108"/>
      <c r="C986" s="204"/>
      <c r="D986" s="200" t="s">
        <v>249</v>
      </c>
      <c r="E986" s="205" t="s">
        <v>1</v>
      </c>
      <c r="F986" s="206" t="s">
        <v>1721</v>
      </c>
      <c r="G986" s="204"/>
      <c r="H986" s="205" t="s">
        <v>1</v>
      </c>
      <c r="I986" s="139"/>
      <c r="J986" s="204"/>
      <c r="K986" s="204"/>
      <c r="L986" s="108"/>
      <c r="M986" s="110"/>
      <c r="N986" s="111"/>
      <c r="O986" s="111"/>
      <c r="P986" s="111"/>
      <c r="Q986" s="111"/>
      <c r="R986" s="111"/>
      <c r="S986" s="111"/>
      <c r="T986" s="112"/>
      <c r="AT986" s="109" t="s">
        <v>249</v>
      </c>
      <c r="AU986" s="109" t="s">
        <v>83</v>
      </c>
      <c r="AV986" s="13" t="s">
        <v>6</v>
      </c>
      <c r="AW986" s="13" t="s">
        <v>31</v>
      </c>
      <c r="AX986" s="13" t="s">
        <v>75</v>
      </c>
      <c r="AY986" s="109" t="s">
        <v>240</v>
      </c>
    </row>
    <row r="987" spans="2:51" s="13" customFormat="1" ht="22.5">
      <c r="B987" s="108"/>
      <c r="C987" s="204"/>
      <c r="D987" s="200" t="s">
        <v>249</v>
      </c>
      <c r="E987" s="205" t="s">
        <v>1</v>
      </c>
      <c r="F987" s="206" t="s">
        <v>1722</v>
      </c>
      <c r="G987" s="204"/>
      <c r="H987" s="205" t="s">
        <v>1</v>
      </c>
      <c r="I987" s="139"/>
      <c r="J987" s="204"/>
      <c r="K987" s="204"/>
      <c r="L987" s="108"/>
      <c r="M987" s="110"/>
      <c r="N987" s="111"/>
      <c r="O987" s="111"/>
      <c r="P987" s="111"/>
      <c r="Q987" s="111"/>
      <c r="R987" s="111"/>
      <c r="S987" s="111"/>
      <c r="T987" s="112"/>
      <c r="AT987" s="109" t="s">
        <v>249</v>
      </c>
      <c r="AU987" s="109" t="s">
        <v>83</v>
      </c>
      <c r="AV987" s="13" t="s">
        <v>6</v>
      </c>
      <c r="AW987" s="13" t="s">
        <v>31</v>
      </c>
      <c r="AX987" s="13" t="s">
        <v>75</v>
      </c>
      <c r="AY987" s="109" t="s">
        <v>240</v>
      </c>
    </row>
    <row r="988" spans="2:51" s="13" customFormat="1" ht="22.5">
      <c r="B988" s="108"/>
      <c r="C988" s="204"/>
      <c r="D988" s="200" t="s">
        <v>249</v>
      </c>
      <c r="E988" s="205" t="s">
        <v>1</v>
      </c>
      <c r="F988" s="206" t="s">
        <v>1723</v>
      </c>
      <c r="G988" s="204"/>
      <c r="H988" s="205" t="s">
        <v>1</v>
      </c>
      <c r="I988" s="139"/>
      <c r="J988" s="204"/>
      <c r="K988" s="204"/>
      <c r="L988" s="108"/>
      <c r="M988" s="110"/>
      <c r="N988" s="111"/>
      <c r="O988" s="111"/>
      <c r="P988" s="111"/>
      <c r="Q988" s="111"/>
      <c r="R988" s="111"/>
      <c r="S988" s="111"/>
      <c r="T988" s="112"/>
      <c r="AT988" s="109" t="s">
        <v>249</v>
      </c>
      <c r="AU988" s="109" t="s">
        <v>83</v>
      </c>
      <c r="AV988" s="13" t="s">
        <v>6</v>
      </c>
      <c r="AW988" s="13" t="s">
        <v>31</v>
      </c>
      <c r="AX988" s="13" t="s">
        <v>75</v>
      </c>
      <c r="AY988" s="109" t="s">
        <v>240</v>
      </c>
    </row>
    <row r="989" spans="2:51" s="13" customFormat="1" ht="22.5">
      <c r="B989" s="108"/>
      <c r="C989" s="204"/>
      <c r="D989" s="200" t="s">
        <v>249</v>
      </c>
      <c r="E989" s="205" t="s">
        <v>1</v>
      </c>
      <c r="F989" s="206" t="s">
        <v>1724</v>
      </c>
      <c r="G989" s="204"/>
      <c r="H989" s="205" t="s">
        <v>1</v>
      </c>
      <c r="I989" s="139"/>
      <c r="J989" s="204"/>
      <c r="K989" s="204"/>
      <c r="L989" s="108"/>
      <c r="M989" s="110"/>
      <c r="N989" s="111"/>
      <c r="O989" s="111"/>
      <c r="P989" s="111"/>
      <c r="Q989" s="111"/>
      <c r="R989" s="111"/>
      <c r="S989" s="111"/>
      <c r="T989" s="112"/>
      <c r="AT989" s="109" t="s">
        <v>249</v>
      </c>
      <c r="AU989" s="109" t="s">
        <v>83</v>
      </c>
      <c r="AV989" s="13" t="s">
        <v>6</v>
      </c>
      <c r="AW989" s="13" t="s">
        <v>31</v>
      </c>
      <c r="AX989" s="13" t="s">
        <v>75</v>
      </c>
      <c r="AY989" s="109" t="s">
        <v>240</v>
      </c>
    </row>
    <row r="990" spans="2:51" s="13" customFormat="1" ht="12">
      <c r="B990" s="108"/>
      <c r="C990" s="204"/>
      <c r="D990" s="200" t="s">
        <v>249</v>
      </c>
      <c r="E990" s="205" t="s">
        <v>1</v>
      </c>
      <c r="F990" s="206" t="s">
        <v>1725</v>
      </c>
      <c r="G990" s="204"/>
      <c r="H990" s="205" t="s">
        <v>1</v>
      </c>
      <c r="I990" s="139"/>
      <c r="J990" s="204"/>
      <c r="K990" s="204"/>
      <c r="L990" s="108"/>
      <c r="M990" s="110"/>
      <c r="N990" s="111"/>
      <c r="O990" s="111"/>
      <c r="P990" s="111"/>
      <c r="Q990" s="111"/>
      <c r="R990" s="111"/>
      <c r="S990" s="111"/>
      <c r="T990" s="112"/>
      <c r="AT990" s="109" t="s">
        <v>249</v>
      </c>
      <c r="AU990" s="109" t="s">
        <v>83</v>
      </c>
      <c r="AV990" s="13" t="s">
        <v>6</v>
      </c>
      <c r="AW990" s="13" t="s">
        <v>31</v>
      </c>
      <c r="AX990" s="13" t="s">
        <v>75</v>
      </c>
      <c r="AY990" s="109" t="s">
        <v>240</v>
      </c>
    </row>
    <row r="991" spans="2:51" s="13" customFormat="1" ht="12">
      <c r="B991" s="108"/>
      <c r="C991" s="204"/>
      <c r="D991" s="200" t="s">
        <v>249</v>
      </c>
      <c r="E991" s="205" t="s">
        <v>1</v>
      </c>
      <c r="F991" s="206" t="s">
        <v>1726</v>
      </c>
      <c r="G991" s="204"/>
      <c r="H991" s="205" t="s">
        <v>1</v>
      </c>
      <c r="I991" s="139"/>
      <c r="J991" s="204"/>
      <c r="K991" s="204"/>
      <c r="L991" s="108"/>
      <c r="M991" s="110"/>
      <c r="N991" s="111"/>
      <c r="O991" s="111"/>
      <c r="P991" s="111"/>
      <c r="Q991" s="111"/>
      <c r="R991" s="111"/>
      <c r="S991" s="111"/>
      <c r="T991" s="112"/>
      <c r="AT991" s="109" t="s">
        <v>249</v>
      </c>
      <c r="AU991" s="109" t="s">
        <v>83</v>
      </c>
      <c r="AV991" s="13" t="s">
        <v>6</v>
      </c>
      <c r="AW991" s="13" t="s">
        <v>31</v>
      </c>
      <c r="AX991" s="13" t="s">
        <v>75</v>
      </c>
      <c r="AY991" s="109" t="s">
        <v>240</v>
      </c>
    </row>
    <row r="992" spans="2:51" s="13" customFormat="1" ht="12">
      <c r="B992" s="108"/>
      <c r="C992" s="204"/>
      <c r="D992" s="200" t="s">
        <v>249</v>
      </c>
      <c r="E992" s="205" t="s">
        <v>1</v>
      </c>
      <c r="F992" s="206" t="s">
        <v>1727</v>
      </c>
      <c r="G992" s="204"/>
      <c r="H992" s="205" t="s">
        <v>1</v>
      </c>
      <c r="I992" s="139"/>
      <c r="J992" s="204"/>
      <c r="K992" s="204"/>
      <c r="L992" s="108"/>
      <c r="M992" s="110"/>
      <c r="N992" s="111"/>
      <c r="O992" s="111"/>
      <c r="P992" s="111"/>
      <c r="Q992" s="111"/>
      <c r="R992" s="111"/>
      <c r="S992" s="111"/>
      <c r="T992" s="112"/>
      <c r="AT992" s="109" t="s">
        <v>249</v>
      </c>
      <c r="AU992" s="109" t="s">
        <v>83</v>
      </c>
      <c r="AV992" s="13" t="s">
        <v>6</v>
      </c>
      <c r="AW992" s="13" t="s">
        <v>31</v>
      </c>
      <c r="AX992" s="13" t="s">
        <v>75</v>
      </c>
      <c r="AY992" s="109" t="s">
        <v>240</v>
      </c>
    </row>
    <row r="993" spans="2:51" s="13" customFormat="1" ht="12">
      <c r="B993" s="108"/>
      <c r="C993" s="204"/>
      <c r="D993" s="200" t="s">
        <v>249</v>
      </c>
      <c r="E993" s="205" t="s">
        <v>1</v>
      </c>
      <c r="F993" s="206" t="s">
        <v>1728</v>
      </c>
      <c r="G993" s="204"/>
      <c r="H993" s="205" t="s">
        <v>1</v>
      </c>
      <c r="I993" s="139"/>
      <c r="J993" s="204"/>
      <c r="K993" s="204"/>
      <c r="L993" s="108"/>
      <c r="M993" s="110"/>
      <c r="N993" s="111"/>
      <c r="O993" s="111"/>
      <c r="P993" s="111"/>
      <c r="Q993" s="111"/>
      <c r="R993" s="111"/>
      <c r="S993" s="111"/>
      <c r="T993" s="112"/>
      <c r="AT993" s="109" t="s">
        <v>249</v>
      </c>
      <c r="AU993" s="109" t="s">
        <v>83</v>
      </c>
      <c r="AV993" s="13" t="s">
        <v>6</v>
      </c>
      <c r="AW993" s="13" t="s">
        <v>31</v>
      </c>
      <c r="AX993" s="13" t="s">
        <v>75</v>
      </c>
      <c r="AY993" s="109" t="s">
        <v>240</v>
      </c>
    </row>
    <row r="994" spans="2:51" s="13" customFormat="1" ht="12">
      <c r="B994" s="108"/>
      <c r="C994" s="204"/>
      <c r="D994" s="200" t="s">
        <v>249</v>
      </c>
      <c r="E994" s="205" t="s">
        <v>1</v>
      </c>
      <c r="F994" s="206" t="s">
        <v>1729</v>
      </c>
      <c r="G994" s="204"/>
      <c r="H994" s="205" t="s">
        <v>1</v>
      </c>
      <c r="I994" s="139"/>
      <c r="J994" s="204"/>
      <c r="K994" s="204"/>
      <c r="L994" s="108"/>
      <c r="M994" s="110"/>
      <c r="N994" s="111"/>
      <c r="O994" s="111"/>
      <c r="P994" s="111"/>
      <c r="Q994" s="111"/>
      <c r="R994" s="111"/>
      <c r="S994" s="111"/>
      <c r="T994" s="112"/>
      <c r="AT994" s="109" t="s">
        <v>249</v>
      </c>
      <c r="AU994" s="109" t="s">
        <v>83</v>
      </c>
      <c r="AV994" s="13" t="s">
        <v>6</v>
      </c>
      <c r="AW994" s="13" t="s">
        <v>31</v>
      </c>
      <c r="AX994" s="13" t="s">
        <v>75</v>
      </c>
      <c r="AY994" s="109" t="s">
        <v>240</v>
      </c>
    </row>
    <row r="995" spans="2:51" s="12" customFormat="1" ht="12">
      <c r="B995" s="103"/>
      <c r="C995" s="199"/>
      <c r="D995" s="200" t="s">
        <v>249</v>
      </c>
      <c r="E995" s="201" t="s">
        <v>1</v>
      </c>
      <c r="F995" s="202" t="s">
        <v>1730</v>
      </c>
      <c r="G995" s="199"/>
      <c r="H995" s="203">
        <v>1</v>
      </c>
      <c r="I995" s="137"/>
      <c r="J995" s="199"/>
      <c r="K995" s="199"/>
      <c r="L995" s="103"/>
      <c r="M995" s="105"/>
      <c r="N995" s="106"/>
      <c r="O995" s="106"/>
      <c r="P995" s="106"/>
      <c r="Q995" s="106"/>
      <c r="R995" s="106"/>
      <c r="S995" s="106"/>
      <c r="T995" s="107"/>
      <c r="AT995" s="104" t="s">
        <v>249</v>
      </c>
      <c r="AU995" s="104" t="s">
        <v>83</v>
      </c>
      <c r="AV995" s="12" t="s">
        <v>83</v>
      </c>
      <c r="AW995" s="12" t="s">
        <v>31</v>
      </c>
      <c r="AX995" s="12" t="s">
        <v>6</v>
      </c>
      <c r="AY995" s="104" t="s">
        <v>240</v>
      </c>
    </row>
    <row r="996" spans="2:63" s="11" customFormat="1" ht="25.9" customHeight="1">
      <c r="B996" s="87"/>
      <c r="C996" s="189"/>
      <c r="D996" s="190" t="s">
        <v>74</v>
      </c>
      <c r="E996" s="228" t="s">
        <v>1731</v>
      </c>
      <c r="F996" s="228" t="s">
        <v>1732</v>
      </c>
      <c r="G996" s="189"/>
      <c r="H996" s="189"/>
      <c r="I996" s="142"/>
      <c r="J996" s="229">
        <f>BK996</f>
        <v>0</v>
      </c>
      <c r="K996" s="188"/>
      <c r="L996" s="87"/>
      <c r="M996" s="89"/>
      <c r="N996" s="90"/>
      <c r="O996" s="90"/>
      <c r="P996" s="91">
        <f>SUM(P997:P1003)</f>
        <v>0</v>
      </c>
      <c r="Q996" s="90"/>
      <c r="R996" s="91">
        <f>SUM(R997:R1003)</f>
        <v>0</v>
      </c>
      <c r="S996" s="90"/>
      <c r="T996" s="92">
        <f>SUM(T997:T1003)</f>
        <v>0</v>
      </c>
      <c r="AR996" s="88" t="s">
        <v>247</v>
      </c>
      <c r="AT996" s="93" t="s">
        <v>74</v>
      </c>
      <c r="AU996" s="93" t="s">
        <v>75</v>
      </c>
      <c r="AY996" s="88" t="s">
        <v>240</v>
      </c>
      <c r="BK996" s="94">
        <f>SUM(BK997:BK1003)</f>
        <v>0</v>
      </c>
    </row>
    <row r="997" spans="2:65" s="1" customFormat="1" ht="14.45" customHeight="1">
      <c r="B997" s="95"/>
      <c r="C997" s="193">
        <v>308</v>
      </c>
      <c r="D997" s="193" t="s">
        <v>242</v>
      </c>
      <c r="E997" s="194" t="s">
        <v>1733</v>
      </c>
      <c r="F997" s="195" t="s">
        <v>1734</v>
      </c>
      <c r="G997" s="196" t="s">
        <v>924</v>
      </c>
      <c r="H997" s="197">
        <v>1</v>
      </c>
      <c r="I997" s="128">
        <v>0</v>
      </c>
      <c r="J997" s="198">
        <f>ROUND(I997*H997,1)</f>
        <v>0</v>
      </c>
      <c r="K997" s="195" t="s">
        <v>246</v>
      </c>
      <c r="L997" s="28"/>
      <c r="M997" s="97" t="s">
        <v>1</v>
      </c>
      <c r="N997" s="98" t="s">
        <v>41</v>
      </c>
      <c r="O997" s="99">
        <v>0</v>
      </c>
      <c r="P997" s="99">
        <f>O997*H997</f>
        <v>0</v>
      </c>
      <c r="Q997" s="99">
        <v>0</v>
      </c>
      <c r="R997" s="99">
        <f>Q997*H997</f>
        <v>0</v>
      </c>
      <c r="S997" s="99">
        <v>0</v>
      </c>
      <c r="T997" s="100">
        <f>S997*H997</f>
        <v>0</v>
      </c>
      <c r="AR997" s="101" t="s">
        <v>1735</v>
      </c>
      <c r="AT997" s="101" t="s">
        <v>242</v>
      </c>
      <c r="AU997" s="101" t="s">
        <v>6</v>
      </c>
      <c r="AY997" s="17" t="s">
        <v>240</v>
      </c>
      <c r="BE997" s="102">
        <f>IF(N997="základní",J997,0)</f>
        <v>0</v>
      </c>
      <c r="BF997" s="102">
        <f>IF(N997="snížená",J997,0)</f>
        <v>0</v>
      </c>
      <c r="BG997" s="102">
        <f>IF(N997="zákl. přenesená",J997,0)</f>
        <v>0</v>
      </c>
      <c r="BH997" s="102">
        <f>IF(N997="sníž. přenesená",J997,0)</f>
        <v>0</v>
      </c>
      <c r="BI997" s="102">
        <f>IF(N997="nulová",J997,0)</f>
        <v>0</v>
      </c>
      <c r="BJ997" s="17" t="s">
        <v>83</v>
      </c>
      <c r="BK997" s="102">
        <f>ROUND(I997*H997,1)</f>
        <v>0</v>
      </c>
      <c r="BL997" s="17" t="s">
        <v>1735</v>
      </c>
      <c r="BM997" s="101" t="s">
        <v>1736</v>
      </c>
    </row>
    <row r="998" spans="2:51" s="13" customFormat="1" ht="12">
      <c r="B998" s="108"/>
      <c r="C998" s="204"/>
      <c r="D998" s="200" t="s">
        <v>249</v>
      </c>
      <c r="E998" s="205" t="s">
        <v>1</v>
      </c>
      <c r="F998" s="206" t="s">
        <v>1737</v>
      </c>
      <c r="G998" s="204"/>
      <c r="H998" s="205" t="s">
        <v>1</v>
      </c>
      <c r="I998" s="222"/>
      <c r="J998" s="204"/>
      <c r="K998" s="204"/>
      <c r="L998" s="108"/>
      <c r="M998" s="110"/>
      <c r="N998" s="111"/>
      <c r="O998" s="111"/>
      <c r="P998" s="111"/>
      <c r="Q998" s="111"/>
      <c r="R998" s="111"/>
      <c r="S998" s="111"/>
      <c r="T998" s="112"/>
      <c r="AT998" s="109" t="s">
        <v>249</v>
      </c>
      <c r="AU998" s="109" t="s">
        <v>6</v>
      </c>
      <c r="AV998" s="13" t="s">
        <v>6</v>
      </c>
      <c r="AW998" s="13" t="s">
        <v>31</v>
      </c>
      <c r="AX998" s="13" t="s">
        <v>75</v>
      </c>
      <c r="AY998" s="109" t="s">
        <v>240</v>
      </c>
    </row>
    <row r="999" spans="2:51" s="13" customFormat="1" ht="12">
      <c r="B999" s="108"/>
      <c r="C999" s="204"/>
      <c r="D999" s="200" t="s">
        <v>249</v>
      </c>
      <c r="E999" s="205" t="s">
        <v>1</v>
      </c>
      <c r="F999" s="206" t="s">
        <v>1738</v>
      </c>
      <c r="G999" s="204"/>
      <c r="H999" s="205" t="s">
        <v>1</v>
      </c>
      <c r="I999" s="222"/>
      <c r="J999" s="204"/>
      <c r="K999" s="204"/>
      <c r="L999" s="108"/>
      <c r="M999" s="110"/>
      <c r="N999" s="111"/>
      <c r="O999" s="111"/>
      <c r="P999" s="111"/>
      <c r="Q999" s="111"/>
      <c r="R999" s="111"/>
      <c r="S999" s="111"/>
      <c r="T999" s="112"/>
      <c r="AT999" s="109" t="s">
        <v>249</v>
      </c>
      <c r="AU999" s="109" t="s">
        <v>6</v>
      </c>
      <c r="AV999" s="13" t="s">
        <v>6</v>
      </c>
      <c r="AW999" s="13" t="s">
        <v>31</v>
      </c>
      <c r="AX999" s="13" t="s">
        <v>75</v>
      </c>
      <c r="AY999" s="109" t="s">
        <v>240</v>
      </c>
    </row>
    <row r="1000" spans="2:51" s="13" customFormat="1" ht="12">
      <c r="B1000" s="108"/>
      <c r="C1000" s="204"/>
      <c r="D1000" s="200"/>
      <c r="E1000" s="205"/>
      <c r="F1000" s="206" t="s">
        <v>1739</v>
      </c>
      <c r="G1000" s="204"/>
      <c r="H1000" s="205"/>
      <c r="I1000" s="222"/>
      <c r="J1000" s="204"/>
      <c r="K1000" s="204"/>
      <c r="L1000" s="108"/>
      <c r="M1000" s="110"/>
      <c r="N1000" s="111"/>
      <c r="O1000" s="111"/>
      <c r="P1000" s="111"/>
      <c r="Q1000" s="111"/>
      <c r="R1000" s="111"/>
      <c r="S1000" s="111"/>
      <c r="T1000" s="112"/>
      <c r="AT1000" s="109"/>
      <c r="AU1000" s="109"/>
      <c r="AY1000" s="109"/>
    </row>
    <row r="1001" spans="2:51" s="13" customFormat="1" ht="12">
      <c r="B1001" s="108"/>
      <c r="C1001" s="204"/>
      <c r="D1001" s="200"/>
      <c r="E1001" s="205"/>
      <c r="F1001" s="206" t="s">
        <v>1740</v>
      </c>
      <c r="G1001" s="204"/>
      <c r="H1001" s="205"/>
      <c r="I1001" s="222"/>
      <c r="J1001" s="204"/>
      <c r="K1001" s="204"/>
      <c r="L1001" s="108"/>
      <c r="M1001" s="110"/>
      <c r="N1001" s="111"/>
      <c r="O1001" s="111"/>
      <c r="P1001" s="111"/>
      <c r="Q1001" s="111"/>
      <c r="R1001" s="111"/>
      <c r="S1001" s="111"/>
      <c r="T1001" s="112"/>
      <c r="AT1001" s="109"/>
      <c r="AU1001" s="109"/>
      <c r="AY1001" s="109"/>
    </row>
    <row r="1002" spans="2:51" s="13" customFormat="1" ht="12">
      <c r="B1002" s="108"/>
      <c r="C1002" s="204"/>
      <c r="D1002" s="200"/>
      <c r="E1002" s="205"/>
      <c r="F1002" s="206" t="s">
        <v>1741</v>
      </c>
      <c r="G1002" s="204"/>
      <c r="H1002" s="205"/>
      <c r="I1002" s="222"/>
      <c r="J1002" s="204"/>
      <c r="K1002" s="204"/>
      <c r="L1002" s="108"/>
      <c r="M1002" s="110"/>
      <c r="N1002" s="111"/>
      <c r="O1002" s="111"/>
      <c r="P1002" s="111"/>
      <c r="Q1002" s="111"/>
      <c r="R1002" s="111"/>
      <c r="S1002" s="111"/>
      <c r="T1002" s="112"/>
      <c r="AT1002" s="109"/>
      <c r="AU1002" s="109"/>
      <c r="AY1002" s="109"/>
    </row>
    <row r="1003" spans="2:51" s="12" customFormat="1" ht="12">
      <c r="B1003" s="103"/>
      <c r="C1003" s="199"/>
      <c r="D1003" s="200" t="s">
        <v>249</v>
      </c>
      <c r="E1003" s="201" t="s">
        <v>1</v>
      </c>
      <c r="F1003" s="202" t="s">
        <v>931</v>
      </c>
      <c r="G1003" s="199"/>
      <c r="H1003" s="203">
        <v>1</v>
      </c>
      <c r="I1003" s="221"/>
      <c r="J1003" s="199"/>
      <c r="K1003" s="199"/>
      <c r="L1003" s="103"/>
      <c r="M1003" s="105"/>
      <c r="N1003" s="106"/>
      <c r="O1003" s="106"/>
      <c r="P1003" s="106"/>
      <c r="Q1003" s="106"/>
      <c r="R1003" s="106"/>
      <c r="S1003" s="106"/>
      <c r="T1003" s="107"/>
      <c r="AT1003" s="104" t="s">
        <v>249</v>
      </c>
      <c r="AU1003" s="104" t="s">
        <v>6</v>
      </c>
      <c r="AV1003" s="12" t="s">
        <v>83</v>
      </c>
      <c r="AW1003" s="12" t="s">
        <v>31</v>
      </c>
      <c r="AX1003" s="12" t="s">
        <v>6</v>
      </c>
      <c r="AY1003" s="104" t="s">
        <v>240</v>
      </c>
    </row>
    <row r="1004" spans="2:12" s="1" customFormat="1" ht="6.95" customHeight="1">
      <c r="B1004" s="39"/>
      <c r="C1004" s="169"/>
      <c r="D1004" s="169"/>
      <c r="E1004" s="169"/>
      <c r="F1004" s="169"/>
      <c r="G1004" s="169"/>
      <c r="H1004" s="169"/>
      <c r="I1004" s="169"/>
      <c r="J1004" s="169"/>
      <c r="K1004" s="169"/>
      <c r="L1004" s="28"/>
    </row>
  </sheetData>
  <sheetProtection algorithmName="SHA-512" hashValue="+0s0B89OVeZRG0R6wGj9A+O1CiI4TTDTK7ykZbbqQSQy7gase1NWDta8YQ15fQE3PlM2rkQBhurr/Rty2G6aqQ==" saltValue="bCl3wiwmJPTK/aYGb+gsBQ==" spinCount="100000" sheet="1" objects="1" scenarios="1"/>
  <autoFilter ref="C141:K1003"/>
  <mergeCells count="6">
    <mergeCell ref="E7:H7"/>
    <mergeCell ref="E25:H25"/>
    <mergeCell ref="E85:H85"/>
    <mergeCell ref="E134:H134"/>
    <mergeCell ref="L2:V2"/>
    <mergeCell ref="E16:F16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Mirka_PC\Mirka</dc:creator>
  <cp:keywords/>
  <dc:description/>
  <cp:lastModifiedBy>Marek Pavelka</cp:lastModifiedBy>
  <dcterms:created xsi:type="dcterms:W3CDTF">2019-08-05T11:55:24Z</dcterms:created>
  <dcterms:modified xsi:type="dcterms:W3CDTF">2020-09-14T09:05:03Z</dcterms:modified>
  <cp:category/>
  <cp:version/>
  <cp:contentType/>
  <cp:contentStatus/>
</cp:coreProperties>
</file>