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355" yWindow="5355" windowWidth="28800" windowHeight="15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Položky!$A$1:$G$35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F9" i="2"/>
  <c r="G29" i="3"/>
  <c r="G28"/>
  <c r="G27"/>
  <c r="G22" l="1"/>
  <c r="BA22"/>
  <c r="BB22"/>
  <c r="BC22"/>
  <c r="BD22"/>
  <c r="BE22"/>
  <c r="D21" i="1"/>
  <c r="D20"/>
  <c r="D19"/>
  <c r="D18"/>
  <c r="D17"/>
  <c r="D16"/>
  <c r="D15"/>
  <c r="BD34" i="3"/>
  <c r="BD35" s="1"/>
  <c r="H10" i="2" s="1"/>
  <c r="BC34" i="3"/>
  <c r="BC35" s="1"/>
  <c r="G10" i="2" s="1"/>
  <c r="BB34" i="3"/>
  <c r="BB35" s="1"/>
  <c r="F10" i="2" s="1"/>
  <c r="BA34" i="3"/>
  <c r="BA35" s="1"/>
  <c r="E10" i="2" s="1"/>
  <c r="G34" i="3"/>
  <c r="BE34" s="1"/>
  <c r="BE35" s="1"/>
  <c r="I10" i="2" s="1"/>
  <c r="B10"/>
  <c r="A10"/>
  <c r="C35" i="3"/>
  <c r="BE31"/>
  <c r="BD31"/>
  <c r="BC31"/>
  <c r="BA31"/>
  <c r="G31"/>
  <c r="BB31" s="1"/>
  <c r="BE30"/>
  <c r="BD30"/>
  <c r="BC30"/>
  <c r="BA30"/>
  <c r="G30"/>
  <c r="BB30" s="1"/>
  <c r="BE28"/>
  <c r="BD28"/>
  <c r="BC28"/>
  <c r="BA28"/>
  <c r="BB28"/>
  <c r="BE26"/>
  <c r="BD26"/>
  <c r="BC26"/>
  <c r="BA26"/>
  <c r="G26"/>
  <c r="BB26" s="1"/>
  <c r="B9" i="2"/>
  <c r="A9"/>
  <c r="C32" i="3"/>
  <c r="BE23"/>
  <c r="BD23"/>
  <c r="BC23"/>
  <c r="BA23"/>
  <c r="G23"/>
  <c r="BB23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8" i="2"/>
  <c r="A8"/>
  <c r="C24" i="3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17" i="3"/>
  <c r="E4"/>
  <c r="C4"/>
  <c r="F3"/>
  <c r="C3"/>
  <c r="C2" i="2"/>
  <c r="C1"/>
  <c r="C33" i="1"/>
  <c r="F33" s="1"/>
  <c r="C31"/>
  <c r="C9"/>
  <c r="G7"/>
  <c r="D2"/>
  <c r="C2"/>
  <c r="BA32" i="3" l="1"/>
  <c r="E9" i="2" s="1"/>
  <c r="BC32" i="3"/>
  <c r="G9" i="2" s="1"/>
  <c r="BE17" i="3"/>
  <c r="I7" i="2" s="1"/>
  <c r="G35" i="3"/>
  <c r="BC17"/>
  <c r="G7" i="2" s="1"/>
  <c r="BE32" i="3"/>
  <c r="I9" i="2" s="1"/>
  <c r="BD32" i="3"/>
  <c r="H9" i="2" s="1"/>
  <c r="BB17" i="3"/>
  <c r="F7" i="2" s="1"/>
  <c r="BC24" i="3"/>
  <c r="G8" i="2" s="1"/>
  <c r="BA24" i="3"/>
  <c r="E8" i="2" s="1"/>
  <c r="BE24" i="3"/>
  <c r="I8" i="2" s="1"/>
  <c r="BD24" i="3"/>
  <c r="H8" i="2" s="1"/>
  <c r="BD17" i="3"/>
  <c r="H7" i="2" s="1"/>
  <c r="BA17" i="3"/>
  <c r="E7" i="2" s="1"/>
  <c r="BB24" i="3"/>
  <c r="F8" i="2" s="1"/>
  <c r="BB32" i="3"/>
  <c r="G17"/>
  <c r="G24"/>
  <c r="G32"/>
  <c r="G11" i="2" l="1"/>
  <c r="C18" i="1" s="1"/>
  <c r="I11" i="2"/>
  <c r="C21" i="1" s="1"/>
  <c r="E11" i="2"/>
  <c r="C15" i="1" s="1"/>
  <c r="H11" i="2"/>
  <c r="C17" i="1" s="1"/>
  <c r="F11" i="2"/>
  <c r="C16" i="1" s="1"/>
  <c r="G17" i="2" l="1"/>
  <c r="I17" s="1"/>
  <c r="G16" i="1" s="1"/>
  <c r="G20" i="2"/>
  <c r="I20" s="1"/>
  <c r="G19" i="1" s="1"/>
  <c r="G16" i="2"/>
  <c r="I16" s="1"/>
  <c r="G15" i="1" s="1"/>
  <c r="G21" i="2"/>
  <c r="I21" s="1"/>
  <c r="G20" i="1" s="1"/>
  <c r="G23" i="2"/>
  <c r="I23" s="1"/>
  <c r="G19"/>
  <c r="I19" s="1"/>
  <c r="G18" i="1" s="1"/>
  <c r="G18" i="2"/>
  <c r="I18" s="1"/>
  <c r="G17" i="1" s="1"/>
  <c r="G22" i="2"/>
  <c r="I22" s="1"/>
  <c r="G21" i="1" s="1"/>
  <c r="C19"/>
  <c r="C22" s="1"/>
  <c r="H2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<sst xmlns="http://schemas.openxmlformats.org/spreadsheetml/2006/main" count="190" uniqueCount="146">
  <si>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</si>
  <si>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</si>
  <si>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</si>
  <si>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</si>
  <si>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</si>
  <si>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</si>
  <si>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</si>
  <si>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</si>
  <si>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</si>
  <si>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</si>
  <si>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</si>
  <si>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</si>
  <si>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</si>
  <si>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</si>
  <si>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</si>
  <si>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</si>
  <si>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</si>
  <si>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</si>
  <si>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</si>
  <si>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</si>
  <si>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</si>
  <si>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</si>
  <si>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</si>
  <si>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</si>
  <si>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</si>
  <si>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</si>
  <si>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</si>
  <si>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</si>
  <si>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</si>
  <si>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</si>
  <si>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</si>
  <si>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</si>
  <si>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</si>
  <si>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</si>
  <si>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</si>
  <si>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</si>
  <si>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</si>
  <si>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</si>
  <si>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</si>
  <si>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</si>
  <si>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</si>
  <si>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</si>
  <si>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</si>
  <si>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</si>
  <si>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</si>
  <si>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</si>
  <si>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</si>
  <si>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</si>
  <si>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</si>
  <si>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</si>
  <si>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</si>
  <si>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</si>
  <si>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</si>
  <si>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</si>
  <si>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</si>
  <si>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</si>
  <si>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</si>
  <si>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</si>
  <si>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</si>
  <si>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</si>
  <si>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</si>
  <si>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</si>
  <si>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</si>
  <si>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</si>
  <si>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</si>
  <si>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</si>
  <si>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</si>
  <si>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</si>
  <si>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</si>
  <si>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</si>
  <si>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</si>
  <si>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</si>
  <si>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</si>
  <si>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</si>
  <si>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</si>
  <si>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</si>
  <si>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</si>
  <si>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</si>
  <si>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</si>
  <si>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025/15</t>
  </si>
  <si>
    <t>Fokus Nový jičín</t>
  </si>
  <si>
    <t>025c</t>
  </si>
  <si>
    <t>Přípojka kanalizace</t>
  </si>
  <si>
    <t>112201101R00</t>
  </si>
  <si>
    <t xml:space="preserve">Osetí </t>
  </si>
  <si>
    <t>m2</t>
  </si>
  <si>
    <t>132201101R00</t>
  </si>
  <si>
    <t xml:space="preserve">Hloubení rýh šířky do 60 cm v hor.3 do 100 m3 </t>
  </si>
  <si>
    <t>m3</t>
  </si>
  <si>
    <t>134201209R00</t>
  </si>
  <si>
    <t xml:space="preserve">Příplatek za lepivost - hloubenív hor.3 </t>
  </si>
  <si>
    <t>161101101R00</t>
  </si>
  <si>
    <t xml:space="preserve">Svislé přemístění výkopku z hor.1-4 do 2,5 m </t>
  </si>
  <si>
    <t>162201102R00</t>
  </si>
  <si>
    <t xml:space="preserve">Vodorovné přemístění výkopku z hor.1-4 do 50 m </t>
  </si>
  <si>
    <t>174101101R00</t>
  </si>
  <si>
    <t xml:space="preserve">Zásyp jam, rýh, šachet se zhutněním </t>
  </si>
  <si>
    <t>175101101R00</t>
  </si>
  <si>
    <t xml:space="preserve">Obsyp potrubí bez prohození sypaniny </t>
  </si>
  <si>
    <t>1833721300</t>
  </si>
  <si>
    <t>451572111R00</t>
  </si>
  <si>
    <t>721s</t>
  </si>
  <si>
    <t>721173315U00</t>
  </si>
  <si>
    <t>m</t>
  </si>
  <si>
    <t>721173315U02</t>
  </si>
  <si>
    <t xml:space="preserve">Potrubí PVC DN 125 </t>
  </si>
  <si>
    <t>721173315U03</t>
  </si>
  <si>
    <t xml:space="preserve">Potrubí PVC DN 150 </t>
  </si>
  <si>
    <t>721173315U26</t>
  </si>
  <si>
    <t>721290112R00</t>
  </si>
  <si>
    <t xml:space="preserve">Zkouška těsnosti kanalizace vodou DN 200 </t>
  </si>
  <si>
    <t>799</t>
  </si>
  <si>
    <t>Ostatní</t>
  </si>
  <si>
    <t>PC1</t>
  </si>
  <si>
    <t xml:space="preserve">Sekání a zpětné zapravení betonu </t>
  </si>
  <si>
    <t xml:space="preserve">Lapač střešních splavenin DN 100 </t>
  </si>
  <si>
    <t>soub</t>
  </si>
  <si>
    <t>PC4</t>
  </si>
  <si>
    <t>soubor</t>
  </si>
  <si>
    <t>PC5</t>
  </si>
  <si>
    <t xml:space="preserve">Geodetické zaměření přípojky </t>
  </si>
  <si>
    <t>210900541RA2</t>
  </si>
  <si>
    <t>Fólie Fatrafol 801 tl. 1,0 x 1300 mm zemní</t>
  </si>
  <si>
    <t>999</t>
  </si>
  <si>
    <t>Poplatky za skládky</t>
  </si>
  <si>
    <t>900      R10</t>
  </si>
  <si>
    <t xml:space="preserve">Hzs - nezmeřitelné práce </t>
  </si>
  <si>
    <t>hodina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</si>
  <si>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</si>
  <si>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</si>
  <si>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</si>
  <si>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</si>
  <si>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</si>
  <si>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</si>
  <si>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</si>
  <si>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</si>
  <si>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PC6</t>
  </si>
  <si>
    <t>Rozebráni a zpetná montáž zámkové dlažby</t>
  </si>
  <si>
    <t xml:space="preserve">kus </t>
  </si>
  <si>
    <t>Deštová kanalizace</t>
  </si>
  <si>
    <t>Napojení na stávající potrubí nebo šachtu</t>
  </si>
  <si>
    <t>Obetonování kolen , vč. Dopravy betonu</t>
  </si>
  <si>
    <t>Písek kopaný cč dopravy</t>
  </si>
  <si>
    <t xml:space="preserve">Lože z kameniva těženého 0 - 4 mm vč. Dopravy </t>
  </si>
  <si>
    <t>Dokumentace skutečného provedení stavby</t>
  </si>
  <si>
    <t>PC7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</si>
</sst>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3" fontId="4" fillId="0" borderId="11" xfId="0" applyNumberFormat="1" applyFont="1" applyBorder="1" applyAlignment="1">
      <alignment horizontal="left"/>
    </xf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/>
    <xf numFmtId="0" fontId="1" fillId="2" borderId="0" xfId="0" applyFont="1" applyFill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6" xfId="0" applyFont="1" applyBorder="1" applyAlignment="1">
      <alignment horizontal="left"/>
    </xf>
    <xf numFmtId="0" fontId="4" fillId="0" borderId="16" xfId="0" applyFont="1" applyBorder="1"/>
    <xf numFmtId="0" fontId="1" fillId="0" borderId="0" xfId="0" applyFo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Border="1"/>
    <xf numFmtId="0" fontId="0" fillId="0" borderId="45" xfId="0" applyBorder="1" applyAlignment="1">
      <alignment horizontal="left"/>
    </xf>
    <xf numFmtId="0" fontId="0" fillId="0" borderId="47" xfId="0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Alignment="1">
      <alignment horizontal="right"/>
    </xf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Border="1" applyAlignment="1">
      <alignment horizontal="right"/>
    </xf>
    <xf numFmtId="0" fontId="10" fillId="0" borderId="8" xfId="1" applyBorder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Border="1" applyAlignment="1">
      <alignment horizontal="center"/>
    </xf>
    <xf numFmtId="0" fontId="10" fillId="0" borderId="44" xfId="1" applyBorder="1" applyAlignment="1">
      <alignment horizontal="center"/>
    </xf>
    <xf numFmtId="0" fontId="10" fillId="0" borderId="48" xfId="1" applyBorder="1" applyAlignment="1">
      <alignment horizontal="center"/>
    </xf>
    <xf numFmtId="0" fontId="10" fillId="0" borderId="49" xfId="1" applyBorder="1" applyAlignment="1">
      <alignment horizontal="center"/>
    </xf>
    <xf numFmtId="0" fontId="10" fillId="0" borderId="51" xfId="1" applyBorder="1" applyAlignment="1">
      <alignment horizontal="left"/>
    </xf>
    <xf numFmtId="0" fontId="10" fillId="0" borderId="50" xfId="1" applyBorder="1" applyAlignment="1">
      <alignment horizontal="left"/>
    </xf>
    <xf numFmtId="0" fontId="10" fillId="0" borderId="52" xfId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31" sqref="C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025c</v>
      </c>
      <c r="D2" s="5">
        <f>Rekapitulace!G2</f>
        <v>0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81</v>
      </c>
      <c r="B5" s="16"/>
      <c r="C5" s="17" t="s">
        <v>82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>
      <c r="A7" s="21" t="s">
        <v>79</v>
      </c>
      <c r="B7" s="22"/>
      <c r="C7" s="23" t="s">
        <v>80</v>
      </c>
      <c r="D7" s="24"/>
      <c r="E7" s="24"/>
      <c r="F7" s="25" t="s">
        <v>11</v>
      </c>
      <c r="G7" s="20">
        <f>IF(PocetMJ=0,,ROUND((F30+F32)/PocetMJ,1))</f>
        <v>0</v>
      </c>
    </row>
    <row r="8" spans="1:57">
      <c r="A8" s="26" t="s">
        <v>12</v>
      </c>
      <c r="B8" s="11"/>
      <c r="C8" s="178"/>
      <c r="D8" s="178"/>
      <c r="E8" s="179"/>
      <c r="F8" s="11" t="s">
        <v>13</v>
      </c>
      <c r="G8" s="27"/>
    </row>
    <row r="9" spans="1:57">
      <c r="A9" s="26" t="s">
        <v>14</v>
      </c>
      <c r="B9" s="11"/>
      <c r="C9" s="178">
        <f>Projektant</f>
        <v>0</v>
      </c>
      <c r="D9" s="178"/>
      <c r="E9" s="179"/>
      <c r="F9" s="11"/>
      <c r="G9" s="27"/>
    </row>
    <row r="10" spans="1:57">
      <c r="A10" s="26" t="s">
        <v>15</v>
      </c>
      <c r="B10" s="11"/>
      <c r="C10" s="178"/>
      <c r="D10" s="178"/>
      <c r="E10" s="178"/>
      <c r="F10" s="11"/>
      <c r="G10" s="28"/>
      <c r="H10" s="29"/>
    </row>
    <row r="11" spans="1:57" ht="13.5" customHeight="1">
      <c r="A11" s="26" t="s">
        <v>16</v>
      </c>
      <c r="B11" s="11"/>
      <c r="C11" s="178"/>
      <c r="D11" s="178"/>
      <c r="E11" s="178"/>
      <c r="F11" s="11" t="s">
        <v>17</v>
      </c>
      <c r="G11" s="28" t="s">
        <v>79</v>
      </c>
      <c r="BA11" s="30"/>
      <c r="BB11" s="30"/>
      <c r="BC11" s="30"/>
      <c r="BD11" s="30"/>
      <c r="BE11" s="30"/>
    </row>
    <row r="12" spans="1:57" ht="12.75" customHeight="1">
      <c r="A12" s="31" t="s">
        <v>18</v>
      </c>
      <c r="B12" s="9"/>
      <c r="C12" s="180"/>
      <c r="D12" s="180"/>
      <c r="E12" s="180"/>
      <c r="F12" s="32" t="s">
        <v>19</v>
      </c>
      <c r="G12" s="33"/>
    </row>
    <row r="13" spans="1:57" ht="28.5" customHeight="1" thickBot="1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>
      <c r="A15" s="43"/>
      <c r="B15" s="44" t="s">
        <v>23</v>
      </c>
      <c r="C15" s="45">
        <f>HSV</f>
        <v>0</v>
      </c>
      <c r="D15" s="46" t="str">
        <f>Rekapitulace!A16</f>
        <v>Ztížené výrobní podmínky</v>
      </c>
      <c r="E15" s="47"/>
      <c r="F15" s="48"/>
      <c r="G15" s="45">
        <f>Rekapitulace!I16</f>
        <v>0</v>
      </c>
    </row>
    <row r="16" spans="1:57" ht="15.95" customHeight="1">
      <c r="A16" s="43" t="s">
        <v>24</v>
      </c>
      <c r="B16" s="44" t="s">
        <v>25</v>
      </c>
      <c r="C16" s="45">
        <f>PSV</f>
        <v>0</v>
      </c>
      <c r="D16" s="49" t="str">
        <f>Rekapitulace!A17</f>
        <v>Oborová přirážka</v>
      </c>
      <c r="E16" s="50"/>
      <c r="F16" s="51"/>
      <c r="G16" s="45">
        <f>Rekapitulace!I17</f>
        <v>0</v>
      </c>
    </row>
    <row r="17" spans="1:7" ht="15.95" customHeight="1">
      <c r="A17" s="43" t="s">
        <v>26</v>
      </c>
      <c r="B17" s="44" t="s">
        <v>27</v>
      </c>
      <c r="C17" s="45">
        <f>Mont</f>
        <v>0</v>
      </c>
      <c r="D17" s="49" t="str">
        <f>Rekapitulace!A18</f>
        <v>Přesun stavebních kapacit</v>
      </c>
      <c r="E17" s="50"/>
      <c r="F17" s="51"/>
      <c r="G17" s="45">
        <f>Rekapitulace!I18</f>
        <v>0</v>
      </c>
    </row>
    <row r="18" spans="1:7" ht="15.95" customHeight="1">
      <c r="A18" s="52" t="s">
        <v>28</v>
      </c>
      <c r="B18" s="53" t="s">
        <v>29</v>
      </c>
      <c r="C18" s="45">
        <f>Dodavka</f>
        <v>0</v>
      </c>
      <c r="D18" s="49" t="str">
        <f>Rekapitulace!A19</f>
        <v>Mimostaveništní doprava</v>
      </c>
      <c r="E18" s="50"/>
      <c r="F18" s="51"/>
      <c r="G18" s="45">
        <f>Rekapitulace!I19</f>
        <v>0</v>
      </c>
    </row>
    <row r="19" spans="1:7" ht="15.95" customHeight="1">
      <c r="A19" s="54" t="s">
        <v>30</v>
      </c>
      <c r="B19" s="44"/>
      <c r="C19" s="45">
        <f>SUM(C15:C18)</f>
        <v>0</v>
      </c>
      <c r="D19" s="55" t="str">
        <f>Rekapitulace!A20</f>
        <v>Zařízení staveniště</v>
      </c>
      <c r="E19" s="50"/>
      <c r="F19" s="51"/>
      <c r="G19" s="45">
        <f>Rekapitulace!I20</f>
        <v>0</v>
      </c>
    </row>
    <row r="20" spans="1:7" ht="15.95" customHeight="1">
      <c r="A20" s="54"/>
      <c r="B20" s="44"/>
      <c r="C20" s="45"/>
      <c r="D20" s="49" t="str">
        <f>Rekapitulace!A21</f>
        <v>Provoz investora</v>
      </c>
      <c r="E20" s="50"/>
      <c r="F20" s="51"/>
      <c r="G20" s="45">
        <f>Rekapitulace!I21</f>
        <v>0</v>
      </c>
    </row>
    <row r="21" spans="1:7" ht="15.95" customHeight="1">
      <c r="A21" s="54" t="s">
        <v>31</v>
      </c>
      <c r="B21" s="44"/>
      <c r="C21" s="45">
        <f>HZS</f>
        <v>0</v>
      </c>
      <c r="D21" s="49" t="str">
        <f>Rekapitulace!A22</f>
        <v>Kompletační činnost (IČD)</v>
      </c>
      <c r="E21" s="50"/>
      <c r="F21" s="51"/>
      <c r="G21" s="45">
        <f>Rekapitulace!I22</f>
        <v>0</v>
      </c>
    </row>
    <row r="22" spans="1:7" ht="15.95" customHeight="1">
      <c r="A22" s="56" t="s">
        <v>32</v>
      </c>
      <c r="C22" s="45">
        <f>C19+C21</f>
        <v>0</v>
      </c>
      <c r="D22" s="49" t="s">
        <v>33</v>
      </c>
      <c r="E22" s="50"/>
      <c r="F22" s="51"/>
      <c r="G22" s="45">
        <f>G23-SUM(G15:G21)</f>
        <v>0</v>
      </c>
    </row>
    <row r="23" spans="1:7" ht="15.95" customHeight="1" thickBot="1">
      <c r="A23" s="181" t="s">
        <v>34</v>
      </c>
      <c r="B23" s="182"/>
      <c r="C23" s="57">
        <f>C22+G23</f>
        <v>0</v>
      </c>
      <c r="D23" s="58" t="s">
        <v>35</v>
      </c>
      <c r="E23" s="59"/>
      <c r="F23" s="60"/>
      <c r="G23" s="45">
        <f>VRN</f>
        <v>0</v>
      </c>
    </row>
    <row r="24" spans="1:7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>
      <c r="A25" s="56" t="s">
        <v>39</v>
      </c>
      <c r="C25" s="66"/>
      <c r="D25" t="s">
        <v>39</v>
      </c>
      <c r="F25" s="67" t="s">
        <v>39</v>
      </c>
      <c r="G25" s="68"/>
    </row>
    <row r="26" spans="1:7" ht="37.5" customHeight="1">
      <c r="A26" s="56" t="s">
        <v>40</v>
      </c>
      <c r="B26" s="69"/>
      <c r="C26" s="66"/>
      <c r="D26" t="s">
        <v>40</v>
      </c>
      <c r="F26" s="67" t="s">
        <v>40</v>
      </c>
      <c r="G26" s="68"/>
    </row>
    <row r="27" spans="1:7">
      <c r="A27" s="56"/>
      <c r="B27" s="70"/>
      <c r="C27" s="66"/>
      <c r="F27" s="67"/>
      <c r="G27" s="68"/>
    </row>
    <row r="28" spans="1:7">
      <c r="A28" s="56" t="s">
        <v>41</v>
      </c>
      <c r="C28" s="66"/>
      <c r="D28" s="67" t="s">
        <v>42</v>
      </c>
      <c r="E28" s="66"/>
      <c r="F28" t="s">
        <v>42</v>
      </c>
      <c r="G28" s="68"/>
    </row>
    <row r="29" spans="1:7" ht="69" customHeight="1">
      <c r="A29" s="56"/>
      <c r="C29" s="71"/>
      <c r="D29" s="72"/>
      <c r="E29" s="71"/>
      <c r="G29" s="68"/>
    </row>
    <row r="30" spans="1:7">
      <c r="A30" s="73" t="s">
        <v>43</v>
      </c>
      <c r="B30" s="74"/>
      <c r="C30" s="75">
        <v>21</v>
      </c>
      <c r="D30" s="74" t="s">
        <v>44</v>
      </c>
      <c r="E30" s="76"/>
      <c r="F30" s="183">
        <f>ROUND(C23-F32,0)</f>
        <v>0</v>
      </c>
      <c r="G30" s="184"/>
    </row>
    <row r="31" spans="1:7">
      <c r="A31" s="73" t="s">
        <v>45</v>
      </c>
      <c r="B31" s="74"/>
      <c r="C31" s="75">
        <f>SazbaDPH1</f>
        <v>21</v>
      </c>
      <c r="D31" s="74" t="s">
        <v>46</v>
      </c>
      <c r="E31" s="76"/>
      <c r="F31" s="183">
        <f>ROUND(PRODUCT(F30,C31/100),1)</f>
        <v>0</v>
      </c>
      <c r="G31" s="184"/>
    </row>
    <row r="32" spans="1:7">
      <c r="A32" s="73" t="s">
        <v>43</v>
      </c>
      <c r="B32" s="74"/>
      <c r="C32" s="75">
        <v>0</v>
      </c>
      <c r="D32" s="74" t="s">
        <v>46</v>
      </c>
      <c r="E32" s="76"/>
      <c r="F32" s="183">
        <v>0</v>
      </c>
      <c r="G32" s="184"/>
    </row>
    <row r="33" spans="1:8">
      <c r="A33" s="73" t="s">
        <v>45</v>
      </c>
      <c r="B33" s="77"/>
      <c r="C33" s="78">
        <f>SazbaDPH2</f>
        <v>0</v>
      </c>
      <c r="D33" s="74" t="s">
        <v>46</v>
      </c>
      <c r="E33" s="51"/>
      <c r="F33" s="183">
        <f>ROUND(PRODUCT(F32,C33/100),1)</f>
        <v>0</v>
      </c>
      <c r="G33" s="184"/>
    </row>
    <row r="34" spans="1:8" s="82" customFormat="1" ht="19.5" customHeight="1" thickBot="1">
      <c r="A34" s="79" t="s">
        <v>47</v>
      </c>
      <c r="B34" s="80"/>
      <c r="C34" s="80"/>
      <c r="D34" s="80"/>
      <c r="E34" s="81"/>
      <c r="F34" s="185">
        <f>CEILING(SUM(F30:F33),IF(SUM(F30:F33)&gt;=0,1,-1))</f>
        <v>0</v>
      </c>
      <c r="G34" s="186"/>
    </row>
    <row r="36" spans="1:8">
      <c r="A36" t="s">
        <v>48</v>
      </c>
      <c r="H36" t="s">
        <v>6</v>
      </c>
    </row>
    <row r="37" spans="1:8" ht="14.25" customHeight="1">
      <c r="B37" s="177"/>
      <c r="C37" s="177"/>
      <c r="D37" s="177"/>
      <c r="E37" s="177"/>
      <c r="F37" s="177"/>
      <c r="G37" s="177"/>
      <c r="H37" t="s">
        <v>6</v>
      </c>
    </row>
    <row r="38" spans="1:8" ht="12.75" customHeight="1">
      <c r="A38" s="83"/>
      <c r="B38" s="177"/>
      <c r="C38" s="177"/>
      <c r="D38" s="177"/>
      <c r="E38" s="177"/>
      <c r="F38" s="177"/>
      <c r="G38" s="177"/>
      <c r="H38" t="s">
        <v>6</v>
      </c>
    </row>
    <row r="39" spans="1:8">
      <c r="A39" s="83"/>
      <c r="B39" s="177"/>
      <c r="C39" s="177"/>
      <c r="D39" s="177"/>
      <c r="E39" s="177"/>
      <c r="F39" s="177"/>
      <c r="G39" s="177"/>
      <c r="H39" t="s">
        <v>6</v>
      </c>
    </row>
    <row r="40" spans="1:8">
      <c r="A40" s="83"/>
      <c r="B40" s="177"/>
      <c r="C40" s="177"/>
      <c r="D40" s="177"/>
      <c r="E40" s="177"/>
      <c r="F40" s="177"/>
      <c r="G40" s="177"/>
      <c r="H40" t="s">
        <v>6</v>
      </c>
    </row>
    <row r="41" spans="1:8">
      <c r="A41" s="83"/>
      <c r="B41" s="177"/>
      <c r="C41" s="177"/>
      <c r="D41" s="177"/>
      <c r="E41" s="177"/>
      <c r="F41" s="177"/>
      <c r="G41" s="177"/>
      <c r="H41" t="s">
        <v>6</v>
      </c>
    </row>
    <row r="42" spans="1:8">
      <c r="A42" s="83"/>
      <c r="B42" s="177"/>
      <c r="C42" s="177"/>
      <c r="D42" s="177"/>
      <c r="E42" s="177"/>
      <c r="F42" s="177"/>
      <c r="G42" s="177"/>
      <c r="H42" t="s">
        <v>6</v>
      </c>
    </row>
    <row r="43" spans="1:8">
      <c r="A43" s="83"/>
      <c r="B43" s="177"/>
      <c r="C43" s="177"/>
      <c r="D43" s="177"/>
      <c r="E43" s="177"/>
      <c r="F43" s="177"/>
      <c r="G43" s="177"/>
      <c r="H43" t="s">
        <v>6</v>
      </c>
    </row>
    <row r="44" spans="1:8">
      <c r="A44" s="83"/>
      <c r="B44" s="177"/>
      <c r="C44" s="177"/>
      <c r="D44" s="177"/>
      <c r="E44" s="177"/>
      <c r="F44" s="177"/>
      <c r="G44" s="177"/>
      <c r="H44" t="s">
        <v>6</v>
      </c>
    </row>
    <row r="45" spans="1:8" ht="0.75" customHeight="1">
      <c r="A45" s="83"/>
      <c r="B45" s="177"/>
      <c r="C45" s="177"/>
      <c r="D45" s="177"/>
      <c r="E45" s="177"/>
      <c r="F45" s="177"/>
      <c r="G45" s="177"/>
      <c r="H45" t="s">
        <v>6</v>
      </c>
    </row>
    <row r="46" spans="1:8">
      <c r="B46" s="176"/>
      <c r="C46" s="176"/>
      <c r="D46" s="176"/>
      <c r="E46" s="176"/>
      <c r="F46" s="176"/>
      <c r="G46" s="176"/>
    </row>
    <row r="47" spans="1:8">
      <c r="B47" s="176"/>
      <c r="C47" s="176"/>
      <c r="D47" s="176"/>
      <c r="E47" s="176"/>
      <c r="F47" s="176"/>
      <c r="G47" s="176"/>
    </row>
    <row r="48" spans="1:8">
      <c r="B48" s="176"/>
      <c r="C48" s="176"/>
      <c r="D48" s="176"/>
      <c r="E48" s="176"/>
      <c r="F48" s="176"/>
      <c r="G48" s="176"/>
    </row>
    <row r="49" spans="2:7">
      <c r="B49" s="176"/>
      <c r="C49" s="176"/>
      <c r="D49" s="176"/>
      <c r="E49" s="176"/>
      <c r="F49" s="176"/>
      <c r="G49" s="176"/>
    </row>
    <row r="50" spans="2:7">
      <c r="B50" s="176"/>
      <c r="C50" s="176"/>
      <c r="D50" s="176"/>
      <c r="E50" s="176"/>
      <c r="F50" s="176"/>
      <c r="G50" s="176"/>
    </row>
    <row r="51" spans="2:7">
      <c r="B51" s="176"/>
      <c r="C51" s="176"/>
      <c r="D51" s="176"/>
      <c r="E51" s="176"/>
      <c r="F51" s="176"/>
      <c r="G51" s="176"/>
    </row>
    <row r="52" spans="2:7">
      <c r="B52" s="176"/>
      <c r="C52" s="176"/>
      <c r="D52" s="176"/>
      <c r="E52" s="176"/>
      <c r="F52" s="176"/>
      <c r="G52" s="176"/>
    </row>
    <row r="53" spans="2:7">
      <c r="B53" s="176"/>
      <c r="C53" s="176"/>
      <c r="D53" s="176"/>
      <c r="E53" s="176"/>
      <c r="F53" s="176"/>
      <c r="G53" s="176"/>
    </row>
    <row r="54" spans="2:7">
      <c r="B54" s="176"/>
      <c r="C54" s="176"/>
      <c r="D54" s="176"/>
      <c r="E54" s="176"/>
      <c r="F54" s="176"/>
      <c r="G54" s="176"/>
    </row>
    <row r="55" spans="2:7">
      <c r="B55" s="176"/>
      <c r="C55" s="176"/>
      <c r="D55" s="176"/>
      <c r="E55" s="176"/>
      <c r="F55" s="176"/>
      <c r="G55" s="17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F10" sqref="F1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7" t="s">
        <v>49</v>
      </c>
      <c r="B1" s="188"/>
      <c r="C1" s="84" t="str">
        <f>CONCATENATE(cislostavby," ",nazevstavby)</f>
        <v>025/15 Fokus Nový jičín</v>
      </c>
      <c r="D1" s="85"/>
      <c r="E1" s="86"/>
      <c r="F1" s="85"/>
      <c r="G1" s="87" t="s">
        <v>50</v>
      </c>
      <c r="H1" s="88" t="s">
        <v>81</v>
      </c>
      <c r="I1" s="89"/>
    </row>
    <row r="2" spans="1:57" ht="13.5" thickBot="1">
      <c r="A2" s="189" t="s">
        <v>51</v>
      </c>
      <c r="B2" s="190"/>
      <c r="C2" s="90" t="str">
        <f>CONCATENATE(cisloobjektu," ",nazevobjektu)</f>
        <v>025c Přípojka kanalizace</v>
      </c>
      <c r="D2" s="91"/>
      <c r="E2" s="92"/>
      <c r="F2" s="91"/>
      <c r="G2" s="191"/>
      <c r="H2" s="192"/>
      <c r="I2" s="193"/>
    </row>
    <row r="3" spans="1:57" ht="13.5" thickTop="1"/>
    <row r="4" spans="1:57" ht="19.5" customHeight="1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57" ht="13.5" thickBot="1"/>
    <row r="6" spans="1:57" ht="13.5" thickBot="1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57">
      <c r="A7" s="172" t="str">
        <f>Položky!B7</f>
        <v>1</v>
      </c>
      <c r="B7" s="101" t="str">
        <f>Položky!C7</f>
        <v>Zemní práce</v>
      </c>
      <c r="D7" s="102"/>
      <c r="E7" s="173">
        <f>Položky!BA17</f>
        <v>0</v>
      </c>
      <c r="F7" s="174">
        <f>Položky!BB17</f>
        <v>0</v>
      </c>
      <c r="G7" s="174">
        <f>Položky!BC17</f>
        <v>0</v>
      </c>
      <c r="H7" s="174">
        <f>Položky!BD17</f>
        <v>0</v>
      </c>
      <c r="I7" s="175">
        <f>Položky!BE17</f>
        <v>0</v>
      </c>
    </row>
    <row r="8" spans="1:57">
      <c r="A8" s="172" t="str">
        <f>Položky!B18</f>
        <v>721s</v>
      </c>
      <c r="B8" s="101" t="str">
        <f>Položky!C18</f>
        <v>Deštová kanalizace</v>
      </c>
      <c r="D8" s="102"/>
      <c r="E8" s="173">
        <f>Položky!BA24</f>
        <v>0</v>
      </c>
      <c r="F8" s="174">
        <f>Položky!BB24</f>
        <v>0</v>
      </c>
      <c r="G8" s="174">
        <f>Položky!BC24</f>
        <v>0</v>
      </c>
      <c r="H8" s="174">
        <f>Položky!BD24</f>
        <v>0</v>
      </c>
      <c r="I8" s="175">
        <f>Položky!BE24</f>
        <v>0</v>
      </c>
    </row>
    <row r="9" spans="1:57">
      <c r="A9" s="172" t="str">
        <f>Položky!B25</f>
        <v>799</v>
      </c>
      <c r="B9" s="101" t="str">
        <f>Položky!C25</f>
        <v>Ostatní</v>
      </c>
      <c r="D9" s="102"/>
      <c r="E9" s="173">
        <f>Položky!BA32</f>
        <v>0</v>
      </c>
      <c r="F9" s="174">
        <f>Položky!G32</f>
        <v>0</v>
      </c>
      <c r="G9" s="174">
        <f>Položky!BC32</f>
        <v>0</v>
      </c>
      <c r="H9" s="174">
        <f>Položky!BD32</f>
        <v>0</v>
      </c>
      <c r="I9" s="175">
        <f>Položky!BE32</f>
        <v>0</v>
      </c>
    </row>
    <row r="10" spans="1:57" ht="13.5" thickBot="1">
      <c r="A10" s="172" t="str">
        <f>Položky!B33</f>
        <v>999</v>
      </c>
      <c r="B10" s="101" t="str">
        <f>Položky!C33</f>
        <v>Poplatky za skládky</v>
      </c>
      <c r="D10" s="102"/>
      <c r="E10" s="173">
        <f>Položky!BA35</f>
        <v>0</v>
      </c>
      <c r="F10" s="174">
        <f>Položky!BB35</f>
        <v>0</v>
      </c>
      <c r="G10" s="174">
        <f>Položky!BC35</f>
        <v>0</v>
      </c>
      <c r="H10" s="174">
        <f>Položky!BD35</f>
        <v>0</v>
      </c>
      <c r="I10" s="175">
        <f>Položky!BE35</f>
        <v>0</v>
      </c>
    </row>
    <row r="11" spans="1:57" s="109" customFormat="1" ht="13.5" thickBot="1">
      <c r="A11" s="103"/>
      <c r="B11" s="104" t="s">
        <v>58</v>
      </c>
      <c r="C11" s="104"/>
      <c r="D11" s="105"/>
      <c r="E11" s="106">
        <f>SUM(E7:E10)</f>
        <v>0</v>
      </c>
      <c r="F11" s="107">
        <f>SUM(F7:F10)</f>
        <v>0</v>
      </c>
      <c r="G11" s="107">
        <f>SUM(G7:G10)</f>
        <v>0</v>
      </c>
      <c r="H11" s="107">
        <f>SUM(H7:H10)</f>
        <v>0</v>
      </c>
      <c r="I11" s="108">
        <f>SUM(I7:I10)</f>
        <v>0</v>
      </c>
    </row>
    <row r="13" spans="1:57" ht="19.5" customHeight="1">
      <c r="A13" s="94" t="s">
        <v>59</v>
      </c>
      <c r="B13" s="94"/>
      <c r="C13" s="94"/>
      <c r="D13" s="94"/>
      <c r="E13" s="94"/>
      <c r="F13" s="94"/>
      <c r="G13" s="110"/>
      <c r="H13" s="94"/>
      <c r="I13" s="94"/>
      <c r="BA13" s="30"/>
      <c r="BB13" s="30"/>
      <c r="BC13" s="30"/>
      <c r="BD13" s="30"/>
      <c r="BE13" s="30"/>
    </row>
    <row r="14" spans="1:57" ht="13.5" thickBot="1"/>
    <row r="15" spans="1:57">
      <c r="A15" s="61" t="s">
        <v>60</v>
      </c>
      <c r="B15" s="62"/>
      <c r="C15" s="62"/>
      <c r="D15" s="111"/>
      <c r="E15" s="112" t="s">
        <v>61</v>
      </c>
      <c r="F15" s="113" t="s">
        <v>62</v>
      </c>
      <c r="G15" s="114" t="s">
        <v>63</v>
      </c>
      <c r="H15" s="115"/>
      <c r="I15" s="116" t="s">
        <v>61</v>
      </c>
    </row>
    <row r="16" spans="1:57">
      <c r="A16" s="117" t="s">
        <v>128</v>
      </c>
      <c r="B16" s="118"/>
      <c r="C16" s="118"/>
      <c r="D16" s="119"/>
      <c r="E16" s="120">
        <v>0</v>
      </c>
      <c r="F16" s="121">
        <v>0</v>
      </c>
      <c r="G16" s="122">
        <f t="shared" ref="G16:G23" si="0">CHOOSE(BA16+1,HSV+PSV,HSV+PSV+Mont,HSV+PSV+Dodavka+Mont,HSV,PSV,Mont,Dodavka,Mont+Dodavka,0)</f>
        <v>0</v>
      </c>
      <c r="H16" s="123"/>
      <c r="I16" s="124">
        <f t="shared" ref="I16:I23" si="1">E16+F16*G16/100</f>
        <v>0</v>
      </c>
      <c r="BA16">
        <v>0</v>
      </c>
    </row>
    <row r="17" spans="1:53">
      <c r="A17" s="117" t="s">
        <v>129</v>
      </c>
      <c r="B17" s="118"/>
      <c r="C17" s="118"/>
      <c r="D17" s="119"/>
      <c r="E17" s="120">
        <v>0</v>
      </c>
      <c r="F17" s="121">
        <v>0</v>
      </c>
      <c r="G17" s="122">
        <f t="shared" si="0"/>
        <v>0</v>
      </c>
      <c r="H17" s="123"/>
      <c r="I17" s="124">
        <f t="shared" si="1"/>
        <v>0</v>
      </c>
      <c r="BA17">
        <v>0</v>
      </c>
    </row>
    <row r="18" spans="1:53">
      <c r="A18" s="117" t="s">
        <v>130</v>
      </c>
      <c r="B18" s="118"/>
      <c r="C18" s="118"/>
      <c r="D18" s="119"/>
      <c r="E18" s="120">
        <v>0</v>
      </c>
      <c r="F18" s="121">
        <v>0</v>
      </c>
      <c r="G18" s="122">
        <f t="shared" si="0"/>
        <v>0</v>
      </c>
      <c r="H18" s="123"/>
      <c r="I18" s="124">
        <f t="shared" si="1"/>
        <v>0</v>
      </c>
      <c r="BA18">
        <v>0</v>
      </c>
    </row>
    <row r="19" spans="1:53">
      <c r="A19" s="117" t="s">
        <v>131</v>
      </c>
      <c r="B19" s="118"/>
      <c r="C19" s="118"/>
      <c r="D19" s="119"/>
      <c r="E19" s="120">
        <v>0</v>
      </c>
      <c r="F19" s="121">
        <v>0</v>
      </c>
      <c r="G19" s="122">
        <f t="shared" si="0"/>
        <v>0</v>
      </c>
      <c r="H19" s="123"/>
      <c r="I19" s="124">
        <f t="shared" si="1"/>
        <v>0</v>
      </c>
      <c r="BA19">
        <v>0</v>
      </c>
    </row>
    <row r="20" spans="1:53">
      <c r="A20" s="117" t="s">
        <v>132</v>
      </c>
      <c r="B20" s="118"/>
      <c r="C20" s="118"/>
      <c r="D20" s="119"/>
      <c r="E20" s="120">
        <v>0</v>
      </c>
      <c r="F20" s="121">
        <v>0</v>
      </c>
      <c r="G20" s="122">
        <f t="shared" si="0"/>
        <v>0</v>
      </c>
      <c r="H20" s="123"/>
      <c r="I20" s="124">
        <f t="shared" si="1"/>
        <v>0</v>
      </c>
      <c r="BA20">
        <v>1</v>
      </c>
    </row>
    <row r="21" spans="1:53">
      <c r="A21" s="117" t="s">
        <v>133</v>
      </c>
      <c r="B21" s="118"/>
      <c r="C21" s="118"/>
      <c r="D21" s="119"/>
      <c r="E21" s="120">
        <v>0</v>
      </c>
      <c r="F21" s="121">
        <v>0</v>
      </c>
      <c r="G21" s="122">
        <f t="shared" si="0"/>
        <v>0</v>
      </c>
      <c r="H21" s="123"/>
      <c r="I21" s="124">
        <f t="shared" si="1"/>
        <v>0</v>
      </c>
      <c r="BA21">
        <v>1</v>
      </c>
    </row>
    <row r="22" spans="1:53">
      <c r="A22" s="117" t="s">
        <v>134</v>
      </c>
      <c r="B22" s="118"/>
      <c r="C22" s="118"/>
      <c r="D22" s="119"/>
      <c r="E22" s="120">
        <v>0</v>
      </c>
      <c r="F22" s="121">
        <v>0</v>
      </c>
      <c r="G22" s="122">
        <f t="shared" si="0"/>
        <v>0</v>
      </c>
      <c r="H22" s="123"/>
      <c r="I22" s="124">
        <f t="shared" si="1"/>
        <v>0</v>
      </c>
      <c r="BA22">
        <v>2</v>
      </c>
    </row>
    <row r="23" spans="1:53">
      <c r="A23" s="117" t="s">
        <v>135</v>
      </c>
      <c r="B23" s="118"/>
      <c r="C23" s="118"/>
      <c r="D23" s="119"/>
      <c r="E23" s="120">
        <v>0</v>
      </c>
      <c r="F23" s="121">
        <v>0</v>
      </c>
      <c r="G23" s="122">
        <f t="shared" si="0"/>
        <v>0</v>
      </c>
      <c r="H23" s="123"/>
      <c r="I23" s="124">
        <f t="shared" si="1"/>
        <v>0</v>
      </c>
      <c r="BA23">
        <v>2</v>
      </c>
    </row>
    <row r="24" spans="1:53" ht="13.5" thickBot="1">
      <c r="A24" s="125"/>
      <c r="B24" s="126" t="s">
        <v>64</v>
      </c>
      <c r="C24" s="127"/>
      <c r="D24" s="128"/>
      <c r="E24" s="129"/>
      <c r="F24" s="130"/>
      <c r="G24" s="130"/>
      <c r="H24" s="194">
        <f>SUM(I16:I23)</f>
        <v>0</v>
      </c>
      <c r="I24" s="195"/>
    </row>
    <row r="26" spans="1:53">
      <c r="B26" s="109"/>
      <c r="F26" s="131"/>
      <c r="G26" s="132"/>
      <c r="H26" s="132"/>
      <c r="I26" s="133"/>
    </row>
    <row r="27" spans="1:53">
      <c r="F27" s="131"/>
      <c r="G27" s="132"/>
      <c r="H27" s="132"/>
      <c r="I27" s="133"/>
    </row>
    <row r="28" spans="1:53">
      <c r="F28" s="131"/>
      <c r="G28" s="132"/>
      <c r="H28" s="132"/>
      <c r="I28" s="133"/>
    </row>
    <row r="29" spans="1:53">
      <c r="F29" s="131"/>
      <c r="G29" s="132"/>
      <c r="H29" s="132"/>
      <c r="I29" s="133"/>
    </row>
    <row r="30" spans="1:53">
      <c r="F30" s="131"/>
      <c r="G30" s="132"/>
      <c r="H30" s="132"/>
      <c r="I30" s="133"/>
    </row>
    <row r="31" spans="1:53">
      <c r="F31" s="131"/>
      <c r="G31" s="132"/>
      <c r="H31" s="132"/>
      <c r="I31" s="133"/>
    </row>
    <row r="32" spans="1:53">
      <c r="F32" s="131"/>
      <c r="G32" s="132"/>
      <c r="H32" s="132"/>
      <c r="I32" s="133"/>
    </row>
    <row r="33" spans="6:9">
      <c r="F33" s="131"/>
      <c r="G33" s="132"/>
      <c r="H33" s="132"/>
      <c r="I33" s="133"/>
    </row>
    <row r="34" spans="6:9">
      <c r="F34" s="131"/>
      <c r="G34" s="132"/>
      <c r="H34" s="132"/>
      <c r="I34" s="133"/>
    </row>
    <row r="35" spans="6:9">
      <c r="F35" s="131"/>
      <c r="G35" s="132"/>
      <c r="H35" s="132"/>
      <c r="I35" s="133"/>
    </row>
    <row r="36" spans="6:9">
      <c r="F36" s="131"/>
      <c r="G36" s="132"/>
      <c r="H36" s="132"/>
      <c r="I36" s="133"/>
    </row>
    <row r="37" spans="6:9">
      <c r="F37" s="131"/>
      <c r="G37" s="132"/>
      <c r="H37" s="132"/>
      <c r="I37" s="133"/>
    </row>
    <row r="38" spans="6:9">
      <c r="F38" s="131"/>
      <c r="G38" s="132"/>
      <c r="H38" s="132"/>
      <c r="I38" s="133"/>
    </row>
    <row r="39" spans="6:9">
      <c r="F39" s="131"/>
      <c r="G39" s="132"/>
      <c r="H39" s="132"/>
      <c r="I39" s="133"/>
    </row>
    <row r="40" spans="6:9">
      <c r="F40" s="131"/>
      <c r="G40" s="132"/>
      <c r="H40" s="132"/>
      <c r="I40" s="133"/>
    </row>
    <row r="41" spans="6:9">
      <c r="F41" s="131"/>
      <c r="G41" s="132"/>
      <c r="H41" s="132"/>
      <c r="I41" s="133"/>
    </row>
    <row r="42" spans="6:9">
      <c r="F42" s="131"/>
      <c r="G42" s="132"/>
      <c r="H42" s="132"/>
      <c r="I42" s="133"/>
    </row>
    <row r="43" spans="6:9">
      <c r="F43" s="131"/>
      <c r="G43" s="132"/>
      <c r="H43" s="132"/>
      <c r="I43" s="133"/>
    </row>
    <row r="44" spans="6:9">
      <c r="F44" s="131"/>
      <c r="G44" s="132"/>
      <c r="H44" s="132"/>
      <c r="I44" s="133"/>
    </row>
    <row r="45" spans="6:9">
      <c r="F45" s="131"/>
      <c r="G45" s="132"/>
      <c r="H45" s="132"/>
      <c r="I45" s="133"/>
    </row>
    <row r="46" spans="6:9">
      <c r="F46" s="131"/>
      <c r="G46" s="132"/>
      <c r="H46" s="132"/>
      <c r="I46" s="133"/>
    </row>
    <row r="47" spans="6:9">
      <c r="F47" s="131"/>
      <c r="G47" s="132"/>
      <c r="H47" s="132"/>
      <c r="I47" s="133"/>
    </row>
    <row r="48" spans="6:9">
      <c r="F48" s="131"/>
      <c r="G48" s="132"/>
      <c r="H48" s="132"/>
      <c r="I48" s="133"/>
    </row>
    <row r="49" spans="6:9">
      <c r="F49" s="131"/>
      <c r="G49" s="132"/>
      <c r="H49" s="132"/>
      <c r="I49" s="133"/>
    </row>
    <row r="50" spans="6:9">
      <c r="F50" s="131"/>
      <c r="G50" s="132"/>
      <c r="H50" s="132"/>
      <c r="I50" s="133"/>
    </row>
    <row r="51" spans="6:9">
      <c r="F51" s="131"/>
      <c r="G51" s="132"/>
      <c r="H51" s="132"/>
      <c r="I51" s="133"/>
    </row>
    <row r="52" spans="6:9">
      <c r="F52" s="131"/>
      <c r="G52" s="132"/>
      <c r="H52" s="132"/>
      <c r="I52" s="133"/>
    </row>
    <row r="53" spans="6:9">
      <c r="F53" s="131"/>
      <c r="G53" s="132"/>
      <c r="H53" s="132"/>
      <c r="I53" s="133"/>
    </row>
    <row r="54" spans="6:9">
      <c r="F54" s="131"/>
      <c r="G54" s="132"/>
      <c r="H54" s="132"/>
      <c r="I54" s="133"/>
    </row>
    <row r="55" spans="6:9">
      <c r="F55" s="131"/>
      <c r="G55" s="132"/>
      <c r="H55" s="132"/>
      <c r="I55" s="133"/>
    </row>
    <row r="56" spans="6:9">
      <c r="F56" s="131"/>
      <c r="G56" s="132"/>
      <c r="H56" s="132"/>
      <c r="I56" s="133"/>
    </row>
    <row r="57" spans="6:9">
      <c r="F57" s="131"/>
      <c r="G57" s="132"/>
      <c r="H57" s="132"/>
      <c r="I57" s="133"/>
    </row>
    <row r="58" spans="6:9">
      <c r="F58" s="131"/>
      <c r="G58" s="132"/>
      <c r="H58" s="132"/>
      <c r="I58" s="133"/>
    </row>
    <row r="59" spans="6:9">
      <c r="F59" s="131"/>
      <c r="G59" s="132"/>
      <c r="H59" s="132"/>
      <c r="I59" s="133"/>
    </row>
    <row r="60" spans="6:9">
      <c r="F60" s="131"/>
      <c r="G60" s="132"/>
      <c r="H60" s="132"/>
      <c r="I60" s="133"/>
    </row>
    <row r="61" spans="6:9">
      <c r="F61" s="131"/>
      <c r="G61" s="132"/>
      <c r="H61" s="132"/>
      <c r="I61" s="133"/>
    </row>
    <row r="62" spans="6:9">
      <c r="F62" s="131"/>
      <c r="G62" s="132"/>
      <c r="H62" s="132"/>
      <c r="I62" s="133"/>
    </row>
    <row r="63" spans="6:9">
      <c r="F63" s="131"/>
      <c r="G63" s="132"/>
      <c r="H63" s="132"/>
      <c r="I63" s="133"/>
    </row>
    <row r="64" spans="6:9">
      <c r="F64" s="131"/>
      <c r="G64" s="132"/>
      <c r="H64" s="132"/>
      <c r="I64" s="133"/>
    </row>
    <row r="65" spans="6:9">
      <c r="F65" s="131"/>
      <c r="G65" s="132"/>
      <c r="H65" s="132"/>
      <c r="I65" s="133"/>
    </row>
    <row r="66" spans="6:9">
      <c r="F66" s="131"/>
      <c r="G66" s="132"/>
      <c r="H66" s="132"/>
      <c r="I66" s="133"/>
    </row>
    <row r="67" spans="6:9">
      <c r="F67" s="131"/>
      <c r="G67" s="132"/>
      <c r="H67" s="132"/>
      <c r="I67" s="133"/>
    </row>
    <row r="68" spans="6:9">
      <c r="F68" s="131"/>
      <c r="G68" s="132"/>
      <c r="H68" s="132"/>
      <c r="I68" s="133"/>
    </row>
    <row r="69" spans="6:9">
      <c r="F69" s="131"/>
      <c r="G69" s="132"/>
      <c r="H69" s="132"/>
      <c r="I69" s="133"/>
    </row>
    <row r="70" spans="6:9">
      <c r="F70" s="131"/>
      <c r="G70" s="132"/>
      <c r="H70" s="132"/>
      <c r="I70" s="133"/>
    </row>
    <row r="71" spans="6:9">
      <c r="F71" s="131"/>
      <c r="G71" s="132"/>
      <c r="H71" s="132"/>
      <c r="I71" s="133"/>
    </row>
    <row r="72" spans="6:9">
      <c r="F72" s="131"/>
      <c r="G72" s="132"/>
      <c r="H72" s="132"/>
      <c r="I72" s="133"/>
    </row>
    <row r="73" spans="6:9">
      <c r="F73" s="131"/>
      <c r="G73" s="132"/>
      <c r="H73" s="132"/>
      <c r="I73" s="133"/>
    </row>
    <row r="74" spans="6:9">
      <c r="F74" s="131"/>
      <c r="G74" s="132"/>
      <c r="H74" s="132"/>
      <c r="I74" s="133"/>
    </row>
    <row r="75" spans="6:9">
      <c r="F75" s="131"/>
      <c r="G75" s="132"/>
      <c r="H75" s="132"/>
      <c r="I75" s="133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6"/>
  <sheetViews>
    <sheetView showGridLines="0" showZeros="0" workbookViewId="0">
      <selection activeCell="L36" sqref="L36"/>
    </sheetView>
  </sheetViews>
  <sheetFormatPr defaultRowHeight="12.75"/>
  <cols>
    <col min="1" max="1" width="4.42578125" style="134" customWidth="1"/>
    <col min="2" max="2" width="11.5703125" style="134" customWidth="1"/>
    <col min="3" max="3" width="40.42578125" style="134" customWidth="1"/>
    <col min="4" max="4" width="5.5703125" style="134" customWidth="1"/>
    <col min="5" max="5" width="8.5703125" style="142" customWidth="1"/>
    <col min="6" max="6" width="9.85546875" style="134" customWidth="1"/>
    <col min="7" max="7" width="13.85546875" style="134" customWidth="1"/>
    <col min="8" max="11" width="9.140625" style="134"/>
    <col min="12" max="12" width="75.42578125" style="134" customWidth="1"/>
    <col min="13" max="13" width="45.28515625" style="134" customWidth="1"/>
    <col min="14" max="16384" width="9.140625" style="134"/>
  </cols>
  <sheetData>
    <row r="1" spans="1:104" ht="15.75">
      <c r="A1" s="196" t="s">
        <v>65</v>
      </c>
      <c r="B1" s="196"/>
      <c r="C1" s="196"/>
      <c r="D1" s="196"/>
      <c r="E1" s="196"/>
      <c r="F1" s="196"/>
      <c r="G1" s="196"/>
    </row>
    <row r="2" spans="1:104" ht="14.25" customHeight="1" thickBot="1">
      <c r="B2" s="135"/>
      <c r="C2" s="136"/>
      <c r="D2" s="136"/>
      <c r="E2" s="137"/>
      <c r="F2" s="136"/>
      <c r="G2" s="136"/>
    </row>
    <row r="3" spans="1:104" ht="13.5" thickTop="1">
      <c r="A3" s="187" t="s">
        <v>49</v>
      </c>
      <c r="B3" s="188"/>
      <c r="C3" s="84" t="str">
        <f>CONCATENATE(cislostavby," ",nazevstavby)</f>
        <v>025/15 Fokus Nový jičín</v>
      </c>
      <c r="D3" s="85"/>
      <c r="E3" s="138" t="s">
        <v>66</v>
      </c>
      <c r="F3" s="139" t="str">
        <f>Rekapitulace!H1</f>
        <v>025c</v>
      </c>
      <c r="G3" s="140"/>
    </row>
    <row r="4" spans="1:104" ht="13.5" thickBot="1">
      <c r="A4" s="197" t="s">
        <v>51</v>
      </c>
      <c r="B4" s="190"/>
      <c r="C4" s="90" t="str">
        <f>CONCATENATE(cisloobjektu," ",nazevobjektu)</f>
        <v>025c Přípojka kanalizace</v>
      </c>
      <c r="D4" s="91"/>
      <c r="E4" s="198">
        <f>Rekapitulace!G2</f>
        <v>0</v>
      </c>
      <c r="F4" s="199"/>
      <c r="G4" s="200"/>
    </row>
    <row r="5" spans="1:104" ht="13.5" thickTop="1">
      <c r="A5" s="141"/>
    </row>
    <row r="6" spans="1:104">
      <c r="A6" s="143" t="s">
        <v>67</v>
      </c>
      <c r="B6" s="144" t="s">
        <v>68</v>
      </c>
      <c r="C6" s="144" t="s">
        <v>69</v>
      </c>
      <c r="D6" s="144" t="s">
        <v>70</v>
      </c>
      <c r="E6" s="144" t="s">
        <v>71</v>
      </c>
      <c r="F6" s="144" t="s">
        <v>72</v>
      </c>
      <c r="G6" s="145" t="s">
        <v>73</v>
      </c>
    </row>
    <row r="7" spans="1:104">
      <c r="A7" s="146" t="s">
        <v>74</v>
      </c>
      <c r="B7" s="147" t="s">
        <v>75</v>
      </c>
      <c r="C7" s="148" t="s">
        <v>76</v>
      </c>
      <c r="D7" s="149"/>
      <c r="E7" s="150"/>
      <c r="F7" s="150"/>
      <c r="G7" s="151"/>
      <c r="O7" s="152">
        <v>1</v>
      </c>
    </row>
    <row r="8" spans="1:104">
      <c r="A8" s="153">
        <v>1</v>
      </c>
      <c r="B8" s="154" t="s">
        <v>83</v>
      </c>
      <c r="C8" s="155" t="s">
        <v>84</v>
      </c>
      <c r="D8" s="156" t="s">
        <v>85</v>
      </c>
      <c r="E8" s="157">
        <v>40</v>
      </c>
      <c r="F8" s="157">
        <v>0</v>
      </c>
      <c r="G8" s="158">
        <f t="shared" ref="G8:G16" si="0">E8*F8</f>
        <v>0</v>
      </c>
      <c r="O8" s="152">
        <v>2</v>
      </c>
      <c r="AA8" s="134">
        <v>1</v>
      </c>
      <c r="AB8" s="134">
        <v>1</v>
      </c>
      <c r="AC8" s="134">
        <v>1</v>
      </c>
      <c r="AZ8" s="134">
        <v>1</v>
      </c>
      <c r="BA8" s="134">
        <f t="shared" ref="BA8:BA16" si="1">IF(AZ8=1,G8,0)</f>
        <v>0</v>
      </c>
      <c r="BB8" s="134">
        <f t="shared" ref="BB8:BB16" si="2">IF(AZ8=2,G8,0)</f>
        <v>0</v>
      </c>
      <c r="BC8" s="134">
        <f t="shared" ref="BC8:BC16" si="3">IF(AZ8=3,G8,0)</f>
        <v>0</v>
      </c>
      <c r="BD8" s="134">
        <f t="shared" ref="BD8:BD16" si="4">IF(AZ8=4,G8,0)</f>
        <v>0</v>
      </c>
      <c r="BE8" s="134">
        <f t="shared" ref="BE8:BE16" si="5">IF(AZ8=5,G8,0)</f>
        <v>0</v>
      </c>
      <c r="CA8" s="159">
        <v>1</v>
      </c>
      <c r="CB8" s="159">
        <v>1</v>
      </c>
      <c r="CZ8" s="134">
        <v>0</v>
      </c>
    </row>
    <row r="9" spans="1:104">
      <c r="A9" s="153">
        <v>2</v>
      </c>
      <c r="B9" s="154" t="s">
        <v>86</v>
      </c>
      <c r="C9" s="155" t="s">
        <v>87</v>
      </c>
      <c r="D9" s="156" t="s">
        <v>88</v>
      </c>
      <c r="E9" s="157">
        <v>40</v>
      </c>
      <c r="F9" s="157">
        <v>0</v>
      </c>
      <c r="G9" s="158">
        <f t="shared" si="0"/>
        <v>0</v>
      </c>
      <c r="O9" s="152">
        <v>2</v>
      </c>
      <c r="AA9" s="134">
        <v>1</v>
      </c>
      <c r="AB9" s="134">
        <v>1</v>
      </c>
      <c r="AC9" s="134">
        <v>1</v>
      </c>
      <c r="AZ9" s="134">
        <v>1</v>
      </c>
      <c r="BA9" s="134">
        <f t="shared" si="1"/>
        <v>0</v>
      </c>
      <c r="BB9" s="134">
        <f t="shared" si="2"/>
        <v>0</v>
      </c>
      <c r="BC9" s="134">
        <f t="shared" si="3"/>
        <v>0</v>
      </c>
      <c r="BD9" s="134">
        <f t="shared" si="4"/>
        <v>0</v>
      </c>
      <c r="BE9" s="134">
        <f t="shared" si="5"/>
        <v>0</v>
      </c>
      <c r="CA9" s="159">
        <v>1</v>
      </c>
      <c r="CB9" s="159">
        <v>1</v>
      </c>
      <c r="CZ9" s="134">
        <v>0</v>
      </c>
    </row>
    <row r="10" spans="1:104">
      <c r="A10" s="153">
        <v>3</v>
      </c>
      <c r="B10" s="154" t="s">
        <v>89</v>
      </c>
      <c r="C10" s="155" t="s">
        <v>90</v>
      </c>
      <c r="D10" s="156" t="s">
        <v>88</v>
      </c>
      <c r="E10" s="157">
        <v>40</v>
      </c>
      <c r="F10" s="157">
        <v>0</v>
      </c>
      <c r="G10" s="158">
        <f t="shared" si="0"/>
        <v>0</v>
      </c>
      <c r="O10" s="152">
        <v>2</v>
      </c>
      <c r="AA10" s="134">
        <v>1</v>
      </c>
      <c r="AB10" s="134">
        <v>1</v>
      </c>
      <c r="AC10" s="134">
        <v>1</v>
      </c>
      <c r="AZ10" s="134">
        <v>1</v>
      </c>
      <c r="BA10" s="134">
        <f t="shared" si="1"/>
        <v>0</v>
      </c>
      <c r="BB10" s="134">
        <f t="shared" si="2"/>
        <v>0</v>
      </c>
      <c r="BC10" s="134">
        <f t="shared" si="3"/>
        <v>0</v>
      </c>
      <c r="BD10" s="134">
        <f t="shared" si="4"/>
        <v>0</v>
      </c>
      <c r="BE10" s="134">
        <f t="shared" si="5"/>
        <v>0</v>
      </c>
      <c r="CA10" s="159">
        <v>1</v>
      </c>
      <c r="CB10" s="159">
        <v>1</v>
      </c>
      <c r="CZ10" s="134">
        <v>0</v>
      </c>
    </row>
    <row r="11" spans="1:104">
      <c r="A11" s="153">
        <v>4</v>
      </c>
      <c r="B11" s="154" t="s">
        <v>91</v>
      </c>
      <c r="C11" s="155" t="s">
        <v>92</v>
      </c>
      <c r="D11" s="156" t="s">
        <v>88</v>
      </c>
      <c r="E11" s="157">
        <v>40</v>
      </c>
      <c r="F11" s="157">
        <v>0</v>
      </c>
      <c r="G11" s="158">
        <f t="shared" si="0"/>
        <v>0</v>
      </c>
      <c r="O11" s="152">
        <v>2</v>
      </c>
      <c r="AA11" s="134">
        <v>1</v>
      </c>
      <c r="AB11" s="134">
        <v>1</v>
      </c>
      <c r="AC11" s="134">
        <v>1</v>
      </c>
      <c r="AZ11" s="134">
        <v>1</v>
      </c>
      <c r="BA11" s="134">
        <f t="shared" si="1"/>
        <v>0</v>
      </c>
      <c r="BB11" s="134">
        <f t="shared" si="2"/>
        <v>0</v>
      </c>
      <c r="BC11" s="134">
        <f t="shared" si="3"/>
        <v>0</v>
      </c>
      <c r="BD11" s="134">
        <f t="shared" si="4"/>
        <v>0</v>
      </c>
      <c r="BE11" s="134">
        <f t="shared" si="5"/>
        <v>0</v>
      </c>
      <c r="CA11" s="159">
        <v>1</v>
      </c>
      <c r="CB11" s="159">
        <v>1</v>
      </c>
      <c r="CZ11" s="134">
        <v>0</v>
      </c>
    </row>
    <row r="12" spans="1:104">
      <c r="A12" s="153">
        <v>5</v>
      </c>
      <c r="B12" s="154" t="s">
        <v>93</v>
      </c>
      <c r="C12" s="155" t="s">
        <v>94</v>
      </c>
      <c r="D12" s="156" t="s">
        <v>88</v>
      </c>
      <c r="E12" s="157">
        <v>40</v>
      </c>
      <c r="F12" s="157">
        <v>0</v>
      </c>
      <c r="G12" s="158">
        <f t="shared" si="0"/>
        <v>0</v>
      </c>
      <c r="O12" s="152">
        <v>2</v>
      </c>
      <c r="AA12" s="134">
        <v>1</v>
      </c>
      <c r="AB12" s="134">
        <v>1</v>
      </c>
      <c r="AC12" s="134">
        <v>1</v>
      </c>
      <c r="AZ12" s="134">
        <v>1</v>
      </c>
      <c r="BA12" s="134">
        <f t="shared" si="1"/>
        <v>0</v>
      </c>
      <c r="BB12" s="134">
        <f t="shared" si="2"/>
        <v>0</v>
      </c>
      <c r="BC12" s="134">
        <f t="shared" si="3"/>
        <v>0</v>
      </c>
      <c r="BD12" s="134">
        <f t="shared" si="4"/>
        <v>0</v>
      </c>
      <c r="BE12" s="134">
        <f t="shared" si="5"/>
        <v>0</v>
      </c>
      <c r="CA12" s="159">
        <v>1</v>
      </c>
      <c r="CB12" s="159">
        <v>1</v>
      </c>
      <c r="CZ12" s="134">
        <v>0</v>
      </c>
    </row>
    <row r="13" spans="1:104">
      <c r="A13" s="153">
        <v>6</v>
      </c>
      <c r="B13" s="154" t="s">
        <v>95</v>
      </c>
      <c r="C13" s="155" t="s">
        <v>96</v>
      </c>
      <c r="D13" s="156" t="s">
        <v>88</v>
      </c>
      <c r="E13" s="157">
        <v>5</v>
      </c>
      <c r="F13" s="157">
        <v>0</v>
      </c>
      <c r="G13" s="158">
        <f t="shared" si="0"/>
        <v>0</v>
      </c>
      <c r="O13" s="152">
        <v>2</v>
      </c>
      <c r="AA13" s="134">
        <v>1</v>
      </c>
      <c r="AB13" s="134">
        <v>1</v>
      </c>
      <c r="AC13" s="134">
        <v>1</v>
      </c>
      <c r="AZ13" s="134">
        <v>1</v>
      </c>
      <c r="BA13" s="134">
        <f t="shared" si="1"/>
        <v>0</v>
      </c>
      <c r="BB13" s="134">
        <f t="shared" si="2"/>
        <v>0</v>
      </c>
      <c r="BC13" s="134">
        <f t="shared" si="3"/>
        <v>0</v>
      </c>
      <c r="BD13" s="134">
        <f t="shared" si="4"/>
        <v>0</v>
      </c>
      <c r="BE13" s="134">
        <f t="shared" si="5"/>
        <v>0</v>
      </c>
      <c r="CA13" s="159">
        <v>1</v>
      </c>
      <c r="CB13" s="159">
        <v>1</v>
      </c>
      <c r="CZ13" s="134">
        <v>0</v>
      </c>
    </row>
    <row r="14" spans="1:104">
      <c r="A14" s="153">
        <v>7</v>
      </c>
      <c r="B14" s="154" t="s">
        <v>97</v>
      </c>
      <c r="C14" s="155" t="s">
        <v>98</v>
      </c>
      <c r="D14" s="156" t="s">
        <v>88</v>
      </c>
      <c r="E14" s="157">
        <v>10.199999999999999</v>
      </c>
      <c r="F14" s="157">
        <v>0</v>
      </c>
      <c r="G14" s="158">
        <f t="shared" si="0"/>
        <v>0</v>
      </c>
      <c r="O14" s="152">
        <v>2</v>
      </c>
      <c r="AA14" s="134">
        <v>1</v>
      </c>
      <c r="AB14" s="134">
        <v>1</v>
      </c>
      <c r="AC14" s="134">
        <v>1</v>
      </c>
      <c r="AZ14" s="134">
        <v>1</v>
      </c>
      <c r="BA14" s="134">
        <f t="shared" si="1"/>
        <v>0</v>
      </c>
      <c r="BB14" s="134">
        <f t="shared" si="2"/>
        <v>0</v>
      </c>
      <c r="BC14" s="134">
        <f t="shared" si="3"/>
        <v>0</v>
      </c>
      <c r="BD14" s="134">
        <f t="shared" si="4"/>
        <v>0</v>
      </c>
      <c r="BE14" s="134">
        <f t="shared" si="5"/>
        <v>0</v>
      </c>
      <c r="CA14" s="159">
        <v>1</v>
      </c>
      <c r="CB14" s="159">
        <v>1</v>
      </c>
      <c r="CZ14" s="134">
        <v>0</v>
      </c>
    </row>
    <row r="15" spans="1:104">
      <c r="A15" s="153">
        <v>8</v>
      </c>
      <c r="B15" s="154" t="s">
        <v>99</v>
      </c>
      <c r="C15" s="155" t="s">
        <v>142</v>
      </c>
      <c r="D15" s="156" t="s">
        <v>88</v>
      </c>
      <c r="E15" s="157">
        <v>9.5399999999999991</v>
      </c>
      <c r="F15" s="157">
        <v>0</v>
      </c>
      <c r="G15" s="158">
        <f t="shared" si="0"/>
        <v>0</v>
      </c>
      <c r="O15" s="152">
        <v>2</v>
      </c>
      <c r="AA15" s="134">
        <v>1</v>
      </c>
      <c r="AB15" s="134">
        <v>7</v>
      </c>
      <c r="AC15" s="134">
        <v>7</v>
      </c>
      <c r="AZ15" s="134">
        <v>1</v>
      </c>
      <c r="BA15" s="134">
        <f t="shared" si="1"/>
        <v>0</v>
      </c>
      <c r="BB15" s="134">
        <f t="shared" si="2"/>
        <v>0</v>
      </c>
      <c r="BC15" s="134">
        <f t="shared" si="3"/>
        <v>0</v>
      </c>
      <c r="BD15" s="134">
        <f t="shared" si="4"/>
        <v>0</v>
      </c>
      <c r="BE15" s="134">
        <f t="shared" si="5"/>
        <v>0</v>
      </c>
      <c r="CA15" s="159">
        <v>1</v>
      </c>
      <c r="CB15" s="159">
        <v>7</v>
      </c>
      <c r="CZ15" s="134">
        <v>0</v>
      </c>
    </row>
    <row r="16" spans="1:104">
      <c r="A16" s="153">
        <v>9</v>
      </c>
      <c r="B16" s="154" t="s">
        <v>100</v>
      </c>
      <c r="C16" s="155" t="s">
        <v>143</v>
      </c>
      <c r="D16" s="156" t="s">
        <v>88</v>
      </c>
      <c r="E16" s="157">
        <v>5.5</v>
      </c>
      <c r="F16" s="157">
        <v>0</v>
      </c>
      <c r="G16" s="158">
        <f t="shared" si="0"/>
        <v>0</v>
      </c>
      <c r="O16" s="152">
        <v>2</v>
      </c>
      <c r="AA16" s="134">
        <v>1</v>
      </c>
      <c r="AB16" s="134">
        <v>1</v>
      </c>
      <c r="AC16" s="134">
        <v>1</v>
      </c>
      <c r="AZ16" s="134">
        <v>1</v>
      </c>
      <c r="BA16" s="134">
        <f t="shared" si="1"/>
        <v>0</v>
      </c>
      <c r="BB16" s="134">
        <f t="shared" si="2"/>
        <v>0</v>
      </c>
      <c r="BC16" s="134">
        <f t="shared" si="3"/>
        <v>0</v>
      </c>
      <c r="BD16" s="134">
        <f t="shared" si="4"/>
        <v>0</v>
      </c>
      <c r="BE16" s="134">
        <f t="shared" si="5"/>
        <v>0</v>
      </c>
      <c r="CA16" s="159">
        <v>1</v>
      </c>
      <c r="CB16" s="159">
        <v>1</v>
      </c>
      <c r="CZ16" s="134">
        <v>1.8909999999996201</v>
      </c>
    </row>
    <row r="17" spans="1:104">
      <c r="A17" s="160"/>
      <c r="B17" s="161" t="s">
        <v>78</v>
      </c>
      <c r="C17" s="162" t="str">
        <f>CONCATENATE(B7," ",C7)</f>
        <v>1 Zemní práce</v>
      </c>
      <c r="D17" s="163"/>
      <c r="E17" s="164"/>
      <c r="F17" s="165"/>
      <c r="G17" s="166">
        <f>SUM(G7:G16)</f>
        <v>0</v>
      </c>
      <c r="O17" s="152">
        <v>4</v>
      </c>
      <c r="BA17" s="167">
        <f>SUM(BA7:BA16)</f>
        <v>0</v>
      </c>
      <c r="BB17" s="167">
        <f>SUM(BB7:BB16)</f>
        <v>0</v>
      </c>
      <c r="BC17" s="167">
        <f>SUM(BC7:BC16)</f>
        <v>0</v>
      </c>
      <c r="BD17" s="167">
        <f>SUM(BD7:BD16)</f>
        <v>0</v>
      </c>
      <c r="BE17" s="167">
        <f>SUM(BE7:BE16)</f>
        <v>0</v>
      </c>
    </row>
    <row r="18" spans="1:104">
      <c r="A18" s="146" t="s">
        <v>74</v>
      </c>
      <c r="B18" s="147" t="s">
        <v>101</v>
      </c>
      <c r="C18" s="148" t="s">
        <v>139</v>
      </c>
      <c r="D18" s="149"/>
      <c r="E18" s="150"/>
      <c r="F18" s="150"/>
      <c r="G18" s="151"/>
      <c r="O18" s="152">
        <v>1</v>
      </c>
    </row>
    <row r="19" spans="1:104">
      <c r="A19" s="153">
        <v>11</v>
      </c>
      <c r="B19" s="154" t="s">
        <v>102</v>
      </c>
      <c r="C19" s="155" t="s">
        <v>115</v>
      </c>
      <c r="D19" s="156" t="s">
        <v>138</v>
      </c>
      <c r="E19" s="157">
        <v>5</v>
      </c>
      <c r="F19" s="157">
        <v>0</v>
      </c>
      <c r="G19" s="158">
        <f t="shared" ref="G19:G23" si="6">E19*F19</f>
        <v>0</v>
      </c>
      <c r="O19" s="152">
        <v>2</v>
      </c>
      <c r="AA19" s="134">
        <v>1</v>
      </c>
      <c r="AB19" s="134">
        <v>7</v>
      </c>
      <c r="AC19" s="134">
        <v>7</v>
      </c>
      <c r="AZ19" s="134">
        <v>2</v>
      </c>
      <c r="BA19" s="134">
        <f t="shared" ref="BA19:BA23" si="7">IF(AZ19=1,G19,0)</f>
        <v>0</v>
      </c>
      <c r="BB19" s="134">
        <f t="shared" ref="BB19:BB23" si="8">IF(AZ19=2,G19,0)</f>
        <v>0</v>
      </c>
      <c r="BC19" s="134">
        <f t="shared" ref="BC19:BC23" si="9">IF(AZ19=3,G19,0)</f>
        <v>0</v>
      </c>
      <c r="BD19" s="134">
        <f t="shared" ref="BD19:BD23" si="10">IF(AZ19=4,G19,0)</f>
        <v>0</v>
      </c>
      <c r="BE19" s="134">
        <f t="shared" ref="BE19:BE23" si="11">IF(AZ19=5,G19,0)</f>
        <v>0</v>
      </c>
      <c r="CA19" s="159">
        <v>1</v>
      </c>
      <c r="CB19" s="159">
        <v>7</v>
      </c>
      <c r="CZ19" s="134">
        <v>1.91000000000052E-3</v>
      </c>
    </row>
    <row r="20" spans="1:104">
      <c r="A20" s="153">
        <v>12</v>
      </c>
      <c r="B20" s="154" t="s">
        <v>104</v>
      </c>
      <c r="C20" s="155" t="s">
        <v>105</v>
      </c>
      <c r="D20" s="156" t="s">
        <v>103</v>
      </c>
      <c r="E20" s="157">
        <v>18</v>
      </c>
      <c r="F20" s="157">
        <v>0</v>
      </c>
      <c r="G20" s="158">
        <f t="shared" si="6"/>
        <v>0</v>
      </c>
      <c r="O20" s="152">
        <v>2</v>
      </c>
      <c r="AA20" s="134">
        <v>1</v>
      </c>
      <c r="AB20" s="134">
        <v>7</v>
      </c>
      <c r="AC20" s="134">
        <v>7</v>
      </c>
      <c r="AZ20" s="134">
        <v>2</v>
      </c>
      <c r="BA20" s="134">
        <f t="shared" si="7"/>
        <v>0</v>
      </c>
      <c r="BB20" s="134">
        <f t="shared" si="8"/>
        <v>0</v>
      </c>
      <c r="BC20" s="134">
        <f t="shared" si="9"/>
        <v>0</v>
      </c>
      <c r="BD20" s="134">
        <f t="shared" si="10"/>
        <v>0</v>
      </c>
      <c r="BE20" s="134">
        <f t="shared" si="11"/>
        <v>0</v>
      </c>
      <c r="CA20" s="159">
        <v>1</v>
      </c>
      <c r="CB20" s="159">
        <v>7</v>
      </c>
      <c r="CZ20" s="134">
        <v>1.91000000000052E-3</v>
      </c>
    </row>
    <row r="21" spans="1:104">
      <c r="A21" s="153">
        <v>13</v>
      </c>
      <c r="B21" s="154" t="s">
        <v>106</v>
      </c>
      <c r="C21" s="155" t="s">
        <v>107</v>
      </c>
      <c r="D21" s="156" t="s">
        <v>103</v>
      </c>
      <c r="E21" s="157">
        <v>37</v>
      </c>
      <c r="F21" s="157">
        <v>0</v>
      </c>
      <c r="G21" s="158">
        <f t="shared" si="6"/>
        <v>0</v>
      </c>
      <c r="O21" s="152">
        <v>2</v>
      </c>
      <c r="AA21" s="134">
        <v>1</v>
      </c>
      <c r="AB21" s="134">
        <v>7</v>
      </c>
      <c r="AC21" s="134">
        <v>7</v>
      </c>
      <c r="AZ21" s="134">
        <v>2</v>
      </c>
      <c r="BA21" s="134">
        <f t="shared" si="7"/>
        <v>0</v>
      </c>
      <c r="BB21" s="134">
        <f t="shared" si="8"/>
        <v>0</v>
      </c>
      <c r="BC21" s="134">
        <f t="shared" si="9"/>
        <v>0</v>
      </c>
      <c r="BD21" s="134">
        <f t="shared" si="10"/>
        <v>0</v>
      </c>
      <c r="BE21" s="134">
        <f t="shared" si="11"/>
        <v>0</v>
      </c>
      <c r="CA21" s="159">
        <v>1</v>
      </c>
      <c r="CB21" s="159">
        <v>7</v>
      </c>
      <c r="CZ21" s="134">
        <v>1.91000000000052E-3</v>
      </c>
    </row>
    <row r="22" spans="1:104">
      <c r="A22" s="153">
        <v>14</v>
      </c>
      <c r="B22" s="154" t="s">
        <v>108</v>
      </c>
      <c r="C22" s="155" t="s">
        <v>140</v>
      </c>
      <c r="D22" s="156" t="s">
        <v>77</v>
      </c>
      <c r="E22" s="157">
        <v>3</v>
      </c>
      <c r="F22" s="157">
        <v>0</v>
      </c>
      <c r="G22" s="158">
        <f t="shared" si="6"/>
        <v>0</v>
      </c>
      <c r="O22" s="152">
        <v>2</v>
      </c>
      <c r="AA22" s="134">
        <v>1</v>
      </c>
      <c r="AB22" s="134">
        <v>7</v>
      </c>
      <c r="AC22" s="134">
        <v>7</v>
      </c>
      <c r="AZ22" s="134">
        <v>2</v>
      </c>
      <c r="BA22" s="134">
        <f t="shared" si="7"/>
        <v>0</v>
      </c>
      <c r="BB22" s="134">
        <f t="shared" si="8"/>
        <v>0</v>
      </c>
      <c r="BC22" s="134">
        <f t="shared" si="9"/>
        <v>0</v>
      </c>
      <c r="BD22" s="134">
        <f t="shared" si="10"/>
        <v>0</v>
      </c>
      <c r="BE22" s="134">
        <f t="shared" si="11"/>
        <v>0</v>
      </c>
      <c r="CA22" s="159">
        <v>1</v>
      </c>
      <c r="CB22" s="159">
        <v>7</v>
      </c>
      <c r="CZ22" s="134">
        <v>1.91000000000052E-3</v>
      </c>
    </row>
    <row r="23" spans="1:104">
      <c r="A23" s="153">
        <v>15</v>
      </c>
      <c r="B23" s="154" t="s">
        <v>109</v>
      </c>
      <c r="C23" s="155" t="s">
        <v>110</v>
      </c>
      <c r="D23" s="156" t="s">
        <v>103</v>
      </c>
      <c r="E23" s="157">
        <v>55</v>
      </c>
      <c r="F23" s="157">
        <v>0</v>
      </c>
      <c r="G23" s="158">
        <f t="shared" si="6"/>
        <v>0</v>
      </c>
      <c r="O23" s="152">
        <v>2</v>
      </c>
      <c r="AA23" s="134">
        <v>1</v>
      </c>
      <c r="AB23" s="134">
        <v>7</v>
      </c>
      <c r="AC23" s="134">
        <v>7</v>
      </c>
      <c r="AZ23" s="134">
        <v>2</v>
      </c>
      <c r="BA23" s="134">
        <f t="shared" si="7"/>
        <v>0</v>
      </c>
      <c r="BB23" s="134">
        <f t="shared" si="8"/>
        <v>0</v>
      </c>
      <c r="BC23" s="134">
        <f t="shared" si="9"/>
        <v>0</v>
      </c>
      <c r="BD23" s="134">
        <f t="shared" si="10"/>
        <v>0</v>
      </c>
      <c r="BE23" s="134">
        <f t="shared" si="11"/>
        <v>0</v>
      </c>
      <c r="CA23" s="159">
        <v>1</v>
      </c>
      <c r="CB23" s="159">
        <v>7</v>
      </c>
      <c r="CZ23" s="134">
        <v>0</v>
      </c>
    </row>
    <row r="24" spans="1:104">
      <c r="A24" s="160"/>
      <c r="B24" s="161" t="s">
        <v>78</v>
      </c>
      <c r="C24" s="162" t="str">
        <f>CONCATENATE(B18," ",C18)</f>
        <v>721s Deštová kanalizace</v>
      </c>
      <c r="D24" s="163"/>
      <c r="E24" s="164"/>
      <c r="F24" s="165"/>
      <c r="G24" s="166">
        <f>SUM(G18:G23)</f>
        <v>0</v>
      </c>
      <c r="O24" s="152">
        <v>4</v>
      </c>
      <c r="BA24" s="167">
        <f>SUM(BA18:BA23)</f>
        <v>0</v>
      </c>
      <c r="BB24" s="167">
        <f>SUM(BB18:BB23)</f>
        <v>0</v>
      </c>
      <c r="BC24" s="167">
        <f>SUM(BC18:BC23)</f>
        <v>0</v>
      </c>
      <c r="BD24" s="167">
        <f>SUM(BD18:BD23)</f>
        <v>0</v>
      </c>
      <c r="BE24" s="167">
        <f>SUM(BE18:BE23)</f>
        <v>0</v>
      </c>
    </row>
    <row r="25" spans="1:104">
      <c r="A25" s="146" t="s">
        <v>74</v>
      </c>
      <c r="B25" s="147" t="s">
        <v>111</v>
      </c>
      <c r="C25" s="148" t="s">
        <v>112</v>
      </c>
      <c r="D25" s="149"/>
      <c r="E25" s="150"/>
      <c r="F25" s="150"/>
      <c r="G25" s="151"/>
      <c r="O25" s="152">
        <v>1</v>
      </c>
    </row>
    <row r="26" spans="1:104">
      <c r="A26" s="153">
        <v>16</v>
      </c>
      <c r="B26" s="154" t="s">
        <v>113</v>
      </c>
      <c r="C26" s="155" t="s">
        <v>114</v>
      </c>
      <c r="D26" s="156" t="s">
        <v>85</v>
      </c>
      <c r="E26" s="157">
        <v>15</v>
      </c>
      <c r="F26" s="157">
        <v>0</v>
      </c>
      <c r="G26" s="158">
        <f t="shared" ref="G26:G31" si="12">E26*F26</f>
        <v>0</v>
      </c>
      <c r="O26" s="152">
        <v>2</v>
      </c>
      <c r="AA26" s="134">
        <v>1</v>
      </c>
      <c r="AB26" s="134">
        <v>0</v>
      </c>
      <c r="AC26" s="134">
        <v>0</v>
      </c>
      <c r="AZ26" s="134">
        <v>2</v>
      </c>
      <c r="BA26" s="134">
        <f t="shared" ref="BA26:BA31" si="13">IF(AZ26=1,G26,0)</f>
        <v>0</v>
      </c>
      <c r="BB26" s="134">
        <f t="shared" ref="BB26:BB31" si="14">IF(AZ26=2,G26,0)</f>
        <v>0</v>
      </c>
      <c r="BC26" s="134">
        <f t="shared" ref="BC26:BC31" si="15">IF(AZ26=3,G26,0)</f>
        <v>0</v>
      </c>
      <c r="BD26" s="134">
        <f t="shared" ref="BD26:BD31" si="16">IF(AZ26=4,G26,0)</f>
        <v>0</v>
      </c>
      <c r="BE26" s="134">
        <f t="shared" ref="BE26:BE31" si="17">IF(AZ26=5,G26,0)</f>
        <v>0</v>
      </c>
      <c r="CA26" s="159">
        <v>1</v>
      </c>
      <c r="CB26" s="159">
        <v>0</v>
      </c>
      <c r="CZ26" s="134">
        <v>0</v>
      </c>
    </row>
    <row r="27" spans="1:104">
      <c r="A27" s="153">
        <v>17</v>
      </c>
      <c r="B27" s="154" t="s">
        <v>117</v>
      </c>
      <c r="C27" s="155" t="s">
        <v>137</v>
      </c>
      <c r="D27" s="156" t="s">
        <v>85</v>
      </c>
      <c r="E27" s="157">
        <v>15</v>
      </c>
      <c r="F27" s="157">
        <v>0</v>
      </c>
      <c r="G27" s="158">
        <f>E27*F27</f>
        <v>0</v>
      </c>
      <c r="O27" s="152"/>
      <c r="CA27" s="159"/>
      <c r="CB27" s="159"/>
    </row>
    <row r="28" spans="1:104">
      <c r="A28" s="153">
        <v>18</v>
      </c>
      <c r="B28" s="154" t="s">
        <v>119</v>
      </c>
      <c r="C28" s="155" t="s">
        <v>141</v>
      </c>
      <c r="D28" s="156" t="s">
        <v>88</v>
      </c>
      <c r="E28" s="157">
        <v>0.5</v>
      </c>
      <c r="F28" s="157">
        <v>0</v>
      </c>
      <c r="G28" s="158">
        <f>E28*F28</f>
        <v>0</v>
      </c>
      <c r="O28" s="152">
        <v>2</v>
      </c>
      <c r="AA28" s="134">
        <v>1</v>
      </c>
      <c r="AB28" s="134">
        <v>1</v>
      </c>
      <c r="AC28" s="134">
        <v>1</v>
      </c>
      <c r="AZ28" s="134">
        <v>2</v>
      </c>
      <c r="BA28" s="134">
        <f t="shared" si="13"/>
        <v>0</v>
      </c>
      <c r="BB28" s="134">
        <f t="shared" si="14"/>
        <v>0</v>
      </c>
      <c r="BC28" s="134">
        <f t="shared" si="15"/>
        <v>0</v>
      </c>
      <c r="BD28" s="134">
        <f t="shared" si="16"/>
        <v>0</v>
      </c>
      <c r="BE28" s="134">
        <f t="shared" si="17"/>
        <v>0</v>
      </c>
      <c r="CA28" s="159">
        <v>1</v>
      </c>
      <c r="CB28" s="159">
        <v>1</v>
      </c>
      <c r="CZ28" s="134">
        <v>0</v>
      </c>
    </row>
    <row r="29" spans="1:104">
      <c r="A29" s="153">
        <v>19</v>
      </c>
      <c r="B29" s="154" t="s">
        <v>136</v>
      </c>
      <c r="C29" s="155" t="s">
        <v>144</v>
      </c>
      <c r="D29" s="156" t="s">
        <v>118</v>
      </c>
      <c r="E29" s="157">
        <v>1</v>
      </c>
      <c r="F29" s="157">
        <v>0</v>
      </c>
      <c r="G29" s="158">
        <f>E29*F29</f>
        <v>0</v>
      </c>
      <c r="O29" s="152"/>
      <c r="CA29" s="159"/>
      <c r="CB29" s="159"/>
    </row>
    <row r="30" spans="1:104">
      <c r="A30" s="153">
        <v>20</v>
      </c>
      <c r="B30" s="154" t="s">
        <v>145</v>
      </c>
      <c r="C30" s="155" t="s">
        <v>120</v>
      </c>
      <c r="D30" s="156" t="s">
        <v>116</v>
      </c>
      <c r="E30" s="157">
        <v>1</v>
      </c>
      <c r="F30" s="157">
        <v>0</v>
      </c>
      <c r="G30" s="158">
        <f t="shared" si="12"/>
        <v>0</v>
      </c>
      <c r="O30" s="152">
        <v>2</v>
      </c>
      <c r="AA30" s="134">
        <v>1</v>
      </c>
      <c r="AB30" s="134">
        <v>0</v>
      </c>
      <c r="AC30" s="134">
        <v>0</v>
      </c>
      <c r="AZ30" s="134">
        <v>2</v>
      </c>
      <c r="BA30" s="134">
        <f t="shared" si="13"/>
        <v>0</v>
      </c>
      <c r="BB30" s="134">
        <f t="shared" si="14"/>
        <v>0</v>
      </c>
      <c r="BC30" s="134">
        <f t="shared" si="15"/>
        <v>0</v>
      </c>
      <c r="BD30" s="134">
        <f t="shared" si="16"/>
        <v>0</v>
      </c>
      <c r="BE30" s="134">
        <f t="shared" si="17"/>
        <v>0</v>
      </c>
      <c r="CA30" s="159">
        <v>1</v>
      </c>
      <c r="CB30" s="159">
        <v>0</v>
      </c>
      <c r="CZ30" s="134">
        <v>0</v>
      </c>
    </row>
    <row r="31" spans="1:104">
      <c r="A31" s="153">
        <v>21</v>
      </c>
      <c r="B31" s="154" t="s">
        <v>121</v>
      </c>
      <c r="C31" s="155" t="s">
        <v>122</v>
      </c>
      <c r="D31" s="156" t="s">
        <v>103</v>
      </c>
      <c r="E31" s="157">
        <v>57</v>
      </c>
      <c r="F31" s="157">
        <v>0</v>
      </c>
      <c r="G31" s="158">
        <f t="shared" si="12"/>
        <v>0</v>
      </c>
      <c r="O31" s="152">
        <v>2</v>
      </c>
      <c r="AA31" s="134">
        <v>3</v>
      </c>
      <c r="AB31" s="134">
        <v>1</v>
      </c>
      <c r="AC31" s="134" t="s">
        <v>121</v>
      </c>
      <c r="AZ31" s="134">
        <v>2</v>
      </c>
      <c r="BA31" s="134">
        <f t="shared" si="13"/>
        <v>0</v>
      </c>
      <c r="BB31" s="134">
        <f t="shared" si="14"/>
        <v>0</v>
      </c>
      <c r="BC31" s="134">
        <f t="shared" si="15"/>
        <v>0</v>
      </c>
      <c r="BD31" s="134">
        <f t="shared" si="16"/>
        <v>0</v>
      </c>
      <c r="BE31" s="134">
        <f t="shared" si="17"/>
        <v>0</v>
      </c>
      <c r="CA31" s="159">
        <v>3</v>
      </c>
      <c r="CB31" s="159">
        <v>1</v>
      </c>
      <c r="CZ31" s="134">
        <v>0</v>
      </c>
    </row>
    <row r="32" spans="1:104">
      <c r="A32" s="160"/>
      <c r="B32" s="161" t="s">
        <v>78</v>
      </c>
      <c r="C32" s="162" t="str">
        <f>CONCATENATE(B25," ",C25)</f>
        <v>799 Ostatní</v>
      </c>
      <c r="D32" s="163"/>
      <c r="E32" s="164"/>
      <c r="F32" s="165"/>
      <c r="G32" s="166">
        <f>SUM(G25:G31)</f>
        <v>0</v>
      </c>
      <c r="O32" s="152">
        <v>4</v>
      </c>
      <c r="BA32" s="167">
        <f>SUM(BA25:BA31)</f>
        <v>0</v>
      </c>
      <c r="BB32" s="167">
        <f>SUM(BB25:BB31)</f>
        <v>0</v>
      </c>
      <c r="BC32" s="167">
        <f>SUM(BC25:BC31)</f>
        <v>0</v>
      </c>
      <c r="BD32" s="167">
        <f>SUM(BD25:BD31)</f>
        <v>0</v>
      </c>
      <c r="BE32" s="167">
        <f>SUM(BE25:BE31)</f>
        <v>0</v>
      </c>
    </row>
    <row r="33" spans="1:104">
      <c r="A33" s="146" t="s">
        <v>74</v>
      </c>
      <c r="B33" s="147" t="s">
        <v>123</v>
      </c>
      <c r="C33" s="148" t="s">
        <v>124</v>
      </c>
      <c r="D33" s="149"/>
      <c r="E33" s="150"/>
      <c r="F33" s="150"/>
      <c r="G33" s="151"/>
      <c r="O33" s="152">
        <v>1</v>
      </c>
    </row>
    <row r="34" spans="1:104">
      <c r="A34" s="153">
        <v>22</v>
      </c>
      <c r="B34" s="154" t="s">
        <v>125</v>
      </c>
      <c r="C34" s="155" t="s">
        <v>126</v>
      </c>
      <c r="D34" s="156" t="s">
        <v>127</v>
      </c>
      <c r="E34" s="157">
        <v>24</v>
      </c>
      <c r="F34" s="157">
        <v>0</v>
      </c>
      <c r="G34" s="158">
        <f>E34*F34</f>
        <v>0</v>
      </c>
      <c r="O34" s="152">
        <v>2</v>
      </c>
      <c r="AA34" s="134">
        <v>10</v>
      </c>
      <c r="AB34" s="134">
        <v>0</v>
      </c>
      <c r="AC34" s="134">
        <v>8</v>
      </c>
      <c r="AZ34" s="134">
        <v>5</v>
      </c>
      <c r="BA34" s="134">
        <f>IF(AZ34=1,G34,0)</f>
        <v>0</v>
      </c>
      <c r="BB34" s="134">
        <f>IF(AZ34=2,G34,0)</f>
        <v>0</v>
      </c>
      <c r="BC34" s="134">
        <f>IF(AZ34=3,G34,0)</f>
        <v>0</v>
      </c>
      <c r="BD34" s="134">
        <f>IF(AZ34=4,G34,0)</f>
        <v>0</v>
      </c>
      <c r="BE34" s="134">
        <f>IF(AZ34=5,G34,0)</f>
        <v>0</v>
      </c>
      <c r="CA34" s="159">
        <v>10</v>
      </c>
      <c r="CB34" s="159">
        <v>0</v>
      </c>
      <c r="CZ34" s="134">
        <v>0</v>
      </c>
    </row>
    <row r="35" spans="1:104">
      <c r="A35" s="160"/>
      <c r="B35" s="161" t="s">
        <v>78</v>
      </c>
      <c r="C35" s="162" t="str">
        <f>CONCATENATE(B33," ",C33)</f>
        <v>999 Poplatky za skládky</v>
      </c>
      <c r="D35" s="163"/>
      <c r="E35" s="164"/>
      <c r="F35" s="165"/>
      <c r="G35" s="166">
        <f>SUM(G33:G34)</f>
        <v>0</v>
      </c>
      <c r="O35" s="152">
        <v>4</v>
      </c>
      <c r="BA35" s="167">
        <f>SUM(BA33:BA34)</f>
        <v>0</v>
      </c>
      <c r="BB35" s="167">
        <f>SUM(BB33:BB34)</f>
        <v>0</v>
      </c>
      <c r="BC35" s="167">
        <f>SUM(BC33:BC34)</f>
        <v>0</v>
      </c>
      <c r="BD35" s="167">
        <f>SUM(BD33:BD34)</f>
        <v>0</v>
      </c>
      <c r="BE35" s="167">
        <f>SUM(BE33:BE34)</f>
        <v>0</v>
      </c>
    </row>
    <row r="36" spans="1:104">
      <c r="E36" s="134"/>
    </row>
    <row r="37" spans="1:104">
      <c r="E37" s="134"/>
    </row>
    <row r="38" spans="1:104">
      <c r="E38" s="134"/>
    </row>
    <row r="39" spans="1:104">
      <c r="E39" s="134"/>
    </row>
    <row r="40" spans="1:104">
      <c r="E40" s="134"/>
    </row>
    <row r="41" spans="1:104">
      <c r="E41" s="134"/>
    </row>
    <row r="42" spans="1:104">
      <c r="E42" s="134"/>
    </row>
    <row r="43" spans="1:104">
      <c r="E43" s="134"/>
    </row>
    <row r="44" spans="1:104">
      <c r="E44" s="134"/>
    </row>
    <row r="45" spans="1:104">
      <c r="E45" s="134"/>
    </row>
    <row r="46" spans="1:104">
      <c r="E46" s="134"/>
    </row>
    <row r="47" spans="1:104">
      <c r="E47" s="134"/>
    </row>
    <row r="48" spans="1:104">
      <c r="E48" s="134"/>
    </row>
    <row r="49" spans="5:5">
      <c r="E49" s="134"/>
    </row>
    <row r="50" spans="5:5">
      <c r="E50" s="134"/>
    </row>
    <row r="51" spans="5:5">
      <c r="E51" s="134"/>
    </row>
    <row r="52" spans="5:5">
      <c r="E52" s="134"/>
    </row>
    <row r="53" spans="5:5">
      <c r="E53" s="134"/>
    </row>
    <row r="54" spans="5:5">
      <c r="E54" s="134"/>
    </row>
    <row r="55" spans="5:5">
      <c r="E55" s="134"/>
    </row>
    <row r="56" spans="5:5">
      <c r="E56" s="134"/>
    </row>
    <row r="57" spans="5:5">
      <c r="E57" s="134"/>
    </row>
    <row r="58" spans="5:5">
      <c r="E58" s="134"/>
    </row>
    <row r="59" spans="5:5">
      <c r="E59" s="134"/>
    </row>
    <row r="60" spans="5:5">
      <c r="E60" s="134"/>
    </row>
    <row r="61" spans="5:5">
      <c r="E61" s="134"/>
    </row>
    <row r="62" spans="5:5">
      <c r="E62" s="134"/>
    </row>
    <row r="63" spans="5:5">
      <c r="E63" s="134"/>
    </row>
    <row r="64" spans="5:5">
      <c r="E64" s="134"/>
    </row>
    <row r="65" spans="5:5">
      <c r="E65" s="134"/>
    </row>
    <row r="66" spans="5:5">
      <c r="E66" s="134"/>
    </row>
    <row r="67" spans="5:5">
      <c r="E67" s="134"/>
    </row>
    <row r="68" spans="5:5">
      <c r="E68" s="134"/>
    </row>
    <row r="69" spans="5:5">
      <c r="E69" s="134"/>
    </row>
    <row r="70" spans="5:5">
      <c r="E70" s="134"/>
    </row>
    <row r="71" spans="5:5">
      <c r="E71" s="134"/>
    </row>
    <row r="72" spans="5:5">
      <c r="E72" s="134"/>
    </row>
    <row r="73" spans="5:5">
      <c r="E73" s="134"/>
    </row>
    <row r="74" spans="5:5">
      <c r="E74" s="134"/>
    </row>
    <row r="75" spans="5:5">
      <c r="E75" s="134"/>
    </row>
    <row r="76" spans="5:5">
      <c r="E76" s="134"/>
    </row>
    <row r="77" spans="5:5">
      <c r="E77" s="134"/>
    </row>
    <row r="78" spans="5:5">
      <c r="E78" s="134"/>
    </row>
    <row r="79" spans="5:5">
      <c r="E79" s="134"/>
    </row>
    <row r="80" spans="5:5">
      <c r="E80" s="134"/>
    </row>
    <row r="81" spans="1:7">
      <c r="E81" s="134"/>
    </row>
    <row r="82" spans="1:7">
      <c r="E82" s="134"/>
    </row>
    <row r="83" spans="1:7">
      <c r="E83" s="134"/>
    </row>
    <row r="84" spans="1:7">
      <c r="E84" s="134"/>
    </row>
    <row r="85" spans="1:7">
      <c r="E85" s="134"/>
    </row>
    <row r="86" spans="1:7">
      <c r="E86" s="134"/>
    </row>
    <row r="87" spans="1:7">
      <c r="E87" s="134"/>
    </row>
    <row r="88" spans="1:7">
      <c r="E88" s="134"/>
    </row>
    <row r="89" spans="1:7">
      <c r="E89" s="134"/>
    </row>
    <row r="90" spans="1:7">
      <c r="E90" s="134"/>
    </row>
    <row r="91" spans="1:7">
      <c r="E91" s="134"/>
    </row>
    <row r="92" spans="1:7">
      <c r="E92" s="134"/>
    </row>
    <row r="93" spans="1:7">
      <c r="E93" s="134"/>
    </row>
    <row r="94" spans="1:7">
      <c r="A94" s="168"/>
      <c r="B94" s="168"/>
    </row>
    <row r="95" spans="1:7">
      <c r="C95" s="169"/>
      <c r="D95" s="169"/>
      <c r="E95" s="170"/>
      <c r="F95" s="169"/>
      <c r="G95" s="171"/>
    </row>
    <row r="96" spans="1:7">
      <c r="A96" s="168"/>
      <c r="B96" s="1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user</cp:lastModifiedBy>
  <cp:lastPrinted>2015-12-21T06:17:03Z</cp:lastPrinted>
  <dcterms:created xsi:type="dcterms:W3CDTF">2015-12-16T14:05:03Z</dcterms:created>
  <dcterms:modified xsi:type="dcterms:W3CDTF">2020-10-27T07:23:40Z</dcterms:modified>
</cp:coreProperties>
</file>