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activeTab="0"/>
  </bookViews>
  <sheets>
    <sheet name="Rekapitulace stavby" sheetId="1" r:id="rId1"/>
    <sheet name="001 - ZM 001 - Bourání že..." sheetId="2" r:id="rId2"/>
    <sheet name="002 - ZM 002 - Vnitřní om..." sheetId="3" r:id="rId3"/>
    <sheet name="003 - ZM 003 - Změna pozi..." sheetId="4" r:id="rId4"/>
    <sheet name="004 - ZM 004 - Záměna dve..." sheetId="5" r:id="rId5"/>
    <sheet name="005 - ZM 005 - Vnitřní le..." sheetId="6" r:id="rId6"/>
    <sheet name="006 - ZM 006 - Demontáž t..." sheetId="7" r:id="rId7"/>
    <sheet name="007 - ZM 007 - Dobetonávk..." sheetId="8" r:id="rId8"/>
    <sheet name="008 - ZM 008 - Hasící pří..." sheetId="9" r:id="rId9"/>
    <sheet name="009 - ZM 009 - VRN" sheetId="10" r:id="rId10"/>
    <sheet name="010 - ZM 010 - Bourání st..." sheetId="11" r:id="rId11"/>
    <sheet name="011 - ZM 011 - Vnitřní om..." sheetId="12" r:id="rId12"/>
    <sheet name="012 - ZM 012 - Odstranění..." sheetId="13" r:id="rId13"/>
    <sheet name="013 - ZM 013 - VRN" sheetId="14" r:id="rId14"/>
  </sheets>
  <definedNames>
    <definedName name="_xlnm._FilterDatabase" localSheetId="1" hidden="1">'001 - ZM 001 - Bourání že...'!$C$126:$K$236</definedName>
    <definedName name="_xlnm._FilterDatabase" localSheetId="2" hidden="1">'002 - ZM 002 - Vnitřní om...'!$C$128:$K$203</definedName>
    <definedName name="_xlnm._FilterDatabase" localSheetId="3" hidden="1">'003 - ZM 003 - Změna pozi...'!$C$132:$K$315</definedName>
    <definedName name="_xlnm._FilterDatabase" localSheetId="4" hidden="1">'004 - ZM 004 - Záměna dve...'!$C$125:$K$214</definedName>
    <definedName name="_xlnm._FilterDatabase" localSheetId="5" hidden="1">'005 - ZM 005 - Vnitřní le...'!$C$129:$K$223</definedName>
    <definedName name="_xlnm._FilterDatabase" localSheetId="6" hidden="1">'006 - ZM 006 - Demontáž t...'!$C$127:$K$161</definedName>
    <definedName name="_xlnm._FilterDatabase" localSheetId="7" hidden="1">'007 - ZM 007 - Dobetonávk...'!$C$126:$K$170</definedName>
    <definedName name="_xlnm._FilterDatabase" localSheetId="8" hidden="1">'008 - ZM 008 - Hasící pří...'!$C$125:$K$134</definedName>
    <definedName name="_xlnm._FilterDatabase" localSheetId="9" hidden="1">'009 - ZM 009 - VRN'!$C$124:$K$128</definedName>
    <definedName name="_xlnm._FilterDatabase" localSheetId="10" hidden="1">'010 - ZM 010 - Bourání st...'!$C$125:$K$175</definedName>
    <definedName name="_xlnm._FilterDatabase" localSheetId="11" hidden="1">'011 - ZM 011 - Vnitřní om...'!$C$126:$K$139</definedName>
    <definedName name="_xlnm._FilterDatabase" localSheetId="12" hidden="1">'012 - ZM 012 - Odstranění...'!$C$127:$K$172</definedName>
    <definedName name="_xlnm._FilterDatabase" localSheetId="13" hidden="1">'013 - ZM 013 - VRN'!$C$125:$K$140</definedName>
    <definedName name="_xlnm.Print_Area" localSheetId="1">'001 - ZM 001 - Bourání že...'!$C$4:$J$76,'001 - ZM 001 - Bourání že...'!$C$82:$J$104,'001 - ZM 001 - Bourání že...'!$C$110:$K$236</definedName>
    <definedName name="_xlnm.Print_Area" localSheetId="2">'002 - ZM 002 - Vnitřní om...'!$C$4:$J$76,'002 - ZM 002 - Vnitřní om...'!$C$82:$J$106,'002 - ZM 002 - Vnitřní om...'!$C$112:$K$203</definedName>
    <definedName name="_xlnm.Print_Area" localSheetId="3">'003 - ZM 003 - Změna pozi...'!$C$4:$J$76,'003 - ZM 003 - Změna pozi...'!$C$82:$J$110,'003 - ZM 003 - Změna pozi...'!$C$116:$K$315</definedName>
    <definedName name="_xlnm.Print_Area" localSheetId="4">'004 - ZM 004 - Záměna dve...'!$C$4:$J$76,'004 - ZM 004 - Záměna dve...'!$C$82:$J$103,'004 - ZM 004 - Záměna dve...'!$C$109:$K$214</definedName>
    <definedName name="_xlnm.Print_Area" localSheetId="5">'005 - ZM 005 - Vnitřní le...'!$C$4:$J$76,'005 - ZM 005 - Vnitřní le...'!$C$82:$J$107,'005 - ZM 005 - Vnitřní le...'!$C$113:$K$223</definedName>
    <definedName name="_xlnm.Print_Area" localSheetId="6">'006 - ZM 006 - Demontáž t...'!$C$4:$J$76,'006 - ZM 006 - Demontáž t...'!$C$82:$J$105,'006 - ZM 006 - Demontáž t...'!$C$111:$K$161</definedName>
    <definedName name="_xlnm.Print_Area" localSheetId="7">'007 - ZM 007 - Dobetonávk...'!$C$4:$J$76,'007 - ZM 007 - Dobetonávk...'!$C$82:$J$104,'007 - ZM 007 - Dobetonávk...'!$C$110:$K$170</definedName>
    <definedName name="_xlnm.Print_Area" localSheetId="8">'008 - ZM 008 - Hasící pří...'!$C$4:$J$76,'008 - ZM 008 - Hasící pří...'!$C$82:$J$103,'008 - ZM 008 - Hasící pří...'!$C$109:$K$134</definedName>
    <definedName name="_xlnm.Print_Area" localSheetId="9">'009 - ZM 009 - VRN'!$C$4:$J$76,'009 - ZM 009 - VRN'!$C$82:$J$102,'009 - ZM 009 - VRN'!$C$108:$K$128</definedName>
    <definedName name="_xlnm.Print_Area" localSheetId="10">'010 - ZM 010 - Bourání st...'!$C$4:$J$76,'010 - ZM 010 - Bourání st...'!$C$82:$J$103,'010 - ZM 010 - Bourání st...'!$C$109:$K$175</definedName>
    <definedName name="_xlnm.Print_Area" localSheetId="11">'011 - ZM 011 - Vnitřní om...'!$C$4:$J$76,'011 - ZM 011 - Vnitřní om...'!$C$82:$J$104,'011 - ZM 011 - Vnitřní om...'!$C$110:$K$139</definedName>
    <definedName name="_xlnm.Print_Area" localSheetId="12">'012 - ZM 012 - Odstranění...'!$C$4:$J$76,'012 - ZM 012 - Odstranění...'!$C$82:$J$105,'012 - ZM 012 - Odstranění...'!$C$111:$K$172</definedName>
    <definedName name="_xlnm.Print_Area" localSheetId="13">'013 - ZM 013 - VRN'!$C$4:$J$76,'013 - ZM 013 - VRN'!$C$82:$J$103,'013 - ZM 013 - VRN'!$C$109:$K$140</definedName>
    <definedName name="_xlnm.Print_Area" localSheetId="0">'Rekapitulace stavby'!$D$4:$AO$76,'Rekapitulace stavby'!$C$82:$AQ$111</definedName>
    <definedName name="_xlnm.Print_Titles" localSheetId="0">'Rekapitulace stavby'!$92:$92</definedName>
    <definedName name="_xlnm.Print_Titles" localSheetId="1">'001 - ZM 001 - Bourání že...'!$126:$126</definedName>
    <definedName name="_xlnm.Print_Titles" localSheetId="2">'002 - ZM 002 - Vnitřní om...'!$128:$128</definedName>
    <definedName name="_xlnm.Print_Titles" localSheetId="3">'003 - ZM 003 - Změna pozi...'!$132:$132</definedName>
    <definedName name="_xlnm.Print_Titles" localSheetId="4">'004 - ZM 004 - Záměna dve...'!$125:$125</definedName>
    <definedName name="_xlnm.Print_Titles" localSheetId="5">'005 - ZM 005 - Vnitřní le...'!$129:$129</definedName>
    <definedName name="_xlnm.Print_Titles" localSheetId="6">'006 - ZM 006 - Demontáž t...'!$127:$127</definedName>
    <definedName name="_xlnm.Print_Titles" localSheetId="7">'007 - ZM 007 - Dobetonávk...'!$126:$126</definedName>
    <definedName name="_xlnm.Print_Titles" localSheetId="8">'008 - ZM 008 - Hasící pří...'!$125:$125</definedName>
    <definedName name="_xlnm.Print_Titles" localSheetId="9">'009 - ZM 009 - VRN'!$124:$124</definedName>
    <definedName name="_xlnm.Print_Titles" localSheetId="10">'010 - ZM 010 - Bourání st...'!$125:$125</definedName>
    <definedName name="_xlnm.Print_Titles" localSheetId="11">'011 - ZM 011 - Vnitřní om...'!$126:$126</definedName>
    <definedName name="_xlnm.Print_Titles" localSheetId="12">'012 - ZM 012 - Odstranění...'!$127:$127</definedName>
    <definedName name="_xlnm.Print_Titles" localSheetId="13">'013 - ZM 013 - VRN'!$125:$125</definedName>
  </definedNames>
  <calcPr calcId="152511"/>
</workbook>
</file>

<file path=xl/sharedStrings.xml><?xml version="1.0" encoding="utf-8"?>
<sst xmlns="http://schemas.openxmlformats.org/spreadsheetml/2006/main" count="9168" uniqueCount="1031">
  <si>
    <t>Export Komplet</t>
  </si>
  <si>
    <t/>
  </si>
  <si>
    <t>2.0</t>
  </si>
  <si>
    <t>False</t>
  </si>
  <si>
    <t>{2e11c3d7-95d1-4487-9671-c3a870643a79}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</si>
  <si>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</si>
  <si>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</si>
  <si>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</si>
  <si>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</si>
  <si>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</si>
  <si>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</si>
  <si>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0,00001</t>
  </si>
  <si>
    <t>Kód:</t>
  </si>
  <si>
    <t>21023</t>
  </si>
  <si>
    <t>Stavba:</t>
  </si>
  <si>
    <t>Bytový dům, ul. K Archivu 1993/2, Nový Jičín</t>
  </si>
  <si>
    <t>KSO:</t>
  </si>
  <si>
    <t>CC-CZ:</t>
  </si>
  <si>
    <t>Místo:</t>
  </si>
  <si>
    <t xml:space="preserve"> </t>
  </si>
  <si>
    <t>Datum:</t>
  </si>
  <si>
    <t>Zadavatel:</t>
  </si>
  <si>
    <t>IČ:</t>
  </si>
  <si>
    <t>00298212</t>
  </si>
  <si>
    <t xml:space="preserve">Město Nový Jičín - </t>
  </si>
  <si>
    <t>DIČ:</t>
  </si>
  <si>
    <t>CZ00298212</t>
  </si>
  <si>
    <t>Zhotovitel:</t>
  </si>
  <si>
    <t>47671416</t>
  </si>
  <si>
    <t>CZ47671416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</si>
  <si>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</si>
  <si>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</si>
  <si>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</si>
  <si>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</si>
  <si>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</si>
  <si>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</si>
  <si>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</si>
  <si>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</si>
  <si>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</si>
  <si>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</si>
  <si>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</si>
  <si>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</si>
  <si>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</si>
  <si>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</si>
  <si>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</si>
  <si>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</si>
  <si>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</si>
  <si>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</si>
  <si>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</si>
  <si>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</si>
  <si>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</si>
  <si>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</si>
  <si>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</si>
  <si>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</si>
  <si>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</si>
  <si>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</si>
  <si>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</si>
  <si>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</si>
  <si>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</si>
  <si>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</si>
  <si>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</si>
  <si>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</si>
  <si>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</si>
  <si>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</si>
  <si>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</si>
  <si>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</si>
  <si>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</si>
  <si>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</si>
  <si>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</si>
  <si>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</si>
  <si>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</si>
  <si>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</si>
  <si>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</si>
  <si>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</si>
  <si>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</si>
  <si>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</si>
  <si>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</si>
  <si>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</si>
  <si>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06</t>
  </si>
  <si>
    <t>Dodatek č.1</t>
  </si>
  <si>
    <t>STA</t>
  </si>
  <si>
    <t>1</t>
  </si>
  <si>
    <t>{4c27e18a-670a-40f1-96c8-96544786c5fc}</t>
  </si>
  <si>
    <t>2</t>
  </si>
  <si>
    <t>06.01</t>
  </si>
  <si>
    <t>Předvídatelné změny</t>
  </si>
  <si>
    <t>Soupis</t>
  </si>
  <si>
    <t>{207602fe-625f-4d7f-ac93-27858342427d}</t>
  </si>
  <si>
    <t>/</t>
  </si>
  <si>
    <t>001</t>
  </si>
  <si>
    <t>ZM 001 - Bourání žel.bet.panelů, jádrové řezání, přesuny hmot a sutí</t>
  </si>
  <si>
    <t>3</t>
  </si>
  <si>
    <t>{5c564707-150e-4d15-8766-3e77e693b9ba}</t>
  </si>
  <si>
    <t>002</t>
  </si>
  <si>
    <t>ZM 002 - Vnitřní omítky a malby</t>
  </si>
  <si>
    <t>{60b839d9-77ca-4558-b771-80d4315ef21f}</t>
  </si>
  <si>
    <t>003</t>
  </si>
  <si>
    <t>ZM 003 - Změna pozice oken O07 a O03, doplnění profilů obvodových výplní</t>
  </si>
  <si>
    <t>{8be8045b-0c79-47e8-acca-726dcfde5728}</t>
  </si>
  <si>
    <t>004</t>
  </si>
  <si>
    <t>ZM 004 - Záměna dveří D02, doplnění vybavení dveří D04 do bytů, váztuhy SDK UA profily, revizní dvíř</t>
  </si>
  <si>
    <t>{cd67ac58-2d83-4a7a-8ae6-b518726ba8e8}</t>
  </si>
  <si>
    <t>005</t>
  </si>
  <si>
    <t>ZM 005 - Vnitřní ležatá kanalizace - bourací práce</t>
  </si>
  <si>
    <t>{6be3277d-7131-4397-9466-88403099b65d}</t>
  </si>
  <si>
    <t>006</t>
  </si>
  <si>
    <t>ZM 006 - Demontáž technologie stávajícího výtahu</t>
  </si>
  <si>
    <t>{cec7e8ae-322c-48a0-b9a0-6ddceff9178b}</t>
  </si>
  <si>
    <t>007</t>
  </si>
  <si>
    <t>ZM 007 - Dobetonávka po odejmutí parapetních panelů</t>
  </si>
  <si>
    <t>{43ad809d-092c-4125-bfd3-2f45f21039c7}</t>
  </si>
  <si>
    <t>008</t>
  </si>
  <si>
    <t>ZM 008 - Hasící přístroje, výstražné tabulky</t>
  </si>
  <si>
    <t>{de9e0d76-b30a-45b6-87ad-998573ee32a2}</t>
  </si>
  <si>
    <t>009</t>
  </si>
  <si>
    <t>ZM 009 - VRN</t>
  </si>
  <si>
    <t>{62d3dd88-f05e-48d7-a1cf-de5b242bbd69}</t>
  </si>
  <si>
    <t>06.02</t>
  </si>
  <si>
    <t>Nepředvídatelné změny</t>
  </si>
  <si>
    <t>{e180f8de-b97e-4355-9194-bf99c460db8b}</t>
  </si>
  <si>
    <t>010</t>
  </si>
  <si>
    <t>ZM 010 - Bourání stávajících potěrů a mazanin, demontáž dlažby na střeše</t>
  </si>
  <si>
    <t>{e6996248-91d6-4de1-8ac1-617ee5f49d93}</t>
  </si>
  <si>
    <t>011</t>
  </si>
  <si>
    <t>ZM 011 - Vnitřní omítky - tloušťka</t>
  </si>
  <si>
    <t>{a11abd05-7c2b-44d4-a1b7-f672e3bc7435}</t>
  </si>
  <si>
    <t>012</t>
  </si>
  <si>
    <t>ZM 012 - Odstranění hydroizolační lepenky podlah, odstranění soklů schodiště</t>
  </si>
  <si>
    <t>{6ed02205-ea8a-48ce-8dc3-a5a651477cd2}</t>
  </si>
  <si>
    <t>{9c7c07c8-87b4-4551-88b7-829a257676c1}</t>
  </si>
  <si>
    <t>KRYCÍ LIST SOUPISU PRACÍ</t>
  </si>
  <si>
    <t>Objekt:</t>
  </si>
  <si>
    <t>06 - Dodatek č.1</t>
  </si>
  <si>
    <t>Soupis:</t>
  </si>
  <si>
    <t>06.01 - Předvídatelné změny</t>
  </si>
  <si>
    <t>Úroveň 3:</t>
  </si>
  <si>
    <t>001 - ZM 001 - Bourání žel.bet.panelů, jádrové řezání, přesuny hmot a sutí</t>
  </si>
  <si>
    <t>REKAPITULACE ČLENĚNÍ SOUPISU PRACÍ</t>
  </si>
  <si>
    <t>Kód dílu - Popis</t>
  </si>
  <si>
    <t>Cena celkem [CZK]</t>
  </si>
  <si>
    <t>Náklady ze soupisu prací</t>
  </si>
  <si>
    <t>-1</t>
  </si>
  <si>
    <t>96 - Zařizovací předměty</t>
  </si>
  <si>
    <t>99 - Staveništní přesun hmot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</si>
  <si>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</si>
  <si>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</si>
  <si>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</si>
  <si>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</si>
  <si>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</si>
  <si>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</si>
  <si>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</si>
  <si>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</si>
  <si>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</si>
  <si>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</si>
  <si>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</si>
  <si>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</si>
  <si>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</si>
  <si>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</si>
  <si>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96</t>
  </si>
  <si>
    <t>Zařizovací předměty</t>
  </si>
  <si>
    <t>ROZPOCET</t>
  </si>
  <si>
    <t>4</t>
  </si>
  <si>
    <t>K</t>
  </si>
  <si>
    <t>962032432R00</t>
  </si>
  <si>
    <t>Bourání zdiva nadzákladového z dutých cihel nebo tvárnic pálených nebo nepálených, na maltu vápenou nebo vápenocementovou</t>
  </si>
  <si>
    <t>m3</t>
  </si>
  <si>
    <t>845616106</t>
  </si>
  <si>
    <t>P</t>
  </si>
  <si>
    <t>Poznámka k položce:
nebo vybourání otvorů průřezové plochy přes 4 m2 ve zdivu nadzákladovém, včetně pomocného lešení o výšce podlahy do 1900 mm a pro zatížení do 1,5 kPa  (150 kg/m2)</t>
  </si>
  <si>
    <t>VV</t>
  </si>
  <si>
    <t>"Strojovna :" 3,55*3,1*0,25*2</t>
  </si>
  <si>
    <t>2,30*3,1*0,25*2</t>
  </si>
  <si>
    <t>-1,20*0,920*0,25</t>
  </si>
  <si>
    <t>-0,60*2,0*0,25</t>
  </si>
  <si>
    <t>Mezisoučet</t>
  </si>
  <si>
    <t>Strojovna skutečnost</t>
  </si>
  <si>
    <t>3,55*3,1*0,3*2</t>
  </si>
  <si>
    <t>2,30*3,1*0,3*2</t>
  </si>
  <si>
    <t>-0,60*2,0*0,3</t>
  </si>
  <si>
    <t>"Parapety oken D1.1.-16 : "2,53*0,40*0,75*39</t>
  </si>
  <si>
    <t>"D1.1 - 17 :" 0,535*0,40*2,41</t>
  </si>
  <si>
    <t>0,95*0,40*2,41</t>
  </si>
  <si>
    <t>1,90*0,310</t>
  </si>
  <si>
    <t>"D1.1. - 18 :" 0,56*0,40*2,30*3</t>
  </si>
  <si>
    <t>0,950*0,40*2,30*3</t>
  </si>
  <si>
    <t>1,90*0,40*0,20*3</t>
  </si>
  <si>
    <t>"D1.1. - 19 :" 1,625*0,40*0,78</t>
  </si>
  <si>
    <t>1,605*0,40*0,98</t>
  </si>
  <si>
    <t>(10,521-8,4915)-37,3813</t>
  </si>
  <si>
    <t>962052211</t>
  </si>
  <si>
    <t>Bourání zdiva nadzákladového ze ŽB přes 1 m3</t>
  </si>
  <si>
    <t>-167785466</t>
  </si>
  <si>
    <t>"Parapety oken D1.1.-16 : "2,53*0,35*0,75*39</t>
  </si>
  <si>
    <t>"D1.1 - 17 :" 0,535*0,35*2,41</t>
  </si>
  <si>
    <t>0,95*0,35*2,41</t>
  </si>
  <si>
    <t>"D1.1. - 18 :" 0,56*0,35*2,30*3</t>
  </si>
  <si>
    <t>0,950*0,35*2,30*3</t>
  </si>
  <si>
    <t>1,90*0,35*0,20*3</t>
  </si>
  <si>
    <t>"D1.1. - 19 :" 1,625*0,35*0,78</t>
  </si>
  <si>
    <t>Součet</t>
  </si>
  <si>
    <t>6</t>
  </si>
  <si>
    <t>968095002R00</t>
  </si>
  <si>
    <t>Vybourání vnitřních parapetů dřevěných, šířky do 50 cm,</t>
  </si>
  <si>
    <t>m</t>
  </si>
  <si>
    <t>-259037299</t>
  </si>
  <si>
    <t>"1.NP :" -2,35*22</t>
  </si>
  <si>
    <t>-1,5*1</t>
  </si>
  <si>
    <t>-1,20*1</t>
  </si>
  <si>
    <t>"2.-4.NP :" -2,35*22*3</t>
  </si>
  <si>
    <t>-1,5*1*3</t>
  </si>
  <si>
    <t>-1,20*1*3</t>
  </si>
  <si>
    <t>7826319011R</t>
  </si>
  <si>
    <t xml:space="preserve">Demontáž obkladů parapetů z teraca do suti </t>
  </si>
  <si>
    <t>m2</t>
  </si>
  <si>
    <t>-2003470597</t>
  </si>
  <si>
    <t>217,6*0,22</t>
  </si>
  <si>
    <t>8</t>
  </si>
  <si>
    <t>977211112</t>
  </si>
  <si>
    <t>Řezání stěnovou pilou ŽB kcí s výztuží průměru do 16 mm hl přes 200 do 350 mm</t>
  </si>
  <si>
    <t>1838016546</t>
  </si>
  <si>
    <t>skutečnost</t>
  </si>
  <si>
    <t>"SP1" ((2*0,75)+2,35)*38</t>
  </si>
  <si>
    <t>"SP2" (2,42*2)+3,56+0,44+0,44</t>
  </si>
  <si>
    <t>"SP3" ((2*1,16)+(2*2,33))*3</t>
  </si>
  <si>
    <t>"SP4" (2*2,76+1,605)*4</t>
  </si>
  <si>
    <t>9</t>
  </si>
  <si>
    <t>977151216</t>
  </si>
  <si>
    <t>Jádrové vrty dovrchní diamantovými korunkami do D 80 mm do stavebních materiálů</t>
  </si>
  <si>
    <t>830221253</t>
  </si>
  <si>
    <t>15*0,25  "prostup střešním panelem pro ZTI</t>
  </si>
  <si>
    <t>977151221</t>
  </si>
  <si>
    <t>Jádrové vrty dovrchní diamantovými korunkami do D 120 mm do stavebních materiálů</t>
  </si>
  <si>
    <t>2035740385</t>
  </si>
  <si>
    <t>8*0,25 "prostup přes střešní konstrukci pro ZTI</t>
  </si>
  <si>
    <t>prostupy ÚT potrubí přes stropní konstrukce V01 - V24</t>
  </si>
  <si>
    <t>"1.NP" 24*0,25</t>
  </si>
  <si>
    <t>"2.-3.NP" 23*2*0,25</t>
  </si>
  <si>
    <t>977151222</t>
  </si>
  <si>
    <t>Jádrové vrty dovrchní diamantovými korunkami do D 130 mm do stavebních materiálů</t>
  </si>
  <si>
    <t>-414211032</t>
  </si>
  <si>
    <t>6*0,25  "prostupy přes střešní panely pro VZT</t>
  </si>
  <si>
    <t>99</t>
  </si>
  <si>
    <t>Staveništní přesun hmot</t>
  </si>
  <si>
    <t>999281111R00</t>
  </si>
  <si>
    <t>Přesun hmot pro opravy a údržbu objektů pro opravy a údržbu dosavadních objektů včetně vnějších plášťů  výšky do 25 m,</t>
  </si>
  <si>
    <t>t</t>
  </si>
  <si>
    <t>272704413</t>
  </si>
  <si>
    <t>Poznámka k položce:
oborů 801, 803, 811 a 812</t>
  </si>
  <si>
    <t>503,644-453,71102  "dopočet chybějí tonáže přesunů hmot stavební část</t>
  </si>
  <si>
    <t>26,422-24,90245  "dopočet chybějících přesunů hmot přístavba výtahu</t>
  </si>
  <si>
    <t>0,041+0,003+0,017+0,001  "výpočet přesunů ZML 001 řezání a jádrové vrtání"</t>
  </si>
  <si>
    <t>999281105R00</t>
  </si>
  <si>
    <t>Přesun hmot pro opravy a údržbu do výšky 6 m</t>
  </si>
  <si>
    <t>-913227561</t>
  </si>
  <si>
    <t>44,153-38,43591  "dopočet chybějících přesunů hmot vstup do objektu</t>
  </si>
  <si>
    <t>14</t>
  </si>
  <si>
    <t>998151111R00</t>
  </si>
  <si>
    <t>Přesun hmot pro oplocení a objekty zvláštní, zděné vodorovně do 50 m výšky do 10 m</t>
  </si>
  <si>
    <t>-500765327</t>
  </si>
  <si>
    <t>Poznámka k položce:
na novostavbách a změnách objektů pro oplocení (815 2 JKSo), objekty zvláštní pro chov živočichů (815 3 JKSO), objekty pozemní různé (815 9 JKSO)</t>
  </si>
  <si>
    <t>448,296-400,65101 "dopočet chybějících přesunů hmot Nové oplocení</t>
  </si>
  <si>
    <t>998231311R00</t>
  </si>
  <si>
    <t>Přesun hmot pro krajinářské a sadovnické úpravy přesun hmot pro sadovnické a krajinářské úpravy do 5000 m vodorovně, bez svislého přesunu</t>
  </si>
  <si>
    <t>-1120787848</t>
  </si>
  <si>
    <t>128,242-10,45663  "dopočet chybějících přesunů hmot Zeleň</t>
  </si>
  <si>
    <t>16</t>
  </si>
  <si>
    <t>998276101</t>
  </si>
  <si>
    <t>Přesun hmot pro trubní vedení z trub z plastických hmot otevřený výkop</t>
  </si>
  <si>
    <t>1474906278</t>
  </si>
  <si>
    <t>10,726-1,36 "doplnění chybějících výměr přesunů hmot Vodovodní přípojky</t>
  </si>
  <si>
    <t>51,156-1,089 "doplnění chbějících výměr přesunů hmot Přípojky splaškové a kanalizace</t>
  </si>
  <si>
    <t>149,454-15,028 "doplnění chybějících výměr přesunů hmot Dešťové kanalizace, vsak</t>
  </si>
  <si>
    <t>D96</t>
  </si>
  <si>
    <t>Přesuny suti a vybouraných hmot</t>
  </si>
  <si>
    <t>979011111R00</t>
  </si>
  <si>
    <t>Svislá doprava suti a vybouraných hmot za prvé podlaží nad nebo pod základním podlažím</t>
  </si>
  <si>
    <t>-485067322</t>
  </si>
  <si>
    <t>-41,538 "zdivo z cihel</t>
  </si>
  <si>
    <t>78,866 "panely žel.bet</t>
  </si>
  <si>
    <t>-1,306 "bourání vnitřních parapetů dřevěných</t>
  </si>
  <si>
    <t>6,08 "demontáž teracových parapetů</t>
  </si>
  <si>
    <t>0,075+0,878+0,08 "jádrové vrtání</t>
  </si>
  <si>
    <t>1858,779-1234,71308 "dopočet chybějící tonáže základního rozpočtu</t>
  </si>
  <si>
    <t>979011121R00</t>
  </si>
  <si>
    <t>Svislá doprava suti a vybouraných hmot příplatek za každé další podlaží</t>
  </si>
  <si>
    <t>194256557</t>
  </si>
  <si>
    <t>667,20092*2</t>
  </si>
  <si>
    <t>979081111R00</t>
  </si>
  <si>
    <t>Odvoz suti a vybouraných hmot na skládku do 1 km</t>
  </si>
  <si>
    <t>-723832443</t>
  </si>
  <si>
    <t>Poznámka k položce:
Včetně naložení na dopravní prostředek a složení na skládku, bez poplatku za skládku.</t>
  </si>
  <si>
    <t>979081121R00</t>
  </si>
  <si>
    <t>Odvoz suti a vybouraných hmot na skládku příplatek za každý další 1 km</t>
  </si>
  <si>
    <t>-148203259</t>
  </si>
  <si>
    <t>667,20092*9</t>
  </si>
  <si>
    <t>979082111R00</t>
  </si>
  <si>
    <t>Vnitrostaveništní doprava suti a vybouraných hmot do 10 m</t>
  </si>
  <si>
    <t>357849900</t>
  </si>
  <si>
    <t>979082121R00</t>
  </si>
  <si>
    <t>Vnitrostaveništní doprava suti a vybouraných hmot příplatek k ceně za každých dalších 5 m</t>
  </si>
  <si>
    <t>699674978</t>
  </si>
  <si>
    <t>667,20092*6</t>
  </si>
  <si>
    <t>979999998R00</t>
  </si>
  <si>
    <t>Poplatek za skládku suti s  5% příměsí - DUFONEV Brno,</t>
  </si>
  <si>
    <t>-2052321834</t>
  </si>
  <si>
    <t>002 - ZM 002 - Vnitřní omítky a malby</t>
  </si>
  <si>
    <t>HSV - Práce a dodávky HSV</t>
  </si>
  <si>
    <t xml:space="preserve">    6 - Úpravy povrchů, podlahy a osazování výplní</t>
  </si>
  <si>
    <t xml:space="preserve">    99 - Staveništní přesun hmot</t>
  </si>
  <si>
    <t>PSV - Práce a dodávky PSV</t>
  </si>
  <si>
    <t xml:space="preserve">    784 - Malby</t>
  </si>
  <si>
    <t>HSV</t>
  </si>
  <si>
    <t>Práce a dodávky HSV</t>
  </si>
  <si>
    <t>Úpravy povrchů, podlahy a osazování výplní</t>
  </si>
  <si>
    <t>612131121</t>
  </si>
  <si>
    <t>Penetrační disperzní nátěr vnitřních stěn nanášený ručně</t>
  </si>
  <si>
    <t>237102125</t>
  </si>
  <si>
    <t>"ostění"272</t>
  </si>
  <si>
    <t>611131125</t>
  </si>
  <si>
    <t>Penetrační disperzní nátěr vnitřních schodišťových konstrukcí nanášený ručně</t>
  </si>
  <si>
    <t>-591669590</t>
  </si>
  <si>
    <t>45,85  "podesty, schodnice a boky schodnic</t>
  </si>
  <si>
    <t>97,63 "stěny na schodišti 1.-3.NP</t>
  </si>
  <si>
    <t>24,22 "stěny na schodišti 4.NP</t>
  </si>
  <si>
    <t>622143003</t>
  </si>
  <si>
    <t>Montáž omítkových plastových nebo pozinkovaných rohových profilů s tkaninou</t>
  </si>
  <si>
    <t>1515928852</t>
  </si>
  <si>
    <t>(2,3+1,0)*2*10  "O01</t>
  </si>
  <si>
    <t>(1,2+1,0)*2*1  "O02</t>
  </si>
  <si>
    <t>(3,14+0,95)*2*7  "O03</t>
  </si>
  <si>
    <t>(2,35+1,6)*2*39  "O04</t>
  </si>
  <si>
    <t>(2,35+2,35)*2*39  "O05</t>
  </si>
  <si>
    <t>(1,2+1,6)*2*6  "O06</t>
  </si>
  <si>
    <t>(1,825+(2*2,1))  "D01</t>
  </si>
  <si>
    <t>(1,625+(2*2,57))  "D03a</t>
  </si>
  <si>
    <t>(1,625+(2*2,7))*3  "D03b</t>
  </si>
  <si>
    <t>sloupy</t>
  </si>
  <si>
    <t>"1.NP:" (10*4*3,1)+(4*2*3,1)</t>
  </si>
  <si>
    <t>"2.-4.NP:" ((10*4*3,1)+(4*2*3,1))*3</t>
  </si>
  <si>
    <t>M</t>
  </si>
  <si>
    <t>59051486</t>
  </si>
  <si>
    <t>profil rohový PVC 15x15mm s výztužnou tkaninou š 100mm pro ETICS</t>
  </si>
  <si>
    <t>-699930818</t>
  </si>
  <si>
    <t>869,825*1,05 'Přepočtené koeficientem množství</t>
  </si>
  <si>
    <t>55343020</t>
  </si>
  <si>
    <t>profil rohový Pz s ostrou hlavou pro vnitřní omítky tl 12mm</t>
  </si>
  <si>
    <t>-870606000</t>
  </si>
  <si>
    <t>"1.NP:" (10*4*3,1)+(4*2*3,1)*1,05</t>
  </si>
  <si>
    <t>"2.-4.NP:" ((10*4*3,1)+(4*2*3,1))*3*1,05</t>
  </si>
  <si>
    <t>622143004</t>
  </si>
  <si>
    <t>Montáž omítkových samolepících začišťovacích profilů pro spojení s okenním rámem</t>
  </si>
  <si>
    <t>190952995</t>
  </si>
  <si>
    <t>(2,3+(2*1,0))*10  "O01</t>
  </si>
  <si>
    <t>(1,2+(2*1,0))*1  "O02</t>
  </si>
  <si>
    <t>(3,14+(2*0,95))*7  "O03</t>
  </si>
  <si>
    <t>(2,35+(2*1,6))*39  "O04</t>
  </si>
  <si>
    <t>(2,35+(2*2,35))*39  "O05</t>
  </si>
  <si>
    <t>(1,2+(2*1,6)*6  "O06</t>
  </si>
  <si>
    <t>28342205</t>
  </si>
  <si>
    <t>profil začišťovací PVC 6mm s výztužnou tkaninou pro ostění ETICS</t>
  </si>
  <si>
    <t>-223809830</t>
  </si>
  <si>
    <t>606,745*1,05 'Přepočtené koeficientem množství</t>
  </si>
  <si>
    <t>612473182R00</t>
  </si>
  <si>
    <t>Omítky vnitřní zdiva ze suchých směsí štukové, strojně</t>
  </si>
  <si>
    <t>1069578490</t>
  </si>
  <si>
    <t>Poznámka k položce:
omítka vápenocementová, strojně nebo ručně nanášená v podlaží i ve schodišti na jakýkoliv druh podkladu, kompletní souvrství</t>
  </si>
  <si>
    <t>2109,599*0,30</t>
  </si>
  <si>
    <t>-(152,93+45,85+97,63+24,22) "sklepní kóje, schodiště</t>
  </si>
  <si>
    <t>(1125-320,63)-632,8797</t>
  </si>
  <si>
    <t>-1933089945</t>
  </si>
  <si>
    <t>PSV</t>
  </si>
  <si>
    <t>Práce a dodávky PSV</t>
  </si>
  <si>
    <t>784</t>
  </si>
  <si>
    <t>Malby</t>
  </si>
  <si>
    <t>784121007</t>
  </si>
  <si>
    <t>Oškrabání malby na schodišti podlaží v do 3,80 m</t>
  </si>
  <si>
    <t>1461827297</t>
  </si>
  <si>
    <t>45,85+97,63+24,22</t>
  </si>
  <si>
    <t>784211031</t>
  </si>
  <si>
    <t>Jednonásobné bílé malby ze směsí za mokra minimálně oděruvzdorných v místnostech do 3,80 m</t>
  </si>
  <si>
    <t>1656396939</t>
  </si>
  <si>
    <t>skutečnost 2 vrstvy</t>
  </si>
  <si>
    <t>"SK06" 352,46*2</t>
  </si>
  <si>
    <t>"SK07" 480,23*2</t>
  </si>
  <si>
    <t>"SK08" 1404,4*2</t>
  </si>
  <si>
    <t>"SK09" 1051,24*2</t>
  </si>
  <si>
    <t>"SK19" 1149,6</t>
  </si>
  <si>
    <t>"SK05" 537,93</t>
  </si>
  <si>
    <t>"podhledy" 2287,01+286,3</t>
  </si>
  <si>
    <t>"ZM 007" -165,204</t>
  </si>
  <si>
    <t>"ZM 008" (1,23*2)+(0,3075*2)</t>
  </si>
  <si>
    <t>003 - ZM 003 - Změna pozice oken O07 a O03, doplnění profilů obvodových výplní</t>
  </si>
  <si>
    <t>3 - Svislé a kompletní konstrukce</t>
  </si>
  <si>
    <t>61 - Upravy povrchů vnitřní</t>
  </si>
  <si>
    <t>62 - Úpravy povrchů vnější</t>
  </si>
  <si>
    <t>7631 - Konstrukce sádrokartonové</t>
  </si>
  <si>
    <t>769 - Otvorové prvky z plastu</t>
  </si>
  <si>
    <t>770 - Otvorové prvky z hliníku</t>
  </si>
  <si>
    <t>767 - Konstrukce zámečnické</t>
  </si>
  <si>
    <t>784 - Dokončovací práce - malby a tapety</t>
  </si>
  <si>
    <t>Svislé a kompletní konstrukce</t>
  </si>
  <si>
    <t>311271193R00</t>
  </si>
  <si>
    <t>Zdivo nosné z tvárnic pórobetonových na maltu MC 10</t>
  </si>
  <si>
    <t>625452017</t>
  </si>
  <si>
    <t>Poznámka k položce:
s pomocným lešením o výšce podlahy do 1900 mm a pro zatížení 1,5 kPa,
Dozdívky okenních otvorů po odejmutí parapetních panelů</t>
  </si>
  <si>
    <t>dozdívka parapetu o okna O01</t>
  </si>
  <si>
    <t>2,35*0,55*0,35*10</t>
  </si>
  <si>
    <t>dozdívka parapetu u okna O02</t>
  </si>
  <si>
    <t>1,2*0,55*0,35</t>
  </si>
  <si>
    <t>61</t>
  </si>
  <si>
    <t>Upravy povrchů vnitřní</t>
  </si>
  <si>
    <t>25</t>
  </si>
  <si>
    <t>-1187326028</t>
  </si>
  <si>
    <t>2,35*0,55*10</t>
  </si>
  <si>
    <t>1,2*0,55</t>
  </si>
  <si>
    <t>62</t>
  </si>
  <si>
    <t>Úpravy povrchů vnější</t>
  </si>
  <si>
    <t>602016193R00</t>
  </si>
  <si>
    <t>Omítka stěn z hotových směsí Doplňkové práce pro omítky stěn z hotových směsí  hloubková penetrace stěn akrylátová</t>
  </si>
  <si>
    <t>-1264844665</t>
  </si>
  <si>
    <t>Poznámka k položce:
po jednotlivých vrstvách</t>
  </si>
  <si>
    <t>602022188RT1</t>
  </si>
  <si>
    <t>Omítka stěn z hotových směsí vrchní tenkovrstvá, silikonová, zatřená, tloušťka vrstvy 1,5 mm, odstíny II. cenové skupiny</t>
  </si>
  <si>
    <t>-862380322</t>
  </si>
  <si>
    <t>doplnění v místech rozšiřovacích profilů</t>
  </si>
  <si>
    <t>"O01" 2,35*0,2*10</t>
  </si>
  <si>
    <t>"O02" 1,2*0,2</t>
  </si>
  <si>
    <t>"O04" 2,35*0,2*(39-6)</t>
  </si>
  <si>
    <t>"O05"2,35*0,2*(39-6)</t>
  </si>
  <si>
    <t>"O06" 1,2*0,2*6</t>
  </si>
  <si>
    <t>"D03" 1,6*0,2*4</t>
  </si>
  <si>
    <t>32</t>
  </si>
  <si>
    <t>602022191R00</t>
  </si>
  <si>
    <t>Omítka stěn z hotových směsí Doplňkové práce pro omítky stěn z hotových směsí  nátěr penetrační, kontaktní, s granulátem</t>
  </si>
  <si>
    <t>-253618701</t>
  </si>
  <si>
    <t>34</t>
  </si>
  <si>
    <t>602022191Raa</t>
  </si>
  <si>
    <t>Penetrační nátěr stěn, pod probarvenou omítku</t>
  </si>
  <si>
    <t>460769164</t>
  </si>
  <si>
    <t>31173232</t>
  </si>
  <si>
    <t>hmoždinka talířová; použití: určena pro mechanické upevnění tepelných izolací a hydroizolací na beton,dlaždice,pórobeton; mat. hmoždinky-polyamid,rozp.hřebu-pozink.ocel s plast.hlavou; způsob kotvení kotva do betonu; rozměr 50x280 mm</t>
  </si>
  <si>
    <t>kus</t>
  </si>
  <si>
    <t>-2138071518</t>
  </si>
  <si>
    <t>(13,58)*4*1,05</t>
  </si>
  <si>
    <t>57</t>
  </si>
  <si>
    <t>58582137</t>
  </si>
  <si>
    <t>tmel cementový; stěrkový, lepicí; pro interiér i exteriér; přilnavost k materiálům tepelně-izolační desky</t>
  </si>
  <si>
    <t>kg</t>
  </si>
  <si>
    <t>170220699</t>
  </si>
  <si>
    <t>(52,265)*7*2*1,05</t>
  </si>
  <si>
    <t>63151548</t>
  </si>
  <si>
    <t>deska izolační fasádní; minerální vlákno; orientace vláken rovnoběžná; tl. 180,0 mm; součinitel tepelné vodivosti 0,036 W/mK; R = 5,000 m2K/W; obj. hmotnost 150,00 kg/m3; hydrofobizováno</t>
  </si>
  <si>
    <t>-445686802</t>
  </si>
  <si>
    <t>Poznámka k položce:
Rozměr: dl. 1000 x š. 600 mm
Součinitel tepelné vodivosti: 0,036 W/m . K
Objemová hmotnost: 150 kg/m3
Balení 0,60 m2</t>
  </si>
  <si>
    <t>52,265*1,05</t>
  </si>
  <si>
    <t>622390322R00</t>
  </si>
  <si>
    <t>Montáž zateplovacího systému fasáda, minerální desky, zakončení stěrkou s výztužnou tkaninou</t>
  </si>
  <si>
    <t>-134368025</t>
  </si>
  <si>
    <t>63180005.A</t>
  </si>
  <si>
    <t>tkanina výztužná materiál skleněné vlákno; velikost ok 4 x 4 mm; š = 1 000 mm; l = 55000,0 mm</t>
  </si>
  <si>
    <t>-843997693</t>
  </si>
  <si>
    <t>(52,265)*1,20</t>
  </si>
  <si>
    <t>1066816190</t>
  </si>
  <si>
    <t>7631</t>
  </si>
  <si>
    <t>Konstrukce sádrokartonové</t>
  </si>
  <si>
    <t>342261112RS3</t>
  </si>
  <si>
    <t>Příčky z desek sádrokartonových jednoduché opláštění, jednoduchá konstrukce CW 75 tloušťka příčky 100 mm, desky impregnované, tloušťky 12,5 mm, tloušťka izolace 60 mm</t>
  </si>
  <si>
    <t>-775899614</t>
  </si>
  <si>
    <t>Poznámka k položce:
zřízení nosné konstrukce příčky, vložení tepelné izolace tl. do 5 cm, montáž desek, tmelení spár Q2 a úprava rohů. Včetně dodávek materiálu.
SK07</t>
  </si>
  <si>
    <t>Okna O07</t>
  </si>
  <si>
    <t>2,6*0,52*16</t>
  </si>
  <si>
    <t>763164535</t>
  </si>
  <si>
    <t>SDK obklad kcí tvaru L š do 0,8 m desky 1xDF 12,5</t>
  </si>
  <si>
    <t>-695975674</t>
  </si>
  <si>
    <t>Nadpraží oken - zakrytí rozšiřovacího profilu</t>
  </si>
  <si>
    <t>"O01" 10*2,38</t>
  </si>
  <si>
    <t>"O02" 1,2</t>
  </si>
  <si>
    <t>"O03" 7*3,14</t>
  </si>
  <si>
    <t>"O04" 39*2,35</t>
  </si>
  <si>
    <t>"O05" 39*2,35</t>
  </si>
  <si>
    <t>"O06" 6*1,2</t>
  </si>
  <si>
    <t>"D03" 1,6*4</t>
  </si>
  <si>
    <t>763181421</t>
  </si>
  <si>
    <t>Ztužující výplň otvoru pro okno pro příčky do 3,25 m</t>
  </si>
  <si>
    <t>-959119785</t>
  </si>
  <si>
    <t>pro požární dveřeokno O07</t>
  </si>
  <si>
    <t>998763201R00</t>
  </si>
  <si>
    <t>Přesun hmot dřevostaveb v objektech výšky do 6 m</t>
  </si>
  <si>
    <t>%</t>
  </si>
  <si>
    <t>726548868</t>
  </si>
  <si>
    <t>Poznámka k položce:
50 m vodorovně</t>
  </si>
  <si>
    <t>769</t>
  </si>
  <si>
    <t>Otvorové prvky z plastu</t>
  </si>
  <si>
    <t>766629215U00</t>
  </si>
  <si>
    <t>Přípl okno ostění rov spára-45mm</t>
  </si>
  <si>
    <t>-1015632490</t>
  </si>
  <si>
    <t>Poznámka k položce:
Páska pro styk okna s ostěním</t>
  </si>
  <si>
    <t>0,2*2*10</t>
  </si>
  <si>
    <t>0,2*2*1</t>
  </si>
  <si>
    <t>0,2*2*39</t>
  </si>
  <si>
    <t>0,1*2*39</t>
  </si>
  <si>
    <t>0,2*2*6</t>
  </si>
  <si>
    <t>O01 - Okno  plastové,  OS 2350*1000 mm, doplnění rozšiřovacího profilu v.180 mm</t>
  </si>
  <si>
    <t>ks</t>
  </si>
  <si>
    <t>-482678833</t>
  </si>
  <si>
    <t>"1.NP : - dodávka rozšiřovacího profilu 180mm" 10</t>
  </si>
  <si>
    <t>O02 - Okno plastové,  OS 1200*1000 mm,doplnění rozšiřovacího profilu v.180 mm</t>
  </si>
  <si>
    <t>1195121681</t>
  </si>
  <si>
    <t>"1.NP : dodávka rozšiřovacího profilu 180 mm" 1</t>
  </si>
  <si>
    <t>O03 - Okno plastové, doplnění bezpečnostní fólií a klik opatřené zámkem</t>
  </si>
  <si>
    <t>1183032774</t>
  </si>
  <si>
    <t>O04 - Okno plastové, OS 2350*1600 mm, doplnění rozšiřovacího profilu v.180 mm</t>
  </si>
  <si>
    <t>-50317841</t>
  </si>
  <si>
    <t>"1.NP : dodávka rozšiřovacího profilu 180 mm" 6</t>
  </si>
  <si>
    <t>"2.-4.NP : dodávka rozšiřovacího profilu 180 mm " 11+11+11</t>
  </si>
  <si>
    <t>O05 - Okno plastové, OS 2350*2350 mm, doplnění rozšiřovacího profilu v.180 mm</t>
  </si>
  <si>
    <t>-1303543075</t>
  </si>
  <si>
    <t>"1.NP :dodávka rozšiřovacího profilu 180 mm" 6</t>
  </si>
  <si>
    <t>"2.-4.NP :dodávka rozšiřovacího profilu 180 mm" 11+11+11</t>
  </si>
  <si>
    <t>O06 - Okno plastové, OS 1200*1600 mm, doplnění rozšiřovacího profilu v.180 mm</t>
  </si>
  <si>
    <t>-1929565416</t>
  </si>
  <si>
    <t>"2.-4.NP :dodávka rozšiřovacího profilu 180 mm" 2+2+2</t>
  </si>
  <si>
    <t>O07 - Okno plastové, FIX 2600*1000 mm, izolační trojsklo, dvoukřídlé</t>
  </si>
  <si>
    <t>583042152</t>
  </si>
  <si>
    <t>007.1</t>
  </si>
  <si>
    <t>O07 - Okno plastové, FIX 2600*600 mm, izolační dvojsklo mléčné, jednokřídlé</t>
  </si>
  <si>
    <t>1329282005</t>
  </si>
  <si>
    <t>998766203R00</t>
  </si>
  <si>
    <t>Přesun hmot pro konstrukce truhlářské v objektech výšky do 24 m</t>
  </si>
  <si>
    <t>-1673954353</t>
  </si>
  <si>
    <t>770</t>
  </si>
  <si>
    <t>Otvorové prvky z hliníku</t>
  </si>
  <si>
    <t>770902</t>
  </si>
  <si>
    <t>D03a - Al dvoukř dveře, bezp.sklo 1600*2050 mm, doplnění rozšiřovacího profilu v.180 mm</t>
  </si>
  <si>
    <t>78962520</t>
  </si>
  <si>
    <t>770903</t>
  </si>
  <si>
    <t>D03b - Al dvoukř dveře, bezp.sklo 1600*2050 mm, doplnění rozšiřovacího profilu v.180 mm</t>
  </si>
  <si>
    <t>-1094439143</t>
  </si>
  <si>
    <t>770904</t>
  </si>
  <si>
    <t>D03a, D01 - doplnění vypínače el.vrátného s kontakty pro napojení na EPS</t>
  </si>
  <si>
    <t>-851251342</t>
  </si>
  <si>
    <t>770905</t>
  </si>
  <si>
    <t>D03a, D01 - doplnění vodorovného madla</t>
  </si>
  <si>
    <t>-508044740</t>
  </si>
  <si>
    <t>998767203R00</t>
  </si>
  <si>
    <t>Přesun hmot pro kovové stavební doplňk. konstrukce v objektech výšky do 24 m</t>
  </si>
  <si>
    <t>-548335443</t>
  </si>
  <si>
    <t>767</t>
  </si>
  <si>
    <t>Konstrukce zámečnické</t>
  </si>
  <si>
    <t>767802</t>
  </si>
  <si>
    <t>Z02 - Z03 - Z05 - D+M pozink. zábradlí schodiště, výška - 1000mm</t>
  </si>
  <si>
    <t>308188680</t>
  </si>
  <si>
    <t>"Z05 :" -9,60</t>
  </si>
  <si>
    <t>-2068308117</t>
  </si>
  <si>
    <t>Dokončovací práce - malby a tapety</t>
  </si>
  <si>
    <t>784191301R00</t>
  </si>
  <si>
    <t>Příprava povrchu Penetrace (napouštění) podkladu protiplísňová, jednonásobná</t>
  </si>
  <si>
    <t>1031901840</t>
  </si>
  <si>
    <t>784195212R00</t>
  </si>
  <si>
    <t>Malby z malířských směsí otěruvzdorných,  , bělost 82 %, dvojnásobné</t>
  </si>
  <si>
    <t>-1693200326</t>
  </si>
  <si>
    <t>784442021RT2</t>
  </si>
  <si>
    <t>Malby z malířských směsí disperzních, v místnostech do 3,8 m, jednobarevné, jednonásobné + 1x penetrace</t>
  </si>
  <si>
    <t>-63363351</t>
  </si>
  <si>
    <t>2,6*0,52*16*2</t>
  </si>
  <si>
    <t>SDK kaslík</t>
  </si>
  <si>
    <t>243,88*0,5</t>
  </si>
  <si>
    <t>1921680009</t>
  </si>
  <si>
    <t>004 - ZM 004 - Záměna dveří D02, doplnění vybavení dveří D04 do bytů, váztuhy SDK UA profily, revizní dvíř</t>
  </si>
  <si>
    <t>766 - Konstrukce truhlářské</t>
  </si>
  <si>
    <t>Ztužující výplň otvoru pro dveře pro příčky do 3,25 m</t>
  </si>
  <si>
    <t>515119789</t>
  </si>
  <si>
    <t>pro požární dveře</t>
  </si>
  <si>
    <t>1.NP</t>
  </si>
  <si>
    <t>1+1+7+4+1</t>
  </si>
  <si>
    <t>2.NP</t>
  </si>
  <si>
    <t>3+12+18+3</t>
  </si>
  <si>
    <t>763111720</t>
  </si>
  <si>
    <t>SDK příčka vyztužení pro osazení skříněk, polic, sanitárního vybavení atd.</t>
  </si>
  <si>
    <t>-1243668451</t>
  </si>
  <si>
    <t>"umyvadlo" 4*0,625</t>
  </si>
  <si>
    <t>2.-4.NP</t>
  </si>
  <si>
    <t>"umyvadlo" 11*4*0,625</t>
  </si>
  <si>
    <t>Kuchyňská linka K01</t>
  </si>
  <si>
    <t>37,2*16</t>
  </si>
  <si>
    <t>Kuchyňská linka K02</t>
  </si>
  <si>
    <t>2,7*23</t>
  </si>
  <si>
    <t>otopná tělesa</t>
  </si>
  <si>
    <t>6*0,625 "1.NP</t>
  </si>
  <si>
    <t>12*0,625 "2.-3.NP</t>
  </si>
  <si>
    <t>12*0,625 "4.NP"</t>
  </si>
  <si>
    <t>763762112</t>
  </si>
  <si>
    <t>Dřevostavby vyřezání prostupů v panelu plochy do 500 cm2</t>
  </si>
  <si>
    <t>-1496660424</t>
  </si>
  <si>
    <t>24 "požární dvířka 300x300 EI30 1.NP pro ÚT</t>
  </si>
  <si>
    <t>24*2 "požární revizní dvířka 300x300 EI30 2. a 3.NP pro ÚT</t>
  </si>
  <si>
    <t>24 "požární revizní dvířka 300x300 EI30 4.NP pro ÚT</t>
  </si>
  <si>
    <t>9 "požární dvířka 300x300 EI30 pro ZTI 1.NP</t>
  </si>
  <si>
    <t>11*3 "požární dvířka 300x300 EI30 pro ZTI 2. až 4.NP</t>
  </si>
  <si>
    <t>763172352</t>
  </si>
  <si>
    <t>Montáž dvířek revizních jednoplášťových SDK kcí vel. 300 x 300 mm pro podhledy</t>
  </si>
  <si>
    <t>-1158113627</t>
  </si>
  <si>
    <t>763172322</t>
  </si>
  <si>
    <t>Montáž dvířek revizních jednoplášťových SDK kcí vel. 300x300 mm pro příčky a předsazené stěny</t>
  </si>
  <si>
    <t>837985930</t>
  </si>
  <si>
    <t>5901</t>
  </si>
  <si>
    <t>revizní dvířka s automat. zámkem s požár. odolnosti 300x300 mm, EI30</t>
  </si>
  <si>
    <t>1518958864</t>
  </si>
  <si>
    <t>-2112280997</t>
  </si>
  <si>
    <t>doplnění po záměně dveří D02</t>
  </si>
  <si>
    <t>0,15*2,05*4</t>
  </si>
  <si>
    <t>342261213RS4</t>
  </si>
  <si>
    <t>Příčky z desek sádrokartonových dvojité opláštění, jednoduchá konstrukce CW 100 tloušťka příčky 150 mm, desky protipožární impregnované, tloušťky 12,5 mm, tloušťka izolace 80 mm, požární odolnost EI 90</t>
  </si>
  <si>
    <t>1041544546</t>
  </si>
  <si>
    <t>Poznámka k položce:
zřízení nosné konstrukce příčky, vložení tepelné izolace tl. do 5 cm, montáž desek, tmelení spár Q2 a úprava rohů. Včetně dodávek materiálu.
Požární odolnost REI 30
SK09</t>
  </si>
  <si>
    <t>0,15*2,05</t>
  </si>
  <si>
    <t>-1616830988</t>
  </si>
  <si>
    <t>766</t>
  </si>
  <si>
    <t>Konstrukce truhlářské</t>
  </si>
  <si>
    <t>766901</t>
  </si>
  <si>
    <t>D02-Vnitřní interiérové dveře dvoukř. 1600*2050 mm, proskl.., kouřotěsné, EI 15 DPC-3, EPS</t>
  </si>
  <si>
    <t>1743783647</t>
  </si>
  <si>
    <t>Poznámka k položce:
-dveře dvoukřídlé
-vnitřní dveře z dřevěných hranolů a dutinkové dřevotřískové desky
s povrchovou úpravou ze střednětlakého laminátu tl. 0,2 mm v barvách dle výpisu
-bezprahový systém
- zajištění kouřotěsnosti dveří- požadavek PBŘ
je nutné zabudovat kouřotěsnou lištu v dolní části dveří (tato lišta utěsní spodní spáru dveří
při uzavření dveří)
- instalován samozavírač a koordinátor postupního zavírání na obou křídlech dveří
- s požární odolností EI 15 min
- v případě požárního poplachu budou dveře elektricky ovládané s napojením na EPS</t>
  </si>
  <si>
    <t>"1.NP :" -(1+1)</t>
  </si>
  <si>
    <t>"2.-4.NP :" -3</t>
  </si>
  <si>
    <t>766682111</t>
  </si>
  <si>
    <t>Montáž zárubní obložkových pro dveře jednokřídlové tl stěny do 170 mm - D02</t>
  </si>
  <si>
    <t>-2074180369</t>
  </si>
  <si>
    <t>766901.1</t>
  </si>
  <si>
    <t>D02-Vnitřní interiérové dveře dvoukř. 1450*1970 mm, proskl..vč.obložkové zárubně, EW 30 DPC-3, EPS, panikový zámek</t>
  </si>
  <si>
    <t>-574031822</t>
  </si>
  <si>
    <t>"1.NP :" 1</t>
  </si>
  <si>
    <t>766901.2</t>
  </si>
  <si>
    <t>D02-Vnitřní interiérové dveře dvoukř. 1450*1970 mm, proskl..vč.obložkové zárubně, E1 30 DPC-3, EPS, panikový zámek</t>
  </si>
  <si>
    <t>1499041675</t>
  </si>
  <si>
    <t>"2.-4.NP" 1*3</t>
  </si>
  <si>
    <t>766902</t>
  </si>
  <si>
    <t>D04-Vnitřní interiérové dveře jednokř. 900*1970 mm, plné, kouřotěsné, Ew 30 DPC-3</t>
  </si>
  <si>
    <t>-1496954031</t>
  </si>
  <si>
    <t>Poznámka k položce:
vnitřní dveře z dřevěných hranolů a dutinkové dřevotřískové desky
s povrchovou úpravou ze střednětlakého laminátu tl. 0,2 mm v barvách dle výpisu
- bezprahový systém
- zajištění kouřotěsnosti dveří- požadavek PBŘ
je nutné zabudovat kouřotěsnou lištu v dolní části dveří (tato lišta utěsní spodní spáru dveří
při uzavření dveří)
- instalován samozavírač a koordinátor postupního zavírání na obou křídlech dveří
- s požární odolností EW 30 ( EW 15) min</t>
  </si>
  <si>
    <t>"1.NP :" 7+4</t>
  </si>
  <si>
    <t>"2.-4.NP :" 12+18</t>
  </si>
  <si>
    <t>41-48</t>
  </si>
  <si>
    <t>766902.1</t>
  </si>
  <si>
    <t>D04-Vnitřní interiérové dveře jednokř. 900*1970 mm, plné, EI 30 DPC-3</t>
  </si>
  <si>
    <t>1090305035</t>
  </si>
  <si>
    <t>"2.-4.NP :" 3+3</t>
  </si>
  <si>
    <t>766902.2</t>
  </si>
  <si>
    <t>D04-Doplnění bezpečnostního kování s bezpečnostní vložkou, doplnění kukátka</t>
  </si>
  <si>
    <t>-1425575970</t>
  </si>
  <si>
    <t>"1.NP :" 6</t>
  </si>
  <si>
    <t>"2.-4.NP :" 11*3</t>
  </si>
  <si>
    <t>-783821566</t>
  </si>
  <si>
    <t>005 - ZM 005 - Vnitřní ležatá kanalizace - bourací práce</t>
  </si>
  <si>
    <t>1 - Zemní práce</t>
  </si>
  <si>
    <t>63 - Podlahy a podlahové konstrukce</t>
  </si>
  <si>
    <t>9 - Ostatní konstrukce a práce, bourání</t>
  </si>
  <si>
    <t>Zemní práce</t>
  </si>
  <si>
    <t>132253103</t>
  </si>
  <si>
    <t>Hloubení rýh nezapažených š do 800 mm v hornině třídy těžitelnosti I skupiny 3 objem do 100 m3 strojně v omezeném prostoru</t>
  </si>
  <si>
    <t>-663268475</t>
  </si>
  <si>
    <t>(14+19+44+25)*0,6*((1,67+0,965)/2)</t>
  </si>
  <si>
    <t>-(1,1+0,3)*1,3*0,6*2</t>
  </si>
  <si>
    <t>27</t>
  </si>
  <si>
    <t>139951103</t>
  </si>
  <si>
    <t>Bourání kcí v hloubených vykopávkách ze zdiva cihelného nebo smíšeného na MC strojně</t>
  </si>
  <si>
    <t>1045805631</t>
  </si>
  <si>
    <t>(1,0+1,0)*2*0,15*1,3*2  "stávající zděné šachty v trase</t>
  </si>
  <si>
    <t>161101101</t>
  </si>
  <si>
    <t>Svislé přemístění výkopku z hor.1-4 do 4,0 m</t>
  </si>
  <si>
    <t>-1619790709</t>
  </si>
  <si>
    <t>78,447+1,56</t>
  </si>
  <si>
    <t>162751157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</si>
  <si>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</si>
  <si>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1747463793</t>
  </si>
  <si>
    <t>80,007-44,652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</si>
  <si>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</si>
  <si>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</t>
  </si>
  <si>
    <t>-373372243</t>
  </si>
  <si>
    <t>34,159*5 "Přepočtené koeficientem množství</t>
  </si>
  <si>
    <t>167151103</t>
  </si>
  <si>
    <t>Nakládání, skládání a překládání neulehlého výkopku nebo sypaniny strojně nakládání, množství do 100 m3, z horniny třídy těžitelnosti III, skupiny 6 a 7</t>
  </si>
  <si>
    <t>633610008</t>
  </si>
  <si>
    <t>171201221</t>
  </si>
  <si>
    <t>Poplatek za uložení stavebního odpadu na skládce (skládkovné) zeminy a kamení zatříděného do Katalogu odpadů pod kódem 17 05 04</t>
  </si>
  <si>
    <t>-524380992</t>
  </si>
  <si>
    <t>35,355*1,75 "Přepočtené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</si>
  <si>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</si>
  <si>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</si>
  <si>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-1831381325</t>
  </si>
  <si>
    <t>(14+19+44+25)*0,6*(1,32-(0,45+0,15))</t>
  </si>
  <si>
    <t>1,4*0,6*(1,3-(0,45+0,15))  "šachty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</si>
  <si>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</si>
  <si>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</si>
  <si>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2068155184</t>
  </si>
  <si>
    <t>(14+19+44+25)*0,6*0,45</t>
  </si>
  <si>
    <t>58331200</t>
  </si>
  <si>
    <t>štěrkopísek netříděný zásypový</t>
  </si>
  <si>
    <t>580059801</t>
  </si>
  <si>
    <t>27,54*2 "Přepočtené koeficientem množství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</si>
  <si>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</si>
  <si>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</si>
  <si>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1845430677</t>
  </si>
  <si>
    <t>451573111</t>
  </si>
  <si>
    <t>Lože pod potrubí ze štěrkopísku do 63 mm</t>
  </si>
  <si>
    <t>-121093233</t>
  </si>
  <si>
    <t>(14+19+44+25)*0,6*0,15</t>
  </si>
  <si>
    <t>63</t>
  </si>
  <si>
    <t>Podlahy a podlahové konstrukce</t>
  </si>
  <si>
    <t>631312131</t>
  </si>
  <si>
    <t>Doplnění dosavadních mazanin betonem prostým plochy do 4 m2 tloušťky přes 80 mm</t>
  </si>
  <si>
    <t>508747360</t>
  </si>
  <si>
    <t>92,0*0,2</t>
  </si>
  <si>
    <t>631361921RT4</t>
  </si>
  <si>
    <t>Výztuž mazanin z betonů a z lehkých betonů ze svařovaných sítí průměr drátu 6 mm, velikost oka 100/100 mm</t>
  </si>
  <si>
    <t>-218927390</t>
  </si>
  <si>
    <t>Poznámka k položce:
včetně distančních prvků</t>
  </si>
  <si>
    <t>92,0*4,44*0,001*1,20</t>
  </si>
  <si>
    <t>635321112</t>
  </si>
  <si>
    <t>Násyp pod podlahy z betonového recyklátu s udusáním</t>
  </si>
  <si>
    <t>-602034263</t>
  </si>
  <si>
    <t>92,0*0,1</t>
  </si>
  <si>
    <t>965042241</t>
  </si>
  <si>
    <t>Bourání podkladů pod dlažby nebo mazanin betonových nebo z litého asfaltu tl přes 100 mm pl přes 4 m2</t>
  </si>
  <si>
    <t>-937354703</t>
  </si>
  <si>
    <t>3,0*0,7*0,2</t>
  </si>
  <si>
    <t>5*1,1*0,2</t>
  </si>
  <si>
    <t>3*0,7*0,2</t>
  </si>
  <si>
    <t>(5,2*2*0,2)+(3,5*1,1*0,2)+((3,5*4,1*0,2)/2)</t>
  </si>
  <si>
    <t>2*0,7*0,2</t>
  </si>
  <si>
    <t>(2*0,8*0,2)+((2*1,2*0,2)/2)</t>
  </si>
  <si>
    <t>1,1*2,3*0,2</t>
  </si>
  <si>
    <t>0,7*0,3*0,2</t>
  </si>
  <si>
    <t>1,6*0,8*0,2</t>
  </si>
  <si>
    <t>3,6*3,8*0,2</t>
  </si>
  <si>
    <t>1*1*0,2</t>
  </si>
  <si>
    <t>2,2*1,4*0,2</t>
  </si>
  <si>
    <t>4,3*1,1*0,2</t>
  </si>
  <si>
    <t>0,7*9*0,2</t>
  </si>
  <si>
    <t>3,1*1,65*0,2</t>
  </si>
  <si>
    <t>0,8*2*0,2</t>
  </si>
  <si>
    <t>1,9*1,2*0,2</t>
  </si>
  <si>
    <t>0,7*2,45*0,2</t>
  </si>
  <si>
    <t>0,7*1,4*0,2</t>
  </si>
  <si>
    <t>3,5*1,4*0,2</t>
  </si>
  <si>
    <t>2,4*1,55*0,2</t>
  </si>
  <si>
    <t>1,35*1,6*0,2</t>
  </si>
  <si>
    <t>965049112</t>
  </si>
  <si>
    <t>Příplatek k bourání betonových mazanin za bourání mazanin se svařovanou sítí tl přes 100 mm</t>
  </si>
  <si>
    <t>-1047918525</t>
  </si>
  <si>
    <t>965082933R00</t>
  </si>
  <si>
    <t>Odstranění násypu pod podlahami a ochranného na střechách tloušťky do 200 mm, plochy přes 2 m2</t>
  </si>
  <si>
    <t>-1022877358</t>
  </si>
  <si>
    <t>970251200R00</t>
  </si>
  <si>
    <t>Řezání železobetonu hloubka řezu 200 mm</t>
  </si>
  <si>
    <t>1326549047</t>
  </si>
  <si>
    <t>(14+19+44+25)*2</t>
  </si>
  <si>
    <t>953961199.A</t>
  </si>
  <si>
    <t>Kotvy chemickým tmelem M 8 hl 100 mm do ŽB s vyvrtáním otvoru vč. dodávky trnů</t>
  </si>
  <si>
    <t>-517312853</t>
  </si>
  <si>
    <t>trny pro dobetonávku rýhy po ležaté kanalizaci á 30 cm</t>
  </si>
  <si>
    <t>(14+19+44+25)*3</t>
  </si>
  <si>
    <t>Ostatní konstrukce a práce, bourání</t>
  </si>
  <si>
    <t>977151227</t>
  </si>
  <si>
    <t>Jádrové vrty dovrchní diamantovými korunkami do stavebních materiálů D přes 225 do 250 mm</t>
  </si>
  <si>
    <t>1908120013</t>
  </si>
  <si>
    <t>Základová patka v trase kanalizace</t>
  </si>
  <si>
    <t>1,5</t>
  </si>
  <si>
    <t>971052461</t>
  </si>
  <si>
    <t>Vybourání nebo prorážení otvorů v ŽB základech pl do 0,25 m2 tl do 600 mm</t>
  </si>
  <si>
    <t>-1113468413</t>
  </si>
  <si>
    <t>Prostup přes základy</t>
  </si>
  <si>
    <t>66718036</t>
  </si>
  <si>
    <t>Přesun hmot pro trubní vedení hloubené z trub z plastických hmot nebo sklolaminátových pro vodovody nebo kanalizace v otevřeném výkopu dopravní vzdálenost do 15 m</t>
  </si>
  <si>
    <t>1185841564</t>
  </si>
  <si>
    <t>-23796987</t>
  </si>
  <si>
    <t>-726364217</t>
  </si>
  <si>
    <t>57,821*9</t>
  </si>
  <si>
    <t>-1186043839</t>
  </si>
  <si>
    <t>-1378716449</t>
  </si>
  <si>
    <t>57,821*6</t>
  </si>
  <si>
    <t>1472042609</t>
  </si>
  <si>
    <t>006 - ZM 006 - Demontáž technologie stávajícího výtahu</t>
  </si>
  <si>
    <t>94 - Lešení a stavební výtahy</t>
  </si>
  <si>
    <t>M33 - Lanový trakční, frekvečně řízení, bezpřevodový</t>
  </si>
  <si>
    <t>94</t>
  </si>
  <si>
    <t>Lešení a stavební výtahy</t>
  </si>
  <si>
    <t>943944125R00</t>
  </si>
  <si>
    <t>Montáž lešení prostorového těžkého, H 20 m</t>
  </si>
  <si>
    <t>-1675555133</t>
  </si>
  <si>
    <t>1,53*1,5*(16,25+1,12)</t>
  </si>
  <si>
    <t>943111211</t>
  </si>
  <si>
    <t>Příplatek k lešení prostorovému trubkovému lehkému bez podlah v do 10 m za první a ZKD den použití</t>
  </si>
  <si>
    <t>2009636796</t>
  </si>
  <si>
    <t>39,86415*30</t>
  </si>
  <si>
    <t>943944825R00</t>
  </si>
  <si>
    <t>Demontáž lešení prostorov.těžkého, H 20 m</t>
  </si>
  <si>
    <t>-1284832754</t>
  </si>
  <si>
    <t>39,86415</t>
  </si>
  <si>
    <t>962052210</t>
  </si>
  <si>
    <t>Bourání zdiva nadzákladového ze ŽB do 1 m3</t>
  </si>
  <si>
    <t>1433226756</t>
  </si>
  <si>
    <t>1,0*1,1458*0,2  "protizávaží</t>
  </si>
  <si>
    <t>-573465075</t>
  </si>
  <si>
    <t>0,55</t>
  </si>
  <si>
    <t>-717264606</t>
  </si>
  <si>
    <t>0,55*2</t>
  </si>
  <si>
    <t>-1037529592</t>
  </si>
  <si>
    <t>237004845</t>
  </si>
  <si>
    <t>0,55*9</t>
  </si>
  <si>
    <t>603768304</t>
  </si>
  <si>
    <t>-167655875</t>
  </si>
  <si>
    <t>0,55*6</t>
  </si>
  <si>
    <t>1395742003</t>
  </si>
  <si>
    <t>0,55  "protizávaží</t>
  </si>
  <si>
    <t>M33</t>
  </si>
  <si>
    <t>Lanový trakční, frekvečně řízení, bezpřevodový</t>
  </si>
  <si>
    <t>01</t>
  </si>
  <si>
    <t xml:space="preserve">Demontáž stávající technologie výtahu </t>
  </si>
  <si>
    <t>kpl.</t>
  </si>
  <si>
    <t>-1282841980</t>
  </si>
  <si>
    <t>Poznámka k položce:
výtah o nosnosti 320kg</t>
  </si>
  <si>
    <t>007 - ZM 007 - Dobetonávka po odejmutí parapetních panelů</t>
  </si>
  <si>
    <t xml:space="preserve">    3 - Svislé a kompletní konstrukce</t>
  </si>
  <si>
    <t>312321411</t>
  </si>
  <si>
    <t>Výplňová zeď ze ŽB tř. C 25/30 bez výztuže</t>
  </si>
  <si>
    <t>1604686312</t>
  </si>
  <si>
    <t>Dobetonávka po odbourání parapetních panelů</t>
  </si>
  <si>
    <t>SP1 d. v. š.</t>
  </si>
  <si>
    <t>2,35*0,28*0,1*39</t>
  </si>
  <si>
    <t>SP2 1.NP d. v. š.</t>
  </si>
  <si>
    <t>3,4*0,25*0,45</t>
  </si>
  <si>
    <t>SP4 1.NP d. v. š.</t>
  </si>
  <si>
    <t>1,605*0,25*0,1</t>
  </si>
  <si>
    <t>312351121</t>
  </si>
  <si>
    <t>Zřízení oboustranného bednění výplňových nadzákladových zdí</t>
  </si>
  <si>
    <t>-1364369071</t>
  </si>
  <si>
    <t>3,4*0,25</t>
  </si>
  <si>
    <t>312351122</t>
  </si>
  <si>
    <t>Odstranění oboustranného bednění výplňových nadzákladových zdí</t>
  </si>
  <si>
    <t>-115900783</t>
  </si>
  <si>
    <t>312351311</t>
  </si>
  <si>
    <t>Zřízení jednostranného bednění výplňových nadzákladových zdí</t>
  </si>
  <si>
    <t>1279158015</t>
  </si>
  <si>
    <t>2,35*0,28*39</t>
  </si>
  <si>
    <t>1,605*0,25</t>
  </si>
  <si>
    <t>312362021</t>
  </si>
  <si>
    <t>Výztuž výplňových zdí svařovanými sítěmi Kari</t>
  </si>
  <si>
    <t>1017312910</t>
  </si>
  <si>
    <t>2,35*0,28*0,001*1,1*4,4*39</t>
  </si>
  <si>
    <t>3,4*0,25*0,001*1,1*4,4</t>
  </si>
  <si>
    <t>1,605*0,25*0,001*1,1*4,4</t>
  </si>
  <si>
    <t>1858021400</t>
  </si>
  <si>
    <t>trny pro dobetonávku SP1 á 2x30 cm</t>
  </si>
  <si>
    <t>2,35*3*2*39</t>
  </si>
  <si>
    <t>trny pro dobetonávku SP4 á 2x30cm</t>
  </si>
  <si>
    <t>1,605*3*2</t>
  </si>
  <si>
    <t>556</t>
  </si>
  <si>
    <t>378424821</t>
  </si>
  <si>
    <t>008 - ZM 008 - Hasící přístroje, výstražné tabulky</t>
  </si>
  <si>
    <t xml:space="preserve">    9 - Ostatní konstrukce a práce, bourání</t>
  </si>
  <si>
    <t>953943211</t>
  </si>
  <si>
    <t>Osazování hasicího přístroje</t>
  </si>
  <si>
    <t>-1428762778</t>
  </si>
  <si>
    <t>4  "P6 21A</t>
  </si>
  <si>
    <t>44932</t>
  </si>
  <si>
    <t>přístroj hasicí ruční práškový P6 21A</t>
  </si>
  <si>
    <t>-1160244266</t>
  </si>
  <si>
    <t>953993321</t>
  </si>
  <si>
    <t>Osazení bezpečnostní, orientační nebo informační tabulky přilepením</t>
  </si>
  <si>
    <t>586882349</t>
  </si>
  <si>
    <t>3  "voda, elektro, plyn</t>
  </si>
  <si>
    <t>73534510</t>
  </si>
  <si>
    <t>tabulka bezpečnostní plastová</t>
  </si>
  <si>
    <t>-1736338753</t>
  </si>
  <si>
    <t>009 - ZM 009 - VRN</t>
  </si>
  <si>
    <t>21-M4 - Práce v HZS</t>
  </si>
  <si>
    <t>21-M4</t>
  </si>
  <si>
    <t>Práce v HZS</t>
  </si>
  <si>
    <t>Pol58</t>
  </si>
  <si>
    <t>Plán BOZP na staveništi</t>
  </si>
  <si>
    <t>hod.</t>
  </si>
  <si>
    <t>-1378083455</t>
  </si>
  <si>
    <t>-50  "zajištěno objednatelem v rámci činnosti koordinátora stavby</t>
  </si>
  <si>
    <t>06.02 - Nepředvídatelné změny</t>
  </si>
  <si>
    <t>010 - ZM 010 - Bourání stávajících potěrů a mazanin, demontáž dlažby na střeše</t>
  </si>
  <si>
    <t>1034296781</t>
  </si>
  <si>
    <t>(36,65+19,9)*2*0,3  "CDM cihly před atikou</t>
  </si>
  <si>
    <t>965042121RT1</t>
  </si>
  <si>
    <t>Bourání podkladů pod dlažby nebo litých celistvých dlažeb a mazanin  betonových nebo z litého asfaltu, tloušťky do 100 mm, plochy do 1 m2</t>
  </si>
  <si>
    <t>-1203661469</t>
  </si>
  <si>
    <t>CEMONTOVÝ POTĚR - 1.NP Technická místnost</t>
  </si>
  <si>
    <t>13,30*0,05</t>
  </si>
  <si>
    <t>13,3*0,08</t>
  </si>
  <si>
    <t>1,064-0,665</t>
  </si>
  <si>
    <t>965042121RT2</t>
  </si>
  <si>
    <t>-907058030</t>
  </si>
  <si>
    <t>Litá podlaha PATIX tl. 100 mm v 2.NP</t>
  </si>
  <si>
    <t>"2.NP :" 73,40*0,10</t>
  </si>
  <si>
    <t>73,40*0,08  "2.NP skutečnost</t>
  </si>
  <si>
    <t>73,40*0,08  "3.NP skutečnost</t>
  </si>
  <si>
    <t>73,40*0,08  "4.NP skutečnost</t>
  </si>
  <si>
    <t>17,616-7,34</t>
  </si>
  <si>
    <t>965042141</t>
  </si>
  <si>
    <t>Bourání podkladů pod dlažby nebo mazanin betonových nebo z litého asfaltu tl do 100 mm pl přes 4 m2</t>
  </si>
  <si>
    <t>-753897150</t>
  </si>
  <si>
    <t>"1.NP:" (633,40-13,30)*0,08</t>
  </si>
  <si>
    <t>"2.NP:" (630,7-73,40)*0,08</t>
  </si>
  <si>
    <t>"3.NP" (630,7-73,4)*0,08</t>
  </si>
  <si>
    <t>"4.NP" (630,7-73,4)*0,08</t>
  </si>
  <si>
    <t>965044121R00</t>
  </si>
  <si>
    <t>Bourání podkladů pod dlažby nebo litých celistvých dlažeb a mazanin  s rabicovým pletivem ve střešních konstrukcích, tloušťky do 40 mm, jakékoliv plochy</t>
  </si>
  <si>
    <t>501980953</t>
  </si>
  <si>
    <t>"1.NP :" -(633,40-13,30)</t>
  </si>
  <si>
    <t>"2.NP :" -(630,70-73,40)</t>
  </si>
  <si>
    <t>965081353</t>
  </si>
  <si>
    <t>Bourání podlah z dlaždic betonových, teracových nebo čedičových tl přes 40 mm plochy přes 1 m2</t>
  </si>
  <si>
    <t>-20744082</t>
  </si>
  <si>
    <t>710,395  "střecha</t>
  </si>
  <si>
    <t>157920604</t>
  </si>
  <si>
    <t>495,754</t>
  </si>
  <si>
    <t>1156505198</t>
  </si>
  <si>
    <t>495,754*2</t>
  </si>
  <si>
    <t>-998903038</t>
  </si>
  <si>
    <t>1213051502</t>
  </si>
  <si>
    <t>495,754*9</t>
  </si>
  <si>
    <t>205852893</t>
  </si>
  <si>
    <t>47596232</t>
  </si>
  <si>
    <t>495,754*6</t>
  </si>
  <si>
    <t>-1432441005</t>
  </si>
  <si>
    <t>011 - ZM 011 - Vnitřní omítky - tloušťka</t>
  </si>
  <si>
    <t>612321191</t>
  </si>
  <si>
    <t>Příplatek k vápenocementové omítce vnitřních stěn za každých dalších 5 mm tloušťky ručně</t>
  </si>
  <si>
    <t>-1880013578</t>
  </si>
  <si>
    <t>152,93*0,3*2</t>
  </si>
  <si>
    <t>(45,85+97,63+24,22)*0,3*2</t>
  </si>
  <si>
    <t>(1125-192,378)*2</t>
  </si>
  <si>
    <t>012 - ZM 012 - Odstranění hydroizolační lepenky podlah, odstranění soklů schodiště</t>
  </si>
  <si>
    <t>771 - Podlahy z dlaždic a obklady</t>
  </si>
  <si>
    <t xml:space="preserve">    711 - Izolace proti vodě, vlhkosti a plynům</t>
  </si>
  <si>
    <t>771</t>
  </si>
  <si>
    <t>Podlahy z dlaždic a obklady</t>
  </si>
  <si>
    <t>771471011R00</t>
  </si>
  <si>
    <t>Montáž soklíků z dlaždic keramických 100 x 100 mm, soklíků vodorovných, kladených do malty</t>
  </si>
  <si>
    <t>-2052740638</t>
  </si>
  <si>
    <t>"1NP :" (30,2+13,1+53,4+48,6+23,60+22,20+46,20+46,20+46,30)*1,15</t>
  </si>
  <si>
    <t>"2.-4.NP :" (23,7+16,2+57,5)*1,15*3</t>
  </si>
  <si>
    <t>"skutečnost 1.-2.NP" 716,08*1,15</t>
  </si>
  <si>
    <t>"schodišťový soklík rovný" 35,44*1,15</t>
  </si>
  <si>
    <t>864,248-715,3</t>
  </si>
  <si>
    <t>771474133</t>
  </si>
  <si>
    <t>Montáž soklů z dlaždic keramických schodišťových stupňovitých flexibilní lepidlo v přes 90 do 120 mm</t>
  </si>
  <si>
    <t>630362091</t>
  </si>
  <si>
    <t>"schodiště" 29,7*1,15</t>
  </si>
  <si>
    <t>59764205</t>
  </si>
  <si>
    <t>dlažba keramická š = 450 mm; l = 450 mm; h = 9,0 mm; povrch matný; pro interiér i exteriér</t>
  </si>
  <si>
    <t>672045928</t>
  </si>
  <si>
    <t>148,948*0,10*1,10</t>
  </si>
  <si>
    <t>34,155*0,1*1,1</t>
  </si>
  <si>
    <t>998771203R00</t>
  </si>
  <si>
    <t>Přesun hmot pro podlahy z dlaždic v objektech výšky do 24 m</t>
  </si>
  <si>
    <t>-1302490885</t>
  </si>
  <si>
    <t>711</t>
  </si>
  <si>
    <t>Izolace proti vodě, vlhkosti a plynům</t>
  </si>
  <si>
    <t>711131811</t>
  </si>
  <si>
    <t>Odstranění izolace proti zemní vlhkosti vodorovné</t>
  </si>
  <si>
    <t>-951004831</t>
  </si>
  <si>
    <t>"2.-4.NP - soc.zázemí, prádelna, hygiena žen, prádelna a úklid" 82,4*3</t>
  </si>
  <si>
    <t>"1.NP" 615,5</t>
  </si>
  <si>
    <t>965081601</t>
  </si>
  <si>
    <t>Odsekání soklíků schodišťových</t>
  </si>
  <si>
    <t>1261093048</t>
  </si>
  <si>
    <t>stávající mramorové soklíky tl. 2,5cm a výšky 15,5cm</t>
  </si>
  <si>
    <t>67</t>
  </si>
  <si>
    <t>-668414258</t>
  </si>
  <si>
    <t>4,054</t>
  </si>
  <si>
    <t>-1688237564</t>
  </si>
  <si>
    <t>4,054*2</t>
  </si>
  <si>
    <t>931371966</t>
  </si>
  <si>
    <t>1706404174</t>
  </si>
  <si>
    <t>4,054*9</t>
  </si>
  <si>
    <t>-1268823570</t>
  </si>
  <si>
    <t>-619552134</t>
  </si>
  <si>
    <t>4,054*6</t>
  </si>
  <si>
    <t>997013814</t>
  </si>
  <si>
    <t>Poplatek za uložení na skládce (skládkovné) stavebního odpadu izolací kód odpadu 17 06 04</t>
  </si>
  <si>
    <t>-1451057430</t>
  </si>
  <si>
    <t>-1846119669</t>
  </si>
  <si>
    <t>999 - VRN - Vedlejší rozpočtové náklady</t>
  </si>
  <si>
    <t>9999 - ON - Ostatní náklady</t>
  </si>
  <si>
    <t>999</t>
  </si>
  <si>
    <t>VRN - Vedlejší rozpočtové náklady</t>
  </si>
  <si>
    <t>110001002</t>
  </si>
  <si>
    <t>Provoz zařízení staveniště</t>
  </si>
  <si>
    <t>kompl.</t>
  </si>
  <si>
    <t>2019579073</t>
  </si>
  <si>
    <t>88000/14  "celková původní délka stavby 14 měsíců</t>
  </si>
  <si>
    <t>6285,71429*1  "prodloužení termínu díla o 1 měsíc</t>
  </si>
  <si>
    <t>9999</t>
  </si>
  <si>
    <t>ON - Ostatní náklady</t>
  </si>
  <si>
    <t>110001003b</t>
  </si>
  <si>
    <t>Dočasná dopravní opatření</t>
  </si>
  <si>
    <t>-1455213772</t>
  </si>
  <si>
    <t>2000/14  "celková původní délka stavby 14 měsíců</t>
  </si>
  <si>
    <t>142,85714*1  "prodloužení termínu díla o 1 měsíc</t>
  </si>
  <si>
    <t>110001003g</t>
  </si>
  <si>
    <t>Užíváníveřejných ploch a prostranství vč. vyřízení, a poplatku za zábor</t>
  </si>
  <si>
    <t>-1419055436</t>
  </si>
  <si>
    <t>5000/14  "celková původní délka stavby 14 měsíců</t>
  </si>
  <si>
    <t>357,14286*1  "prodloužení termínu díla o 1 měsíc</t>
  </si>
  <si>
    <t>NOSTA, s.r.o.</t>
  </si>
  <si>
    <t>SOD - SO 00</t>
  </si>
  <si>
    <t>CS ÚRS 2021 02 -20%</t>
  </si>
  <si>
    <t>CS ÚRS 2021 02 -20%
dle SOD 6.3.1</t>
  </si>
  <si>
    <t>VLASTNÍ</t>
  </si>
  <si>
    <t>SOD - SO 01 01</t>
  </si>
  <si>
    <t>SOD - SO 01 04</t>
  </si>
  <si>
    <t>SOD - SO 01 05</t>
  </si>
  <si>
    <t>SOD - SO 02 04</t>
  </si>
  <si>
    <t>SOD</t>
  </si>
  <si>
    <t>12,12087 "doplnění CHYBĚJÍCÍHO přesunu hmot pro objekt přípojky STL plynu</t>
  </si>
  <si>
    <t>SO 03 01 chybějící položka</t>
  </si>
  <si>
    <t>SO 03 02</t>
  </si>
  <si>
    <t>SO 03 03</t>
  </si>
  <si>
    <t>SO 03 04</t>
  </si>
  <si>
    <t>SOD - SO 03 04</t>
  </si>
  <si>
    <t>SOD - SO 01 02</t>
  </si>
  <si>
    <t>SOD - SO 01 154</t>
  </si>
  <si>
    <t>SOD - SO 04</t>
  </si>
  <si>
    <t>013 - ZM 013 - VRN</t>
  </si>
  <si>
    <t>ZM 013 -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</si>
</sst>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0" fillId="0" borderId="0" xfId="2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6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6" fontId="37" fillId="0" borderId="22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22" fillId="4" borderId="22" xfId="0" applyFont="1" applyFill="1" applyBorder="1" applyAlignment="1" applyProtection="1">
      <alignment horizontal="center" vertical="center"/>
      <protection locked="0"/>
    </xf>
    <xf numFmtId="49" fontId="22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22" xfId="0" applyFont="1" applyFill="1" applyBorder="1" applyAlignment="1" applyProtection="1">
      <alignment horizontal="left" vertical="center" wrapText="1"/>
      <protection locked="0"/>
    </xf>
    <xf numFmtId="0" fontId="22" fillId="4" borderId="22" xfId="0" applyFont="1" applyFill="1" applyBorder="1" applyAlignment="1" applyProtection="1">
      <alignment horizontal="center" vertical="center" wrapText="1"/>
      <protection locked="0"/>
    </xf>
    <xf numFmtId="166" fontId="22" fillId="4" borderId="22" xfId="0" applyNumberFormat="1" applyFont="1" applyFill="1" applyBorder="1" applyAlignment="1" applyProtection="1">
      <alignment vertical="center"/>
      <protection locked="0"/>
    </xf>
    <xf numFmtId="4" fontId="22" fillId="4" borderId="22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3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2"/>
  <sheetViews>
    <sheetView showGridLines="0" tabSelected="1" workbookViewId="0" topLeftCell="A1">
      <selection activeCell="L111" sqref="L1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3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50" t="s">
        <v>13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51" t="s">
        <v>15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15">
        <v>44475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21</v>
      </c>
      <c r="AK10" s="27" t="s">
        <v>22</v>
      </c>
      <c r="AN10" s="25" t="s">
        <v>23</v>
      </c>
      <c r="AR10" s="21"/>
      <c r="BS10" s="18" t="s">
        <v>6</v>
      </c>
    </row>
    <row r="11" spans="2:71" s="1" customFormat="1" ht="18.4" customHeight="1">
      <c r="B11" s="21"/>
      <c r="E11" s="25" t="s">
        <v>24</v>
      </c>
      <c r="AK11" s="27" t="s">
        <v>25</v>
      </c>
      <c r="AN11" s="25" t="s">
        <v>26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27</v>
      </c>
      <c r="AK13" s="27" t="s">
        <v>22</v>
      </c>
      <c r="AN13" s="25" t="s">
        <v>28</v>
      </c>
      <c r="AR13" s="21"/>
      <c r="BS13" s="18" t="s">
        <v>6</v>
      </c>
    </row>
    <row r="14" spans="2:71" ht="12.75">
      <c r="B14" s="21"/>
      <c r="E14" s="25" t="s">
        <v>1010</v>
      </c>
      <c r="AK14" s="27" t="s">
        <v>25</v>
      </c>
      <c r="AN14" s="25" t="s">
        <v>29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30</v>
      </c>
      <c r="AK16" s="27" t="s">
        <v>22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19</v>
      </c>
      <c r="AK17" s="27" t="s">
        <v>25</v>
      </c>
      <c r="AN17" s="25" t="s">
        <v>1</v>
      </c>
      <c r="AR17" s="21"/>
      <c r="BS17" s="18" t="s">
        <v>31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32</v>
      </c>
      <c r="AK19" s="27" t="s">
        <v>22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19</v>
      </c>
      <c r="AK20" s="27" t="s">
        <v>25</v>
      </c>
      <c r="AN20" s="25" t="s">
        <v>1</v>
      </c>
      <c r="AR20" s="21"/>
      <c r="BS20" s="18" t="s">
        <v>31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33</v>
      </c>
      <c r="AR22" s="21"/>
    </row>
    <row r="23" spans="2:44" s="1" customFormat="1" ht="16.5" customHeight="1">
      <c r="B23" s="21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53">
        <f>ROUND(AG94,2)</f>
        <v>5491929.53</v>
      </c>
      <c r="AL26" s="254"/>
      <c r="AM26" s="254"/>
      <c r="AN26" s="254"/>
      <c r="AO26" s="254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55" t="s">
        <v>35</v>
      </c>
      <c r="M28" s="255"/>
      <c r="N28" s="255"/>
      <c r="O28" s="255"/>
      <c r="P28" s="255"/>
      <c r="Q28" s="30"/>
      <c r="R28" s="30"/>
      <c r="S28" s="30"/>
      <c r="T28" s="30"/>
      <c r="U28" s="30"/>
      <c r="V28" s="30"/>
      <c r="W28" s="255" t="s">
        <v>36</v>
      </c>
      <c r="X28" s="255"/>
      <c r="Y28" s="255"/>
      <c r="Z28" s="255"/>
      <c r="AA28" s="255"/>
      <c r="AB28" s="255"/>
      <c r="AC28" s="255"/>
      <c r="AD28" s="255"/>
      <c r="AE28" s="255"/>
      <c r="AF28" s="30"/>
      <c r="AG28" s="30"/>
      <c r="AH28" s="30"/>
      <c r="AI28" s="30"/>
      <c r="AJ28" s="30"/>
      <c r="AK28" s="255" t="s">
        <v>37</v>
      </c>
      <c r="AL28" s="255"/>
      <c r="AM28" s="255"/>
      <c r="AN28" s="255"/>
      <c r="AO28" s="255"/>
      <c r="AP28" s="30"/>
      <c r="AQ28" s="30"/>
      <c r="AR28" s="31"/>
      <c r="BE28" s="30"/>
    </row>
    <row r="29" spans="2:44" s="3" customFormat="1" ht="14.45" customHeight="1">
      <c r="B29" s="35"/>
      <c r="D29" s="27" t="s">
        <v>38</v>
      </c>
      <c r="F29" s="27" t="s">
        <v>39</v>
      </c>
      <c r="L29" s="245">
        <v>0.21</v>
      </c>
      <c r="M29" s="244"/>
      <c r="N29" s="244"/>
      <c r="O29" s="244"/>
      <c r="P29" s="244"/>
      <c r="W29" s="243">
        <f>ROUND(AZ94,2)</f>
        <v>5491929.53</v>
      </c>
      <c r="X29" s="244"/>
      <c r="Y29" s="244"/>
      <c r="Z29" s="244"/>
      <c r="AA29" s="244"/>
      <c r="AB29" s="244"/>
      <c r="AC29" s="244"/>
      <c r="AD29" s="244"/>
      <c r="AE29" s="244"/>
      <c r="AK29" s="243">
        <f>ROUND(AV94,2)</f>
        <v>1153305.2</v>
      </c>
      <c r="AL29" s="244"/>
      <c r="AM29" s="244"/>
      <c r="AN29" s="244"/>
      <c r="AO29" s="244"/>
      <c r="AR29" s="35"/>
    </row>
    <row r="30" spans="2:44" s="3" customFormat="1" ht="14.45" customHeight="1">
      <c r="B30" s="35"/>
      <c r="F30" s="27" t="s">
        <v>40</v>
      </c>
      <c r="L30" s="245">
        <v>0.15</v>
      </c>
      <c r="M30" s="244"/>
      <c r="N30" s="244"/>
      <c r="O30" s="244"/>
      <c r="P30" s="244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K30" s="243">
        <f>ROUND(AW94,2)</f>
        <v>0</v>
      </c>
      <c r="AL30" s="244"/>
      <c r="AM30" s="244"/>
      <c r="AN30" s="244"/>
      <c r="AO30" s="244"/>
      <c r="AR30" s="35"/>
    </row>
    <row r="31" spans="2:44" s="3" customFormat="1" ht="14.45" customHeight="1" hidden="1">
      <c r="B31" s="35"/>
      <c r="F31" s="27" t="s">
        <v>41</v>
      </c>
      <c r="L31" s="245">
        <v>0.21</v>
      </c>
      <c r="M31" s="244"/>
      <c r="N31" s="244"/>
      <c r="O31" s="244"/>
      <c r="P31" s="244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K31" s="243">
        <v>0</v>
      </c>
      <c r="AL31" s="244"/>
      <c r="AM31" s="244"/>
      <c r="AN31" s="244"/>
      <c r="AO31" s="244"/>
      <c r="AR31" s="35"/>
    </row>
    <row r="32" spans="2:44" s="3" customFormat="1" ht="14.45" customHeight="1" hidden="1">
      <c r="B32" s="35"/>
      <c r="F32" s="27" t="s">
        <v>42</v>
      </c>
      <c r="L32" s="245">
        <v>0.15</v>
      </c>
      <c r="M32" s="244"/>
      <c r="N32" s="244"/>
      <c r="O32" s="244"/>
      <c r="P32" s="244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K32" s="243">
        <v>0</v>
      </c>
      <c r="AL32" s="244"/>
      <c r="AM32" s="244"/>
      <c r="AN32" s="244"/>
      <c r="AO32" s="244"/>
      <c r="AR32" s="35"/>
    </row>
    <row r="33" spans="2:44" s="3" customFormat="1" ht="14.45" customHeight="1" hidden="1">
      <c r="B33" s="35"/>
      <c r="F33" s="27" t="s">
        <v>43</v>
      </c>
      <c r="L33" s="245">
        <v>0</v>
      </c>
      <c r="M33" s="244"/>
      <c r="N33" s="244"/>
      <c r="O33" s="244"/>
      <c r="P33" s="244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K33" s="243">
        <v>0</v>
      </c>
      <c r="AL33" s="244"/>
      <c r="AM33" s="244"/>
      <c r="AN33" s="244"/>
      <c r="AO33" s="244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49" t="s">
        <v>46</v>
      </c>
      <c r="Y35" s="247"/>
      <c r="Z35" s="247"/>
      <c r="AA35" s="247"/>
      <c r="AB35" s="247"/>
      <c r="AC35" s="38"/>
      <c r="AD35" s="38"/>
      <c r="AE35" s="38"/>
      <c r="AF35" s="38"/>
      <c r="AG35" s="38"/>
      <c r="AH35" s="38"/>
      <c r="AI35" s="38"/>
      <c r="AJ35" s="38"/>
      <c r="AK35" s="246">
        <f>SUM(AK26:AK33)</f>
        <v>6645234.73</v>
      </c>
      <c r="AL35" s="247"/>
      <c r="AM35" s="247"/>
      <c r="AN35" s="247"/>
      <c r="AO35" s="248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21023</v>
      </c>
      <c r="AR84" s="49"/>
    </row>
    <row r="85" spans="2:44" s="5" customFormat="1" ht="36.95" customHeight="1">
      <c r="B85" s="50"/>
      <c r="C85" s="51" t="s">
        <v>14</v>
      </c>
      <c r="L85" s="257" t="str">
        <f>K6</f>
        <v>Bytový dům, ul. K Archivu 1993/2, Nový Jičín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42">
        <f>IF(AN8="","",AN8)</f>
        <v>44475</v>
      </c>
      <c r="AN87" s="242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7" t="s">
        <v>21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Město Nový Jičín -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30</v>
      </c>
      <c r="AJ89" s="30"/>
      <c r="AK89" s="30"/>
      <c r="AL89" s="30"/>
      <c r="AM89" s="240" t="str">
        <f>IF(E17="","",E17)</f>
        <v xml:space="preserve"> </v>
      </c>
      <c r="AN89" s="241"/>
      <c r="AO89" s="241"/>
      <c r="AP89" s="241"/>
      <c r="AQ89" s="30"/>
      <c r="AR89" s="31"/>
      <c r="AS89" s="226" t="s">
        <v>54</v>
      </c>
      <c r="AT89" s="22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NOSTA, s.r.o.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32</v>
      </c>
      <c r="AJ90" s="30"/>
      <c r="AK90" s="30"/>
      <c r="AL90" s="30"/>
      <c r="AM90" s="240" t="str">
        <f>IF(E20="","",E20)</f>
        <v xml:space="preserve"> </v>
      </c>
      <c r="AN90" s="241"/>
      <c r="AO90" s="241"/>
      <c r="AP90" s="241"/>
      <c r="AQ90" s="30"/>
      <c r="AR90" s="31"/>
      <c r="AS90" s="228"/>
      <c r="AT90" s="22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8"/>
      <c r="AT91" s="22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60" t="s">
        <v>55</v>
      </c>
      <c r="D92" s="232"/>
      <c r="E92" s="232"/>
      <c r="F92" s="232"/>
      <c r="G92" s="232"/>
      <c r="H92" s="58"/>
      <c r="I92" s="231" t="s">
        <v>56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8" t="s">
        <v>57</v>
      </c>
      <c r="AH92" s="232"/>
      <c r="AI92" s="232"/>
      <c r="AJ92" s="232"/>
      <c r="AK92" s="232"/>
      <c r="AL92" s="232"/>
      <c r="AM92" s="232"/>
      <c r="AN92" s="231" t="s">
        <v>58</v>
      </c>
      <c r="AO92" s="232"/>
      <c r="AP92" s="233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9">
        <f>ROUND(AG95,2)</f>
        <v>5491929.53</v>
      </c>
      <c r="AH94" s="259"/>
      <c r="AI94" s="259"/>
      <c r="AJ94" s="259"/>
      <c r="AK94" s="259"/>
      <c r="AL94" s="259"/>
      <c r="AM94" s="259"/>
      <c r="AN94" s="225">
        <f aca="true" t="shared" si="0" ref="AN94:AN110">SUM(AG94,AT94)</f>
        <v>6645234.73</v>
      </c>
      <c r="AO94" s="225"/>
      <c r="AP94" s="225"/>
      <c r="AQ94" s="70" t="s">
        <v>1</v>
      </c>
      <c r="AR94" s="66"/>
      <c r="AS94" s="71">
        <f>ROUND(AS95,2)</f>
        <v>0</v>
      </c>
      <c r="AT94" s="72">
        <f aca="true" t="shared" si="1" ref="AT94:AT110">ROUND(SUM(AV94:AW94),2)</f>
        <v>1153305.2</v>
      </c>
      <c r="AU94" s="73">
        <f>ROUND(AU95,5)</f>
        <v>5635.58365</v>
      </c>
      <c r="AV94" s="72">
        <f>ROUND(AZ94*L29,2)</f>
        <v>1153305.2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5491929.53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4</v>
      </c>
      <c r="BX94" s="75" t="s">
        <v>77</v>
      </c>
      <c r="CL94" s="75" t="s">
        <v>1</v>
      </c>
    </row>
    <row r="95" spans="2:91" s="7" customFormat="1" ht="16.5" customHeight="1">
      <c r="B95" s="77"/>
      <c r="C95" s="78"/>
      <c r="D95" s="261" t="s">
        <v>78</v>
      </c>
      <c r="E95" s="261"/>
      <c r="F95" s="261"/>
      <c r="G95" s="261"/>
      <c r="H95" s="261"/>
      <c r="I95" s="79"/>
      <c r="J95" s="261" t="s">
        <v>79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39">
        <f>ROUND(AG96+AG106,2)</f>
        <v>5491929.53</v>
      </c>
      <c r="AH95" s="235"/>
      <c r="AI95" s="235"/>
      <c r="AJ95" s="235"/>
      <c r="AK95" s="235"/>
      <c r="AL95" s="235"/>
      <c r="AM95" s="235"/>
      <c r="AN95" s="234">
        <f t="shared" si="0"/>
        <v>6645234.73</v>
      </c>
      <c r="AO95" s="235"/>
      <c r="AP95" s="235"/>
      <c r="AQ95" s="80" t="s">
        <v>80</v>
      </c>
      <c r="AR95" s="77"/>
      <c r="AS95" s="81">
        <f>ROUND(AS96+AS106,2)</f>
        <v>0</v>
      </c>
      <c r="AT95" s="82">
        <f t="shared" si="1"/>
        <v>1153305.2</v>
      </c>
      <c r="AU95" s="83">
        <f>ROUND(AU96+AU106,5)</f>
        <v>5635.58365</v>
      </c>
      <c r="AV95" s="82">
        <f>ROUND(AZ95*L29,2)</f>
        <v>1153305.2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ROUND(AZ96+AZ106,2)</f>
        <v>5491929.53</v>
      </c>
      <c r="BA95" s="82">
        <f>ROUND(BA96+BA106,2)</f>
        <v>0</v>
      </c>
      <c r="BB95" s="82">
        <f>ROUND(BB96+BB106,2)</f>
        <v>0</v>
      </c>
      <c r="BC95" s="82">
        <f>ROUND(BC96+BC106,2)</f>
        <v>0</v>
      </c>
      <c r="BD95" s="84">
        <f>ROUND(BD96+BD106,2)</f>
        <v>0</v>
      </c>
      <c r="BS95" s="85" t="s">
        <v>73</v>
      </c>
      <c r="BT95" s="85" t="s">
        <v>81</v>
      </c>
      <c r="BU95" s="85" t="s">
        <v>75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83</v>
      </c>
    </row>
    <row r="96" spans="2:90" s="4" customFormat="1" ht="16.5" customHeight="1">
      <c r="B96" s="49"/>
      <c r="C96" s="16"/>
      <c r="D96" s="16"/>
      <c r="E96" s="256" t="s">
        <v>84</v>
      </c>
      <c r="F96" s="256"/>
      <c r="G96" s="256"/>
      <c r="H96" s="256"/>
      <c r="I96" s="256"/>
      <c r="J96" s="16"/>
      <c r="K96" s="256" t="s">
        <v>85</v>
      </c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30">
        <f>ROUND(SUM(AG97:AG105),2)</f>
        <v>4313825.6</v>
      </c>
      <c r="AH96" s="224"/>
      <c r="AI96" s="224"/>
      <c r="AJ96" s="224"/>
      <c r="AK96" s="224"/>
      <c r="AL96" s="224"/>
      <c r="AM96" s="224"/>
      <c r="AN96" s="223">
        <f t="shared" si="0"/>
        <v>5219728.9799999995</v>
      </c>
      <c r="AO96" s="224"/>
      <c r="AP96" s="224"/>
      <c r="AQ96" s="86" t="s">
        <v>86</v>
      </c>
      <c r="AR96" s="49"/>
      <c r="AS96" s="87">
        <f>ROUND(SUM(AS97:AS105),2)</f>
        <v>0</v>
      </c>
      <c r="AT96" s="88">
        <f t="shared" si="1"/>
        <v>905903.38</v>
      </c>
      <c r="AU96" s="89">
        <f>ROUND(SUM(AU97:AU105),5)</f>
        <v>4624.23894</v>
      </c>
      <c r="AV96" s="88">
        <f>ROUND(AZ96*L29,2)</f>
        <v>905903.38</v>
      </c>
      <c r="AW96" s="88">
        <f>ROUND(BA96*L30,2)</f>
        <v>0</v>
      </c>
      <c r="AX96" s="88">
        <f>ROUND(BB96*L29,2)</f>
        <v>0</v>
      </c>
      <c r="AY96" s="88">
        <f>ROUND(BC96*L30,2)</f>
        <v>0</v>
      </c>
      <c r="AZ96" s="88">
        <f>ROUND(SUM(AZ97:AZ105),2)</f>
        <v>4313825.6</v>
      </c>
      <c r="BA96" s="88">
        <f>ROUND(SUM(BA97:BA105),2)</f>
        <v>0</v>
      </c>
      <c r="BB96" s="88">
        <f>ROUND(SUM(BB97:BB105),2)</f>
        <v>0</v>
      </c>
      <c r="BC96" s="88">
        <f>ROUND(SUM(BC97:BC105),2)</f>
        <v>0</v>
      </c>
      <c r="BD96" s="90">
        <f>ROUND(SUM(BD97:BD105),2)</f>
        <v>0</v>
      </c>
      <c r="BS96" s="25" t="s">
        <v>73</v>
      </c>
      <c r="BT96" s="25" t="s">
        <v>83</v>
      </c>
      <c r="BU96" s="25" t="s">
        <v>75</v>
      </c>
      <c r="BV96" s="25" t="s">
        <v>76</v>
      </c>
      <c r="BW96" s="25" t="s">
        <v>87</v>
      </c>
      <c r="BX96" s="25" t="s">
        <v>82</v>
      </c>
      <c r="CL96" s="25" t="s">
        <v>1</v>
      </c>
    </row>
    <row r="97" spans="1:90" s="4" customFormat="1" ht="23.25" customHeight="1">
      <c r="A97" s="91" t="s">
        <v>88</v>
      </c>
      <c r="B97" s="49"/>
      <c r="C97" s="16"/>
      <c r="D97" s="16"/>
      <c r="E97" s="16"/>
      <c r="F97" s="256" t="s">
        <v>89</v>
      </c>
      <c r="G97" s="256"/>
      <c r="H97" s="256"/>
      <c r="I97" s="256"/>
      <c r="J97" s="256"/>
      <c r="K97" s="16"/>
      <c r="L97" s="256" t="s">
        <v>90</v>
      </c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23">
        <f>'001 - ZM 001 - Bourání že...'!J34</f>
        <v>1689012.98</v>
      </c>
      <c r="AH97" s="224"/>
      <c r="AI97" s="224"/>
      <c r="AJ97" s="224"/>
      <c r="AK97" s="224"/>
      <c r="AL97" s="224"/>
      <c r="AM97" s="224"/>
      <c r="AN97" s="223">
        <f t="shared" si="0"/>
        <v>2043705.71</v>
      </c>
      <c r="AO97" s="224"/>
      <c r="AP97" s="224"/>
      <c r="AQ97" s="86" t="s">
        <v>86</v>
      </c>
      <c r="AR97" s="49"/>
      <c r="AS97" s="87">
        <v>0</v>
      </c>
      <c r="AT97" s="88">
        <f t="shared" si="1"/>
        <v>354692.73</v>
      </c>
      <c r="AU97" s="89">
        <f>'001 - ZM 001 - Bourání že...'!P127</f>
        <v>1923.45963231</v>
      </c>
      <c r="AV97" s="88">
        <f>'001 - ZM 001 - Bourání že...'!J37</f>
        <v>354692.73</v>
      </c>
      <c r="AW97" s="88">
        <f>'001 - ZM 001 - Bourání že...'!J38</f>
        <v>0</v>
      </c>
      <c r="AX97" s="88">
        <f>'001 - ZM 001 - Bourání že...'!J39</f>
        <v>0</v>
      </c>
      <c r="AY97" s="88">
        <f>'001 - ZM 001 - Bourání že...'!J40</f>
        <v>0</v>
      </c>
      <c r="AZ97" s="88">
        <f>'001 - ZM 001 - Bourání že...'!F37</f>
        <v>1689012.98</v>
      </c>
      <c r="BA97" s="88">
        <f>'001 - ZM 001 - Bourání že...'!F38</f>
        <v>0</v>
      </c>
      <c r="BB97" s="88">
        <f>'001 - ZM 001 - Bourání že...'!F39</f>
        <v>0</v>
      </c>
      <c r="BC97" s="88">
        <f>'001 - ZM 001 - Bourání že...'!F40</f>
        <v>0</v>
      </c>
      <c r="BD97" s="90">
        <f>'001 - ZM 001 - Bourání že...'!F41</f>
        <v>0</v>
      </c>
      <c r="BT97" s="25" t="s">
        <v>91</v>
      </c>
      <c r="BV97" s="25" t="s">
        <v>76</v>
      </c>
      <c r="BW97" s="25" t="s">
        <v>92</v>
      </c>
      <c r="BX97" s="25" t="s">
        <v>87</v>
      </c>
      <c r="CL97" s="25" t="s">
        <v>1</v>
      </c>
    </row>
    <row r="98" spans="1:90" s="4" customFormat="1" ht="16.5" customHeight="1">
      <c r="A98" s="91" t="s">
        <v>88</v>
      </c>
      <c r="B98" s="49"/>
      <c r="C98" s="16"/>
      <c r="D98" s="16"/>
      <c r="E98" s="16"/>
      <c r="F98" s="256" t="s">
        <v>93</v>
      </c>
      <c r="G98" s="256"/>
      <c r="H98" s="256"/>
      <c r="I98" s="256"/>
      <c r="J98" s="256"/>
      <c r="K98" s="16"/>
      <c r="L98" s="256" t="s">
        <v>94</v>
      </c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23">
        <f>'002 - ZM 002 - Vnitřní om...'!J34</f>
        <v>421528.07</v>
      </c>
      <c r="AH98" s="224"/>
      <c r="AI98" s="224"/>
      <c r="AJ98" s="224"/>
      <c r="AK98" s="224"/>
      <c r="AL98" s="224"/>
      <c r="AM98" s="224"/>
      <c r="AN98" s="223">
        <f t="shared" si="0"/>
        <v>510048.96</v>
      </c>
      <c r="AO98" s="224"/>
      <c r="AP98" s="224"/>
      <c r="AQ98" s="86" t="s">
        <v>86</v>
      </c>
      <c r="AR98" s="49"/>
      <c r="AS98" s="87">
        <v>0</v>
      </c>
      <c r="AT98" s="88">
        <f t="shared" si="1"/>
        <v>88520.89</v>
      </c>
      <c r="AU98" s="89">
        <f>'002 - ZM 002 - Vnitřní om...'!P129</f>
        <v>822.2079200000001</v>
      </c>
      <c r="AV98" s="88">
        <f>'002 - ZM 002 - Vnitřní om...'!J37</f>
        <v>88520.89</v>
      </c>
      <c r="AW98" s="88">
        <f>'002 - ZM 002 - Vnitřní om...'!J38</f>
        <v>0</v>
      </c>
      <c r="AX98" s="88">
        <f>'002 - ZM 002 - Vnitřní om...'!J39</f>
        <v>0</v>
      </c>
      <c r="AY98" s="88">
        <f>'002 - ZM 002 - Vnitřní om...'!J40</f>
        <v>0</v>
      </c>
      <c r="AZ98" s="88">
        <f>'002 - ZM 002 - Vnitřní om...'!F37</f>
        <v>421528.07</v>
      </c>
      <c r="BA98" s="88">
        <f>'002 - ZM 002 - Vnitřní om...'!F38</f>
        <v>0</v>
      </c>
      <c r="BB98" s="88">
        <f>'002 - ZM 002 - Vnitřní om...'!F39</f>
        <v>0</v>
      </c>
      <c r="BC98" s="88">
        <f>'002 - ZM 002 - Vnitřní om...'!F40</f>
        <v>0</v>
      </c>
      <c r="BD98" s="90">
        <f>'002 - ZM 002 - Vnitřní om...'!F41</f>
        <v>0</v>
      </c>
      <c r="BT98" s="25" t="s">
        <v>91</v>
      </c>
      <c r="BV98" s="25" t="s">
        <v>76</v>
      </c>
      <c r="BW98" s="25" t="s">
        <v>95</v>
      </c>
      <c r="BX98" s="25" t="s">
        <v>87</v>
      </c>
      <c r="CL98" s="25" t="s">
        <v>1</v>
      </c>
    </row>
    <row r="99" spans="1:90" s="4" customFormat="1" ht="35.25" customHeight="1">
      <c r="A99" s="91" t="s">
        <v>88</v>
      </c>
      <c r="B99" s="49"/>
      <c r="C99" s="16"/>
      <c r="D99" s="16"/>
      <c r="E99" s="16"/>
      <c r="F99" s="256" t="s">
        <v>96</v>
      </c>
      <c r="G99" s="256"/>
      <c r="H99" s="256"/>
      <c r="I99" s="256"/>
      <c r="J99" s="256"/>
      <c r="K99" s="16"/>
      <c r="L99" s="256" t="s">
        <v>97</v>
      </c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23">
        <f>'003 - ZM 003 - Změna pozi...'!J34</f>
        <v>615667.65</v>
      </c>
      <c r="AH99" s="224"/>
      <c r="AI99" s="224"/>
      <c r="AJ99" s="224"/>
      <c r="AK99" s="224"/>
      <c r="AL99" s="224"/>
      <c r="AM99" s="224"/>
      <c r="AN99" s="223">
        <f t="shared" si="0"/>
        <v>744957.86</v>
      </c>
      <c r="AO99" s="224"/>
      <c r="AP99" s="224"/>
      <c r="AQ99" s="86" t="s">
        <v>86</v>
      </c>
      <c r="AR99" s="49"/>
      <c r="AS99" s="87">
        <v>0</v>
      </c>
      <c r="AT99" s="88">
        <f t="shared" si="1"/>
        <v>129290.21</v>
      </c>
      <c r="AU99" s="89">
        <f>'003 - ZM 003 - Změna pozi...'!P133</f>
        <v>251.32044</v>
      </c>
      <c r="AV99" s="88">
        <f>'003 - ZM 003 - Změna pozi...'!J37</f>
        <v>129290.21</v>
      </c>
      <c r="AW99" s="88">
        <f>'003 - ZM 003 - Změna pozi...'!J38</f>
        <v>0</v>
      </c>
      <c r="AX99" s="88">
        <f>'003 - ZM 003 - Změna pozi...'!J39</f>
        <v>0</v>
      </c>
      <c r="AY99" s="88">
        <f>'003 - ZM 003 - Změna pozi...'!J40</f>
        <v>0</v>
      </c>
      <c r="AZ99" s="88">
        <f>'003 - ZM 003 - Změna pozi...'!F37</f>
        <v>615667.65</v>
      </c>
      <c r="BA99" s="88">
        <f>'003 - ZM 003 - Změna pozi...'!F38</f>
        <v>0</v>
      </c>
      <c r="BB99" s="88">
        <f>'003 - ZM 003 - Změna pozi...'!F39</f>
        <v>0</v>
      </c>
      <c r="BC99" s="88">
        <f>'003 - ZM 003 - Změna pozi...'!F40</f>
        <v>0</v>
      </c>
      <c r="BD99" s="90">
        <f>'003 - ZM 003 - Změna pozi...'!F41</f>
        <v>0</v>
      </c>
      <c r="BT99" s="25" t="s">
        <v>91</v>
      </c>
      <c r="BV99" s="25" t="s">
        <v>76</v>
      </c>
      <c r="BW99" s="25" t="s">
        <v>98</v>
      </c>
      <c r="BX99" s="25" t="s">
        <v>87</v>
      </c>
      <c r="CL99" s="25" t="s">
        <v>1</v>
      </c>
    </row>
    <row r="100" spans="1:90" s="4" customFormat="1" ht="35.25" customHeight="1">
      <c r="A100" s="91" t="s">
        <v>88</v>
      </c>
      <c r="B100" s="49"/>
      <c r="C100" s="16"/>
      <c r="D100" s="16"/>
      <c r="E100" s="16"/>
      <c r="F100" s="256" t="s">
        <v>99</v>
      </c>
      <c r="G100" s="256"/>
      <c r="H100" s="256"/>
      <c r="I100" s="256"/>
      <c r="J100" s="256"/>
      <c r="K100" s="16"/>
      <c r="L100" s="256" t="s">
        <v>100</v>
      </c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23">
        <f>'004 - ZM 004 - Záměna dve...'!J34</f>
        <v>864430.33</v>
      </c>
      <c r="AH100" s="224"/>
      <c r="AI100" s="224"/>
      <c r="AJ100" s="224"/>
      <c r="AK100" s="224"/>
      <c r="AL100" s="224"/>
      <c r="AM100" s="224"/>
      <c r="AN100" s="223">
        <f t="shared" si="0"/>
        <v>1045960.7</v>
      </c>
      <c r="AO100" s="224"/>
      <c r="AP100" s="224"/>
      <c r="AQ100" s="86" t="s">
        <v>86</v>
      </c>
      <c r="AR100" s="49"/>
      <c r="AS100" s="87">
        <v>0</v>
      </c>
      <c r="AT100" s="88">
        <f t="shared" si="1"/>
        <v>181530.37</v>
      </c>
      <c r="AU100" s="89">
        <f>'004 - ZM 004 - Záměna dve...'!P126</f>
        <v>910.067</v>
      </c>
      <c r="AV100" s="88">
        <f>'004 - ZM 004 - Záměna dve...'!J37</f>
        <v>181530.37</v>
      </c>
      <c r="AW100" s="88">
        <f>'004 - ZM 004 - Záměna dve...'!J38</f>
        <v>0</v>
      </c>
      <c r="AX100" s="88">
        <f>'004 - ZM 004 - Záměna dve...'!J39</f>
        <v>0</v>
      </c>
      <c r="AY100" s="88">
        <f>'004 - ZM 004 - Záměna dve...'!J40</f>
        <v>0</v>
      </c>
      <c r="AZ100" s="88">
        <f>'004 - ZM 004 - Záměna dve...'!F37</f>
        <v>864430.33</v>
      </c>
      <c r="BA100" s="88">
        <f>'004 - ZM 004 - Záměna dve...'!F38</f>
        <v>0</v>
      </c>
      <c r="BB100" s="88">
        <f>'004 - ZM 004 - Záměna dve...'!F39</f>
        <v>0</v>
      </c>
      <c r="BC100" s="88">
        <f>'004 - ZM 004 - Záměna dve...'!F40</f>
        <v>0</v>
      </c>
      <c r="BD100" s="90">
        <f>'004 - ZM 004 - Záměna dve...'!F41</f>
        <v>0</v>
      </c>
      <c r="BT100" s="25" t="s">
        <v>91</v>
      </c>
      <c r="BV100" s="25" t="s">
        <v>76</v>
      </c>
      <c r="BW100" s="25" t="s">
        <v>101</v>
      </c>
      <c r="BX100" s="25" t="s">
        <v>87</v>
      </c>
      <c r="CL100" s="25" t="s">
        <v>1</v>
      </c>
    </row>
    <row r="101" spans="1:90" s="4" customFormat="1" ht="23.25" customHeight="1">
      <c r="A101" s="91" t="s">
        <v>88</v>
      </c>
      <c r="B101" s="49"/>
      <c r="C101" s="16"/>
      <c r="D101" s="16"/>
      <c r="E101" s="16"/>
      <c r="F101" s="256" t="s">
        <v>102</v>
      </c>
      <c r="G101" s="256"/>
      <c r="H101" s="256"/>
      <c r="I101" s="256"/>
      <c r="J101" s="256"/>
      <c r="K101" s="16"/>
      <c r="L101" s="256" t="s">
        <v>103</v>
      </c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23">
        <f>'005 - ZM 005 - Vnitřní le...'!J34</f>
        <v>609817.4</v>
      </c>
      <c r="AH101" s="224"/>
      <c r="AI101" s="224"/>
      <c r="AJ101" s="224"/>
      <c r="AK101" s="224"/>
      <c r="AL101" s="224"/>
      <c r="AM101" s="224"/>
      <c r="AN101" s="223">
        <f t="shared" si="0"/>
        <v>737879.05</v>
      </c>
      <c r="AO101" s="224"/>
      <c r="AP101" s="224"/>
      <c r="AQ101" s="86" t="s">
        <v>86</v>
      </c>
      <c r="AR101" s="49"/>
      <c r="AS101" s="87">
        <v>0</v>
      </c>
      <c r="AT101" s="88">
        <f t="shared" si="1"/>
        <v>128061.65</v>
      </c>
      <c r="AU101" s="89">
        <f>'005 - ZM 005 - Vnitřní le...'!P130</f>
        <v>645.711297</v>
      </c>
      <c r="AV101" s="88">
        <f>'005 - ZM 005 - Vnitřní le...'!J37</f>
        <v>128061.65</v>
      </c>
      <c r="AW101" s="88">
        <f>'005 - ZM 005 - Vnitřní le...'!J38</f>
        <v>0</v>
      </c>
      <c r="AX101" s="88">
        <f>'005 - ZM 005 - Vnitřní le...'!J39</f>
        <v>0</v>
      </c>
      <c r="AY101" s="88">
        <f>'005 - ZM 005 - Vnitřní le...'!J40</f>
        <v>0</v>
      </c>
      <c r="AZ101" s="88">
        <f>'005 - ZM 005 - Vnitřní le...'!F37</f>
        <v>609817.4</v>
      </c>
      <c r="BA101" s="88">
        <f>'005 - ZM 005 - Vnitřní le...'!F38</f>
        <v>0</v>
      </c>
      <c r="BB101" s="88">
        <f>'005 - ZM 005 - Vnitřní le...'!F39</f>
        <v>0</v>
      </c>
      <c r="BC101" s="88">
        <f>'005 - ZM 005 - Vnitřní le...'!F40</f>
        <v>0</v>
      </c>
      <c r="BD101" s="90">
        <f>'005 - ZM 005 - Vnitřní le...'!F41</f>
        <v>0</v>
      </c>
      <c r="BT101" s="25" t="s">
        <v>91</v>
      </c>
      <c r="BV101" s="25" t="s">
        <v>76</v>
      </c>
      <c r="BW101" s="25" t="s">
        <v>104</v>
      </c>
      <c r="BX101" s="25" t="s">
        <v>87</v>
      </c>
      <c r="CL101" s="25" t="s">
        <v>1</v>
      </c>
    </row>
    <row r="102" spans="1:90" s="4" customFormat="1" ht="23.25" customHeight="1">
      <c r="A102" s="91" t="s">
        <v>88</v>
      </c>
      <c r="B102" s="49"/>
      <c r="C102" s="16"/>
      <c r="D102" s="16"/>
      <c r="E102" s="16"/>
      <c r="F102" s="256" t="s">
        <v>105</v>
      </c>
      <c r="G102" s="256"/>
      <c r="H102" s="256"/>
      <c r="I102" s="256"/>
      <c r="J102" s="256"/>
      <c r="K102" s="16"/>
      <c r="L102" s="256" t="s">
        <v>106</v>
      </c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23">
        <f>'006 - ZM 006 - Demontáž t...'!J34</f>
        <v>43910.62</v>
      </c>
      <c r="AH102" s="224"/>
      <c r="AI102" s="224"/>
      <c r="AJ102" s="224"/>
      <c r="AK102" s="224"/>
      <c r="AL102" s="224"/>
      <c r="AM102" s="224"/>
      <c r="AN102" s="223">
        <f t="shared" si="0"/>
        <v>53131.850000000006</v>
      </c>
      <c r="AO102" s="224"/>
      <c r="AP102" s="224"/>
      <c r="AQ102" s="86" t="s">
        <v>86</v>
      </c>
      <c r="AR102" s="49"/>
      <c r="AS102" s="87">
        <v>0</v>
      </c>
      <c r="AT102" s="88">
        <f t="shared" si="1"/>
        <v>9221.23</v>
      </c>
      <c r="AU102" s="89">
        <f>'006 - ZM 006 - Demontáž t...'!P128</f>
        <v>3.7694528400000005</v>
      </c>
      <c r="AV102" s="88">
        <f>'006 - ZM 006 - Demontáž t...'!J37</f>
        <v>9221.23</v>
      </c>
      <c r="AW102" s="88">
        <f>'006 - ZM 006 - Demontáž t...'!J38</f>
        <v>0</v>
      </c>
      <c r="AX102" s="88">
        <f>'006 - ZM 006 - Demontáž t...'!J39</f>
        <v>0</v>
      </c>
      <c r="AY102" s="88">
        <f>'006 - ZM 006 - Demontáž t...'!J40</f>
        <v>0</v>
      </c>
      <c r="AZ102" s="88">
        <f>'006 - ZM 006 - Demontáž t...'!F37</f>
        <v>43910.62</v>
      </c>
      <c r="BA102" s="88">
        <f>'006 - ZM 006 - Demontáž t...'!F38</f>
        <v>0</v>
      </c>
      <c r="BB102" s="88">
        <f>'006 - ZM 006 - Demontáž t...'!F39</f>
        <v>0</v>
      </c>
      <c r="BC102" s="88">
        <f>'006 - ZM 006 - Demontáž t...'!F40</f>
        <v>0</v>
      </c>
      <c r="BD102" s="90">
        <f>'006 - ZM 006 - Demontáž t...'!F41</f>
        <v>0</v>
      </c>
      <c r="BT102" s="25" t="s">
        <v>91</v>
      </c>
      <c r="BV102" s="25" t="s">
        <v>76</v>
      </c>
      <c r="BW102" s="25" t="s">
        <v>107</v>
      </c>
      <c r="BX102" s="25" t="s">
        <v>87</v>
      </c>
      <c r="CL102" s="25" t="s">
        <v>1</v>
      </c>
    </row>
    <row r="103" spans="1:90" s="4" customFormat="1" ht="23.25" customHeight="1">
      <c r="A103" s="91" t="s">
        <v>88</v>
      </c>
      <c r="B103" s="49"/>
      <c r="C103" s="16"/>
      <c r="D103" s="16"/>
      <c r="E103" s="16"/>
      <c r="F103" s="256" t="s">
        <v>108</v>
      </c>
      <c r="G103" s="256"/>
      <c r="H103" s="256"/>
      <c r="I103" s="256"/>
      <c r="J103" s="256"/>
      <c r="K103" s="16"/>
      <c r="L103" s="256" t="s">
        <v>109</v>
      </c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23">
        <f>'007 - ZM 007 - Dobetonávk...'!J34</f>
        <v>79985.67</v>
      </c>
      <c r="AH103" s="224"/>
      <c r="AI103" s="224"/>
      <c r="AJ103" s="224"/>
      <c r="AK103" s="224"/>
      <c r="AL103" s="224"/>
      <c r="AM103" s="224"/>
      <c r="AN103" s="223">
        <f t="shared" si="0"/>
        <v>96782.66</v>
      </c>
      <c r="AO103" s="224"/>
      <c r="AP103" s="224"/>
      <c r="AQ103" s="86" t="s">
        <v>86</v>
      </c>
      <c r="AR103" s="49"/>
      <c r="AS103" s="87">
        <v>0</v>
      </c>
      <c r="AT103" s="88">
        <f t="shared" si="1"/>
        <v>16796.99</v>
      </c>
      <c r="AU103" s="89">
        <f>'007 - ZM 007 - Dobetonávk...'!P127</f>
        <v>66.0571995</v>
      </c>
      <c r="AV103" s="88">
        <f>'007 - ZM 007 - Dobetonávk...'!J37</f>
        <v>16796.99</v>
      </c>
      <c r="AW103" s="88">
        <f>'007 - ZM 007 - Dobetonávk...'!J38</f>
        <v>0</v>
      </c>
      <c r="AX103" s="88">
        <f>'007 - ZM 007 - Dobetonávk...'!J39</f>
        <v>0</v>
      </c>
      <c r="AY103" s="88">
        <f>'007 - ZM 007 - Dobetonávk...'!J40</f>
        <v>0</v>
      </c>
      <c r="AZ103" s="88">
        <f>'007 - ZM 007 - Dobetonávk...'!F37</f>
        <v>79985.67</v>
      </c>
      <c r="BA103" s="88">
        <f>'007 - ZM 007 - Dobetonávk...'!F38</f>
        <v>0</v>
      </c>
      <c r="BB103" s="88">
        <f>'007 - ZM 007 - Dobetonávk...'!F39</f>
        <v>0</v>
      </c>
      <c r="BC103" s="88">
        <f>'007 - ZM 007 - Dobetonávk...'!F40</f>
        <v>0</v>
      </c>
      <c r="BD103" s="90">
        <f>'007 - ZM 007 - Dobetonávk...'!F41</f>
        <v>0</v>
      </c>
      <c r="BT103" s="25" t="s">
        <v>91</v>
      </c>
      <c r="BV103" s="25" t="s">
        <v>76</v>
      </c>
      <c r="BW103" s="25" t="s">
        <v>110</v>
      </c>
      <c r="BX103" s="25" t="s">
        <v>87</v>
      </c>
      <c r="CL103" s="25" t="s">
        <v>1</v>
      </c>
    </row>
    <row r="104" spans="1:90" s="4" customFormat="1" ht="23.25" customHeight="1">
      <c r="A104" s="91" t="s">
        <v>88</v>
      </c>
      <c r="B104" s="49"/>
      <c r="C104" s="16"/>
      <c r="D104" s="16"/>
      <c r="E104" s="16"/>
      <c r="F104" s="256" t="s">
        <v>111</v>
      </c>
      <c r="G104" s="256"/>
      <c r="H104" s="256"/>
      <c r="I104" s="256"/>
      <c r="J104" s="256"/>
      <c r="K104" s="16"/>
      <c r="L104" s="256" t="s">
        <v>112</v>
      </c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23">
        <f>'008 - ZM 008 - Hasící pří...'!J34</f>
        <v>4472.88</v>
      </c>
      <c r="AH104" s="224"/>
      <c r="AI104" s="224"/>
      <c r="AJ104" s="224"/>
      <c r="AK104" s="224"/>
      <c r="AL104" s="224"/>
      <c r="AM104" s="224"/>
      <c r="AN104" s="223">
        <f t="shared" si="0"/>
        <v>5412.18</v>
      </c>
      <c r="AO104" s="224"/>
      <c r="AP104" s="224"/>
      <c r="AQ104" s="86" t="s">
        <v>86</v>
      </c>
      <c r="AR104" s="49"/>
      <c r="AS104" s="87">
        <v>0</v>
      </c>
      <c r="AT104" s="88">
        <f t="shared" si="1"/>
        <v>939.3</v>
      </c>
      <c r="AU104" s="89">
        <f>'008 - ZM 008 - Hasící pří...'!P126</f>
        <v>1.646</v>
      </c>
      <c r="AV104" s="88">
        <f>'008 - ZM 008 - Hasící pří...'!J37</f>
        <v>939.3</v>
      </c>
      <c r="AW104" s="88">
        <f>'008 - ZM 008 - Hasící pří...'!J38</f>
        <v>0</v>
      </c>
      <c r="AX104" s="88">
        <f>'008 - ZM 008 - Hasící pří...'!J39</f>
        <v>0</v>
      </c>
      <c r="AY104" s="88">
        <f>'008 - ZM 008 - Hasící pří...'!J40</f>
        <v>0</v>
      </c>
      <c r="AZ104" s="88">
        <f>'008 - ZM 008 - Hasící pří...'!F37</f>
        <v>4472.88</v>
      </c>
      <c r="BA104" s="88">
        <f>'008 - ZM 008 - Hasící pří...'!F38</f>
        <v>0</v>
      </c>
      <c r="BB104" s="88">
        <f>'008 - ZM 008 - Hasící pří...'!F39</f>
        <v>0</v>
      </c>
      <c r="BC104" s="88">
        <f>'008 - ZM 008 - Hasící pří...'!F40</f>
        <v>0</v>
      </c>
      <c r="BD104" s="90">
        <f>'008 - ZM 008 - Hasící pří...'!F41</f>
        <v>0</v>
      </c>
      <c r="BT104" s="25" t="s">
        <v>91</v>
      </c>
      <c r="BV104" s="25" t="s">
        <v>76</v>
      </c>
      <c r="BW104" s="25" t="s">
        <v>113</v>
      </c>
      <c r="BX104" s="25" t="s">
        <v>87</v>
      </c>
      <c r="CL104" s="25" t="s">
        <v>1</v>
      </c>
    </row>
    <row r="105" spans="1:90" s="4" customFormat="1" ht="16.5" customHeight="1">
      <c r="A105" s="91" t="s">
        <v>88</v>
      </c>
      <c r="B105" s="49"/>
      <c r="C105" s="16"/>
      <c r="D105" s="16"/>
      <c r="E105" s="16"/>
      <c r="F105" s="256" t="s">
        <v>114</v>
      </c>
      <c r="G105" s="256"/>
      <c r="H105" s="256"/>
      <c r="I105" s="256"/>
      <c r="J105" s="256"/>
      <c r="K105" s="16"/>
      <c r="L105" s="256" t="s">
        <v>115</v>
      </c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23">
        <f>'009 - ZM 009 - VRN'!J34</f>
        <v>-15000</v>
      </c>
      <c r="AH105" s="224"/>
      <c r="AI105" s="224"/>
      <c r="AJ105" s="224"/>
      <c r="AK105" s="224"/>
      <c r="AL105" s="224"/>
      <c r="AM105" s="224"/>
      <c r="AN105" s="223">
        <f t="shared" si="0"/>
        <v>-18150</v>
      </c>
      <c r="AO105" s="224"/>
      <c r="AP105" s="224"/>
      <c r="AQ105" s="86" t="s">
        <v>86</v>
      </c>
      <c r="AR105" s="49"/>
      <c r="AS105" s="87">
        <v>0</v>
      </c>
      <c r="AT105" s="88">
        <f t="shared" si="1"/>
        <v>-3150</v>
      </c>
      <c r="AU105" s="89">
        <f>'009 - ZM 009 - VRN'!P125</f>
        <v>0</v>
      </c>
      <c r="AV105" s="88">
        <f>'009 - ZM 009 - VRN'!J37</f>
        <v>-3150</v>
      </c>
      <c r="AW105" s="88">
        <f>'009 - ZM 009 - VRN'!J38</f>
        <v>0</v>
      </c>
      <c r="AX105" s="88">
        <f>'009 - ZM 009 - VRN'!J39</f>
        <v>0</v>
      </c>
      <c r="AY105" s="88">
        <f>'009 - ZM 009 - VRN'!J40</f>
        <v>0</v>
      </c>
      <c r="AZ105" s="88">
        <f>'009 - ZM 009 - VRN'!F37</f>
        <v>-15000</v>
      </c>
      <c r="BA105" s="88">
        <f>'009 - ZM 009 - VRN'!F38</f>
        <v>0</v>
      </c>
      <c r="BB105" s="88">
        <f>'009 - ZM 009 - VRN'!F39</f>
        <v>0</v>
      </c>
      <c r="BC105" s="88">
        <f>'009 - ZM 009 - VRN'!F40</f>
        <v>0</v>
      </c>
      <c r="BD105" s="90">
        <f>'009 - ZM 009 - VRN'!F41</f>
        <v>0</v>
      </c>
      <c r="BT105" s="25" t="s">
        <v>91</v>
      </c>
      <c r="BV105" s="25" t="s">
        <v>76</v>
      </c>
      <c r="BW105" s="25" t="s">
        <v>116</v>
      </c>
      <c r="BX105" s="25" t="s">
        <v>87</v>
      </c>
      <c r="CL105" s="25" t="s">
        <v>1</v>
      </c>
    </row>
    <row r="106" spans="2:90" s="4" customFormat="1" ht="16.5" customHeight="1">
      <c r="B106" s="49"/>
      <c r="C106" s="16"/>
      <c r="D106" s="16"/>
      <c r="E106" s="256" t="s">
        <v>117</v>
      </c>
      <c r="F106" s="256"/>
      <c r="G106" s="256"/>
      <c r="H106" s="256"/>
      <c r="I106" s="256"/>
      <c r="J106" s="16"/>
      <c r="K106" s="256" t="s">
        <v>118</v>
      </c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30">
        <f>ROUND(SUM(AG107:AG110),2)</f>
        <v>1178103.93</v>
      </c>
      <c r="AH106" s="224"/>
      <c r="AI106" s="224"/>
      <c r="AJ106" s="224"/>
      <c r="AK106" s="224"/>
      <c r="AL106" s="224"/>
      <c r="AM106" s="224"/>
      <c r="AN106" s="223">
        <f t="shared" si="0"/>
        <v>1425505.76</v>
      </c>
      <c r="AO106" s="224"/>
      <c r="AP106" s="224"/>
      <c r="AQ106" s="86" t="s">
        <v>86</v>
      </c>
      <c r="AR106" s="49"/>
      <c r="AS106" s="87">
        <f>ROUND(SUM(AS107:AS110),2)</f>
        <v>0</v>
      </c>
      <c r="AT106" s="88">
        <f t="shared" si="1"/>
        <v>247401.83</v>
      </c>
      <c r="AU106" s="89">
        <f>ROUND(SUM(AU107:AU110),5)</f>
        <v>1011.34471</v>
      </c>
      <c r="AV106" s="88">
        <f>ROUND(AZ106*L29,2)</f>
        <v>247401.83</v>
      </c>
      <c r="AW106" s="88">
        <f>ROUND(BA106*L30,2)</f>
        <v>0</v>
      </c>
      <c r="AX106" s="88">
        <f>ROUND(BB106*L29,2)</f>
        <v>0</v>
      </c>
      <c r="AY106" s="88">
        <f>ROUND(BC106*L30,2)</f>
        <v>0</v>
      </c>
      <c r="AZ106" s="88">
        <f>ROUND(SUM(AZ107:AZ110),2)</f>
        <v>1178103.93</v>
      </c>
      <c r="BA106" s="88">
        <f>ROUND(SUM(BA107:BA110),2)</f>
        <v>0</v>
      </c>
      <c r="BB106" s="88">
        <f>ROUND(SUM(BB107:BB110),2)</f>
        <v>0</v>
      </c>
      <c r="BC106" s="88">
        <f>ROUND(SUM(BC107:BC110),2)</f>
        <v>0</v>
      </c>
      <c r="BD106" s="90">
        <f>ROUND(SUM(BD107:BD110),2)</f>
        <v>0</v>
      </c>
      <c r="BS106" s="25" t="s">
        <v>73</v>
      </c>
      <c r="BT106" s="25" t="s">
        <v>83</v>
      </c>
      <c r="BU106" s="25" t="s">
        <v>75</v>
      </c>
      <c r="BV106" s="25" t="s">
        <v>76</v>
      </c>
      <c r="BW106" s="25" t="s">
        <v>119</v>
      </c>
      <c r="BX106" s="25" t="s">
        <v>82</v>
      </c>
      <c r="CL106" s="25" t="s">
        <v>1</v>
      </c>
    </row>
    <row r="107" spans="1:90" s="4" customFormat="1" ht="23.25" customHeight="1">
      <c r="A107" s="91" t="s">
        <v>88</v>
      </c>
      <c r="B107" s="49"/>
      <c r="C107" s="16"/>
      <c r="D107" s="16"/>
      <c r="E107" s="16"/>
      <c r="F107" s="256" t="s">
        <v>120</v>
      </c>
      <c r="G107" s="256"/>
      <c r="H107" s="256"/>
      <c r="I107" s="256"/>
      <c r="J107" s="256"/>
      <c r="K107" s="16"/>
      <c r="L107" s="256" t="s">
        <v>121</v>
      </c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23">
        <f>'010 - ZM 010 - Bourání st...'!J34</f>
        <v>992214.14</v>
      </c>
      <c r="AH107" s="224"/>
      <c r="AI107" s="224"/>
      <c r="AJ107" s="224"/>
      <c r="AK107" s="224"/>
      <c r="AL107" s="224"/>
      <c r="AM107" s="224"/>
      <c r="AN107" s="223">
        <f t="shared" si="0"/>
        <v>1200579.11</v>
      </c>
      <c r="AO107" s="224"/>
      <c r="AP107" s="224"/>
      <c r="AQ107" s="86" t="s">
        <v>86</v>
      </c>
      <c r="AR107" s="49"/>
      <c r="AS107" s="87">
        <v>0</v>
      </c>
      <c r="AT107" s="88">
        <f t="shared" si="1"/>
        <v>208364.97</v>
      </c>
      <c r="AU107" s="89">
        <f>'010 - ZM 010 - Bourání st...'!P126</f>
        <v>757.91625</v>
      </c>
      <c r="AV107" s="88">
        <f>'010 - ZM 010 - Bourání st...'!J37</f>
        <v>208364.97</v>
      </c>
      <c r="AW107" s="88">
        <f>'010 - ZM 010 - Bourání st...'!J38</f>
        <v>0</v>
      </c>
      <c r="AX107" s="88">
        <f>'010 - ZM 010 - Bourání st...'!J39</f>
        <v>0</v>
      </c>
      <c r="AY107" s="88">
        <f>'010 - ZM 010 - Bourání st...'!J40</f>
        <v>0</v>
      </c>
      <c r="AZ107" s="88">
        <f>'010 - ZM 010 - Bourání st...'!F37</f>
        <v>992214.14</v>
      </c>
      <c r="BA107" s="88">
        <f>'010 - ZM 010 - Bourání st...'!F38</f>
        <v>0</v>
      </c>
      <c r="BB107" s="88">
        <f>'010 - ZM 010 - Bourání st...'!F39</f>
        <v>0</v>
      </c>
      <c r="BC107" s="88">
        <f>'010 - ZM 010 - Bourání st...'!F40</f>
        <v>0</v>
      </c>
      <c r="BD107" s="90">
        <f>'010 - ZM 010 - Bourání st...'!F41</f>
        <v>0</v>
      </c>
      <c r="BT107" s="25" t="s">
        <v>91</v>
      </c>
      <c r="BV107" s="25" t="s">
        <v>76</v>
      </c>
      <c r="BW107" s="25" t="s">
        <v>122</v>
      </c>
      <c r="BX107" s="25" t="s">
        <v>119</v>
      </c>
      <c r="CL107" s="25" t="s">
        <v>1</v>
      </c>
    </row>
    <row r="108" spans="1:90" s="4" customFormat="1" ht="16.5" customHeight="1">
      <c r="A108" s="91" t="s">
        <v>88</v>
      </c>
      <c r="B108" s="49"/>
      <c r="C108" s="16"/>
      <c r="D108" s="16"/>
      <c r="E108" s="16"/>
      <c r="F108" s="256" t="s">
        <v>123</v>
      </c>
      <c r="G108" s="256"/>
      <c r="H108" s="256"/>
      <c r="I108" s="256"/>
      <c r="J108" s="256"/>
      <c r="K108" s="16"/>
      <c r="L108" s="256" t="s">
        <v>124</v>
      </c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23">
        <f>'011 - ZM 011 - Vnitřní om...'!J34</f>
        <v>122971.81</v>
      </c>
      <c r="AH108" s="224"/>
      <c r="AI108" s="224"/>
      <c r="AJ108" s="224"/>
      <c r="AK108" s="224"/>
      <c r="AL108" s="224"/>
      <c r="AM108" s="224"/>
      <c r="AN108" s="223">
        <f t="shared" si="0"/>
        <v>148795.89</v>
      </c>
      <c r="AO108" s="224"/>
      <c r="AP108" s="224"/>
      <c r="AQ108" s="86" t="s">
        <v>86</v>
      </c>
      <c r="AR108" s="49"/>
      <c r="AS108" s="87">
        <v>0</v>
      </c>
      <c r="AT108" s="88">
        <f t="shared" si="1"/>
        <v>25824.08</v>
      </c>
      <c r="AU108" s="89">
        <f>'011 - ZM 011 - Vnitřní om...'!P127</f>
        <v>185.18597999999997</v>
      </c>
      <c r="AV108" s="88">
        <f>'011 - ZM 011 - Vnitřní om...'!J37</f>
        <v>25824.08</v>
      </c>
      <c r="AW108" s="88">
        <f>'011 - ZM 011 - Vnitřní om...'!J38</f>
        <v>0</v>
      </c>
      <c r="AX108" s="88">
        <f>'011 - ZM 011 - Vnitřní om...'!J39</f>
        <v>0</v>
      </c>
      <c r="AY108" s="88">
        <f>'011 - ZM 011 - Vnitřní om...'!J40</f>
        <v>0</v>
      </c>
      <c r="AZ108" s="88">
        <f>'011 - ZM 011 - Vnitřní om...'!F37</f>
        <v>122971.81</v>
      </c>
      <c r="BA108" s="88">
        <f>'011 - ZM 011 - Vnitřní om...'!F38</f>
        <v>0</v>
      </c>
      <c r="BB108" s="88">
        <f>'011 - ZM 011 - Vnitřní om...'!F39</f>
        <v>0</v>
      </c>
      <c r="BC108" s="88">
        <f>'011 - ZM 011 - Vnitřní om...'!F40</f>
        <v>0</v>
      </c>
      <c r="BD108" s="90">
        <f>'011 - ZM 011 - Vnitřní om...'!F41</f>
        <v>0</v>
      </c>
      <c r="BT108" s="25" t="s">
        <v>91</v>
      </c>
      <c r="BV108" s="25" t="s">
        <v>76</v>
      </c>
      <c r="BW108" s="25" t="s">
        <v>125</v>
      </c>
      <c r="BX108" s="25" t="s">
        <v>119</v>
      </c>
      <c r="CL108" s="25" t="s">
        <v>1</v>
      </c>
    </row>
    <row r="109" spans="1:90" s="4" customFormat="1" ht="35.25" customHeight="1">
      <c r="A109" s="91" t="s">
        <v>88</v>
      </c>
      <c r="B109" s="49"/>
      <c r="C109" s="16"/>
      <c r="D109" s="16"/>
      <c r="E109" s="16"/>
      <c r="F109" s="256" t="s">
        <v>126</v>
      </c>
      <c r="G109" s="256"/>
      <c r="H109" s="256"/>
      <c r="I109" s="256"/>
      <c r="J109" s="256"/>
      <c r="K109" s="16"/>
      <c r="L109" s="256" t="s">
        <v>127</v>
      </c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23">
        <f>'012 - ZM 012 - Odstranění...'!J34</f>
        <v>56132.27</v>
      </c>
      <c r="AH109" s="224"/>
      <c r="AI109" s="224"/>
      <c r="AJ109" s="224"/>
      <c r="AK109" s="224"/>
      <c r="AL109" s="224"/>
      <c r="AM109" s="224"/>
      <c r="AN109" s="223">
        <f t="shared" si="0"/>
        <v>67920.05</v>
      </c>
      <c r="AO109" s="224"/>
      <c r="AP109" s="224"/>
      <c r="AQ109" s="86" t="s">
        <v>86</v>
      </c>
      <c r="AR109" s="49"/>
      <c r="AS109" s="87">
        <v>0</v>
      </c>
      <c r="AT109" s="88">
        <f t="shared" si="1"/>
        <v>11787.78</v>
      </c>
      <c r="AU109" s="89">
        <f>'012 - ZM 012 - Odstranění...'!P128</f>
        <v>68.24247500000001</v>
      </c>
      <c r="AV109" s="88">
        <f>'012 - ZM 012 - Odstranění...'!J37</f>
        <v>11787.78</v>
      </c>
      <c r="AW109" s="88">
        <f>'012 - ZM 012 - Odstranění...'!J38</f>
        <v>0</v>
      </c>
      <c r="AX109" s="88">
        <f>'012 - ZM 012 - Odstranění...'!J39</f>
        <v>0</v>
      </c>
      <c r="AY109" s="88">
        <f>'012 - ZM 012 - Odstranění...'!J40</f>
        <v>0</v>
      </c>
      <c r="AZ109" s="88">
        <f>'012 - ZM 012 - Odstranění...'!F37</f>
        <v>56132.27</v>
      </c>
      <c r="BA109" s="88">
        <f>'012 - ZM 012 - Odstranění...'!F38</f>
        <v>0</v>
      </c>
      <c r="BB109" s="88">
        <f>'012 - ZM 012 - Odstranění...'!F39</f>
        <v>0</v>
      </c>
      <c r="BC109" s="88">
        <f>'012 - ZM 012 - Odstranění...'!F40</f>
        <v>0</v>
      </c>
      <c r="BD109" s="90">
        <f>'012 - ZM 012 - Odstranění...'!F41</f>
        <v>0</v>
      </c>
      <c r="BT109" s="25" t="s">
        <v>91</v>
      </c>
      <c r="BV109" s="25" t="s">
        <v>76</v>
      </c>
      <c r="BW109" s="25" t="s">
        <v>128</v>
      </c>
      <c r="BX109" s="25" t="s">
        <v>119</v>
      </c>
      <c r="CL109" s="25" t="s">
        <v>1</v>
      </c>
    </row>
    <row r="110" spans="1:90" s="4" customFormat="1" ht="16.5" customHeight="1">
      <c r="A110" s="91" t="s">
        <v>88</v>
      </c>
      <c r="B110" s="49"/>
      <c r="C110" s="16"/>
      <c r="D110" s="16"/>
      <c r="E110" s="16"/>
      <c r="F110" s="256">
        <v>13</v>
      </c>
      <c r="G110" s="256"/>
      <c r="H110" s="256"/>
      <c r="I110" s="256"/>
      <c r="J110" s="256"/>
      <c r="K110" s="16"/>
      <c r="L110" s="256" t="s">
        <v>1030</v>
      </c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23">
        <f>'013 - ZM 013 - VRN'!J34</f>
        <v>6785.71</v>
      </c>
      <c r="AH110" s="224"/>
      <c r="AI110" s="224"/>
      <c r="AJ110" s="224"/>
      <c r="AK110" s="224"/>
      <c r="AL110" s="224"/>
      <c r="AM110" s="224"/>
      <c r="AN110" s="223">
        <f t="shared" si="0"/>
        <v>8210.71</v>
      </c>
      <c r="AO110" s="224"/>
      <c r="AP110" s="224"/>
      <c r="AQ110" s="86" t="s">
        <v>86</v>
      </c>
      <c r="AR110" s="49"/>
      <c r="AS110" s="92">
        <v>0</v>
      </c>
      <c r="AT110" s="93">
        <f t="shared" si="1"/>
        <v>1425</v>
      </c>
      <c r="AU110" s="94">
        <f>'013 - ZM 013 - VRN'!P126</f>
        <v>0</v>
      </c>
      <c r="AV110" s="93">
        <f>'013 - ZM 013 - VRN'!J37</f>
        <v>1425</v>
      </c>
      <c r="AW110" s="93">
        <f>'013 - ZM 013 - VRN'!J38</f>
        <v>0</v>
      </c>
      <c r="AX110" s="93">
        <f>'013 - ZM 013 - VRN'!J39</f>
        <v>0</v>
      </c>
      <c r="AY110" s="93">
        <f>'013 - ZM 013 - VRN'!J40</f>
        <v>0</v>
      </c>
      <c r="AZ110" s="93">
        <f>'013 - ZM 013 - VRN'!F37</f>
        <v>6785.71</v>
      </c>
      <c r="BA110" s="93">
        <f>'013 - ZM 013 - VRN'!F38</f>
        <v>0</v>
      </c>
      <c r="BB110" s="93">
        <f>'013 - ZM 013 - VRN'!F39</f>
        <v>0</v>
      </c>
      <c r="BC110" s="93">
        <f>'013 - ZM 013 - VRN'!F40</f>
        <v>0</v>
      </c>
      <c r="BD110" s="95">
        <f>'013 - ZM 013 - VRN'!F41</f>
        <v>0</v>
      </c>
      <c r="BT110" s="25" t="s">
        <v>91</v>
      </c>
      <c r="BV110" s="25" t="s">
        <v>76</v>
      </c>
      <c r="BW110" s="25" t="s">
        <v>129</v>
      </c>
      <c r="BX110" s="25" t="s">
        <v>119</v>
      </c>
      <c r="CL110" s="25" t="s">
        <v>1</v>
      </c>
    </row>
    <row r="111" spans="1:57" s="2" customFormat="1" ht="30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s="2" customFormat="1" ht="6.95" customHeight="1">
      <c r="A112" s="30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31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</sheetData>
  <mergeCells count="100">
    <mergeCell ref="C92:G92"/>
    <mergeCell ref="D95:H95"/>
    <mergeCell ref="E96:I96"/>
    <mergeCell ref="F104:J104"/>
    <mergeCell ref="F97:J97"/>
    <mergeCell ref="F103:J103"/>
    <mergeCell ref="F102:J102"/>
    <mergeCell ref="F101:J101"/>
    <mergeCell ref="F98:J98"/>
    <mergeCell ref="F99:J99"/>
    <mergeCell ref="F100:J100"/>
    <mergeCell ref="I92:AF92"/>
    <mergeCell ref="J95:AF95"/>
    <mergeCell ref="K96:AF96"/>
    <mergeCell ref="L103:AF103"/>
    <mergeCell ref="L104:AF104"/>
    <mergeCell ref="L85:AO85"/>
    <mergeCell ref="L100:AF100"/>
    <mergeCell ref="L98:AF98"/>
    <mergeCell ref="L101:AF101"/>
    <mergeCell ref="L102:AF102"/>
    <mergeCell ref="L99:AF99"/>
    <mergeCell ref="L97:AF97"/>
    <mergeCell ref="AG94:AM94"/>
    <mergeCell ref="F105:J105"/>
    <mergeCell ref="L105:AF105"/>
    <mergeCell ref="E106:I106"/>
    <mergeCell ref="K106:AF106"/>
    <mergeCell ref="F107:J107"/>
    <mergeCell ref="L107:AF107"/>
    <mergeCell ref="F108:J108"/>
    <mergeCell ref="L108:AF108"/>
    <mergeCell ref="F109:J109"/>
    <mergeCell ref="L109:AF109"/>
    <mergeCell ref="F110:J110"/>
    <mergeCell ref="L110:AF110"/>
    <mergeCell ref="K5:AO5"/>
    <mergeCell ref="K6:AO6"/>
    <mergeCell ref="E23:AN23"/>
    <mergeCell ref="AK26:AO26"/>
    <mergeCell ref="L28:P28"/>
    <mergeCell ref="AK28:AO28"/>
    <mergeCell ref="W28:AE28"/>
    <mergeCell ref="W29:AE29"/>
    <mergeCell ref="AK29:AO29"/>
    <mergeCell ref="L29:P29"/>
    <mergeCell ref="L30:P30"/>
    <mergeCell ref="AK30:AO30"/>
    <mergeCell ref="W30:AE30"/>
    <mergeCell ref="L31:P31"/>
    <mergeCell ref="AK31:AO31"/>
    <mergeCell ref="W31:AE31"/>
    <mergeCell ref="AK32:AO32"/>
    <mergeCell ref="L32:P32"/>
    <mergeCell ref="W32:AE32"/>
    <mergeCell ref="W33:AE33"/>
    <mergeCell ref="L33:P33"/>
    <mergeCell ref="AK33:AO33"/>
    <mergeCell ref="AK35:AO35"/>
    <mergeCell ref="X35:AB35"/>
    <mergeCell ref="AR2:BE2"/>
    <mergeCell ref="AG98:AM98"/>
    <mergeCell ref="AG104:AM104"/>
    <mergeCell ref="AG96:AM96"/>
    <mergeCell ref="AG99:AM99"/>
    <mergeCell ref="AG97:AM97"/>
    <mergeCell ref="AG103:AM103"/>
    <mergeCell ref="AG101:AM101"/>
    <mergeCell ref="AG92:AM92"/>
    <mergeCell ref="AG95:AM95"/>
    <mergeCell ref="AG102:AM102"/>
    <mergeCell ref="AG100:AM100"/>
    <mergeCell ref="AM89:AP89"/>
    <mergeCell ref="AM87:AN87"/>
    <mergeCell ref="AM90:AP90"/>
    <mergeCell ref="AN104:AP104"/>
    <mergeCell ref="AS89:AT91"/>
    <mergeCell ref="AN105:AP105"/>
    <mergeCell ref="AG105:AM105"/>
    <mergeCell ref="AN106:AP106"/>
    <mergeCell ref="AG106:AM106"/>
    <mergeCell ref="AN103:AP103"/>
    <mergeCell ref="AN101:AP101"/>
    <mergeCell ref="AN92:AP92"/>
    <mergeCell ref="AN100:AP100"/>
    <mergeCell ref="AN95:AP95"/>
    <mergeCell ref="AN96:AP96"/>
    <mergeCell ref="AN99:AP99"/>
    <mergeCell ref="AN97:AP97"/>
    <mergeCell ref="AN102:AP102"/>
    <mergeCell ref="AN98:AP98"/>
    <mergeCell ref="AN110:AP110"/>
    <mergeCell ref="AG110:AM110"/>
    <mergeCell ref="AN94:AP94"/>
    <mergeCell ref="AN107:AP107"/>
    <mergeCell ref="AG107:AM107"/>
    <mergeCell ref="AN108:AP108"/>
    <mergeCell ref="AG108:AM108"/>
    <mergeCell ref="AN109:AP109"/>
    <mergeCell ref="AG109:AM109"/>
  </mergeCells>
  <hyperlinks>
    <hyperlink ref="A97" location="'001 - ZM 001 - Bourání že...'!C2" display="/"/>
    <hyperlink ref="A98" location="'002 - ZM 002 - Vnitřní om...'!C2" display="/"/>
    <hyperlink ref="A99" location="'003 - ZM 003 - Změna pozi...'!C2" display="/"/>
    <hyperlink ref="A100" location="'004 - ZM 004 - Záměna dve...'!C2" display="/"/>
    <hyperlink ref="A101" location="'005 - ZM 005 - Vnitřní le...'!C2" display="/"/>
    <hyperlink ref="A102" location="'006 - ZM 006 - Demontáž t...'!C2" display="/"/>
    <hyperlink ref="A103" location="'007 - ZM 007 - Dobetonávk...'!C2" display="/"/>
    <hyperlink ref="A104" location="'008 - ZM 008 - Hasící pří...'!C2" display="/"/>
    <hyperlink ref="A105" location="'009 - ZM 009 - VRN'!C2" display="/"/>
    <hyperlink ref="A107" location="'010 - ZM 010 - Bourání st...'!C2" display="/"/>
    <hyperlink ref="A108" location="'011 - ZM 011 - Vnitřní om...'!C2" display="/"/>
    <hyperlink ref="A109" location="'012 - ZM 012 - Odstranění...'!C2" display="/"/>
    <hyperlink ref="A110" location="'014 - ZM 01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9"/>
  <sheetViews>
    <sheetView showGridLines="0" workbookViewId="0" topLeftCell="A108">
      <selection activeCell="K128" sqref="K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875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ROUND(J125,2)</f>
        <v>-15000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ROUND((SUM(BE125:BE128)),2)</f>
        <v>-15000</v>
      </c>
      <c r="G37" s="30"/>
      <c r="H37" s="30"/>
      <c r="I37" s="104">
        <v>0.21</v>
      </c>
      <c r="J37" s="103">
        <f>ROUND(((SUM(BE125:BE128))*I37),2)</f>
        <v>-3150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ROUND((SUM(BF125:BF128)),2)</f>
        <v>0</v>
      </c>
      <c r="G38" s="30"/>
      <c r="H38" s="30"/>
      <c r="I38" s="104">
        <v>0.15</v>
      </c>
      <c r="J38" s="103">
        <f>ROUND(((SUM(BF125:BF128))*I38),2)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ROUND((SUM(BG125:BG128)),2)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ROUND((SUM(BH125:BH128)),2)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ROUND((SUM(BI125:BI128)),2)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-18150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009 - ZM 009 - VRN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J125</f>
        <v>-15000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876</v>
      </c>
      <c r="E101" s="118"/>
      <c r="F101" s="118"/>
      <c r="G101" s="118"/>
      <c r="H101" s="118"/>
      <c r="I101" s="118"/>
      <c r="J101" s="119">
        <f>J126</f>
        <v>-15000</v>
      </c>
      <c r="L101" s="116"/>
    </row>
    <row r="102" spans="1:31" s="2" customFormat="1" ht="21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5" customHeight="1">
      <c r="A107" s="30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5" customHeight="1">
      <c r="A108" s="30"/>
      <c r="B108" s="31"/>
      <c r="C108" s="22" t="s">
        <v>145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14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62" t="str">
        <f>E7</f>
        <v>Bytový dům, ul. K Archivu 1993/2, Nový Jičín</v>
      </c>
      <c r="F111" s="263"/>
      <c r="G111" s="263"/>
      <c r="H111" s="263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2:12" s="1" customFormat="1" ht="12" customHeight="1">
      <c r="B112" s="21"/>
      <c r="C112" s="27" t="s">
        <v>131</v>
      </c>
      <c r="L112" s="21"/>
    </row>
    <row r="113" spans="2:12" s="1" customFormat="1" ht="16.5" customHeight="1">
      <c r="B113" s="21"/>
      <c r="E113" s="262" t="s">
        <v>132</v>
      </c>
      <c r="F113" s="237"/>
      <c r="G113" s="237"/>
      <c r="H113" s="237"/>
      <c r="L113" s="21"/>
    </row>
    <row r="114" spans="2:12" s="1" customFormat="1" ht="12" customHeight="1">
      <c r="B114" s="21"/>
      <c r="C114" s="27" t="s">
        <v>133</v>
      </c>
      <c r="L114" s="21"/>
    </row>
    <row r="115" spans="1:31" s="2" customFormat="1" ht="16.5" customHeight="1">
      <c r="A115" s="30"/>
      <c r="B115" s="31"/>
      <c r="C115" s="30"/>
      <c r="D115" s="30"/>
      <c r="E115" s="264" t="s">
        <v>134</v>
      </c>
      <c r="F115" s="265"/>
      <c r="G115" s="265"/>
      <c r="H115" s="265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135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57" t="str">
        <f>E13</f>
        <v>009 - ZM 009 - VRN</v>
      </c>
      <c r="F117" s="265"/>
      <c r="G117" s="265"/>
      <c r="H117" s="265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18</v>
      </c>
      <c r="D119" s="30"/>
      <c r="E119" s="30"/>
      <c r="F119" s="25" t="str">
        <f>F16</f>
        <v xml:space="preserve"> </v>
      </c>
      <c r="G119" s="30"/>
      <c r="H119" s="30"/>
      <c r="I119" s="27" t="s">
        <v>20</v>
      </c>
      <c r="J119" s="53">
        <f>IF(J16="","",J16)</f>
        <v>44475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5.2" customHeight="1">
      <c r="A121" s="30"/>
      <c r="B121" s="31"/>
      <c r="C121" s="27" t="s">
        <v>21</v>
      </c>
      <c r="D121" s="30"/>
      <c r="E121" s="30"/>
      <c r="F121" s="25" t="str">
        <f>E19</f>
        <v xml:space="preserve">Město Nový Jičín - </v>
      </c>
      <c r="G121" s="30"/>
      <c r="H121" s="30"/>
      <c r="I121" s="27" t="s">
        <v>30</v>
      </c>
      <c r="J121" s="28" t="str">
        <f>E25</f>
        <v xml:space="preserve"> 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27</v>
      </c>
      <c r="D122" s="30"/>
      <c r="E122" s="30"/>
      <c r="F122" s="25" t="str">
        <f>IF(E22="","",E22)</f>
        <v>NOSTA, s.r.o.</v>
      </c>
      <c r="G122" s="30"/>
      <c r="H122" s="30"/>
      <c r="I122" s="27" t="s">
        <v>32</v>
      </c>
      <c r="J122" s="28" t="str">
        <f>E28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0" customFormat="1" ht="29.25" customHeight="1">
      <c r="A124" s="120"/>
      <c r="B124" s="121"/>
      <c r="C124" s="122" t="s">
        <v>146</v>
      </c>
      <c r="D124" s="123" t="s">
        <v>59</v>
      </c>
      <c r="E124" s="123" t="s">
        <v>55</v>
      </c>
      <c r="F124" s="123" t="s">
        <v>56</v>
      </c>
      <c r="G124" s="123" t="s">
        <v>147</v>
      </c>
      <c r="H124" s="123" t="s">
        <v>148</v>
      </c>
      <c r="I124" s="123" t="s">
        <v>149</v>
      </c>
      <c r="J124" s="123" t="s">
        <v>139</v>
      </c>
      <c r="K124" s="124" t="s">
        <v>150</v>
      </c>
      <c r="L124" s="125"/>
      <c r="M124" s="60" t="s">
        <v>1</v>
      </c>
      <c r="N124" s="61" t="s">
        <v>38</v>
      </c>
      <c r="O124" s="61" t="s">
        <v>151</v>
      </c>
      <c r="P124" s="61" t="s">
        <v>152</v>
      </c>
      <c r="Q124" s="61" t="s">
        <v>153</v>
      </c>
      <c r="R124" s="61" t="s">
        <v>154</v>
      </c>
      <c r="S124" s="61" t="s">
        <v>155</v>
      </c>
      <c r="T124" s="62" t="s">
        <v>156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3" s="2" customFormat="1" ht="22.9" customHeight="1">
      <c r="A125" s="30"/>
      <c r="B125" s="31"/>
      <c r="C125" s="67" t="s">
        <v>157</v>
      </c>
      <c r="D125" s="30"/>
      <c r="E125" s="30"/>
      <c r="F125" s="30"/>
      <c r="G125" s="30"/>
      <c r="H125" s="30"/>
      <c r="I125" s="30"/>
      <c r="J125" s="126">
        <f>BK125</f>
        <v>-15000</v>
      </c>
      <c r="K125" s="30"/>
      <c r="L125" s="31"/>
      <c r="M125" s="63"/>
      <c r="N125" s="54"/>
      <c r="O125" s="64"/>
      <c r="P125" s="127">
        <f>P126</f>
        <v>0</v>
      </c>
      <c r="Q125" s="64"/>
      <c r="R125" s="127">
        <f>R126</f>
        <v>0</v>
      </c>
      <c r="S125" s="64"/>
      <c r="T125" s="128">
        <f>T126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73</v>
      </c>
      <c r="AU125" s="18" t="s">
        <v>141</v>
      </c>
      <c r="BK125" s="129">
        <f>BK126</f>
        <v>-15000</v>
      </c>
    </row>
    <row r="126" spans="2:63" s="11" customFormat="1" ht="25.9" customHeight="1">
      <c r="B126" s="130"/>
      <c r="D126" s="131" t="s">
        <v>73</v>
      </c>
      <c r="E126" s="132" t="s">
        <v>877</v>
      </c>
      <c r="F126" s="132" t="s">
        <v>878</v>
      </c>
      <c r="J126" s="133">
        <f>BK126</f>
        <v>-15000</v>
      </c>
      <c r="L126" s="130"/>
      <c r="M126" s="134"/>
      <c r="N126" s="135"/>
      <c r="O126" s="135"/>
      <c r="P126" s="136">
        <f>SUM(P127:P128)</f>
        <v>0</v>
      </c>
      <c r="Q126" s="135"/>
      <c r="R126" s="136">
        <f>SUM(R127:R128)</f>
        <v>0</v>
      </c>
      <c r="S126" s="135"/>
      <c r="T126" s="137">
        <f>SUM(T127:T128)</f>
        <v>0</v>
      </c>
      <c r="AR126" s="131" t="s">
        <v>81</v>
      </c>
      <c r="AT126" s="138" t="s">
        <v>73</v>
      </c>
      <c r="AU126" s="138" t="s">
        <v>74</v>
      </c>
      <c r="AY126" s="131" t="s">
        <v>160</v>
      </c>
      <c r="BK126" s="139">
        <f>SUM(BK127:BK128)</f>
        <v>-15000</v>
      </c>
    </row>
    <row r="127" spans="1:65" s="2" customFormat="1" ht="16.5" customHeight="1">
      <c r="A127" s="30"/>
      <c r="B127" s="140"/>
      <c r="C127" s="141">
        <v>144</v>
      </c>
      <c r="D127" s="141" t="s">
        <v>162</v>
      </c>
      <c r="E127" s="142" t="s">
        <v>879</v>
      </c>
      <c r="F127" s="143" t="s">
        <v>880</v>
      </c>
      <c r="G127" s="144" t="s">
        <v>881</v>
      </c>
      <c r="H127" s="145">
        <v>-50</v>
      </c>
      <c r="I127" s="146">
        <v>300</v>
      </c>
      <c r="J127" s="146">
        <f>ROUND(I127*H127,2)</f>
        <v>-15000</v>
      </c>
      <c r="K127" s="143" t="s">
        <v>1027</v>
      </c>
      <c r="L127" s="31"/>
      <c r="M127" s="147" t="s">
        <v>1</v>
      </c>
      <c r="N127" s="148" t="s">
        <v>39</v>
      </c>
      <c r="O127" s="149">
        <v>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1" t="s">
        <v>161</v>
      </c>
      <c r="AT127" s="151" t="s">
        <v>162</v>
      </c>
      <c r="AU127" s="151" t="s">
        <v>81</v>
      </c>
      <c r="AY127" s="18" t="s">
        <v>160</v>
      </c>
      <c r="BE127" s="152">
        <f>IF(N127="základní",J127,0)</f>
        <v>-15000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8" t="s">
        <v>81</v>
      </c>
      <c r="BK127" s="152">
        <f>ROUND(I127*H127,2)</f>
        <v>-15000</v>
      </c>
      <c r="BL127" s="18" t="s">
        <v>161</v>
      </c>
      <c r="BM127" s="151" t="s">
        <v>882</v>
      </c>
    </row>
    <row r="128" spans="2:51" s="12" customFormat="1" ht="22.5">
      <c r="B128" s="157"/>
      <c r="D128" s="153" t="s">
        <v>169</v>
      </c>
      <c r="E128" s="158" t="s">
        <v>1</v>
      </c>
      <c r="F128" s="159" t="s">
        <v>883</v>
      </c>
      <c r="H128" s="160">
        <v>-50</v>
      </c>
      <c r="L128" s="157"/>
      <c r="M128" s="212"/>
      <c r="N128" s="213"/>
      <c r="O128" s="213"/>
      <c r="P128" s="213"/>
      <c r="Q128" s="213"/>
      <c r="R128" s="213"/>
      <c r="S128" s="213"/>
      <c r="T128" s="214"/>
      <c r="AT128" s="158" t="s">
        <v>169</v>
      </c>
      <c r="AU128" s="158" t="s">
        <v>81</v>
      </c>
      <c r="AV128" s="12" t="s">
        <v>83</v>
      </c>
      <c r="AW128" s="12" t="s">
        <v>31</v>
      </c>
      <c r="AX128" s="12" t="s">
        <v>81</v>
      </c>
      <c r="AY128" s="158" t="s">
        <v>160</v>
      </c>
    </row>
    <row r="129" spans="1:31" s="2" customFormat="1" ht="6.95" customHeight="1">
      <c r="A129" s="30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31"/>
      <c r="M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</sheetData>
  <autoFilter ref="C124:K128"/>
  <mergeCells count="15">
    <mergeCell ref="E111:H111"/>
    <mergeCell ref="E115:H115"/>
    <mergeCell ref="E113:H113"/>
    <mergeCell ref="E117:H11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6"/>
  <sheetViews>
    <sheetView showGridLines="0" workbookViewId="0" topLeftCell="A123">
      <selection activeCell="F128" sqref="F1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122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884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885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ROUND(J126,2)</f>
        <v>992214.14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ROUND((SUM(BE126:BE175)),2)</f>
        <v>992214.14</v>
      </c>
      <c r="G37" s="30"/>
      <c r="H37" s="30"/>
      <c r="I37" s="104">
        <v>0.21</v>
      </c>
      <c r="J37" s="103">
        <f>ROUND(((SUM(BE126:BE175))*I37),2)</f>
        <v>208364.97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ROUND((SUM(BF126:BF175)),2)</f>
        <v>0</v>
      </c>
      <c r="G38" s="30"/>
      <c r="H38" s="30"/>
      <c r="I38" s="104">
        <v>0.15</v>
      </c>
      <c r="J38" s="103">
        <f>ROUND(((SUM(BF126:BF175))*I38),2)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ROUND((SUM(BG126:BG175)),2)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ROUND((SUM(BH126:BH175)),2)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ROUND((SUM(BI126:BI175)),2)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1200579.11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884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010 - ZM 010 - Bourání stávajících potěrů a mazanin, demontáž dlažby na střeše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J126</f>
        <v>992214.1400000001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142</v>
      </c>
      <c r="E101" s="118"/>
      <c r="F101" s="118"/>
      <c r="G101" s="118"/>
      <c r="H101" s="118"/>
      <c r="I101" s="118"/>
      <c r="J101" s="119">
        <f>J127</f>
        <v>474463.54000000004</v>
      </c>
      <c r="L101" s="116"/>
    </row>
    <row r="102" spans="2:12" s="9" customFormat="1" ht="24.95" customHeight="1">
      <c r="B102" s="116"/>
      <c r="D102" s="117" t="s">
        <v>144</v>
      </c>
      <c r="E102" s="118"/>
      <c r="F102" s="118"/>
      <c r="G102" s="118"/>
      <c r="H102" s="118"/>
      <c r="I102" s="118"/>
      <c r="J102" s="119">
        <f>J159</f>
        <v>517750.60000000003</v>
      </c>
      <c r="L102" s="116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145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62" t="str">
        <f>E7</f>
        <v>Bytový dům, ul. K Archivu 1993/2, Nový Jičín</v>
      </c>
      <c r="F112" s="263"/>
      <c r="G112" s="263"/>
      <c r="H112" s="26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s="1" customFormat="1" ht="12" customHeight="1">
      <c r="B113" s="21"/>
      <c r="C113" s="27" t="s">
        <v>131</v>
      </c>
      <c r="L113" s="21"/>
    </row>
    <row r="114" spans="2:12" s="1" customFormat="1" ht="16.5" customHeight="1">
      <c r="B114" s="21"/>
      <c r="E114" s="262" t="s">
        <v>132</v>
      </c>
      <c r="F114" s="237"/>
      <c r="G114" s="237"/>
      <c r="H114" s="237"/>
      <c r="L114" s="21"/>
    </row>
    <row r="115" spans="2:12" s="1" customFormat="1" ht="12" customHeight="1">
      <c r="B115" s="21"/>
      <c r="C115" s="27" t="s">
        <v>133</v>
      </c>
      <c r="L115" s="21"/>
    </row>
    <row r="116" spans="1:31" s="2" customFormat="1" ht="16.5" customHeight="1">
      <c r="A116" s="30"/>
      <c r="B116" s="31"/>
      <c r="C116" s="30"/>
      <c r="D116" s="30"/>
      <c r="E116" s="264" t="s">
        <v>884</v>
      </c>
      <c r="F116" s="265"/>
      <c r="G116" s="265"/>
      <c r="H116" s="26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135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30" customHeight="1">
      <c r="A118" s="30"/>
      <c r="B118" s="31"/>
      <c r="C118" s="30"/>
      <c r="D118" s="30"/>
      <c r="E118" s="257" t="str">
        <f>E13</f>
        <v>010 - ZM 010 - Bourání stávajících potěrů a mazanin, demontáž dlažby na střeše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18</v>
      </c>
      <c r="D120" s="30"/>
      <c r="E120" s="30"/>
      <c r="F120" s="25" t="str">
        <f>F16</f>
        <v xml:space="preserve"> </v>
      </c>
      <c r="G120" s="30"/>
      <c r="H120" s="30"/>
      <c r="I120" s="27" t="s">
        <v>20</v>
      </c>
      <c r="J120" s="53">
        <f>IF(J16="","",J16)</f>
        <v>44475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21</v>
      </c>
      <c r="D122" s="30"/>
      <c r="E122" s="30"/>
      <c r="F122" s="25" t="str">
        <f>E19</f>
        <v xml:space="preserve">Město Nový Jičín - </v>
      </c>
      <c r="G122" s="30"/>
      <c r="H122" s="30"/>
      <c r="I122" s="27" t="s">
        <v>30</v>
      </c>
      <c r="J122" s="28" t="str">
        <f>E25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27</v>
      </c>
      <c r="D123" s="30"/>
      <c r="E123" s="30"/>
      <c r="F123" s="25" t="str">
        <f>IF(E22="","",E22)</f>
        <v>NOSTA, s.r.o.</v>
      </c>
      <c r="G123" s="30"/>
      <c r="H123" s="30"/>
      <c r="I123" s="27" t="s">
        <v>32</v>
      </c>
      <c r="J123" s="28" t="str">
        <f>E28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20"/>
      <c r="B125" s="121"/>
      <c r="C125" s="122" t="s">
        <v>146</v>
      </c>
      <c r="D125" s="123" t="s">
        <v>59</v>
      </c>
      <c r="E125" s="123" t="s">
        <v>55</v>
      </c>
      <c r="F125" s="123" t="s">
        <v>56</v>
      </c>
      <c r="G125" s="123" t="s">
        <v>147</v>
      </c>
      <c r="H125" s="123" t="s">
        <v>148</v>
      </c>
      <c r="I125" s="123" t="s">
        <v>149</v>
      </c>
      <c r="J125" s="123" t="s">
        <v>139</v>
      </c>
      <c r="K125" s="124" t="s">
        <v>150</v>
      </c>
      <c r="L125" s="125"/>
      <c r="M125" s="60" t="s">
        <v>1</v>
      </c>
      <c r="N125" s="61" t="s">
        <v>38</v>
      </c>
      <c r="O125" s="61" t="s">
        <v>151</v>
      </c>
      <c r="P125" s="61" t="s">
        <v>152</v>
      </c>
      <c r="Q125" s="61" t="s">
        <v>153</v>
      </c>
      <c r="R125" s="61" t="s">
        <v>154</v>
      </c>
      <c r="S125" s="61" t="s">
        <v>155</v>
      </c>
      <c r="T125" s="62" t="s">
        <v>156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0"/>
      <c r="B126" s="31"/>
      <c r="C126" s="67" t="s">
        <v>157</v>
      </c>
      <c r="D126" s="30"/>
      <c r="E126" s="30"/>
      <c r="F126" s="30"/>
      <c r="G126" s="30"/>
      <c r="H126" s="30"/>
      <c r="I126" s="30"/>
      <c r="J126" s="126">
        <f>BK126</f>
        <v>992214.1400000001</v>
      </c>
      <c r="K126" s="30"/>
      <c r="L126" s="31"/>
      <c r="M126" s="63"/>
      <c r="N126" s="54"/>
      <c r="O126" s="64"/>
      <c r="P126" s="127">
        <f>P127+P159</f>
        <v>757.91625</v>
      </c>
      <c r="Q126" s="64"/>
      <c r="R126" s="127">
        <f>R127+R159</f>
        <v>0</v>
      </c>
      <c r="S126" s="64"/>
      <c r="T126" s="128">
        <f>T127+T159</f>
        <v>495.75380000000007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141</v>
      </c>
      <c r="BK126" s="129">
        <f>BK127+BK159</f>
        <v>992214.1400000001</v>
      </c>
    </row>
    <row r="127" spans="2:63" s="11" customFormat="1" ht="25.9" customHeight="1">
      <c r="B127" s="130"/>
      <c r="D127" s="131" t="s">
        <v>73</v>
      </c>
      <c r="E127" s="132" t="s">
        <v>158</v>
      </c>
      <c r="F127" s="132" t="s">
        <v>159</v>
      </c>
      <c r="J127" s="133">
        <f>BK127</f>
        <v>474463.54000000004</v>
      </c>
      <c r="L127" s="130"/>
      <c r="M127" s="134"/>
      <c r="N127" s="135"/>
      <c r="O127" s="135"/>
      <c r="P127" s="136">
        <f>SUM(P128:P158)</f>
        <v>757.91625</v>
      </c>
      <c r="Q127" s="135"/>
      <c r="R127" s="136">
        <f>SUM(R128:R158)</f>
        <v>0</v>
      </c>
      <c r="S127" s="135"/>
      <c r="T127" s="137">
        <f>SUM(T128:T158)</f>
        <v>495.75380000000007</v>
      </c>
      <c r="AR127" s="131" t="s">
        <v>81</v>
      </c>
      <c r="AT127" s="138" t="s">
        <v>73</v>
      </c>
      <c r="AU127" s="138" t="s">
        <v>74</v>
      </c>
      <c r="AY127" s="131" t="s">
        <v>160</v>
      </c>
      <c r="BK127" s="139">
        <f>SUM(BK128:BK158)</f>
        <v>474463.54000000004</v>
      </c>
    </row>
    <row r="128" spans="1:65" s="2" customFormat="1" ht="37.9" customHeight="1">
      <c r="A128" s="30"/>
      <c r="B128" s="140"/>
      <c r="C128" s="141" t="s">
        <v>663</v>
      </c>
      <c r="D128" s="141" t="s">
        <v>162</v>
      </c>
      <c r="E128" s="142" t="s">
        <v>163</v>
      </c>
      <c r="F128" s="143" t="s">
        <v>164</v>
      </c>
      <c r="G128" s="144" t="s">
        <v>165</v>
      </c>
      <c r="H128" s="145">
        <v>33.93</v>
      </c>
      <c r="I128" s="146">
        <v>1206.66</v>
      </c>
      <c r="J128" s="146">
        <f>ROUND(I128*H128,2)</f>
        <v>40941.97</v>
      </c>
      <c r="K128" s="143" t="s">
        <v>1011</v>
      </c>
      <c r="L128" s="31"/>
      <c r="M128" s="147" t="s">
        <v>1</v>
      </c>
      <c r="N128" s="148" t="s">
        <v>39</v>
      </c>
      <c r="O128" s="149">
        <v>1.283</v>
      </c>
      <c r="P128" s="149">
        <f>O128*H128</f>
        <v>43.53219</v>
      </c>
      <c r="Q128" s="149">
        <v>0</v>
      </c>
      <c r="R128" s="149">
        <f>Q128*H128</f>
        <v>0</v>
      </c>
      <c r="S128" s="149">
        <v>1.175</v>
      </c>
      <c r="T128" s="150">
        <f>S128*H128</f>
        <v>39.86775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1" t="s">
        <v>161</v>
      </c>
      <c r="AT128" s="151" t="s">
        <v>162</v>
      </c>
      <c r="AU128" s="151" t="s">
        <v>81</v>
      </c>
      <c r="AY128" s="18" t="s">
        <v>160</v>
      </c>
      <c r="BE128" s="152">
        <f>IF(N128="základní",J128,0)</f>
        <v>40941.97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8" t="s">
        <v>81</v>
      </c>
      <c r="BK128" s="152">
        <f>ROUND(I128*H128,2)</f>
        <v>40941.97</v>
      </c>
      <c r="BL128" s="18" t="s">
        <v>161</v>
      </c>
      <c r="BM128" s="151" t="s">
        <v>886</v>
      </c>
    </row>
    <row r="129" spans="2:51" s="12" customFormat="1" ht="12">
      <c r="B129" s="157"/>
      <c r="D129" s="153" t="s">
        <v>169</v>
      </c>
      <c r="E129" s="158" t="s">
        <v>1</v>
      </c>
      <c r="F129" s="159" t="s">
        <v>887</v>
      </c>
      <c r="H129" s="160">
        <v>33.93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58" t="s">
        <v>169</v>
      </c>
      <c r="AU129" s="158" t="s">
        <v>81</v>
      </c>
      <c r="AV129" s="12" t="s">
        <v>83</v>
      </c>
      <c r="AW129" s="12" t="s">
        <v>31</v>
      </c>
      <c r="AX129" s="12" t="s">
        <v>81</v>
      </c>
      <c r="AY129" s="158" t="s">
        <v>160</v>
      </c>
    </row>
    <row r="130" spans="1:65" s="2" customFormat="1" ht="44.25" customHeight="1">
      <c r="A130" s="30"/>
      <c r="B130" s="140"/>
      <c r="C130" s="141">
        <v>30</v>
      </c>
      <c r="D130" s="141" t="s">
        <v>162</v>
      </c>
      <c r="E130" s="142" t="s">
        <v>888</v>
      </c>
      <c r="F130" s="143" t="s">
        <v>889</v>
      </c>
      <c r="G130" s="144" t="s">
        <v>165</v>
      </c>
      <c r="H130" s="145">
        <v>0.399</v>
      </c>
      <c r="I130" s="146">
        <v>2051.33</v>
      </c>
      <c r="J130" s="146">
        <f>ROUND(I130*H130,2)</f>
        <v>818.48</v>
      </c>
      <c r="K130" s="143" t="s">
        <v>1011</v>
      </c>
      <c r="L130" s="31"/>
      <c r="M130" s="147" t="s">
        <v>1</v>
      </c>
      <c r="N130" s="148" t="s">
        <v>39</v>
      </c>
      <c r="O130" s="149">
        <v>12.56</v>
      </c>
      <c r="P130" s="149">
        <f>O130*H130</f>
        <v>5.01144</v>
      </c>
      <c r="Q130" s="149">
        <v>0</v>
      </c>
      <c r="R130" s="149">
        <f>Q130*H130</f>
        <v>0</v>
      </c>
      <c r="S130" s="149">
        <v>2.2</v>
      </c>
      <c r="T130" s="150">
        <f>S130*H130</f>
        <v>0.8778000000000001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1" t="s">
        <v>161</v>
      </c>
      <c r="AT130" s="151" t="s">
        <v>162</v>
      </c>
      <c r="AU130" s="151" t="s">
        <v>81</v>
      </c>
      <c r="AY130" s="18" t="s">
        <v>160</v>
      </c>
      <c r="BE130" s="152">
        <f>IF(N130="základní",J130,0)</f>
        <v>818.48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81</v>
      </c>
      <c r="BK130" s="152">
        <f>ROUND(I130*H130,2)</f>
        <v>818.48</v>
      </c>
      <c r="BL130" s="18" t="s">
        <v>161</v>
      </c>
      <c r="BM130" s="151" t="s">
        <v>890</v>
      </c>
    </row>
    <row r="131" spans="2:51" s="14" customFormat="1" ht="12">
      <c r="B131" s="171"/>
      <c r="D131" s="153" t="s">
        <v>169</v>
      </c>
      <c r="E131" s="172" t="s">
        <v>1</v>
      </c>
      <c r="F131" s="173" t="s">
        <v>891</v>
      </c>
      <c r="H131" s="172" t="s">
        <v>1</v>
      </c>
      <c r="L131" s="171"/>
      <c r="M131" s="174"/>
      <c r="N131" s="175"/>
      <c r="O131" s="175"/>
      <c r="P131" s="175"/>
      <c r="Q131" s="175"/>
      <c r="R131" s="175"/>
      <c r="S131" s="175"/>
      <c r="T131" s="176"/>
      <c r="AT131" s="172" t="s">
        <v>169</v>
      </c>
      <c r="AU131" s="172" t="s">
        <v>81</v>
      </c>
      <c r="AV131" s="14" t="s">
        <v>81</v>
      </c>
      <c r="AW131" s="14" t="s">
        <v>31</v>
      </c>
      <c r="AX131" s="14" t="s">
        <v>74</v>
      </c>
      <c r="AY131" s="172" t="s">
        <v>160</v>
      </c>
    </row>
    <row r="132" spans="2:51" s="12" customFormat="1" ht="12">
      <c r="B132" s="157"/>
      <c r="D132" s="153" t="s">
        <v>169</v>
      </c>
      <c r="E132" s="158" t="s">
        <v>1</v>
      </c>
      <c r="F132" s="159" t="s">
        <v>892</v>
      </c>
      <c r="H132" s="160">
        <v>0.665</v>
      </c>
      <c r="L132" s="157"/>
      <c r="M132" s="161"/>
      <c r="N132" s="162"/>
      <c r="O132" s="162"/>
      <c r="P132" s="162"/>
      <c r="Q132" s="162"/>
      <c r="R132" s="162"/>
      <c r="S132" s="162"/>
      <c r="T132" s="163"/>
      <c r="AT132" s="158" t="s">
        <v>169</v>
      </c>
      <c r="AU132" s="158" t="s">
        <v>81</v>
      </c>
      <c r="AV132" s="12" t="s">
        <v>83</v>
      </c>
      <c r="AW132" s="12" t="s">
        <v>31</v>
      </c>
      <c r="AX132" s="12" t="s">
        <v>74</v>
      </c>
      <c r="AY132" s="158" t="s">
        <v>160</v>
      </c>
    </row>
    <row r="133" spans="2:51" s="13" customFormat="1" ht="12">
      <c r="B133" s="164"/>
      <c r="D133" s="153" t="s">
        <v>169</v>
      </c>
      <c r="E133" s="165" t="s">
        <v>1</v>
      </c>
      <c r="F133" s="166" t="s">
        <v>174</v>
      </c>
      <c r="H133" s="167">
        <v>0.665</v>
      </c>
      <c r="L133" s="164"/>
      <c r="M133" s="168"/>
      <c r="N133" s="169"/>
      <c r="O133" s="169"/>
      <c r="P133" s="169"/>
      <c r="Q133" s="169"/>
      <c r="R133" s="169"/>
      <c r="S133" s="169"/>
      <c r="T133" s="170"/>
      <c r="AT133" s="165" t="s">
        <v>169</v>
      </c>
      <c r="AU133" s="165" t="s">
        <v>81</v>
      </c>
      <c r="AV133" s="13" t="s">
        <v>91</v>
      </c>
      <c r="AW133" s="13" t="s">
        <v>31</v>
      </c>
      <c r="AX133" s="13" t="s">
        <v>74</v>
      </c>
      <c r="AY133" s="165" t="s">
        <v>160</v>
      </c>
    </row>
    <row r="134" spans="2:51" s="14" customFormat="1" ht="12">
      <c r="B134" s="171"/>
      <c r="D134" s="153" t="s">
        <v>169</v>
      </c>
      <c r="E134" s="172" t="s">
        <v>1</v>
      </c>
      <c r="F134" s="173" t="s">
        <v>220</v>
      </c>
      <c r="H134" s="172" t="s">
        <v>1</v>
      </c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169</v>
      </c>
      <c r="AU134" s="172" t="s">
        <v>81</v>
      </c>
      <c r="AV134" s="14" t="s">
        <v>81</v>
      </c>
      <c r="AW134" s="14" t="s">
        <v>31</v>
      </c>
      <c r="AX134" s="14" t="s">
        <v>74</v>
      </c>
      <c r="AY134" s="172" t="s">
        <v>160</v>
      </c>
    </row>
    <row r="135" spans="2:51" s="12" customFormat="1" ht="12">
      <c r="B135" s="157"/>
      <c r="D135" s="153" t="s">
        <v>169</v>
      </c>
      <c r="E135" s="158" t="s">
        <v>1</v>
      </c>
      <c r="F135" s="159" t="s">
        <v>893</v>
      </c>
      <c r="H135" s="160">
        <v>1.064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169</v>
      </c>
      <c r="AU135" s="158" t="s">
        <v>81</v>
      </c>
      <c r="AV135" s="12" t="s">
        <v>83</v>
      </c>
      <c r="AW135" s="12" t="s">
        <v>31</v>
      </c>
      <c r="AX135" s="12" t="s">
        <v>74</v>
      </c>
      <c r="AY135" s="158" t="s">
        <v>160</v>
      </c>
    </row>
    <row r="136" spans="2:51" s="13" customFormat="1" ht="12">
      <c r="B136" s="164"/>
      <c r="D136" s="153" t="s">
        <v>169</v>
      </c>
      <c r="E136" s="165" t="s">
        <v>1</v>
      </c>
      <c r="F136" s="166" t="s">
        <v>174</v>
      </c>
      <c r="H136" s="167">
        <v>1.064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169</v>
      </c>
      <c r="AU136" s="165" t="s">
        <v>81</v>
      </c>
      <c r="AV136" s="13" t="s">
        <v>91</v>
      </c>
      <c r="AW136" s="13" t="s">
        <v>31</v>
      </c>
      <c r="AX136" s="13" t="s">
        <v>74</v>
      </c>
      <c r="AY136" s="165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894</v>
      </c>
      <c r="H137" s="160">
        <v>0.399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81</v>
      </c>
      <c r="AY137" s="158" t="s">
        <v>160</v>
      </c>
    </row>
    <row r="138" spans="1:65" s="2" customFormat="1" ht="44.25" customHeight="1">
      <c r="A138" s="30"/>
      <c r="B138" s="140"/>
      <c r="C138" s="141">
        <v>31</v>
      </c>
      <c r="D138" s="141" t="s">
        <v>162</v>
      </c>
      <c r="E138" s="142" t="s">
        <v>895</v>
      </c>
      <c r="F138" s="143" t="s">
        <v>889</v>
      </c>
      <c r="G138" s="144" t="s">
        <v>165</v>
      </c>
      <c r="H138" s="145">
        <v>10.276</v>
      </c>
      <c r="I138" s="146">
        <v>2051.33</v>
      </c>
      <c r="J138" s="146">
        <f>ROUND(I138*H138,2)</f>
        <v>21079.47</v>
      </c>
      <c r="K138" s="143" t="s">
        <v>1011</v>
      </c>
      <c r="L138" s="31"/>
      <c r="M138" s="147" t="s">
        <v>1</v>
      </c>
      <c r="N138" s="148" t="s">
        <v>39</v>
      </c>
      <c r="O138" s="149">
        <v>12.56</v>
      </c>
      <c r="P138" s="149">
        <f>O138*H138</f>
        <v>129.06656</v>
      </c>
      <c r="Q138" s="149">
        <v>0</v>
      </c>
      <c r="R138" s="149">
        <f>Q138*H138</f>
        <v>0</v>
      </c>
      <c r="S138" s="149">
        <v>2.2</v>
      </c>
      <c r="T138" s="150">
        <f>S138*H138</f>
        <v>22.607200000000002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1" t="s">
        <v>161</v>
      </c>
      <c r="AT138" s="151" t="s">
        <v>162</v>
      </c>
      <c r="AU138" s="151" t="s">
        <v>81</v>
      </c>
      <c r="AY138" s="18" t="s">
        <v>160</v>
      </c>
      <c r="BE138" s="152">
        <f>IF(N138="základní",J138,0)</f>
        <v>21079.47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81</v>
      </c>
      <c r="BK138" s="152">
        <f>ROUND(I138*H138,2)</f>
        <v>21079.47</v>
      </c>
      <c r="BL138" s="18" t="s">
        <v>161</v>
      </c>
      <c r="BM138" s="151" t="s">
        <v>896</v>
      </c>
    </row>
    <row r="139" spans="2:51" s="14" customFormat="1" ht="12">
      <c r="B139" s="171"/>
      <c r="D139" s="153" t="s">
        <v>169</v>
      </c>
      <c r="E139" s="172" t="s">
        <v>1</v>
      </c>
      <c r="F139" s="173" t="s">
        <v>897</v>
      </c>
      <c r="H139" s="172" t="s">
        <v>1</v>
      </c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169</v>
      </c>
      <c r="AU139" s="172" t="s">
        <v>81</v>
      </c>
      <c r="AV139" s="14" t="s">
        <v>81</v>
      </c>
      <c r="AW139" s="14" t="s">
        <v>31</v>
      </c>
      <c r="AX139" s="14" t="s">
        <v>74</v>
      </c>
      <c r="AY139" s="172" t="s">
        <v>160</v>
      </c>
    </row>
    <row r="140" spans="2:51" s="12" customFormat="1" ht="12">
      <c r="B140" s="157"/>
      <c r="D140" s="153" t="s">
        <v>169</v>
      </c>
      <c r="E140" s="158" t="s">
        <v>1</v>
      </c>
      <c r="F140" s="159" t="s">
        <v>898</v>
      </c>
      <c r="H140" s="160">
        <v>7.34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169</v>
      </c>
      <c r="AU140" s="158" t="s">
        <v>81</v>
      </c>
      <c r="AV140" s="12" t="s">
        <v>83</v>
      </c>
      <c r="AW140" s="12" t="s">
        <v>31</v>
      </c>
      <c r="AX140" s="12" t="s">
        <v>74</v>
      </c>
      <c r="AY140" s="158" t="s">
        <v>160</v>
      </c>
    </row>
    <row r="141" spans="2:51" s="13" customFormat="1" ht="12">
      <c r="B141" s="164"/>
      <c r="D141" s="153" t="s">
        <v>169</v>
      </c>
      <c r="E141" s="165" t="s">
        <v>1</v>
      </c>
      <c r="F141" s="166" t="s">
        <v>174</v>
      </c>
      <c r="H141" s="167">
        <v>7.34</v>
      </c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169</v>
      </c>
      <c r="AU141" s="165" t="s">
        <v>81</v>
      </c>
      <c r="AV141" s="13" t="s">
        <v>91</v>
      </c>
      <c r="AW141" s="13" t="s">
        <v>31</v>
      </c>
      <c r="AX141" s="13" t="s">
        <v>74</v>
      </c>
      <c r="AY141" s="165" t="s">
        <v>160</v>
      </c>
    </row>
    <row r="142" spans="2:51" s="12" customFormat="1" ht="12">
      <c r="B142" s="157"/>
      <c r="D142" s="153" t="s">
        <v>169</v>
      </c>
      <c r="E142" s="158" t="s">
        <v>1</v>
      </c>
      <c r="F142" s="159" t="s">
        <v>899</v>
      </c>
      <c r="H142" s="160">
        <v>5.872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169</v>
      </c>
      <c r="AU142" s="158" t="s">
        <v>81</v>
      </c>
      <c r="AV142" s="12" t="s">
        <v>83</v>
      </c>
      <c r="AW142" s="12" t="s">
        <v>31</v>
      </c>
      <c r="AX142" s="12" t="s">
        <v>74</v>
      </c>
      <c r="AY142" s="158" t="s">
        <v>160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900</v>
      </c>
      <c r="H143" s="160">
        <v>5.872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81</v>
      </c>
      <c r="AV143" s="12" t="s">
        <v>83</v>
      </c>
      <c r="AW143" s="12" t="s">
        <v>31</v>
      </c>
      <c r="AX143" s="12" t="s">
        <v>74</v>
      </c>
      <c r="AY143" s="158" t="s">
        <v>160</v>
      </c>
    </row>
    <row r="144" spans="2:51" s="12" customFormat="1" ht="12">
      <c r="B144" s="157"/>
      <c r="D144" s="153" t="s">
        <v>169</v>
      </c>
      <c r="E144" s="158" t="s">
        <v>1</v>
      </c>
      <c r="F144" s="159" t="s">
        <v>901</v>
      </c>
      <c r="H144" s="160">
        <v>5.872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169</v>
      </c>
      <c r="AU144" s="158" t="s">
        <v>81</v>
      </c>
      <c r="AV144" s="12" t="s">
        <v>83</v>
      </c>
      <c r="AW144" s="12" t="s">
        <v>31</v>
      </c>
      <c r="AX144" s="12" t="s">
        <v>74</v>
      </c>
      <c r="AY144" s="158" t="s">
        <v>160</v>
      </c>
    </row>
    <row r="145" spans="2:51" s="13" customFormat="1" ht="12">
      <c r="B145" s="164"/>
      <c r="D145" s="153" t="s">
        <v>169</v>
      </c>
      <c r="E145" s="165" t="s">
        <v>1</v>
      </c>
      <c r="F145" s="166" t="s">
        <v>174</v>
      </c>
      <c r="H145" s="167">
        <v>17.616</v>
      </c>
      <c r="L145" s="164"/>
      <c r="M145" s="168"/>
      <c r="N145" s="169"/>
      <c r="O145" s="169"/>
      <c r="P145" s="169"/>
      <c r="Q145" s="169"/>
      <c r="R145" s="169"/>
      <c r="S145" s="169"/>
      <c r="T145" s="170"/>
      <c r="AT145" s="165" t="s">
        <v>169</v>
      </c>
      <c r="AU145" s="165" t="s">
        <v>81</v>
      </c>
      <c r="AV145" s="13" t="s">
        <v>91</v>
      </c>
      <c r="AW145" s="13" t="s">
        <v>31</v>
      </c>
      <c r="AX145" s="13" t="s">
        <v>74</v>
      </c>
      <c r="AY145" s="165" t="s">
        <v>160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902</v>
      </c>
      <c r="H146" s="160">
        <v>10.276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81</v>
      </c>
      <c r="AY146" s="158" t="s">
        <v>160</v>
      </c>
    </row>
    <row r="147" spans="1:65" s="2" customFormat="1" ht="37.9" customHeight="1">
      <c r="A147" s="30"/>
      <c r="B147" s="140"/>
      <c r="C147" s="141"/>
      <c r="D147" s="141" t="s">
        <v>162</v>
      </c>
      <c r="E147" s="142" t="s">
        <v>903</v>
      </c>
      <c r="F147" s="143" t="s">
        <v>904</v>
      </c>
      <c r="G147" s="144" t="s">
        <v>165</v>
      </c>
      <c r="H147" s="145">
        <v>183.36</v>
      </c>
      <c r="I147" s="146">
        <v>2536</v>
      </c>
      <c r="J147" s="146">
        <f>ROUND(I147*H147,2)</f>
        <v>465000.96</v>
      </c>
      <c r="K147" s="143" t="s">
        <v>1013</v>
      </c>
      <c r="L147" s="31"/>
      <c r="M147" s="147" t="s">
        <v>1</v>
      </c>
      <c r="N147" s="148" t="s">
        <v>39</v>
      </c>
      <c r="O147" s="149">
        <v>7.195</v>
      </c>
      <c r="P147" s="149">
        <f>O147*H147</f>
        <v>1319.2752</v>
      </c>
      <c r="Q147" s="149">
        <v>0</v>
      </c>
      <c r="R147" s="149">
        <f>Q147*H147</f>
        <v>0</v>
      </c>
      <c r="S147" s="149">
        <v>2.2</v>
      </c>
      <c r="T147" s="150">
        <f>S147*H147</f>
        <v>403.39200000000005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1" t="s">
        <v>161</v>
      </c>
      <c r="AT147" s="151" t="s">
        <v>162</v>
      </c>
      <c r="AU147" s="151" t="s">
        <v>81</v>
      </c>
      <c r="AY147" s="18" t="s">
        <v>160</v>
      </c>
      <c r="BE147" s="152">
        <f>IF(N147="základní",J147,0)</f>
        <v>465000.96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8" t="s">
        <v>81</v>
      </c>
      <c r="BK147" s="152">
        <f>ROUND(I147*H147,2)</f>
        <v>465000.96</v>
      </c>
      <c r="BL147" s="18" t="s">
        <v>161</v>
      </c>
      <c r="BM147" s="151" t="s">
        <v>905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906</v>
      </c>
      <c r="H148" s="160">
        <v>49.608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81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2" customFormat="1" ht="12">
      <c r="B149" s="157"/>
      <c r="D149" s="153" t="s">
        <v>169</v>
      </c>
      <c r="E149" s="158" t="s">
        <v>1</v>
      </c>
      <c r="F149" s="159" t="s">
        <v>907</v>
      </c>
      <c r="H149" s="160">
        <v>44.584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169</v>
      </c>
      <c r="AU149" s="158" t="s">
        <v>81</v>
      </c>
      <c r="AV149" s="12" t="s">
        <v>83</v>
      </c>
      <c r="AW149" s="12" t="s">
        <v>31</v>
      </c>
      <c r="AX149" s="12" t="s">
        <v>74</v>
      </c>
      <c r="AY149" s="158" t="s">
        <v>160</v>
      </c>
    </row>
    <row r="150" spans="2:51" s="12" customFormat="1" ht="12">
      <c r="B150" s="157"/>
      <c r="D150" s="153" t="s">
        <v>169</v>
      </c>
      <c r="E150" s="158" t="s">
        <v>1</v>
      </c>
      <c r="F150" s="159" t="s">
        <v>908</v>
      </c>
      <c r="H150" s="160">
        <v>44.584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8" t="s">
        <v>169</v>
      </c>
      <c r="AU150" s="158" t="s">
        <v>81</v>
      </c>
      <c r="AV150" s="12" t="s">
        <v>83</v>
      </c>
      <c r="AW150" s="12" t="s">
        <v>31</v>
      </c>
      <c r="AX150" s="12" t="s">
        <v>74</v>
      </c>
      <c r="AY150" s="158" t="s">
        <v>160</v>
      </c>
    </row>
    <row r="151" spans="2:51" s="12" customFormat="1" ht="12">
      <c r="B151" s="157"/>
      <c r="D151" s="153" t="s">
        <v>169</v>
      </c>
      <c r="E151" s="158" t="s">
        <v>1</v>
      </c>
      <c r="F151" s="159" t="s">
        <v>909</v>
      </c>
      <c r="H151" s="160">
        <v>44.584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AT151" s="158" t="s">
        <v>169</v>
      </c>
      <c r="AU151" s="158" t="s">
        <v>81</v>
      </c>
      <c r="AV151" s="12" t="s">
        <v>83</v>
      </c>
      <c r="AW151" s="12" t="s">
        <v>31</v>
      </c>
      <c r="AX151" s="12" t="s">
        <v>74</v>
      </c>
      <c r="AY151" s="158" t="s">
        <v>160</v>
      </c>
    </row>
    <row r="152" spans="2:51" s="15" customFormat="1" ht="12">
      <c r="B152" s="177"/>
      <c r="D152" s="153" t="s">
        <v>169</v>
      </c>
      <c r="E152" s="178" t="s">
        <v>1</v>
      </c>
      <c r="F152" s="179" t="s">
        <v>199</v>
      </c>
      <c r="H152" s="180">
        <v>183.36</v>
      </c>
      <c r="L152" s="177"/>
      <c r="M152" s="181"/>
      <c r="N152" s="182"/>
      <c r="O152" s="182"/>
      <c r="P152" s="182"/>
      <c r="Q152" s="182"/>
      <c r="R152" s="182"/>
      <c r="S152" s="182"/>
      <c r="T152" s="183"/>
      <c r="AT152" s="178" t="s">
        <v>169</v>
      </c>
      <c r="AU152" s="178" t="s">
        <v>81</v>
      </c>
      <c r="AV152" s="15" t="s">
        <v>161</v>
      </c>
      <c r="AW152" s="15" t="s">
        <v>31</v>
      </c>
      <c r="AX152" s="15" t="s">
        <v>81</v>
      </c>
      <c r="AY152" s="178" t="s">
        <v>160</v>
      </c>
    </row>
    <row r="153" spans="1:65" s="2" customFormat="1" ht="44.25" customHeight="1">
      <c r="A153" s="30"/>
      <c r="B153" s="140"/>
      <c r="C153" s="141">
        <v>32</v>
      </c>
      <c r="D153" s="141" t="s">
        <v>162</v>
      </c>
      <c r="E153" s="142" t="s">
        <v>910</v>
      </c>
      <c r="F153" s="143" t="s">
        <v>911</v>
      </c>
      <c r="G153" s="144" t="s">
        <v>213</v>
      </c>
      <c r="H153" s="145">
        <v>-1177.4</v>
      </c>
      <c r="I153" s="146">
        <v>148.63</v>
      </c>
      <c r="J153" s="146">
        <f>ROUND(I153*H153,2)</f>
        <v>-174996.96</v>
      </c>
      <c r="K153" s="143" t="s">
        <v>1011</v>
      </c>
      <c r="L153" s="31"/>
      <c r="M153" s="147" t="s">
        <v>1</v>
      </c>
      <c r="N153" s="148" t="s">
        <v>39</v>
      </c>
      <c r="O153" s="149">
        <v>0.91</v>
      </c>
      <c r="P153" s="149">
        <f>O153*H153</f>
        <v>-1071.4340000000002</v>
      </c>
      <c r="Q153" s="149">
        <v>0</v>
      </c>
      <c r="R153" s="149">
        <f>Q153*H153</f>
        <v>0</v>
      </c>
      <c r="S153" s="149">
        <v>0.09</v>
      </c>
      <c r="T153" s="150">
        <f>S153*H153</f>
        <v>-105.96600000000001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161</v>
      </c>
      <c r="AT153" s="151" t="s">
        <v>162</v>
      </c>
      <c r="AU153" s="151" t="s">
        <v>81</v>
      </c>
      <c r="AY153" s="18" t="s">
        <v>160</v>
      </c>
      <c r="BE153" s="152">
        <f>IF(N153="základní",J153,0)</f>
        <v>-174996.96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81</v>
      </c>
      <c r="BK153" s="152">
        <f>ROUND(I153*H153,2)</f>
        <v>-174996.96</v>
      </c>
      <c r="BL153" s="18" t="s">
        <v>161</v>
      </c>
      <c r="BM153" s="151" t="s">
        <v>912</v>
      </c>
    </row>
    <row r="154" spans="2:51" s="12" customFormat="1" ht="12">
      <c r="B154" s="157"/>
      <c r="D154" s="153" t="s">
        <v>169</v>
      </c>
      <c r="E154" s="158" t="s">
        <v>1</v>
      </c>
      <c r="F154" s="159" t="s">
        <v>913</v>
      </c>
      <c r="H154" s="160">
        <v>-620.1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169</v>
      </c>
      <c r="AU154" s="158" t="s">
        <v>81</v>
      </c>
      <c r="AV154" s="12" t="s">
        <v>83</v>
      </c>
      <c r="AW154" s="12" t="s">
        <v>31</v>
      </c>
      <c r="AX154" s="12" t="s">
        <v>74</v>
      </c>
      <c r="AY154" s="158" t="s">
        <v>160</v>
      </c>
    </row>
    <row r="155" spans="2:51" s="12" customFormat="1" ht="12">
      <c r="B155" s="157"/>
      <c r="D155" s="153" t="s">
        <v>169</v>
      </c>
      <c r="E155" s="158" t="s">
        <v>1</v>
      </c>
      <c r="F155" s="159" t="s">
        <v>914</v>
      </c>
      <c r="H155" s="160">
        <v>-557.3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169</v>
      </c>
      <c r="AU155" s="158" t="s">
        <v>81</v>
      </c>
      <c r="AV155" s="12" t="s">
        <v>83</v>
      </c>
      <c r="AW155" s="12" t="s">
        <v>31</v>
      </c>
      <c r="AX155" s="12" t="s">
        <v>74</v>
      </c>
      <c r="AY155" s="158" t="s">
        <v>160</v>
      </c>
    </row>
    <row r="156" spans="2:51" s="15" customFormat="1" ht="12">
      <c r="B156" s="177"/>
      <c r="D156" s="153" t="s">
        <v>169</v>
      </c>
      <c r="E156" s="178" t="s">
        <v>1</v>
      </c>
      <c r="F156" s="179" t="s">
        <v>199</v>
      </c>
      <c r="H156" s="180">
        <v>-1177.4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169</v>
      </c>
      <c r="AU156" s="178" t="s">
        <v>81</v>
      </c>
      <c r="AV156" s="15" t="s">
        <v>161</v>
      </c>
      <c r="AW156" s="15" t="s">
        <v>31</v>
      </c>
      <c r="AX156" s="15" t="s">
        <v>81</v>
      </c>
      <c r="AY156" s="178" t="s">
        <v>160</v>
      </c>
    </row>
    <row r="157" spans="1:65" s="2" customFormat="1" ht="33" customHeight="1">
      <c r="A157" s="30"/>
      <c r="B157" s="140"/>
      <c r="C157" s="141"/>
      <c r="D157" s="141" t="s">
        <v>162</v>
      </c>
      <c r="E157" s="142" t="s">
        <v>915</v>
      </c>
      <c r="F157" s="143" t="s">
        <v>916</v>
      </c>
      <c r="G157" s="144" t="s">
        <v>213</v>
      </c>
      <c r="H157" s="145">
        <v>710.395</v>
      </c>
      <c r="I157" s="146">
        <v>171.2</v>
      </c>
      <c r="J157" s="146">
        <f>ROUND(I157*H157,2)</f>
        <v>121619.62</v>
      </c>
      <c r="K157" s="143" t="s">
        <v>1013</v>
      </c>
      <c r="L157" s="31"/>
      <c r="M157" s="147" t="s">
        <v>1</v>
      </c>
      <c r="N157" s="148" t="s">
        <v>39</v>
      </c>
      <c r="O157" s="149">
        <v>0.468</v>
      </c>
      <c r="P157" s="149">
        <f>O157*H157</f>
        <v>332.46486</v>
      </c>
      <c r="Q157" s="149">
        <v>0</v>
      </c>
      <c r="R157" s="149">
        <f>Q157*H157</f>
        <v>0</v>
      </c>
      <c r="S157" s="149">
        <v>0.19</v>
      </c>
      <c r="T157" s="150">
        <f>S157*H157</f>
        <v>134.97505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161</v>
      </c>
      <c r="AT157" s="151" t="s">
        <v>162</v>
      </c>
      <c r="AU157" s="151" t="s">
        <v>81</v>
      </c>
      <c r="AY157" s="18" t="s">
        <v>160</v>
      </c>
      <c r="BE157" s="152">
        <f>IF(N157="základní",J157,0)</f>
        <v>121619.62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81</v>
      </c>
      <c r="BK157" s="152">
        <f>ROUND(I157*H157,2)</f>
        <v>121619.62</v>
      </c>
      <c r="BL157" s="18" t="s">
        <v>161</v>
      </c>
      <c r="BM157" s="151" t="s">
        <v>917</v>
      </c>
    </row>
    <row r="158" spans="2:51" s="12" customFormat="1" ht="12">
      <c r="B158" s="157"/>
      <c r="D158" s="153" t="s">
        <v>169</v>
      </c>
      <c r="E158" s="158" t="s">
        <v>1</v>
      </c>
      <c r="F158" s="159" t="s">
        <v>918</v>
      </c>
      <c r="H158" s="160">
        <v>710.395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58" t="s">
        <v>169</v>
      </c>
      <c r="AU158" s="158" t="s">
        <v>81</v>
      </c>
      <c r="AV158" s="12" t="s">
        <v>83</v>
      </c>
      <c r="AW158" s="12" t="s">
        <v>31</v>
      </c>
      <c r="AX158" s="12" t="s">
        <v>81</v>
      </c>
      <c r="AY158" s="158" t="s">
        <v>160</v>
      </c>
    </row>
    <row r="159" spans="2:63" s="11" customFormat="1" ht="25.9" customHeight="1">
      <c r="B159" s="130"/>
      <c r="D159" s="131" t="s">
        <v>73</v>
      </c>
      <c r="E159" s="132" t="s">
        <v>272</v>
      </c>
      <c r="F159" s="132" t="s">
        <v>273</v>
      </c>
      <c r="J159" s="133">
        <f>BK159</f>
        <v>517750.60000000003</v>
      </c>
      <c r="L159" s="130"/>
      <c r="M159" s="134"/>
      <c r="N159" s="135"/>
      <c r="O159" s="135"/>
      <c r="P159" s="136">
        <f>SUM(P160:P175)</f>
        <v>0</v>
      </c>
      <c r="Q159" s="135"/>
      <c r="R159" s="136">
        <f>SUM(R160:R175)</f>
        <v>0</v>
      </c>
      <c r="S159" s="135"/>
      <c r="T159" s="137">
        <f>SUM(T160:T175)</f>
        <v>0</v>
      </c>
      <c r="AR159" s="131" t="s">
        <v>81</v>
      </c>
      <c r="AT159" s="138" t="s">
        <v>73</v>
      </c>
      <c r="AU159" s="138" t="s">
        <v>74</v>
      </c>
      <c r="AY159" s="131" t="s">
        <v>160</v>
      </c>
      <c r="BK159" s="139">
        <f>SUM(BK160:BK175)</f>
        <v>517750.60000000003</v>
      </c>
    </row>
    <row r="160" spans="1:65" s="2" customFormat="1" ht="24.2" customHeight="1">
      <c r="A160" s="30"/>
      <c r="B160" s="140"/>
      <c r="C160" s="141">
        <v>58</v>
      </c>
      <c r="D160" s="141" t="s">
        <v>162</v>
      </c>
      <c r="E160" s="142" t="s">
        <v>274</v>
      </c>
      <c r="F160" s="143" t="s">
        <v>275</v>
      </c>
      <c r="G160" s="144" t="s">
        <v>245</v>
      </c>
      <c r="H160" s="145">
        <v>495.754</v>
      </c>
      <c r="I160" s="146">
        <v>139</v>
      </c>
      <c r="J160" s="146">
        <f>ROUND(I160*H160,2)</f>
        <v>68909.81</v>
      </c>
      <c r="K160" s="143" t="s">
        <v>1011</v>
      </c>
      <c r="L160" s="31"/>
      <c r="M160" s="147" t="s">
        <v>1</v>
      </c>
      <c r="N160" s="148" t="s">
        <v>39</v>
      </c>
      <c r="O160" s="149">
        <v>0</v>
      </c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161</v>
      </c>
      <c r="AT160" s="151" t="s">
        <v>162</v>
      </c>
      <c r="AU160" s="151" t="s">
        <v>81</v>
      </c>
      <c r="AY160" s="18" t="s">
        <v>160</v>
      </c>
      <c r="BE160" s="152">
        <f>IF(N160="základní",J160,0)</f>
        <v>68909.81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81</v>
      </c>
      <c r="BK160" s="152">
        <f>ROUND(I160*H160,2)</f>
        <v>68909.81</v>
      </c>
      <c r="BL160" s="18" t="s">
        <v>161</v>
      </c>
      <c r="BM160" s="151" t="s">
        <v>919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920</v>
      </c>
      <c r="H161" s="160">
        <v>495.754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81</v>
      </c>
      <c r="AV161" s="12" t="s">
        <v>83</v>
      </c>
      <c r="AW161" s="12" t="s">
        <v>31</v>
      </c>
      <c r="AX161" s="12" t="s">
        <v>74</v>
      </c>
      <c r="AY161" s="158" t="s">
        <v>160</v>
      </c>
    </row>
    <row r="162" spans="2:51" s="15" customFormat="1" ht="12">
      <c r="B162" s="177"/>
      <c r="D162" s="153" t="s">
        <v>169</v>
      </c>
      <c r="E162" s="178" t="s">
        <v>1</v>
      </c>
      <c r="F162" s="179" t="s">
        <v>199</v>
      </c>
      <c r="H162" s="180">
        <v>495.754</v>
      </c>
      <c r="L162" s="177"/>
      <c r="M162" s="181"/>
      <c r="N162" s="182"/>
      <c r="O162" s="182"/>
      <c r="P162" s="182"/>
      <c r="Q162" s="182"/>
      <c r="R162" s="182"/>
      <c r="S162" s="182"/>
      <c r="T162" s="183"/>
      <c r="AT162" s="178" t="s">
        <v>169</v>
      </c>
      <c r="AU162" s="178" t="s">
        <v>81</v>
      </c>
      <c r="AV162" s="15" t="s">
        <v>161</v>
      </c>
      <c r="AW162" s="15" t="s">
        <v>31</v>
      </c>
      <c r="AX162" s="15" t="s">
        <v>81</v>
      </c>
      <c r="AY162" s="178" t="s">
        <v>160</v>
      </c>
    </row>
    <row r="163" spans="1:65" s="2" customFormat="1" ht="24.2" customHeight="1">
      <c r="A163" s="30"/>
      <c r="B163" s="140"/>
      <c r="C163" s="141">
        <v>59</v>
      </c>
      <c r="D163" s="141" t="s">
        <v>162</v>
      </c>
      <c r="E163" s="142" t="s">
        <v>283</v>
      </c>
      <c r="F163" s="143" t="s">
        <v>284</v>
      </c>
      <c r="G163" s="144" t="s">
        <v>245</v>
      </c>
      <c r="H163" s="145">
        <v>991.508</v>
      </c>
      <c r="I163" s="146">
        <v>99.65</v>
      </c>
      <c r="J163" s="146">
        <f>ROUND(I163*H163,2)</f>
        <v>98803.77</v>
      </c>
      <c r="K163" s="143" t="s">
        <v>1011</v>
      </c>
      <c r="L163" s="31"/>
      <c r="M163" s="147" t="s">
        <v>1</v>
      </c>
      <c r="N163" s="148" t="s">
        <v>39</v>
      </c>
      <c r="O163" s="149">
        <v>0</v>
      </c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1" t="s">
        <v>161</v>
      </c>
      <c r="AT163" s="151" t="s">
        <v>162</v>
      </c>
      <c r="AU163" s="151" t="s">
        <v>81</v>
      </c>
      <c r="AY163" s="18" t="s">
        <v>160</v>
      </c>
      <c r="BE163" s="152">
        <f>IF(N163="základní",J163,0)</f>
        <v>98803.77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8" t="s">
        <v>81</v>
      </c>
      <c r="BK163" s="152">
        <f>ROUND(I163*H163,2)</f>
        <v>98803.77</v>
      </c>
      <c r="BL163" s="18" t="s">
        <v>161</v>
      </c>
      <c r="BM163" s="151" t="s">
        <v>921</v>
      </c>
    </row>
    <row r="164" spans="2:51" s="12" customFormat="1" ht="12">
      <c r="B164" s="157"/>
      <c r="D164" s="153" t="s">
        <v>169</v>
      </c>
      <c r="E164" s="158" t="s">
        <v>1</v>
      </c>
      <c r="F164" s="159" t="s">
        <v>922</v>
      </c>
      <c r="H164" s="160">
        <v>991.508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169</v>
      </c>
      <c r="AU164" s="158" t="s">
        <v>81</v>
      </c>
      <c r="AV164" s="12" t="s">
        <v>83</v>
      </c>
      <c r="AW164" s="12" t="s">
        <v>31</v>
      </c>
      <c r="AX164" s="12" t="s">
        <v>74</v>
      </c>
      <c r="AY164" s="158" t="s">
        <v>160</v>
      </c>
    </row>
    <row r="165" spans="2:51" s="15" customFormat="1" ht="12">
      <c r="B165" s="177"/>
      <c r="D165" s="153" t="s">
        <v>169</v>
      </c>
      <c r="E165" s="178" t="s">
        <v>1</v>
      </c>
      <c r="F165" s="179" t="s">
        <v>199</v>
      </c>
      <c r="H165" s="180">
        <v>991.508</v>
      </c>
      <c r="L165" s="177"/>
      <c r="M165" s="181"/>
      <c r="N165" s="182"/>
      <c r="O165" s="182"/>
      <c r="P165" s="182"/>
      <c r="Q165" s="182"/>
      <c r="R165" s="182"/>
      <c r="S165" s="182"/>
      <c r="T165" s="183"/>
      <c r="AT165" s="178" t="s">
        <v>169</v>
      </c>
      <c r="AU165" s="178" t="s">
        <v>81</v>
      </c>
      <c r="AV165" s="15" t="s">
        <v>161</v>
      </c>
      <c r="AW165" s="15" t="s">
        <v>31</v>
      </c>
      <c r="AX165" s="15" t="s">
        <v>81</v>
      </c>
      <c r="AY165" s="178" t="s">
        <v>160</v>
      </c>
    </row>
    <row r="166" spans="1:65" s="2" customFormat="1" ht="21.75" customHeight="1">
      <c r="A166" s="30"/>
      <c r="B166" s="140"/>
      <c r="C166" s="141">
        <v>60</v>
      </c>
      <c r="D166" s="141" t="s">
        <v>162</v>
      </c>
      <c r="E166" s="142" t="s">
        <v>287</v>
      </c>
      <c r="F166" s="143" t="s">
        <v>288</v>
      </c>
      <c r="G166" s="144" t="s">
        <v>245</v>
      </c>
      <c r="H166" s="145">
        <v>495.754</v>
      </c>
      <c r="I166" s="146">
        <v>111.33</v>
      </c>
      <c r="J166" s="146">
        <f>ROUND(I166*H166,2)</f>
        <v>55192.29</v>
      </c>
      <c r="K166" s="143" t="s">
        <v>1011</v>
      </c>
      <c r="L166" s="31"/>
      <c r="M166" s="147" t="s">
        <v>1</v>
      </c>
      <c r="N166" s="148" t="s">
        <v>39</v>
      </c>
      <c r="O166" s="149">
        <v>0</v>
      </c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161</v>
      </c>
      <c r="AT166" s="151" t="s">
        <v>162</v>
      </c>
      <c r="AU166" s="151" t="s">
        <v>81</v>
      </c>
      <c r="AY166" s="18" t="s">
        <v>160</v>
      </c>
      <c r="BE166" s="152">
        <f>IF(N166="základní",J166,0)</f>
        <v>55192.29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81</v>
      </c>
      <c r="BK166" s="152">
        <f>ROUND(I166*H166,2)</f>
        <v>55192.29</v>
      </c>
      <c r="BL166" s="18" t="s">
        <v>161</v>
      </c>
      <c r="BM166" s="151" t="s">
        <v>923</v>
      </c>
    </row>
    <row r="167" spans="1:47" s="2" customFormat="1" ht="29.25">
      <c r="A167" s="30"/>
      <c r="B167" s="31"/>
      <c r="C167" s="30"/>
      <c r="D167" s="153" t="s">
        <v>167</v>
      </c>
      <c r="E167" s="30"/>
      <c r="F167" s="154" t="s">
        <v>290</v>
      </c>
      <c r="G167" s="30"/>
      <c r="H167" s="30"/>
      <c r="I167" s="30"/>
      <c r="J167" s="30"/>
      <c r="K167" s="30"/>
      <c r="L167" s="31"/>
      <c r="M167" s="155"/>
      <c r="N167" s="156"/>
      <c r="O167" s="56"/>
      <c r="P167" s="56"/>
      <c r="Q167" s="56"/>
      <c r="R167" s="56"/>
      <c r="S167" s="56"/>
      <c r="T167" s="57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8" t="s">
        <v>167</v>
      </c>
      <c r="AU167" s="18" t="s">
        <v>81</v>
      </c>
    </row>
    <row r="168" spans="1:65" s="2" customFormat="1" ht="24.2" customHeight="1">
      <c r="A168" s="30"/>
      <c r="B168" s="140"/>
      <c r="C168" s="141">
        <v>61</v>
      </c>
      <c r="D168" s="141" t="s">
        <v>162</v>
      </c>
      <c r="E168" s="142" t="s">
        <v>291</v>
      </c>
      <c r="F168" s="143" t="s">
        <v>292</v>
      </c>
      <c r="G168" s="144" t="s">
        <v>245</v>
      </c>
      <c r="H168" s="145">
        <v>4461.786</v>
      </c>
      <c r="I168" s="146">
        <v>5.04</v>
      </c>
      <c r="J168" s="146">
        <f>ROUND(I168*H168,2)</f>
        <v>22487.4</v>
      </c>
      <c r="K168" s="143" t="s">
        <v>1011</v>
      </c>
      <c r="L168" s="31"/>
      <c r="M168" s="147" t="s">
        <v>1</v>
      </c>
      <c r="N168" s="148" t="s">
        <v>39</v>
      </c>
      <c r="O168" s="149">
        <v>0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161</v>
      </c>
      <c r="AT168" s="151" t="s">
        <v>162</v>
      </c>
      <c r="AU168" s="151" t="s">
        <v>81</v>
      </c>
      <c r="AY168" s="18" t="s">
        <v>160</v>
      </c>
      <c r="BE168" s="152">
        <f>IF(N168="základní",J168,0)</f>
        <v>22487.4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81</v>
      </c>
      <c r="BK168" s="152">
        <f>ROUND(I168*H168,2)</f>
        <v>22487.4</v>
      </c>
      <c r="BL168" s="18" t="s">
        <v>161</v>
      </c>
      <c r="BM168" s="151" t="s">
        <v>924</v>
      </c>
    </row>
    <row r="169" spans="2:51" s="12" customFormat="1" ht="12">
      <c r="B169" s="157"/>
      <c r="D169" s="153" t="s">
        <v>169</v>
      </c>
      <c r="E169" s="158" t="s">
        <v>1</v>
      </c>
      <c r="F169" s="159" t="s">
        <v>925</v>
      </c>
      <c r="H169" s="160">
        <v>4461.786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169</v>
      </c>
      <c r="AU169" s="158" t="s">
        <v>81</v>
      </c>
      <c r="AV169" s="12" t="s">
        <v>83</v>
      </c>
      <c r="AW169" s="12" t="s">
        <v>31</v>
      </c>
      <c r="AX169" s="12" t="s">
        <v>74</v>
      </c>
      <c r="AY169" s="158" t="s">
        <v>160</v>
      </c>
    </row>
    <row r="170" spans="2:51" s="15" customFormat="1" ht="12">
      <c r="B170" s="177"/>
      <c r="D170" s="153" t="s">
        <v>169</v>
      </c>
      <c r="E170" s="178" t="s">
        <v>1</v>
      </c>
      <c r="F170" s="179" t="s">
        <v>199</v>
      </c>
      <c r="H170" s="180">
        <v>4461.786</v>
      </c>
      <c r="L170" s="177"/>
      <c r="M170" s="181"/>
      <c r="N170" s="182"/>
      <c r="O170" s="182"/>
      <c r="P170" s="182"/>
      <c r="Q170" s="182"/>
      <c r="R170" s="182"/>
      <c r="S170" s="182"/>
      <c r="T170" s="183"/>
      <c r="AT170" s="178" t="s">
        <v>169</v>
      </c>
      <c r="AU170" s="178" t="s">
        <v>81</v>
      </c>
      <c r="AV170" s="15" t="s">
        <v>161</v>
      </c>
      <c r="AW170" s="15" t="s">
        <v>31</v>
      </c>
      <c r="AX170" s="15" t="s">
        <v>81</v>
      </c>
      <c r="AY170" s="178" t="s">
        <v>160</v>
      </c>
    </row>
    <row r="171" spans="1:65" s="2" customFormat="1" ht="24.2" customHeight="1">
      <c r="A171" s="30"/>
      <c r="B171" s="140"/>
      <c r="C171" s="141">
        <v>62</v>
      </c>
      <c r="D171" s="141" t="s">
        <v>162</v>
      </c>
      <c r="E171" s="142" t="s">
        <v>295</v>
      </c>
      <c r="F171" s="143" t="s">
        <v>296</v>
      </c>
      <c r="G171" s="144" t="s">
        <v>245</v>
      </c>
      <c r="H171" s="145">
        <v>495.754</v>
      </c>
      <c r="I171" s="146">
        <v>142.88</v>
      </c>
      <c r="J171" s="146">
        <f>ROUND(I171*H171,2)</f>
        <v>70833.33</v>
      </c>
      <c r="K171" s="143" t="s">
        <v>1011</v>
      </c>
      <c r="L171" s="31"/>
      <c r="M171" s="147" t="s">
        <v>1</v>
      </c>
      <c r="N171" s="148" t="s">
        <v>39</v>
      </c>
      <c r="O171" s="149">
        <v>0</v>
      </c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1" t="s">
        <v>161</v>
      </c>
      <c r="AT171" s="151" t="s">
        <v>162</v>
      </c>
      <c r="AU171" s="151" t="s">
        <v>81</v>
      </c>
      <c r="AY171" s="18" t="s">
        <v>160</v>
      </c>
      <c r="BE171" s="152">
        <f>IF(N171="základní",J171,0)</f>
        <v>70833.33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8" t="s">
        <v>81</v>
      </c>
      <c r="BK171" s="152">
        <f>ROUND(I171*H171,2)</f>
        <v>70833.33</v>
      </c>
      <c r="BL171" s="18" t="s">
        <v>161</v>
      </c>
      <c r="BM171" s="151" t="s">
        <v>926</v>
      </c>
    </row>
    <row r="172" spans="1:65" s="2" customFormat="1" ht="24.2" customHeight="1">
      <c r="A172" s="30"/>
      <c r="B172" s="140"/>
      <c r="C172" s="141">
        <v>63</v>
      </c>
      <c r="D172" s="141" t="s">
        <v>162</v>
      </c>
      <c r="E172" s="142" t="s">
        <v>298</v>
      </c>
      <c r="F172" s="143" t="s">
        <v>299</v>
      </c>
      <c r="G172" s="144" t="s">
        <v>245</v>
      </c>
      <c r="H172" s="145">
        <v>2974.524</v>
      </c>
      <c r="I172" s="146">
        <v>12.75</v>
      </c>
      <c r="J172" s="146">
        <f>ROUND(I172*H172,2)</f>
        <v>37925.18</v>
      </c>
      <c r="K172" s="143" t="s">
        <v>1011</v>
      </c>
      <c r="L172" s="31"/>
      <c r="M172" s="147" t="s">
        <v>1</v>
      </c>
      <c r="N172" s="148" t="s">
        <v>39</v>
      </c>
      <c r="O172" s="149">
        <v>0</v>
      </c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1" t="s">
        <v>161</v>
      </c>
      <c r="AT172" s="151" t="s">
        <v>162</v>
      </c>
      <c r="AU172" s="151" t="s">
        <v>81</v>
      </c>
      <c r="AY172" s="18" t="s">
        <v>160</v>
      </c>
      <c r="BE172" s="152">
        <f>IF(N172="základní",J172,0)</f>
        <v>37925.18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81</v>
      </c>
      <c r="BK172" s="152">
        <f>ROUND(I172*H172,2)</f>
        <v>37925.18</v>
      </c>
      <c r="BL172" s="18" t="s">
        <v>161</v>
      </c>
      <c r="BM172" s="151" t="s">
        <v>927</v>
      </c>
    </row>
    <row r="173" spans="2:51" s="12" customFormat="1" ht="12">
      <c r="B173" s="157"/>
      <c r="D173" s="153" t="s">
        <v>169</v>
      </c>
      <c r="E173" s="158" t="s">
        <v>1</v>
      </c>
      <c r="F173" s="159" t="s">
        <v>928</v>
      </c>
      <c r="H173" s="160">
        <v>2974.524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169</v>
      </c>
      <c r="AU173" s="158" t="s">
        <v>81</v>
      </c>
      <c r="AV173" s="12" t="s">
        <v>83</v>
      </c>
      <c r="AW173" s="12" t="s">
        <v>31</v>
      </c>
      <c r="AX173" s="12" t="s">
        <v>74</v>
      </c>
      <c r="AY173" s="158" t="s">
        <v>160</v>
      </c>
    </row>
    <row r="174" spans="2:51" s="15" customFormat="1" ht="12">
      <c r="B174" s="177"/>
      <c r="D174" s="153" t="s">
        <v>169</v>
      </c>
      <c r="E174" s="178" t="s">
        <v>1</v>
      </c>
      <c r="F174" s="179" t="s">
        <v>199</v>
      </c>
      <c r="H174" s="180">
        <v>2974.524</v>
      </c>
      <c r="L174" s="177"/>
      <c r="M174" s="181"/>
      <c r="N174" s="182"/>
      <c r="O174" s="182"/>
      <c r="P174" s="182"/>
      <c r="Q174" s="182"/>
      <c r="R174" s="182"/>
      <c r="S174" s="182"/>
      <c r="T174" s="183"/>
      <c r="AT174" s="178" t="s">
        <v>169</v>
      </c>
      <c r="AU174" s="178" t="s">
        <v>81</v>
      </c>
      <c r="AV174" s="15" t="s">
        <v>161</v>
      </c>
      <c r="AW174" s="15" t="s">
        <v>31</v>
      </c>
      <c r="AX174" s="15" t="s">
        <v>81</v>
      </c>
      <c r="AY174" s="178" t="s">
        <v>160</v>
      </c>
    </row>
    <row r="175" spans="1:65" s="2" customFormat="1" ht="24.2" customHeight="1">
      <c r="A175" s="30"/>
      <c r="B175" s="140"/>
      <c r="C175" s="141">
        <v>65</v>
      </c>
      <c r="D175" s="141" t="s">
        <v>162</v>
      </c>
      <c r="E175" s="142" t="s">
        <v>302</v>
      </c>
      <c r="F175" s="143" t="s">
        <v>303</v>
      </c>
      <c r="G175" s="144" t="s">
        <v>245</v>
      </c>
      <c r="H175" s="145">
        <v>495.754</v>
      </c>
      <c r="I175" s="146">
        <v>330</v>
      </c>
      <c r="J175" s="146">
        <f>ROUND(I175*H175,2)</f>
        <v>163598.82</v>
      </c>
      <c r="K175" s="143" t="s">
        <v>1011</v>
      </c>
      <c r="L175" s="31"/>
      <c r="M175" s="184" t="s">
        <v>1</v>
      </c>
      <c r="N175" s="185" t="s">
        <v>39</v>
      </c>
      <c r="O175" s="186">
        <v>0</v>
      </c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161</v>
      </c>
      <c r="AT175" s="151" t="s">
        <v>162</v>
      </c>
      <c r="AU175" s="151" t="s">
        <v>81</v>
      </c>
      <c r="AY175" s="18" t="s">
        <v>160</v>
      </c>
      <c r="BE175" s="152">
        <f>IF(N175="základní",J175,0)</f>
        <v>163598.82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81</v>
      </c>
      <c r="BK175" s="152">
        <f>ROUND(I175*H175,2)</f>
        <v>163598.82</v>
      </c>
      <c r="BL175" s="18" t="s">
        <v>161</v>
      </c>
      <c r="BM175" s="151" t="s">
        <v>929</v>
      </c>
    </row>
    <row r="176" spans="1:31" s="2" customFormat="1" ht="6.95" customHeight="1">
      <c r="A176" s="30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autoFilter ref="C125:K175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0"/>
  <sheetViews>
    <sheetView showGridLines="0" workbookViewId="0" topLeftCell="A117">
      <selection activeCell="K134" sqref="K13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125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884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930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ROUND(J127,2)</f>
        <v>122971.81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ROUND((SUM(BE127:BE139)),2)</f>
        <v>122971.81</v>
      </c>
      <c r="G37" s="30"/>
      <c r="H37" s="30"/>
      <c r="I37" s="104">
        <v>0.21</v>
      </c>
      <c r="J37" s="103">
        <f>ROUND(((SUM(BE127:BE139))*I37),2)</f>
        <v>25824.08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ROUND((SUM(BF127:BF139)),2)</f>
        <v>0</v>
      </c>
      <c r="G38" s="30"/>
      <c r="H38" s="30"/>
      <c r="I38" s="104">
        <v>0.15</v>
      </c>
      <c r="J38" s="103">
        <f>ROUND(((SUM(BF127:BF139))*I38),2)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ROUND((SUM(BG127:BG139)),2)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ROUND((SUM(BH127:BH139)),2)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ROUND((SUM(BI127:BI139)),2)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148795.89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884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011 - ZM 011 - Vnitřní omítky - tloušťka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J127</f>
        <v>122971.81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306</v>
      </c>
      <c r="E101" s="118"/>
      <c r="F101" s="118"/>
      <c r="G101" s="118"/>
      <c r="H101" s="118"/>
      <c r="I101" s="118"/>
      <c r="J101" s="119">
        <f>J128</f>
        <v>122971.81</v>
      </c>
      <c r="L101" s="116"/>
    </row>
    <row r="102" spans="2:12" s="16" customFormat="1" ht="19.9" customHeight="1">
      <c r="B102" s="188"/>
      <c r="D102" s="189" t="s">
        <v>307</v>
      </c>
      <c r="E102" s="190"/>
      <c r="F102" s="190"/>
      <c r="G102" s="190"/>
      <c r="H102" s="190"/>
      <c r="I102" s="190"/>
      <c r="J102" s="191">
        <f>J129</f>
        <v>116872.93</v>
      </c>
      <c r="L102" s="188"/>
    </row>
    <row r="103" spans="2:12" s="16" customFormat="1" ht="19.9" customHeight="1">
      <c r="B103" s="188"/>
      <c r="D103" s="189" t="s">
        <v>308</v>
      </c>
      <c r="E103" s="190"/>
      <c r="F103" s="190"/>
      <c r="G103" s="190"/>
      <c r="H103" s="190"/>
      <c r="I103" s="190"/>
      <c r="J103" s="191">
        <f>J137</f>
        <v>6098.88</v>
      </c>
      <c r="L103" s="188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145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262" t="str">
        <f>E7</f>
        <v>Bytový dům, ul. K Archivu 1993/2, Nový Jičín</v>
      </c>
      <c r="F113" s="263"/>
      <c r="G113" s="263"/>
      <c r="H113" s="263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s="1" customFormat="1" ht="12" customHeight="1">
      <c r="B114" s="21"/>
      <c r="C114" s="27" t="s">
        <v>131</v>
      </c>
      <c r="L114" s="21"/>
    </row>
    <row r="115" spans="2:12" s="1" customFormat="1" ht="16.5" customHeight="1">
      <c r="B115" s="21"/>
      <c r="E115" s="262" t="s">
        <v>132</v>
      </c>
      <c r="F115" s="237"/>
      <c r="G115" s="237"/>
      <c r="H115" s="237"/>
      <c r="L115" s="21"/>
    </row>
    <row r="116" spans="2:12" s="1" customFormat="1" ht="12" customHeight="1">
      <c r="B116" s="21"/>
      <c r="C116" s="27" t="s">
        <v>133</v>
      </c>
      <c r="L116" s="21"/>
    </row>
    <row r="117" spans="1:31" s="2" customFormat="1" ht="16.5" customHeight="1">
      <c r="A117" s="30"/>
      <c r="B117" s="31"/>
      <c r="C117" s="30"/>
      <c r="D117" s="30"/>
      <c r="E117" s="264" t="s">
        <v>884</v>
      </c>
      <c r="F117" s="265"/>
      <c r="G117" s="265"/>
      <c r="H117" s="265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135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57" t="str">
        <f>E13</f>
        <v>011 - ZM 011 - Vnitřní omítky - tloušťka</v>
      </c>
      <c r="F119" s="265"/>
      <c r="G119" s="265"/>
      <c r="H119" s="26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18</v>
      </c>
      <c r="D121" s="30"/>
      <c r="E121" s="30"/>
      <c r="F121" s="25" t="str">
        <f>F16</f>
        <v xml:space="preserve"> </v>
      </c>
      <c r="G121" s="30"/>
      <c r="H121" s="30"/>
      <c r="I121" s="27" t="s">
        <v>20</v>
      </c>
      <c r="J121" s="53">
        <f>IF(J16="","",J16)</f>
        <v>44475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21</v>
      </c>
      <c r="D123" s="30"/>
      <c r="E123" s="30"/>
      <c r="F123" s="25" t="str">
        <f>E19</f>
        <v xml:space="preserve">Město Nový Jičín - </v>
      </c>
      <c r="G123" s="30"/>
      <c r="H123" s="30"/>
      <c r="I123" s="27" t="s">
        <v>30</v>
      </c>
      <c r="J123" s="28" t="str">
        <f>E25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27</v>
      </c>
      <c r="D124" s="30"/>
      <c r="E124" s="30"/>
      <c r="F124" s="25" t="str">
        <f>IF(E22="","",E22)</f>
        <v>NOSTA, s.r.o.</v>
      </c>
      <c r="G124" s="30"/>
      <c r="H124" s="30"/>
      <c r="I124" s="27" t="s">
        <v>32</v>
      </c>
      <c r="J124" s="28" t="str">
        <f>E28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20"/>
      <c r="B126" s="121"/>
      <c r="C126" s="122" t="s">
        <v>146</v>
      </c>
      <c r="D126" s="123" t="s">
        <v>59</v>
      </c>
      <c r="E126" s="123" t="s">
        <v>55</v>
      </c>
      <c r="F126" s="123" t="s">
        <v>56</v>
      </c>
      <c r="G126" s="123" t="s">
        <v>147</v>
      </c>
      <c r="H126" s="123" t="s">
        <v>148</v>
      </c>
      <c r="I126" s="123" t="s">
        <v>149</v>
      </c>
      <c r="J126" s="123" t="s">
        <v>139</v>
      </c>
      <c r="K126" s="124" t="s">
        <v>150</v>
      </c>
      <c r="L126" s="125"/>
      <c r="M126" s="60" t="s">
        <v>1</v>
      </c>
      <c r="N126" s="61" t="s">
        <v>38</v>
      </c>
      <c r="O126" s="61" t="s">
        <v>151</v>
      </c>
      <c r="P126" s="61" t="s">
        <v>152</v>
      </c>
      <c r="Q126" s="61" t="s">
        <v>153</v>
      </c>
      <c r="R126" s="61" t="s">
        <v>154</v>
      </c>
      <c r="S126" s="61" t="s">
        <v>155</v>
      </c>
      <c r="T126" s="62" t="s">
        <v>156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9" customHeight="1">
      <c r="A127" s="30"/>
      <c r="B127" s="31"/>
      <c r="C127" s="67" t="s">
        <v>157</v>
      </c>
      <c r="D127" s="30"/>
      <c r="E127" s="30"/>
      <c r="F127" s="30"/>
      <c r="G127" s="30"/>
      <c r="H127" s="30"/>
      <c r="I127" s="30"/>
      <c r="J127" s="126">
        <f>BK127</f>
        <v>122971.81</v>
      </c>
      <c r="K127" s="30"/>
      <c r="L127" s="31"/>
      <c r="M127" s="63"/>
      <c r="N127" s="54"/>
      <c r="O127" s="64"/>
      <c r="P127" s="127">
        <f>P128</f>
        <v>185.18597999999997</v>
      </c>
      <c r="Q127" s="64"/>
      <c r="R127" s="127">
        <f>R128</f>
        <v>16.2552138</v>
      </c>
      <c r="S127" s="64"/>
      <c r="T127" s="128">
        <f>T128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73</v>
      </c>
      <c r="AU127" s="18" t="s">
        <v>141</v>
      </c>
      <c r="BK127" s="129">
        <f>BK128</f>
        <v>122971.81</v>
      </c>
    </row>
    <row r="128" spans="2:63" s="11" customFormat="1" ht="25.9" customHeight="1">
      <c r="B128" s="130"/>
      <c r="D128" s="131" t="s">
        <v>73</v>
      </c>
      <c r="E128" s="132" t="s">
        <v>311</v>
      </c>
      <c r="F128" s="132" t="s">
        <v>312</v>
      </c>
      <c r="J128" s="133">
        <f>BK128</f>
        <v>122971.81</v>
      </c>
      <c r="L128" s="130"/>
      <c r="M128" s="134"/>
      <c r="N128" s="135"/>
      <c r="O128" s="135"/>
      <c r="P128" s="136">
        <f>P129+P137</f>
        <v>185.18597999999997</v>
      </c>
      <c r="Q128" s="135"/>
      <c r="R128" s="136">
        <f>R129+R137</f>
        <v>16.2552138</v>
      </c>
      <c r="S128" s="135"/>
      <c r="T128" s="137">
        <f>T129+T137</f>
        <v>0</v>
      </c>
      <c r="AR128" s="131" t="s">
        <v>81</v>
      </c>
      <c r="AT128" s="138" t="s">
        <v>73</v>
      </c>
      <c r="AU128" s="138" t="s">
        <v>74</v>
      </c>
      <c r="AY128" s="131" t="s">
        <v>160</v>
      </c>
      <c r="BK128" s="139">
        <f>BK129+BK137</f>
        <v>122971.81</v>
      </c>
    </row>
    <row r="129" spans="2:63" s="11" customFormat="1" ht="22.9" customHeight="1">
      <c r="B129" s="130"/>
      <c r="D129" s="131" t="s">
        <v>73</v>
      </c>
      <c r="E129" s="192" t="s">
        <v>200</v>
      </c>
      <c r="F129" s="192" t="s">
        <v>313</v>
      </c>
      <c r="J129" s="193">
        <f>BK129</f>
        <v>116872.93</v>
      </c>
      <c r="L129" s="130"/>
      <c r="M129" s="134"/>
      <c r="N129" s="135"/>
      <c r="O129" s="135"/>
      <c r="P129" s="136">
        <f>SUM(P130:P136)</f>
        <v>185.18597999999997</v>
      </c>
      <c r="Q129" s="135"/>
      <c r="R129" s="136">
        <f>SUM(R130:R136)</f>
        <v>16.2552138</v>
      </c>
      <c r="S129" s="135"/>
      <c r="T129" s="137">
        <f>SUM(T130:T136)</f>
        <v>0</v>
      </c>
      <c r="AR129" s="131" t="s">
        <v>81</v>
      </c>
      <c r="AT129" s="138" t="s">
        <v>73</v>
      </c>
      <c r="AU129" s="138" t="s">
        <v>81</v>
      </c>
      <c r="AY129" s="131" t="s">
        <v>160</v>
      </c>
      <c r="BK129" s="139">
        <f>SUM(BK130:BK136)</f>
        <v>116872.93</v>
      </c>
    </row>
    <row r="130" spans="1:65" s="2" customFormat="1" ht="24.2" customHeight="1">
      <c r="A130" s="30"/>
      <c r="B130" s="140"/>
      <c r="C130" s="141"/>
      <c r="D130" s="141" t="s">
        <v>162</v>
      </c>
      <c r="E130" s="142" t="s">
        <v>931</v>
      </c>
      <c r="F130" s="143" t="s">
        <v>932</v>
      </c>
      <c r="G130" s="144" t="s">
        <v>213</v>
      </c>
      <c r="H130" s="145">
        <v>2057.622</v>
      </c>
      <c r="I130" s="146">
        <v>56.8</v>
      </c>
      <c r="J130" s="146">
        <f>ROUND(I130*H130,2)</f>
        <v>116872.93</v>
      </c>
      <c r="K130" s="143" t="s">
        <v>1013</v>
      </c>
      <c r="L130" s="31"/>
      <c r="M130" s="147" t="s">
        <v>1</v>
      </c>
      <c r="N130" s="148" t="s">
        <v>39</v>
      </c>
      <c r="O130" s="149">
        <v>0.09</v>
      </c>
      <c r="P130" s="149">
        <f>O130*H130</f>
        <v>185.18597999999997</v>
      </c>
      <c r="Q130" s="149">
        <v>0.0079</v>
      </c>
      <c r="R130" s="149">
        <f>Q130*H130</f>
        <v>16.2552138</v>
      </c>
      <c r="S130" s="149">
        <v>0</v>
      </c>
      <c r="T130" s="15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1" t="s">
        <v>161</v>
      </c>
      <c r="AT130" s="151" t="s">
        <v>162</v>
      </c>
      <c r="AU130" s="151" t="s">
        <v>83</v>
      </c>
      <c r="AY130" s="18" t="s">
        <v>160</v>
      </c>
      <c r="BE130" s="152">
        <f>IF(N130="základní",J130,0)</f>
        <v>116872.93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81</v>
      </c>
      <c r="BK130" s="152">
        <f>ROUND(I130*H130,2)</f>
        <v>116872.93</v>
      </c>
      <c r="BL130" s="18" t="s">
        <v>161</v>
      </c>
      <c r="BM130" s="151" t="s">
        <v>933</v>
      </c>
    </row>
    <row r="131" spans="2:51" s="12" customFormat="1" ht="12">
      <c r="B131" s="157"/>
      <c r="D131" s="153" t="s">
        <v>169</v>
      </c>
      <c r="E131" s="158" t="s">
        <v>1</v>
      </c>
      <c r="F131" s="159" t="s">
        <v>934</v>
      </c>
      <c r="H131" s="160">
        <v>91.758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83</v>
      </c>
      <c r="AV131" s="12" t="s">
        <v>83</v>
      </c>
      <c r="AW131" s="12" t="s">
        <v>31</v>
      </c>
      <c r="AX131" s="12" t="s">
        <v>74</v>
      </c>
      <c r="AY131" s="158" t="s">
        <v>160</v>
      </c>
    </row>
    <row r="132" spans="2:51" s="12" customFormat="1" ht="12">
      <c r="B132" s="157"/>
      <c r="D132" s="153" t="s">
        <v>169</v>
      </c>
      <c r="E132" s="158" t="s">
        <v>1</v>
      </c>
      <c r="F132" s="159" t="s">
        <v>935</v>
      </c>
      <c r="H132" s="160">
        <v>100.62</v>
      </c>
      <c r="L132" s="157"/>
      <c r="M132" s="161"/>
      <c r="N132" s="162"/>
      <c r="O132" s="162"/>
      <c r="P132" s="162"/>
      <c r="Q132" s="162"/>
      <c r="R132" s="162"/>
      <c r="S132" s="162"/>
      <c r="T132" s="163"/>
      <c r="AT132" s="158" t="s">
        <v>169</v>
      </c>
      <c r="AU132" s="158" t="s">
        <v>83</v>
      </c>
      <c r="AV132" s="12" t="s">
        <v>83</v>
      </c>
      <c r="AW132" s="12" t="s">
        <v>31</v>
      </c>
      <c r="AX132" s="12" t="s">
        <v>74</v>
      </c>
      <c r="AY132" s="158" t="s">
        <v>160</v>
      </c>
    </row>
    <row r="133" spans="2:51" s="13" customFormat="1" ht="12">
      <c r="B133" s="164"/>
      <c r="D133" s="153" t="s">
        <v>169</v>
      </c>
      <c r="E133" s="165" t="s">
        <v>1</v>
      </c>
      <c r="F133" s="166" t="s">
        <v>174</v>
      </c>
      <c r="H133" s="167">
        <v>192.378</v>
      </c>
      <c r="L133" s="164"/>
      <c r="M133" s="168"/>
      <c r="N133" s="169"/>
      <c r="O133" s="169"/>
      <c r="P133" s="169"/>
      <c r="Q133" s="169"/>
      <c r="R133" s="169"/>
      <c r="S133" s="169"/>
      <c r="T133" s="170"/>
      <c r="AT133" s="165" t="s">
        <v>169</v>
      </c>
      <c r="AU133" s="165" t="s">
        <v>83</v>
      </c>
      <c r="AV133" s="13" t="s">
        <v>91</v>
      </c>
      <c r="AW133" s="13" t="s">
        <v>31</v>
      </c>
      <c r="AX133" s="13" t="s">
        <v>74</v>
      </c>
      <c r="AY133" s="165" t="s">
        <v>160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936</v>
      </c>
      <c r="H134" s="160">
        <v>1865.244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83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3" customFormat="1" ht="12">
      <c r="B135" s="164"/>
      <c r="D135" s="153" t="s">
        <v>169</v>
      </c>
      <c r="E135" s="165" t="s">
        <v>1</v>
      </c>
      <c r="F135" s="166" t="s">
        <v>174</v>
      </c>
      <c r="H135" s="167">
        <v>1865.244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169</v>
      </c>
      <c r="AU135" s="165" t="s">
        <v>83</v>
      </c>
      <c r="AV135" s="13" t="s">
        <v>91</v>
      </c>
      <c r="AW135" s="13" t="s">
        <v>31</v>
      </c>
      <c r="AX135" s="13" t="s">
        <v>74</v>
      </c>
      <c r="AY135" s="165" t="s">
        <v>160</v>
      </c>
    </row>
    <row r="136" spans="2:51" s="15" customFormat="1" ht="12">
      <c r="B136" s="177"/>
      <c r="D136" s="153" t="s">
        <v>169</v>
      </c>
      <c r="E136" s="178" t="s">
        <v>1</v>
      </c>
      <c r="F136" s="179" t="s">
        <v>199</v>
      </c>
      <c r="H136" s="180">
        <v>2057.622</v>
      </c>
      <c r="L136" s="177"/>
      <c r="M136" s="181"/>
      <c r="N136" s="182"/>
      <c r="O136" s="182"/>
      <c r="P136" s="182"/>
      <c r="Q136" s="182"/>
      <c r="R136" s="182"/>
      <c r="S136" s="182"/>
      <c r="T136" s="183"/>
      <c r="AT136" s="178" t="s">
        <v>169</v>
      </c>
      <c r="AU136" s="178" t="s">
        <v>83</v>
      </c>
      <c r="AV136" s="15" t="s">
        <v>161</v>
      </c>
      <c r="AW136" s="15" t="s">
        <v>31</v>
      </c>
      <c r="AX136" s="15" t="s">
        <v>81</v>
      </c>
      <c r="AY136" s="178" t="s">
        <v>160</v>
      </c>
    </row>
    <row r="137" spans="2:63" s="11" customFormat="1" ht="22.9" customHeight="1">
      <c r="B137" s="130"/>
      <c r="D137" s="131" t="s">
        <v>73</v>
      </c>
      <c r="E137" s="192" t="s">
        <v>241</v>
      </c>
      <c r="F137" s="192" t="s">
        <v>242</v>
      </c>
      <c r="J137" s="193">
        <f>BK137</f>
        <v>6098.88</v>
      </c>
      <c r="L137" s="130"/>
      <c r="M137" s="134"/>
      <c r="N137" s="135"/>
      <c r="O137" s="135"/>
      <c r="P137" s="136">
        <f>SUM(P138:P139)</f>
        <v>0</v>
      </c>
      <c r="Q137" s="135"/>
      <c r="R137" s="136">
        <f>SUM(R138:R139)</f>
        <v>0</v>
      </c>
      <c r="S137" s="135"/>
      <c r="T137" s="137">
        <f>SUM(T138:T139)</f>
        <v>0</v>
      </c>
      <c r="AR137" s="131" t="s">
        <v>81</v>
      </c>
      <c r="AT137" s="138" t="s">
        <v>73</v>
      </c>
      <c r="AU137" s="138" t="s">
        <v>81</v>
      </c>
      <c r="AY137" s="131" t="s">
        <v>160</v>
      </c>
      <c r="BK137" s="139">
        <f>SUM(BK138:BK139)</f>
        <v>6098.88</v>
      </c>
    </row>
    <row r="138" spans="1:65" s="2" customFormat="1" ht="37.9" customHeight="1">
      <c r="A138" s="30"/>
      <c r="B138" s="140"/>
      <c r="C138" s="141">
        <v>83</v>
      </c>
      <c r="D138" s="141" t="s">
        <v>162</v>
      </c>
      <c r="E138" s="142" t="s">
        <v>243</v>
      </c>
      <c r="F138" s="143" t="s">
        <v>244</v>
      </c>
      <c r="G138" s="144" t="s">
        <v>245</v>
      </c>
      <c r="H138" s="145">
        <v>16.255</v>
      </c>
      <c r="I138" s="146">
        <v>375.2</v>
      </c>
      <c r="J138" s="146">
        <f>ROUND(I138*H138,2)</f>
        <v>6098.88</v>
      </c>
      <c r="K138" s="143" t="s">
        <v>1015</v>
      </c>
      <c r="L138" s="31"/>
      <c r="M138" s="147" t="s">
        <v>1</v>
      </c>
      <c r="N138" s="148" t="s">
        <v>39</v>
      </c>
      <c r="O138" s="149">
        <v>0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1" t="s">
        <v>161</v>
      </c>
      <c r="AT138" s="151" t="s">
        <v>162</v>
      </c>
      <c r="AU138" s="151" t="s">
        <v>83</v>
      </c>
      <c r="AY138" s="18" t="s">
        <v>160</v>
      </c>
      <c r="BE138" s="152">
        <f>IF(N138="základní",J138,0)</f>
        <v>6098.88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81</v>
      </c>
      <c r="BK138" s="152">
        <f>ROUND(I138*H138,2)</f>
        <v>6098.88</v>
      </c>
      <c r="BL138" s="18" t="s">
        <v>161</v>
      </c>
      <c r="BM138" s="151" t="s">
        <v>369</v>
      </c>
    </row>
    <row r="139" spans="1:47" s="2" customFormat="1" ht="19.5">
      <c r="A139" s="30"/>
      <c r="B139" s="31"/>
      <c r="C139" s="30"/>
      <c r="D139" s="153" t="s">
        <v>167</v>
      </c>
      <c r="E139" s="30"/>
      <c r="F139" s="154" t="s">
        <v>247</v>
      </c>
      <c r="G139" s="30"/>
      <c r="H139" s="30"/>
      <c r="I139" s="30"/>
      <c r="J139" s="30"/>
      <c r="K139" s="30"/>
      <c r="L139" s="31"/>
      <c r="M139" s="206"/>
      <c r="N139" s="207"/>
      <c r="O139" s="208"/>
      <c r="P139" s="208"/>
      <c r="Q139" s="208"/>
      <c r="R139" s="208"/>
      <c r="S139" s="208"/>
      <c r="T139" s="209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8" t="s">
        <v>167</v>
      </c>
      <c r="AU139" s="18" t="s">
        <v>83</v>
      </c>
    </row>
    <row r="140" spans="1:31" s="2" customFormat="1" ht="6.95" customHeight="1">
      <c r="A140" s="30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31"/>
      <c r="M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</sheetData>
  <autoFilter ref="C126:K139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3"/>
  <sheetViews>
    <sheetView showGridLines="0" workbookViewId="0" topLeftCell="A147">
      <selection activeCell="C173" sqref="C17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8515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128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884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937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ROUND(J128,2)</f>
        <v>56132.27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ROUND((SUM(BE128:BE172)),2)</f>
        <v>56132.27</v>
      </c>
      <c r="G37" s="30"/>
      <c r="H37" s="30"/>
      <c r="I37" s="104">
        <v>0.21</v>
      </c>
      <c r="J37" s="103">
        <f>ROUND(((SUM(BE128:BE172))*I37),2)</f>
        <v>11787.78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ROUND((SUM(BF128:BF172)),2)</f>
        <v>0</v>
      </c>
      <c r="G38" s="30"/>
      <c r="H38" s="30"/>
      <c r="I38" s="104">
        <v>0.15</v>
      </c>
      <c r="J38" s="103">
        <f>ROUND(((SUM(BF128:BF172))*I38),2)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ROUND((SUM(BG128:BG172)),2)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ROUND((SUM(BH128:BH172)),2)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ROUND((SUM(BI128:BI172)),2)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67920.05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884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012 - ZM 012 - Odstranění hydroizolační lepenky podlah, odstranění soklů schodiště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J128</f>
        <v>56132.27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938</v>
      </c>
      <c r="E101" s="118"/>
      <c r="F101" s="118"/>
      <c r="G101" s="118"/>
      <c r="H101" s="118"/>
      <c r="I101" s="118"/>
      <c r="J101" s="119">
        <f>J129</f>
        <v>24858.399999999998</v>
      </c>
      <c r="L101" s="116"/>
    </row>
    <row r="102" spans="2:12" s="9" customFormat="1" ht="24.95" customHeight="1">
      <c r="B102" s="116"/>
      <c r="D102" s="117" t="s">
        <v>309</v>
      </c>
      <c r="E102" s="118"/>
      <c r="F102" s="118"/>
      <c r="G102" s="118"/>
      <c r="H102" s="118"/>
      <c r="I102" s="118"/>
      <c r="J102" s="119">
        <f>J146</f>
        <v>19758.38</v>
      </c>
      <c r="L102" s="116"/>
    </row>
    <row r="103" spans="2:12" s="16" customFormat="1" ht="19.9" customHeight="1">
      <c r="B103" s="188"/>
      <c r="D103" s="189" t="s">
        <v>939</v>
      </c>
      <c r="E103" s="190"/>
      <c r="F103" s="190"/>
      <c r="G103" s="190"/>
      <c r="H103" s="190"/>
      <c r="I103" s="190"/>
      <c r="J103" s="191">
        <f>J147</f>
        <v>19758.38</v>
      </c>
      <c r="L103" s="188"/>
    </row>
    <row r="104" spans="2:12" s="9" customFormat="1" ht="24.95" customHeight="1">
      <c r="B104" s="116"/>
      <c r="D104" s="117" t="s">
        <v>144</v>
      </c>
      <c r="E104" s="118"/>
      <c r="F104" s="118"/>
      <c r="G104" s="118"/>
      <c r="H104" s="118"/>
      <c r="I104" s="118"/>
      <c r="J104" s="119">
        <f>J155</f>
        <v>11515.49</v>
      </c>
      <c r="L104" s="116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145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62" t="str">
        <f>E7</f>
        <v>Bytový dům, ul. K Archivu 1993/2, Nový Jičín</v>
      </c>
      <c r="F114" s="263"/>
      <c r="G114" s="263"/>
      <c r="H114" s="263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s="1" customFormat="1" ht="12" customHeight="1">
      <c r="B115" s="21"/>
      <c r="C115" s="27" t="s">
        <v>131</v>
      </c>
      <c r="L115" s="21"/>
    </row>
    <row r="116" spans="2:12" s="1" customFormat="1" ht="16.5" customHeight="1">
      <c r="B116" s="21"/>
      <c r="E116" s="262" t="s">
        <v>132</v>
      </c>
      <c r="F116" s="237"/>
      <c r="G116" s="237"/>
      <c r="H116" s="237"/>
      <c r="L116" s="21"/>
    </row>
    <row r="117" spans="2:12" s="1" customFormat="1" ht="12" customHeight="1">
      <c r="B117" s="21"/>
      <c r="C117" s="27" t="s">
        <v>133</v>
      </c>
      <c r="L117" s="21"/>
    </row>
    <row r="118" spans="1:31" s="2" customFormat="1" ht="16.5" customHeight="1">
      <c r="A118" s="30"/>
      <c r="B118" s="31"/>
      <c r="C118" s="30"/>
      <c r="D118" s="30"/>
      <c r="E118" s="264" t="s">
        <v>884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135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30" customHeight="1">
      <c r="A120" s="30"/>
      <c r="B120" s="31"/>
      <c r="C120" s="30"/>
      <c r="D120" s="30"/>
      <c r="E120" s="257" t="str">
        <f>E13</f>
        <v>012 - ZM 012 - Odstranění hydroizolační lepenky podlah, odstranění soklů schodiště</v>
      </c>
      <c r="F120" s="265"/>
      <c r="G120" s="265"/>
      <c r="H120" s="265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18</v>
      </c>
      <c r="D122" s="30"/>
      <c r="E122" s="30"/>
      <c r="F122" s="25" t="str">
        <f>F16</f>
        <v xml:space="preserve"> </v>
      </c>
      <c r="G122" s="30"/>
      <c r="H122" s="30"/>
      <c r="I122" s="27" t="s">
        <v>20</v>
      </c>
      <c r="J122" s="53">
        <f>IF(J16="","",J16)</f>
        <v>44475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21</v>
      </c>
      <c r="D124" s="30"/>
      <c r="E124" s="30"/>
      <c r="F124" s="25" t="str">
        <f>E19</f>
        <v xml:space="preserve">Město Nový Jičín - </v>
      </c>
      <c r="G124" s="30"/>
      <c r="H124" s="30"/>
      <c r="I124" s="27" t="s">
        <v>30</v>
      </c>
      <c r="J124" s="28" t="str">
        <f>E25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27</v>
      </c>
      <c r="D125" s="30"/>
      <c r="E125" s="30"/>
      <c r="F125" s="25" t="str">
        <f>IF(E22="","",E22)</f>
        <v>NOSTA, s.r.o.</v>
      </c>
      <c r="G125" s="30"/>
      <c r="H125" s="30"/>
      <c r="I125" s="27" t="s">
        <v>32</v>
      </c>
      <c r="J125" s="28" t="str">
        <f>E28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0" customFormat="1" ht="29.25" customHeight="1">
      <c r="A127" s="120"/>
      <c r="B127" s="121"/>
      <c r="C127" s="122" t="s">
        <v>146</v>
      </c>
      <c r="D127" s="123" t="s">
        <v>59</v>
      </c>
      <c r="E127" s="123" t="s">
        <v>55</v>
      </c>
      <c r="F127" s="123" t="s">
        <v>56</v>
      </c>
      <c r="G127" s="123" t="s">
        <v>147</v>
      </c>
      <c r="H127" s="123" t="s">
        <v>148</v>
      </c>
      <c r="I127" s="123" t="s">
        <v>149</v>
      </c>
      <c r="J127" s="123" t="s">
        <v>139</v>
      </c>
      <c r="K127" s="124" t="s">
        <v>150</v>
      </c>
      <c r="L127" s="125"/>
      <c r="M127" s="60" t="s">
        <v>1</v>
      </c>
      <c r="N127" s="61" t="s">
        <v>38</v>
      </c>
      <c r="O127" s="61" t="s">
        <v>151</v>
      </c>
      <c r="P127" s="61" t="s">
        <v>152</v>
      </c>
      <c r="Q127" s="61" t="s">
        <v>153</v>
      </c>
      <c r="R127" s="61" t="s">
        <v>154</v>
      </c>
      <c r="S127" s="61" t="s">
        <v>155</v>
      </c>
      <c r="T127" s="62" t="s">
        <v>156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30"/>
      <c r="B128" s="31"/>
      <c r="C128" s="67" t="s">
        <v>157</v>
      </c>
      <c r="D128" s="30"/>
      <c r="E128" s="30"/>
      <c r="F128" s="30"/>
      <c r="G128" s="30"/>
      <c r="H128" s="30"/>
      <c r="I128" s="30"/>
      <c r="J128" s="126">
        <f>BK128</f>
        <v>56132.27</v>
      </c>
      <c r="K128" s="30"/>
      <c r="L128" s="31"/>
      <c r="M128" s="63"/>
      <c r="N128" s="54"/>
      <c r="O128" s="64"/>
      <c r="P128" s="127">
        <f>P129+P146+P155</f>
        <v>68.24247500000001</v>
      </c>
      <c r="Q128" s="64"/>
      <c r="R128" s="127">
        <f>R129+R146+R155</f>
        <v>0.019809900000000002</v>
      </c>
      <c r="S128" s="64"/>
      <c r="T128" s="128">
        <f>T129+T146+T155</f>
        <v>4.0538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73</v>
      </c>
      <c r="AU128" s="18" t="s">
        <v>141</v>
      </c>
      <c r="BK128" s="129">
        <f>BK129+BK146+BK155</f>
        <v>56132.27</v>
      </c>
    </row>
    <row r="129" spans="2:63" s="11" customFormat="1" ht="25.9" customHeight="1">
      <c r="B129" s="130"/>
      <c r="D129" s="131" t="s">
        <v>73</v>
      </c>
      <c r="E129" s="132" t="s">
        <v>940</v>
      </c>
      <c r="F129" s="132" t="s">
        <v>941</v>
      </c>
      <c r="J129" s="133">
        <f>BK129</f>
        <v>24858.399999999998</v>
      </c>
      <c r="L129" s="130"/>
      <c r="M129" s="134"/>
      <c r="N129" s="135"/>
      <c r="O129" s="135"/>
      <c r="P129" s="136">
        <f>SUM(P130:P145)</f>
        <v>10.417275</v>
      </c>
      <c r="Q129" s="135"/>
      <c r="R129" s="136">
        <f>SUM(R130:R145)</f>
        <v>0.019809900000000002</v>
      </c>
      <c r="S129" s="135"/>
      <c r="T129" s="137">
        <f>SUM(T130:T145)</f>
        <v>0</v>
      </c>
      <c r="AR129" s="131" t="s">
        <v>83</v>
      </c>
      <c r="AT129" s="138" t="s">
        <v>73</v>
      </c>
      <c r="AU129" s="138" t="s">
        <v>74</v>
      </c>
      <c r="AY129" s="131" t="s">
        <v>160</v>
      </c>
      <c r="BK129" s="139">
        <f>SUM(BK130:BK145)</f>
        <v>24858.399999999998</v>
      </c>
    </row>
    <row r="130" spans="1:65" s="2" customFormat="1" ht="24.2" customHeight="1">
      <c r="A130" s="30"/>
      <c r="B130" s="140"/>
      <c r="C130" s="141">
        <v>178</v>
      </c>
      <c r="D130" s="141" t="s">
        <v>162</v>
      </c>
      <c r="E130" s="142" t="s">
        <v>942</v>
      </c>
      <c r="F130" s="143" t="s">
        <v>943</v>
      </c>
      <c r="G130" s="144" t="s">
        <v>203</v>
      </c>
      <c r="H130" s="145">
        <v>148.948</v>
      </c>
      <c r="I130" s="146">
        <v>90</v>
      </c>
      <c r="J130" s="146">
        <f>ROUND(I130*H130,2)</f>
        <v>13405.32</v>
      </c>
      <c r="K130" s="143" t="s">
        <v>1015</v>
      </c>
      <c r="L130" s="31"/>
      <c r="M130" s="147" t="s">
        <v>1</v>
      </c>
      <c r="N130" s="148" t="s">
        <v>39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1" t="s">
        <v>265</v>
      </c>
      <c r="AT130" s="151" t="s">
        <v>162</v>
      </c>
      <c r="AU130" s="151" t="s">
        <v>81</v>
      </c>
      <c r="AY130" s="18" t="s">
        <v>160</v>
      </c>
      <c r="BE130" s="152">
        <f>IF(N130="základní",J130,0)</f>
        <v>13405.32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81</v>
      </c>
      <c r="BK130" s="152">
        <f>ROUND(I130*H130,2)</f>
        <v>13405.32</v>
      </c>
      <c r="BL130" s="18" t="s">
        <v>265</v>
      </c>
      <c r="BM130" s="151" t="s">
        <v>944</v>
      </c>
    </row>
    <row r="131" spans="2:51" s="12" customFormat="1" ht="33.75">
      <c r="B131" s="157"/>
      <c r="D131" s="153" t="s">
        <v>169</v>
      </c>
      <c r="E131" s="158" t="s">
        <v>1</v>
      </c>
      <c r="F131" s="159" t="s">
        <v>945</v>
      </c>
      <c r="H131" s="160">
        <v>379.27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81</v>
      </c>
      <c r="AV131" s="12" t="s">
        <v>83</v>
      </c>
      <c r="AW131" s="12" t="s">
        <v>31</v>
      </c>
      <c r="AX131" s="12" t="s">
        <v>74</v>
      </c>
      <c r="AY131" s="158" t="s">
        <v>160</v>
      </c>
    </row>
    <row r="132" spans="2:51" s="12" customFormat="1" ht="12">
      <c r="B132" s="157"/>
      <c r="D132" s="153" t="s">
        <v>169</v>
      </c>
      <c r="E132" s="158" t="s">
        <v>1</v>
      </c>
      <c r="F132" s="159" t="s">
        <v>946</v>
      </c>
      <c r="H132" s="160">
        <v>336.03</v>
      </c>
      <c r="L132" s="157"/>
      <c r="M132" s="161"/>
      <c r="N132" s="162"/>
      <c r="O132" s="162"/>
      <c r="P132" s="162"/>
      <c r="Q132" s="162"/>
      <c r="R132" s="162"/>
      <c r="S132" s="162"/>
      <c r="T132" s="163"/>
      <c r="AT132" s="158" t="s">
        <v>169</v>
      </c>
      <c r="AU132" s="158" t="s">
        <v>81</v>
      </c>
      <c r="AV132" s="12" t="s">
        <v>83</v>
      </c>
      <c r="AW132" s="12" t="s">
        <v>31</v>
      </c>
      <c r="AX132" s="12" t="s">
        <v>74</v>
      </c>
      <c r="AY132" s="158" t="s">
        <v>160</v>
      </c>
    </row>
    <row r="133" spans="2:51" s="15" customFormat="1" ht="12">
      <c r="B133" s="177"/>
      <c r="D133" s="153" t="s">
        <v>169</v>
      </c>
      <c r="E133" s="178" t="s">
        <v>1</v>
      </c>
      <c r="F133" s="179" t="s">
        <v>199</v>
      </c>
      <c r="H133" s="180">
        <v>715.3</v>
      </c>
      <c r="L133" s="177"/>
      <c r="M133" s="181"/>
      <c r="N133" s="182"/>
      <c r="O133" s="182"/>
      <c r="P133" s="182"/>
      <c r="Q133" s="182"/>
      <c r="R133" s="182"/>
      <c r="S133" s="182"/>
      <c r="T133" s="183"/>
      <c r="AT133" s="178" t="s">
        <v>169</v>
      </c>
      <c r="AU133" s="178" t="s">
        <v>81</v>
      </c>
      <c r="AV133" s="15" t="s">
        <v>161</v>
      </c>
      <c r="AW133" s="15" t="s">
        <v>31</v>
      </c>
      <c r="AX133" s="15" t="s">
        <v>74</v>
      </c>
      <c r="AY133" s="178" t="s">
        <v>160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947</v>
      </c>
      <c r="H134" s="160">
        <v>823.492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81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2" customFormat="1" ht="12">
      <c r="B135" s="157"/>
      <c r="D135" s="153" t="s">
        <v>169</v>
      </c>
      <c r="E135" s="158" t="s">
        <v>1</v>
      </c>
      <c r="F135" s="159" t="s">
        <v>948</v>
      </c>
      <c r="H135" s="160">
        <v>40.756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169</v>
      </c>
      <c r="AU135" s="158" t="s">
        <v>81</v>
      </c>
      <c r="AV135" s="12" t="s">
        <v>83</v>
      </c>
      <c r="AW135" s="12" t="s">
        <v>31</v>
      </c>
      <c r="AX135" s="12" t="s">
        <v>74</v>
      </c>
      <c r="AY135" s="158" t="s">
        <v>160</v>
      </c>
    </row>
    <row r="136" spans="2:51" s="13" customFormat="1" ht="12">
      <c r="B136" s="164"/>
      <c r="D136" s="153" t="s">
        <v>169</v>
      </c>
      <c r="E136" s="165" t="s">
        <v>1</v>
      </c>
      <c r="F136" s="166" t="s">
        <v>174</v>
      </c>
      <c r="H136" s="167">
        <v>864.2479999999999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169</v>
      </c>
      <c r="AU136" s="165" t="s">
        <v>81</v>
      </c>
      <c r="AV136" s="13" t="s">
        <v>91</v>
      </c>
      <c r="AW136" s="13" t="s">
        <v>31</v>
      </c>
      <c r="AX136" s="13" t="s">
        <v>74</v>
      </c>
      <c r="AY136" s="165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949</v>
      </c>
      <c r="H137" s="160">
        <v>148.948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81</v>
      </c>
      <c r="AY137" s="158" t="s">
        <v>160</v>
      </c>
    </row>
    <row r="138" spans="1:65" s="2" customFormat="1" ht="33" customHeight="1">
      <c r="A138" s="30"/>
      <c r="B138" s="140"/>
      <c r="C138" s="141"/>
      <c r="D138" s="141" t="s">
        <v>162</v>
      </c>
      <c r="E138" s="142" t="s">
        <v>950</v>
      </c>
      <c r="F138" s="143" t="s">
        <v>951</v>
      </c>
      <c r="G138" s="144" t="s">
        <v>203</v>
      </c>
      <c r="H138" s="145">
        <v>34.155</v>
      </c>
      <c r="I138" s="146">
        <v>152</v>
      </c>
      <c r="J138" s="146">
        <f>ROUND(I138*H138,2)</f>
        <v>5191.56</v>
      </c>
      <c r="K138" s="143" t="s">
        <v>1013</v>
      </c>
      <c r="L138" s="31"/>
      <c r="M138" s="147" t="s">
        <v>1</v>
      </c>
      <c r="N138" s="148" t="s">
        <v>39</v>
      </c>
      <c r="O138" s="149">
        <v>0.305</v>
      </c>
      <c r="P138" s="149">
        <f>O138*H138</f>
        <v>10.417275</v>
      </c>
      <c r="Q138" s="149">
        <v>0.00058</v>
      </c>
      <c r="R138" s="149">
        <f>Q138*H138</f>
        <v>0.019809900000000002</v>
      </c>
      <c r="S138" s="149">
        <v>0</v>
      </c>
      <c r="T138" s="150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1" t="s">
        <v>265</v>
      </c>
      <c r="AT138" s="151" t="s">
        <v>162</v>
      </c>
      <c r="AU138" s="151" t="s">
        <v>81</v>
      </c>
      <c r="AY138" s="18" t="s">
        <v>160</v>
      </c>
      <c r="BE138" s="152">
        <f>IF(N138="základní",J138,0)</f>
        <v>5191.56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81</v>
      </c>
      <c r="BK138" s="152">
        <f>ROUND(I138*H138,2)</f>
        <v>5191.56</v>
      </c>
      <c r="BL138" s="18" t="s">
        <v>265</v>
      </c>
      <c r="BM138" s="151" t="s">
        <v>952</v>
      </c>
    </row>
    <row r="139" spans="2:51" s="12" customFormat="1" ht="12">
      <c r="B139" s="157"/>
      <c r="D139" s="153" t="s">
        <v>169</v>
      </c>
      <c r="E139" s="158" t="s">
        <v>1</v>
      </c>
      <c r="F139" s="159" t="s">
        <v>953</v>
      </c>
      <c r="H139" s="160">
        <v>34.155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169</v>
      </c>
      <c r="AU139" s="158" t="s">
        <v>81</v>
      </c>
      <c r="AV139" s="12" t="s">
        <v>83</v>
      </c>
      <c r="AW139" s="12" t="s">
        <v>31</v>
      </c>
      <c r="AX139" s="12" t="s">
        <v>81</v>
      </c>
      <c r="AY139" s="158" t="s">
        <v>160</v>
      </c>
    </row>
    <row r="140" spans="1:65" s="2" customFormat="1" ht="33" customHeight="1">
      <c r="A140" s="30"/>
      <c r="B140" s="140"/>
      <c r="C140" s="194">
        <v>184</v>
      </c>
      <c r="D140" s="194" t="s">
        <v>339</v>
      </c>
      <c r="E140" s="195" t="s">
        <v>954</v>
      </c>
      <c r="F140" s="196" t="s">
        <v>955</v>
      </c>
      <c r="G140" s="197" t="s">
        <v>213</v>
      </c>
      <c r="H140" s="198">
        <v>20.14133</v>
      </c>
      <c r="I140" s="199">
        <v>231</v>
      </c>
      <c r="J140" s="199">
        <f>ROUND(I140*H140,2)</f>
        <v>4652.65</v>
      </c>
      <c r="K140" s="196" t="s">
        <v>1015</v>
      </c>
      <c r="L140" s="200"/>
      <c r="M140" s="201" t="s">
        <v>1</v>
      </c>
      <c r="N140" s="202" t="s">
        <v>39</v>
      </c>
      <c r="O140" s="149">
        <v>0</v>
      </c>
      <c r="P140" s="149">
        <f>O140*H140</f>
        <v>0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1" t="s">
        <v>431</v>
      </c>
      <c r="AT140" s="151" t="s">
        <v>339</v>
      </c>
      <c r="AU140" s="151" t="s">
        <v>81</v>
      </c>
      <c r="AY140" s="18" t="s">
        <v>160</v>
      </c>
      <c r="BE140" s="152">
        <f>IF(N140="základní",J140,0)</f>
        <v>4652.65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81</v>
      </c>
      <c r="BK140" s="152">
        <f>ROUND(I140*H140,2)</f>
        <v>4652.65</v>
      </c>
      <c r="BL140" s="18" t="s">
        <v>265</v>
      </c>
      <c r="BM140" s="151" t="s">
        <v>956</v>
      </c>
    </row>
    <row r="141" spans="2:51" s="12" customFormat="1" ht="12">
      <c r="B141" s="157"/>
      <c r="D141" s="153" t="s">
        <v>169</v>
      </c>
      <c r="E141" s="158" t="s">
        <v>1</v>
      </c>
      <c r="F141" s="159" t="s">
        <v>957</v>
      </c>
      <c r="H141" s="160">
        <v>16.38428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169</v>
      </c>
      <c r="AU141" s="158" t="s">
        <v>81</v>
      </c>
      <c r="AV141" s="12" t="s">
        <v>83</v>
      </c>
      <c r="AW141" s="12" t="s">
        <v>31</v>
      </c>
      <c r="AX141" s="12" t="s">
        <v>74</v>
      </c>
      <c r="AY141" s="158" t="s">
        <v>160</v>
      </c>
    </row>
    <row r="142" spans="2:51" s="12" customFormat="1" ht="12">
      <c r="B142" s="157"/>
      <c r="D142" s="153" t="s">
        <v>169</v>
      </c>
      <c r="E142" s="158" t="s">
        <v>1</v>
      </c>
      <c r="F142" s="159" t="s">
        <v>958</v>
      </c>
      <c r="H142" s="160">
        <v>3.75705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169</v>
      </c>
      <c r="AU142" s="158" t="s">
        <v>81</v>
      </c>
      <c r="AV142" s="12" t="s">
        <v>83</v>
      </c>
      <c r="AW142" s="12" t="s">
        <v>31</v>
      </c>
      <c r="AX142" s="12" t="s">
        <v>74</v>
      </c>
      <c r="AY142" s="158" t="s">
        <v>160</v>
      </c>
    </row>
    <row r="143" spans="2:51" s="15" customFormat="1" ht="12">
      <c r="B143" s="177"/>
      <c r="D143" s="153" t="s">
        <v>169</v>
      </c>
      <c r="E143" s="178" t="s">
        <v>1</v>
      </c>
      <c r="F143" s="179" t="s">
        <v>199</v>
      </c>
      <c r="H143" s="180">
        <v>20.14133</v>
      </c>
      <c r="L143" s="177"/>
      <c r="M143" s="181"/>
      <c r="N143" s="182"/>
      <c r="O143" s="182"/>
      <c r="P143" s="182"/>
      <c r="Q143" s="182"/>
      <c r="R143" s="182"/>
      <c r="S143" s="182"/>
      <c r="T143" s="183"/>
      <c r="AT143" s="178" t="s">
        <v>169</v>
      </c>
      <c r="AU143" s="178" t="s">
        <v>81</v>
      </c>
      <c r="AV143" s="15" t="s">
        <v>161</v>
      </c>
      <c r="AW143" s="15" t="s">
        <v>31</v>
      </c>
      <c r="AX143" s="15" t="s">
        <v>81</v>
      </c>
      <c r="AY143" s="178" t="s">
        <v>160</v>
      </c>
    </row>
    <row r="144" spans="1:65" s="2" customFormat="1" ht="24.2" customHeight="1">
      <c r="A144" s="30"/>
      <c r="B144" s="140"/>
      <c r="C144" s="141">
        <v>182</v>
      </c>
      <c r="D144" s="141" t="s">
        <v>162</v>
      </c>
      <c r="E144" s="142" t="s">
        <v>959</v>
      </c>
      <c r="F144" s="143" t="s">
        <v>960</v>
      </c>
      <c r="G144" s="144" t="s">
        <v>488</v>
      </c>
      <c r="H144" s="145">
        <v>232.4953</v>
      </c>
      <c r="I144" s="146">
        <v>6.92</v>
      </c>
      <c r="J144" s="146">
        <f>ROUND(I144*H144,2)</f>
        <v>1608.87</v>
      </c>
      <c r="K144" s="143" t="s">
        <v>1015</v>
      </c>
      <c r="L144" s="31"/>
      <c r="M144" s="147" t="s">
        <v>1</v>
      </c>
      <c r="N144" s="148" t="s">
        <v>39</v>
      </c>
      <c r="O144" s="149">
        <v>0</v>
      </c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265</v>
      </c>
      <c r="AT144" s="151" t="s">
        <v>162</v>
      </c>
      <c r="AU144" s="151" t="s">
        <v>81</v>
      </c>
      <c r="AY144" s="18" t="s">
        <v>160</v>
      </c>
      <c r="BE144" s="152">
        <f>IF(N144="základní",J144,0)</f>
        <v>1608.87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81</v>
      </c>
      <c r="BK144" s="152">
        <f>ROUND(I144*H144,2)</f>
        <v>1608.87</v>
      </c>
      <c r="BL144" s="18" t="s">
        <v>265</v>
      </c>
      <c r="BM144" s="151" t="s">
        <v>961</v>
      </c>
    </row>
    <row r="145" spans="1:47" s="2" customFormat="1" ht="19.5">
      <c r="A145" s="30"/>
      <c r="B145" s="31"/>
      <c r="C145" s="30"/>
      <c r="D145" s="153" t="s">
        <v>167</v>
      </c>
      <c r="E145" s="30"/>
      <c r="F145" s="154" t="s">
        <v>490</v>
      </c>
      <c r="G145" s="30"/>
      <c r="H145" s="30"/>
      <c r="I145" s="30"/>
      <c r="J145" s="30"/>
      <c r="K145" s="30"/>
      <c r="L145" s="31"/>
      <c r="M145" s="155"/>
      <c r="N145" s="156"/>
      <c r="O145" s="56"/>
      <c r="P145" s="56"/>
      <c r="Q145" s="56"/>
      <c r="R145" s="56"/>
      <c r="S145" s="56"/>
      <c r="T145" s="57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8" t="s">
        <v>167</v>
      </c>
      <c r="AU145" s="18" t="s">
        <v>81</v>
      </c>
    </row>
    <row r="146" spans="2:63" s="11" customFormat="1" ht="25.9" customHeight="1">
      <c r="B146" s="130"/>
      <c r="D146" s="131" t="s">
        <v>73</v>
      </c>
      <c r="E146" s="132" t="s">
        <v>370</v>
      </c>
      <c r="F146" s="132" t="s">
        <v>371</v>
      </c>
      <c r="J146" s="133">
        <f>BK146</f>
        <v>19758.38</v>
      </c>
      <c r="L146" s="130"/>
      <c r="M146" s="134"/>
      <c r="N146" s="135"/>
      <c r="O146" s="135"/>
      <c r="P146" s="136">
        <f>P147</f>
        <v>57.82520000000001</v>
      </c>
      <c r="Q146" s="135"/>
      <c r="R146" s="136">
        <f>R147</f>
        <v>0</v>
      </c>
      <c r="S146" s="135"/>
      <c r="T146" s="137">
        <f>T147</f>
        <v>4.0538</v>
      </c>
      <c r="AR146" s="131" t="s">
        <v>83</v>
      </c>
      <c r="AT146" s="138" t="s">
        <v>73</v>
      </c>
      <c r="AU146" s="138" t="s">
        <v>74</v>
      </c>
      <c r="AY146" s="131" t="s">
        <v>160</v>
      </c>
      <c r="BK146" s="139">
        <f>BK147</f>
        <v>19758.38</v>
      </c>
    </row>
    <row r="147" spans="2:63" s="11" customFormat="1" ht="22.9" customHeight="1">
      <c r="B147" s="130"/>
      <c r="D147" s="131" t="s">
        <v>73</v>
      </c>
      <c r="E147" s="192" t="s">
        <v>962</v>
      </c>
      <c r="F147" s="192" t="s">
        <v>963</v>
      </c>
      <c r="J147" s="193">
        <f>BK147</f>
        <v>19758.38</v>
      </c>
      <c r="L147" s="130"/>
      <c r="M147" s="134"/>
      <c r="N147" s="135"/>
      <c r="O147" s="135"/>
      <c r="P147" s="136">
        <f>SUM(P148:P154)</f>
        <v>57.82520000000001</v>
      </c>
      <c r="Q147" s="135"/>
      <c r="R147" s="136">
        <f>SUM(R148:R154)</f>
        <v>0</v>
      </c>
      <c r="S147" s="135"/>
      <c r="T147" s="137">
        <f>SUM(T148:T154)</f>
        <v>4.0538</v>
      </c>
      <c r="AR147" s="131" t="s">
        <v>83</v>
      </c>
      <c r="AT147" s="138" t="s">
        <v>73</v>
      </c>
      <c r="AU147" s="138" t="s">
        <v>81</v>
      </c>
      <c r="AY147" s="131" t="s">
        <v>160</v>
      </c>
      <c r="BK147" s="139">
        <f>SUM(BK148:BK154)</f>
        <v>19758.38</v>
      </c>
    </row>
    <row r="148" spans="1:65" s="2" customFormat="1" ht="25.5" customHeight="1">
      <c r="A148" s="30"/>
      <c r="B148" s="140"/>
      <c r="C148" s="141"/>
      <c r="D148" s="141" t="s">
        <v>162</v>
      </c>
      <c r="E148" s="142" t="s">
        <v>964</v>
      </c>
      <c r="F148" s="143" t="s">
        <v>965</v>
      </c>
      <c r="G148" s="144" t="s">
        <v>213</v>
      </c>
      <c r="H148" s="145">
        <v>862.7</v>
      </c>
      <c r="I148" s="146">
        <v>18.88</v>
      </c>
      <c r="J148" s="146">
        <f>ROUND(I148*H148,2)</f>
        <v>16287.78</v>
      </c>
      <c r="K148" s="143" t="s">
        <v>1013</v>
      </c>
      <c r="L148" s="31"/>
      <c r="M148" s="147" t="s">
        <v>1</v>
      </c>
      <c r="N148" s="148" t="s">
        <v>39</v>
      </c>
      <c r="O148" s="149">
        <v>0.056</v>
      </c>
      <c r="P148" s="149">
        <f>O148*H148</f>
        <v>48.31120000000001</v>
      </c>
      <c r="Q148" s="149">
        <v>0</v>
      </c>
      <c r="R148" s="149">
        <f>Q148*H148</f>
        <v>0</v>
      </c>
      <c r="S148" s="149">
        <v>0.004</v>
      </c>
      <c r="T148" s="150">
        <f>S148*H148</f>
        <v>3.4508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1" t="s">
        <v>265</v>
      </c>
      <c r="AT148" s="151" t="s">
        <v>162</v>
      </c>
      <c r="AU148" s="151" t="s">
        <v>83</v>
      </c>
      <c r="AY148" s="18" t="s">
        <v>160</v>
      </c>
      <c r="BE148" s="152">
        <f>IF(N148="základní",J148,0)</f>
        <v>16287.78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8" t="s">
        <v>81</v>
      </c>
      <c r="BK148" s="152">
        <f>ROUND(I148*H148,2)</f>
        <v>16287.78</v>
      </c>
      <c r="BL148" s="18" t="s">
        <v>265</v>
      </c>
      <c r="BM148" s="151" t="s">
        <v>966</v>
      </c>
    </row>
    <row r="149" spans="2:51" s="12" customFormat="1" ht="22.5">
      <c r="B149" s="157"/>
      <c r="D149" s="153" t="s">
        <v>169</v>
      </c>
      <c r="E149" s="158" t="s">
        <v>1</v>
      </c>
      <c r="F149" s="159" t="s">
        <v>967</v>
      </c>
      <c r="H149" s="160">
        <v>247.2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169</v>
      </c>
      <c r="AU149" s="158" t="s">
        <v>83</v>
      </c>
      <c r="AV149" s="12" t="s">
        <v>83</v>
      </c>
      <c r="AW149" s="12" t="s">
        <v>31</v>
      </c>
      <c r="AX149" s="12" t="s">
        <v>74</v>
      </c>
      <c r="AY149" s="158" t="s">
        <v>160</v>
      </c>
    </row>
    <row r="150" spans="2:51" s="12" customFormat="1" ht="12">
      <c r="B150" s="157"/>
      <c r="D150" s="153" t="s">
        <v>169</v>
      </c>
      <c r="E150" s="158" t="s">
        <v>1</v>
      </c>
      <c r="F150" s="159" t="s">
        <v>968</v>
      </c>
      <c r="H150" s="160">
        <v>615.5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8" t="s">
        <v>169</v>
      </c>
      <c r="AU150" s="158" t="s">
        <v>83</v>
      </c>
      <c r="AV150" s="12" t="s">
        <v>83</v>
      </c>
      <c r="AW150" s="12" t="s">
        <v>31</v>
      </c>
      <c r="AX150" s="12" t="s">
        <v>74</v>
      </c>
      <c r="AY150" s="158" t="s">
        <v>160</v>
      </c>
    </row>
    <row r="151" spans="2:51" s="15" customFormat="1" ht="12">
      <c r="B151" s="177"/>
      <c r="D151" s="153" t="s">
        <v>169</v>
      </c>
      <c r="E151" s="178" t="s">
        <v>1</v>
      </c>
      <c r="F151" s="179" t="s">
        <v>199</v>
      </c>
      <c r="H151" s="180">
        <v>862.7</v>
      </c>
      <c r="L151" s="177"/>
      <c r="M151" s="181"/>
      <c r="N151" s="182"/>
      <c r="O151" s="182"/>
      <c r="P151" s="182"/>
      <c r="Q151" s="182"/>
      <c r="R151" s="182"/>
      <c r="S151" s="182"/>
      <c r="T151" s="183"/>
      <c r="AT151" s="178" t="s">
        <v>169</v>
      </c>
      <c r="AU151" s="178" t="s">
        <v>83</v>
      </c>
      <c r="AV151" s="15" t="s">
        <v>161</v>
      </c>
      <c r="AW151" s="15" t="s">
        <v>31</v>
      </c>
      <c r="AX151" s="15" t="s">
        <v>81</v>
      </c>
      <c r="AY151" s="178" t="s">
        <v>160</v>
      </c>
    </row>
    <row r="152" spans="1:65" s="2" customFormat="1" ht="24.75" customHeight="1">
      <c r="A152" s="30"/>
      <c r="B152" s="140"/>
      <c r="C152" s="141"/>
      <c r="D152" s="141" t="s">
        <v>162</v>
      </c>
      <c r="E152" s="142" t="s">
        <v>969</v>
      </c>
      <c r="F152" s="143" t="s">
        <v>970</v>
      </c>
      <c r="G152" s="144" t="s">
        <v>203</v>
      </c>
      <c r="H152" s="145">
        <v>67</v>
      </c>
      <c r="I152" s="146">
        <v>51.8</v>
      </c>
      <c r="J152" s="146">
        <f>ROUND(I152*H152,2)</f>
        <v>3470.6</v>
      </c>
      <c r="K152" s="143" t="s">
        <v>1013</v>
      </c>
      <c r="L152" s="31"/>
      <c r="M152" s="147" t="s">
        <v>1</v>
      </c>
      <c r="N152" s="148" t="s">
        <v>39</v>
      </c>
      <c r="O152" s="149">
        <v>0.142</v>
      </c>
      <c r="P152" s="149">
        <f>O152*H152</f>
        <v>9.514</v>
      </c>
      <c r="Q152" s="149">
        <v>0</v>
      </c>
      <c r="R152" s="149">
        <f>Q152*H152</f>
        <v>0</v>
      </c>
      <c r="S152" s="149">
        <v>0.009</v>
      </c>
      <c r="T152" s="150">
        <f>S152*H152</f>
        <v>0.603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265</v>
      </c>
      <c r="AT152" s="151" t="s">
        <v>162</v>
      </c>
      <c r="AU152" s="151" t="s">
        <v>83</v>
      </c>
      <c r="AY152" s="18" t="s">
        <v>160</v>
      </c>
      <c r="BE152" s="152">
        <f>IF(N152="základní",J152,0)</f>
        <v>3470.6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3470.6</v>
      </c>
      <c r="BL152" s="18" t="s">
        <v>265</v>
      </c>
      <c r="BM152" s="151" t="s">
        <v>971</v>
      </c>
    </row>
    <row r="153" spans="2:51" s="14" customFormat="1" ht="12">
      <c r="B153" s="171"/>
      <c r="D153" s="153" t="s">
        <v>169</v>
      </c>
      <c r="E153" s="172" t="s">
        <v>1</v>
      </c>
      <c r="F153" s="173" t="s">
        <v>972</v>
      </c>
      <c r="H153" s="172" t="s">
        <v>1</v>
      </c>
      <c r="L153" s="171"/>
      <c r="M153" s="174"/>
      <c r="N153" s="175"/>
      <c r="O153" s="175"/>
      <c r="P153" s="175"/>
      <c r="Q153" s="175"/>
      <c r="R153" s="175"/>
      <c r="S153" s="175"/>
      <c r="T153" s="176"/>
      <c r="AT153" s="172" t="s">
        <v>169</v>
      </c>
      <c r="AU153" s="172" t="s">
        <v>83</v>
      </c>
      <c r="AV153" s="14" t="s">
        <v>81</v>
      </c>
      <c r="AW153" s="14" t="s">
        <v>31</v>
      </c>
      <c r="AX153" s="14" t="s">
        <v>74</v>
      </c>
      <c r="AY153" s="172" t="s">
        <v>160</v>
      </c>
    </row>
    <row r="154" spans="2:51" s="12" customFormat="1" ht="12">
      <c r="B154" s="157"/>
      <c r="D154" s="153" t="s">
        <v>169</v>
      </c>
      <c r="E154" s="158" t="s">
        <v>1</v>
      </c>
      <c r="F154" s="159" t="s">
        <v>973</v>
      </c>
      <c r="H154" s="160">
        <v>67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169</v>
      </c>
      <c r="AU154" s="158" t="s">
        <v>83</v>
      </c>
      <c r="AV154" s="12" t="s">
        <v>83</v>
      </c>
      <c r="AW154" s="12" t="s">
        <v>31</v>
      </c>
      <c r="AX154" s="12" t="s">
        <v>81</v>
      </c>
      <c r="AY154" s="158" t="s">
        <v>160</v>
      </c>
    </row>
    <row r="155" spans="2:63" s="11" customFormat="1" ht="25.9" customHeight="1">
      <c r="B155" s="130"/>
      <c r="D155" s="131" t="s">
        <v>73</v>
      </c>
      <c r="E155" s="132" t="s">
        <v>272</v>
      </c>
      <c r="F155" s="132" t="s">
        <v>273</v>
      </c>
      <c r="J155" s="133">
        <f>BK155</f>
        <v>11515.49</v>
      </c>
      <c r="L155" s="130"/>
      <c r="M155" s="134"/>
      <c r="N155" s="135"/>
      <c r="O155" s="135"/>
      <c r="P155" s="136">
        <f>SUM(P156:P172)</f>
        <v>0</v>
      </c>
      <c r="Q155" s="135"/>
      <c r="R155" s="136">
        <f>SUM(R156:R172)</f>
        <v>0</v>
      </c>
      <c r="S155" s="135"/>
      <c r="T155" s="137">
        <f>SUM(T156:T172)</f>
        <v>0</v>
      </c>
      <c r="AR155" s="131" t="s">
        <v>81</v>
      </c>
      <c r="AT155" s="138" t="s">
        <v>73</v>
      </c>
      <c r="AU155" s="138" t="s">
        <v>74</v>
      </c>
      <c r="AY155" s="131" t="s">
        <v>160</v>
      </c>
      <c r="BK155" s="139">
        <f>SUM(BK156:BK172)</f>
        <v>11515.49</v>
      </c>
    </row>
    <row r="156" spans="1:65" s="2" customFormat="1" ht="24.2" customHeight="1">
      <c r="A156" s="30"/>
      <c r="B156" s="140"/>
      <c r="C156" s="141">
        <v>58</v>
      </c>
      <c r="D156" s="141" t="s">
        <v>162</v>
      </c>
      <c r="E156" s="142" t="s">
        <v>274</v>
      </c>
      <c r="F156" s="143" t="s">
        <v>275</v>
      </c>
      <c r="G156" s="144" t="s">
        <v>245</v>
      </c>
      <c r="H156" s="145">
        <v>4.054</v>
      </c>
      <c r="I156" s="146">
        <v>139</v>
      </c>
      <c r="J156" s="146">
        <f>ROUND(I156*H156,2)</f>
        <v>563.51</v>
      </c>
      <c r="K156" s="143" t="s">
        <v>1011</v>
      </c>
      <c r="L156" s="31"/>
      <c r="M156" s="147" t="s">
        <v>1</v>
      </c>
      <c r="N156" s="148" t="s">
        <v>39</v>
      </c>
      <c r="O156" s="149">
        <v>0</v>
      </c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1" t="s">
        <v>161</v>
      </c>
      <c r="AT156" s="151" t="s">
        <v>162</v>
      </c>
      <c r="AU156" s="151" t="s">
        <v>81</v>
      </c>
      <c r="AY156" s="18" t="s">
        <v>160</v>
      </c>
      <c r="BE156" s="152">
        <f>IF(N156="základní",J156,0)</f>
        <v>563.51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8" t="s">
        <v>81</v>
      </c>
      <c r="BK156" s="152">
        <f>ROUND(I156*H156,2)</f>
        <v>563.51</v>
      </c>
      <c r="BL156" s="18" t="s">
        <v>161</v>
      </c>
      <c r="BM156" s="151" t="s">
        <v>974</v>
      </c>
    </row>
    <row r="157" spans="2:51" s="12" customFormat="1" ht="12">
      <c r="B157" s="157"/>
      <c r="D157" s="153" t="s">
        <v>169</v>
      </c>
      <c r="E157" s="158" t="s">
        <v>1</v>
      </c>
      <c r="F157" s="159" t="s">
        <v>975</v>
      </c>
      <c r="H157" s="160">
        <v>4.054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169</v>
      </c>
      <c r="AU157" s="158" t="s">
        <v>81</v>
      </c>
      <c r="AV157" s="12" t="s">
        <v>83</v>
      </c>
      <c r="AW157" s="12" t="s">
        <v>31</v>
      </c>
      <c r="AX157" s="12" t="s">
        <v>74</v>
      </c>
      <c r="AY157" s="158" t="s">
        <v>160</v>
      </c>
    </row>
    <row r="158" spans="2:51" s="15" customFormat="1" ht="12">
      <c r="B158" s="177"/>
      <c r="D158" s="153" t="s">
        <v>169</v>
      </c>
      <c r="E158" s="178" t="s">
        <v>1</v>
      </c>
      <c r="F158" s="179" t="s">
        <v>199</v>
      </c>
      <c r="H158" s="180">
        <v>4.054</v>
      </c>
      <c r="L158" s="177"/>
      <c r="M158" s="181"/>
      <c r="N158" s="182"/>
      <c r="O158" s="182"/>
      <c r="P158" s="182"/>
      <c r="Q158" s="182"/>
      <c r="R158" s="182"/>
      <c r="S158" s="182"/>
      <c r="T158" s="183"/>
      <c r="AT158" s="178" t="s">
        <v>169</v>
      </c>
      <c r="AU158" s="178" t="s">
        <v>81</v>
      </c>
      <c r="AV158" s="15" t="s">
        <v>161</v>
      </c>
      <c r="AW158" s="15" t="s">
        <v>31</v>
      </c>
      <c r="AX158" s="15" t="s">
        <v>81</v>
      </c>
      <c r="AY158" s="178" t="s">
        <v>160</v>
      </c>
    </row>
    <row r="159" spans="1:65" s="2" customFormat="1" ht="24.2" customHeight="1">
      <c r="A159" s="30"/>
      <c r="B159" s="140"/>
      <c r="C159" s="141">
        <v>59</v>
      </c>
      <c r="D159" s="141" t="s">
        <v>162</v>
      </c>
      <c r="E159" s="142" t="s">
        <v>283</v>
      </c>
      <c r="F159" s="143" t="s">
        <v>284</v>
      </c>
      <c r="G159" s="144" t="s">
        <v>245</v>
      </c>
      <c r="H159" s="145">
        <v>8.108</v>
      </c>
      <c r="I159" s="146">
        <v>99.65</v>
      </c>
      <c r="J159" s="146">
        <f>ROUND(I159*H159,2)</f>
        <v>807.96</v>
      </c>
      <c r="K159" s="143" t="s">
        <v>1011</v>
      </c>
      <c r="L159" s="31"/>
      <c r="M159" s="147" t="s">
        <v>1</v>
      </c>
      <c r="N159" s="148" t="s">
        <v>39</v>
      </c>
      <c r="O159" s="149">
        <v>0</v>
      </c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1" t="s">
        <v>161</v>
      </c>
      <c r="AT159" s="151" t="s">
        <v>162</v>
      </c>
      <c r="AU159" s="151" t="s">
        <v>81</v>
      </c>
      <c r="AY159" s="18" t="s">
        <v>160</v>
      </c>
      <c r="BE159" s="152">
        <f>IF(N159="základní",J159,0)</f>
        <v>807.96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8" t="s">
        <v>81</v>
      </c>
      <c r="BK159" s="152">
        <f>ROUND(I159*H159,2)</f>
        <v>807.96</v>
      </c>
      <c r="BL159" s="18" t="s">
        <v>161</v>
      </c>
      <c r="BM159" s="151" t="s">
        <v>976</v>
      </c>
    </row>
    <row r="160" spans="2:51" s="12" customFormat="1" ht="12">
      <c r="B160" s="157"/>
      <c r="D160" s="153" t="s">
        <v>169</v>
      </c>
      <c r="E160" s="158" t="s">
        <v>1</v>
      </c>
      <c r="F160" s="159" t="s">
        <v>977</v>
      </c>
      <c r="H160" s="160">
        <v>8.108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169</v>
      </c>
      <c r="AU160" s="158" t="s">
        <v>81</v>
      </c>
      <c r="AV160" s="12" t="s">
        <v>83</v>
      </c>
      <c r="AW160" s="12" t="s">
        <v>31</v>
      </c>
      <c r="AX160" s="12" t="s">
        <v>74</v>
      </c>
      <c r="AY160" s="158" t="s">
        <v>160</v>
      </c>
    </row>
    <row r="161" spans="2:51" s="15" customFormat="1" ht="12">
      <c r="B161" s="177"/>
      <c r="D161" s="153" t="s">
        <v>169</v>
      </c>
      <c r="E161" s="178" t="s">
        <v>1</v>
      </c>
      <c r="F161" s="179" t="s">
        <v>199</v>
      </c>
      <c r="H161" s="180">
        <v>8.108</v>
      </c>
      <c r="L161" s="177"/>
      <c r="M161" s="181"/>
      <c r="N161" s="182"/>
      <c r="O161" s="182"/>
      <c r="P161" s="182"/>
      <c r="Q161" s="182"/>
      <c r="R161" s="182"/>
      <c r="S161" s="182"/>
      <c r="T161" s="183"/>
      <c r="AT161" s="178" t="s">
        <v>169</v>
      </c>
      <c r="AU161" s="178" t="s">
        <v>81</v>
      </c>
      <c r="AV161" s="15" t="s">
        <v>161</v>
      </c>
      <c r="AW161" s="15" t="s">
        <v>31</v>
      </c>
      <c r="AX161" s="15" t="s">
        <v>81</v>
      </c>
      <c r="AY161" s="178" t="s">
        <v>160</v>
      </c>
    </row>
    <row r="162" spans="1:65" s="2" customFormat="1" ht="21.75" customHeight="1">
      <c r="A162" s="30"/>
      <c r="B162" s="140"/>
      <c r="C162" s="141">
        <v>60</v>
      </c>
      <c r="D162" s="141" t="s">
        <v>162</v>
      </c>
      <c r="E162" s="142" t="s">
        <v>287</v>
      </c>
      <c r="F162" s="143" t="s">
        <v>288</v>
      </c>
      <c r="G162" s="144" t="s">
        <v>245</v>
      </c>
      <c r="H162" s="145">
        <v>4.054</v>
      </c>
      <c r="I162" s="146">
        <v>111.33</v>
      </c>
      <c r="J162" s="146">
        <f>ROUND(I162*H162,2)</f>
        <v>451.33</v>
      </c>
      <c r="K162" s="143" t="s">
        <v>1011</v>
      </c>
      <c r="L162" s="31"/>
      <c r="M162" s="147" t="s">
        <v>1</v>
      </c>
      <c r="N162" s="148" t="s">
        <v>39</v>
      </c>
      <c r="O162" s="149">
        <v>0</v>
      </c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161</v>
      </c>
      <c r="AT162" s="151" t="s">
        <v>162</v>
      </c>
      <c r="AU162" s="151" t="s">
        <v>81</v>
      </c>
      <c r="AY162" s="18" t="s">
        <v>160</v>
      </c>
      <c r="BE162" s="152">
        <f>IF(N162="základní",J162,0)</f>
        <v>451.33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8" t="s">
        <v>81</v>
      </c>
      <c r="BK162" s="152">
        <f>ROUND(I162*H162,2)</f>
        <v>451.33</v>
      </c>
      <c r="BL162" s="18" t="s">
        <v>161</v>
      </c>
      <c r="BM162" s="151" t="s">
        <v>978</v>
      </c>
    </row>
    <row r="163" spans="1:47" s="2" customFormat="1" ht="29.25">
      <c r="A163" s="30"/>
      <c r="B163" s="31"/>
      <c r="C163" s="30"/>
      <c r="D163" s="153" t="s">
        <v>167</v>
      </c>
      <c r="E163" s="30"/>
      <c r="F163" s="154" t="s">
        <v>290</v>
      </c>
      <c r="G163" s="30"/>
      <c r="H163" s="30"/>
      <c r="I163" s="30"/>
      <c r="J163" s="30"/>
      <c r="K163" s="30"/>
      <c r="L163" s="31"/>
      <c r="M163" s="155"/>
      <c r="N163" s="156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8" t="s">
        <v>167</v>
      </c>
      <c r="AU163" s="18" t="s">
        <v>81</v>
      </c>
    </row>
    <row r="164" spans="1:65" s="2" customFormat="1" ht="24.2" customHeight="1">
      <c r="A164" s="30"/>
      <c r="B164" s="140"/>
      <c r="C164" s="141">
        <v>61</v>
      </c>
      <c r="D164" s="141" t="s">
        <v>162</v>
      </c>
      <c r="E164" s="142" t="s">
        <v>291</v>
      </c>
      <c r="F164" s="143" t="s">
        <v>292</v>
      </c>
      <c r="G164" s="144" t="s">
        <v>245</v>
      </c>
      <c r="H164" s="145">
        <v>36.486</v>
      </c>
      <c r="I164" s="146">
        <v>5.04</v>
      </c>
      <c r="J164" s="146">
        <f>ROUND(I164*H164,2)</f>
        <v>183.89</v>
      </c>
      <c r="K164" s="143" t="s">
        <v>1011</v>
      </c>
      <c r="L164" s="31"/>
      <c r="M164" s="147" t="s">
        <v>1</v>
      </c>
      <c r="N164" s="148" t="s">
        <v>39</v>
      </c>
      <c r="O164" s="149">
        <v>0</v>
      </c>
      <c r="P164" s="149">
        <f>O164*H164</f>
        <v>0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1" t="s">
        <v>161</v>
      </c>
      <c r="AT164" s="151" t="s">
        <v>162</v>
      </c>
      <c r="AU164" s="151" t="s">
        <v>81</v>
      </c>
      <c r="AY164" s="18" t="s">
        <v>160</v>
      </c>
      <c r="BE164" s="152">
        <f>IF(N164="základní",J164,0)</f>
        <v>183.89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8" t="s">
        <v>81</v>
      </c>
      <c r="BK164" s="152">
        <f>ROUND(I164*H164,2)</f>
        <v>183.89</v>
      </c>
      <c r="BL164" s="18" t="s">
        <v>161</v>
      </c>
      <c r="BM164" s="151" t="s">
        <v>979</v>
      </c>
    </row>
    <row r="165" spans="2:51" s="12" customFormat="1" ht="12">
      <c r="B165" s="157"/>
      <c r="D165" s="153" t="s">
        <v>169</v>
      </c>
      <c r="E165" s="158" t="s">
        <v>1</v>
      </c>
      <c r="F165" s="159" t="s">
        <v>980</v>
      </c>
      <c r="H165" s="160">
        <v>36.486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169</v>
      </c>
      <c r="AU165" s="158" t="s">
        <v>81</v>
      </c>
      <c r="AV165" s="12" t="s">
        <v>83</v>
      </c>
      <c r="AW165" s="12" t="s">
        <v>31</v>
      </c>
      <c r="AX165" s="12" t="s">
        <v>74</v>
      </c>
      <c r="AY165" s="158" t="s">
        <v>160</v>
      </c>
    </row>
    <row r="166" spans="2:51" s="15" customFormat="1" ht="12">
      <c r="B166" s="177"/>
      <c r="D166" s="153" t="s">
        <v>169</v>
      </c>
      <c r="E166" s="178" t="s">
        <v>1</v>
      </c>
      <c r="F166" s="179" t="s">
        <v>199</v>
      </c>
      <c r="H166" s="180">
        <v>36.486</v>
      </c>
      <c r="L166" s="177"/>
      <c r="M166" s="181"/>
      <c r="N166" s="182"/>
      <c r="O166" s="182"/>
      <c r="P166" s="182"/>
      <c r="Q166" s="182"/>
      <c r="R166" s="182"/>
      <c r="S166" s="182"/>
      <c r="T166" s="183"/>
      <c r="AT166" s="178" t="s">
        <v>169</v>
      </c>
      <c r="AU166" s="178" t="s">
        <v>81</v>
      </c>
      <c r="AV166" s="15" t="s">
        <v>161</v>
      </c>
      <c r="AW166" s="15" t="s">
        <v>31</v>
      </c>
      <c r="AX166" s="15" t="s">
        <v>81</v>
      </c>
      <c r="AY166" s="178" t="s">
        <v>160</v>
      </c>
    </row>
    <row r="167" spans="1:65" s="2" customFormat="1" ht="24.2" customHeight="1">
      <c r="A167" s="30"/>
      <c r="B167" s="140"/>
      <c r="C167" s="141">
        <v>62</v>
      </c>
      <c r="D167" s="141" t="s">
        <v>162</v>
      </c>
      <c r="E167" s="142" t="s">
        <v>295</v>
      </c>
      <c r="F167" s="143" t="s">
        <v>296</v>
      </c>
      <c r="G167" s="144" t="s">
        <v>245</v>
      </c>
      <c r="H167" s="145">
        <v>4.054</v>
      </c>
      <c r="I167" s="146">
        <v>142.88</v>
      </c>
      <c r="J167" s="146">
        <f>ROUND(I167*H167,2)</f>
        <v>579.24</v>
      </c>
      <c r="K167" s="143" t="s">
        <v>1011</v>
      </c>
      <c r="L167" s="31"/>
      <c r="M167" s="147" t="s">
        <v>1</v>
      </c>
      <c r="N167" s="148" t="s">
        <v>39</v>
      </c>
      <c r="O167" s="149">
        <v>0</v>
      </c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1" t="s">
        <v>161</v>
      </c>
      <c r="AT167" s="151" t="s">
        <v>162</v>
      </c>
      <c r="AU167" s="151" t="s">
        <v>81</v>
      </c>
      <c r="AY167" s="18" t="s">
        <v>160</v>
      </c>
      <c r="BE167" s="152">
        <f>IF(N167="základní",J167,0)</f>
        <v>579.24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8" t="s">
        <v>81</v>
      </c>
      <c r="BK167" s="152">
        <f>ROUND(I167*H167,2)</f>
        <v>579.24</v>
      </c>
      <c r="BL167" s="18" t="s">
        <v>161</v>
      </c>
      <c r="BM167" s="151" t="s">
        <v>981</v>
      </c>
    </row>
    <row r="168" spans="1:65" s="2" customFormat="1" ht="24.2" customHeight="1">
      <c r="A168" s="30"/>
      <c r="B168" s="140"/>
      <c r="C168" s="141">
        <v>63</v>
      </c>
      <c r="D168" s="141" t="s">
        <v>162</v>
      </c>
      <c r="E168" s="142" t="s">
        <v>298</v>
      </c>
      <c r="F168" s="143" t="s">
        <v>299</v>
      </c>
      <c r="G168" s="144" t="s">
        <v>245</v>
      </c>
      <c r="H168" s="145">
        <v>24.324</v>
      </c>
      <c r="I168" s="146">
        <v>12.75</v>
      </c>
      <c r="J168" s="146">
        <f>ROUND(I168*H168,2)</f>
        <v>310.13</v>
      </c>
      <c r="K168" s="143" t="s">
        <v>1011</v>
      </c>
      <c r="L168" s="31"/>
      <c r="M168" s="147" t="s">
        <v>1</v>
      </c>
      <c r="N168" s="148" t="s">
        <v>39</v>
      </c>
      <c r="O168" s="149">
        <v>0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1" t="s">
        <v>161</v>
      </c>
      <c r="AT168" s="151" t="s">
        <v>162</v>
      </c>
      <c r="AU168" s="151" t="s">
        <v>81</v>
      </c>
      <c r="AY168" s="18" t="s">
        <v>160</v>
      </c>
      <c r="BE168" s="152">
        <f>IF(N168="základní",J168,0)</f>
        <v>310.13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81</v>
      </c>
      <c r="BK168" s="152">
        <f>ROUND(I168*H168,2)</f>
        <v>310.13</v>
      </c>
      <c r="BL168" s="18" t="s">
        <v>161</v>
      </c>
      <c r="BM168" s="151" t="s">
        <v>982</v>
      </c>
    </row>
    <row r="169" spans="2:51" s="12" customFormat="1" ht="12">
      <c r="B169" s="157"/>
      <c r="D169" s="153" t="s">
        <v>169</v>
      </c>
      <c r="E169" s="158" t="s">
        <v>1</v>
      </c>
      <c r="F169" s="159" t="s">
        <v>983</v>
      </c>
      <c r="H169" s="160">
        <v>24.324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169</v>
      </c>
      <c r="AU169" s="158" t="s">
        <v>81</v>
      </c>
      <c r="AV169" s="12" t="s">
        <v>83</v>
      </c>
      <c r="AW169" s="12" t="s">
        <v>31</v>
      </c>
      <c r="AX169" s="12" t="s">
        <v>74</v>
      </c>
      <c r="AY169" s="158" t="s">
        <v>160</v>
      </c>
    </row>
    <row r="170" spans="2:51" s="15" customFormat="1" ht="12">
      <c r="B170" s="177"/>
      <c r="D170" s="153" t="s">
        <v>169</v>
      </c>
      <c r="E170" s="178" t="s">
        <v>1</v>
      </c>
      <c r="F170" s="179" t="s">
        <v>199</v>
      </c>
      <c r="H170" s="180">
        <v>24.324</v>
      </c>
      <c r="L170" s="177"/>
      <c r="M170" s="181"/>
      <c r="N170" s="182"/>
      <c r="O170" s="182"/>
      <c r="P170" s="182"/>
      <c r="Q170" s="182"/>
      <c r="R170" s="182"/>
      <c r="S170" s="182"/>
      <c r="T170" s="183"/>
      <c r="AT170" s="178" t="s">
        <v>169</v>
      </c>
      <c r="AU170" s="178" t="s">
        <v>81</v>
      </c>
      <c r="AV170" s="15" t="s">
        <v>161</v>
      </c>
      <c r="AW170" s="15" t="s">
        <v>31</v>
      </c>
      <c r="AX170" s="15" t="s">
        <v>81</v>
      </c>
      <c r="AY170" s="178" t="s">
        <v>160</v>
      </c>
    </row>
    <row r="171" spans="1:65" s="2" customFormat="1" ht="33" customHeight="1">
      <c r="A171" s="30"/>
      <c r="B171" s="140"/>
      <c r="C171" s="141"/>
      <c r="D171" s="141" t="s">
        <v>162</v>
      </c>
      <c r="E171" s="142" t="s">
        <v>984</v>
      </c>
      <c r="F171" s="143" t="s">
        <v>985</v>
      </c>
      <c r="G171" s="144" t="s">
        <v>245</v>
      </c>
      <c r="H171" s="145">
        <v>3.451</v>
      </c>
      <c r="I171" s="146">
        <v>2440</v>
      </c>
      <c r="J171" s="146">
        <f>ROUND(I171*H171,2)</f>
        <v>8420.44</v>
      </c>
      <c r="K171" s="143" t="s">
        <v>1013</v>
      </c>
      <c r="L171" s="31"/>
      <c r="M171" s="147" t="s">
        <v>1</v>
      </c>
      <c r="N171" s="148" t="s">
        <v>39</v>
      </c>
      <c r="O171" s="149">
        <v>0</v>
      </c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1" t="s">
        <v>161</v>
      </c>
      <c r="AT171" s="151" t="s">
        <v>162</v>
      </c>
      <c r="AU171" s="151" t="s">
        <v>81</v>
      </c>
      <c r="AY171" s="18" t="s">
        <v>160</v>
      </c>
      <c r="BE171" s="152">
        <f>IF(N171="základní",J171,0)</f>
        <v>8420.44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8" t="s">
        <v>81</v>
      </c>
      <c r="BK171" s="152">
        <f>ROUND(I171*H171,2)</f>
        <v>8420.44</v>
      </c>
      <c r="BL171" s="18" t="s">
        <v>161</v>
      </c>
      <c r="BM171" s="151" t="s">
        <v>986</v>
      </c>
    </row>
    <row r="172" spans="1:65" s="2" customFormat="1" ht="24.2" customHeight="1">
      <c r="A172" s="30"/>
      <c r="B172" s="140"/>
      <c r="C172" s="141">
        <v>65</v>
      </c>
      <c r="D172" s="141" t="s">
        <v>162</v>
      </c>
      <c r="E172" s="142" t="s">
        <v>302</v>
      </c>
      <c r="F172" s="143" t="s">
        <v>303</v>
      </c>
      <c r="G172" s="144" t="s">
        <v>245</v>
      </c>
      <c r="H172" s="145">
        <v>0.603</v>
      </c>
      <c r="I172" s="146">
        <v>330</v>
      </c>
      <c r="J172" s="146">
        <f>ROUND(I172*H172,2)</f>
        <v>198.99</v>
      </c>
      <c r="K172" s="143" t="s">
        <v>1011</v>
      </c>
      <c r="L172" s="31"/>
      <c r="M172" s="184" t="s">
        <v>1</v>
      </c>
      <c r="N172" s="185" t="s">
        <v>39</v>
      </c>
      <c r="O172" s="186">
        <v>0</v>
      </c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1" t="s">
        <v>161</v>
      </c>
      <c r="AT172" s="151" t="s">
        <v>162</v>
      </c>
      <c r="AU172" s="151" t="s">
        <v>81</v>
      </c>
      <c r="AY172" s="18" t="s">
        <v>160</v>
      </c>
      <c r="BE172" s="152">
        <f>IF(N172="základní",J172,0)</f>
        <v>198.99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81</v>
      </c>
      <c r="BK172" s="152">
        <f>ROUND(I172*H172,2)</f>
        <v>198.99</v>
      </c>
      <c r="BL172" s="18" t="s">
        <v>161</v>
      </c>
      <c r="BM172" s="151" t="s">
        <v>987</v>
      </c>
    </row>
    <row r="173" spans="1:31" s="2" customFormat="1" ht="6.95" customHeight="1">
      <c r="A173" s="30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31"/>
      <c r="M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</sheetData>
  <autoFilter ref="C127:K17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workbookViewId="0" topLeftCell="A111">
      <selection activeCell="E14" sqref="E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129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884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1029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ROUND(J126,2)</f>
        <v>6785.71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ROUND((SUM(BE126:BE140)),2)</f>
        <v>6785.71</v>
      </c>
      <c r="G37" s="30"/>
      <c r="H37" s="30"/>
      <c r="I37" s="104">
        <v>0.21</v>
      </c>
      <c r="J37" s="103">
        <f>ROUND(((SUM(BE126:BE140))*I37),2)</f>
        <v>1425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ROUND((SUM(BF126:BF140)),2)</f>
        <v>0</v>
      </c>
      <c r="G38" s="30"/>
      <c r="H38" s="30"/>
      <c r="I38" s="104">
        <v>0.15</v>
      </c>
      <c r="J38" s="103">
        <f>ROUND(((SUM(BF126:BF140))*I38),2)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ROUND((SUM(BG126:BG140)),2)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ROUND((SUM(BH126:BH140)),2)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ROUND((SUM(BI126:BI140)),2)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8210.71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884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013 - ZM 013 - VRN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J126</f>
        <v>6785.71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988</v>
      </c>
      <c r="E101" s="118"/>
      <c r="F101" s="118"/>
      <c r="G101" s="118"/>
      <c r="H101" s="118"/>
      <c r="I101" s="118"/>
      <c r="J101" s="119">
        <f>J127</f>
        <v>6285.71</v>
      </c>
      <c r="L101" s="116"/>
    </row>
    <row r="102" spans="2:12" s="9" customFormat="1" ht="24.95" customHeight="1">
      <c r="B102" s="116"/>
      <c r="D102" s="117" t="s">
        <v>989</v>
      </c>
      <c r="E102" s="118"/>
      <c r="F102" s="118"/>
      <c r="G102" s="118"/>
      <c r="H102" s="118"/>
      <c r="I102" s="118"/>
      <c r="J102" s="119">
        <f>J132</f>
        <v>500</v>
      </c>
      <c r="L102" s="116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145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62" t="str">
        <f>E7</f>
        <v>Bytový dům, ul. K Archivu 1993/2, Nový Jičín</v>
      </c>
      <c r="F112" s="263"/>
      <c r="G112" s="263"/>
      <c r="H112" s="26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s="1" customFormat="1" ht="12" customHeight="1">
      <c r="B113" s="21"/>
      <c r="C113" s="27" t="s">
        <v>131</v>
      </c>
      <c r="L113" s="21"/>
    </row>
    <row r="114" spans="2:12" s="1" customFormat="1" ht="16.5" customHeight="1">
      <c r="B114" s="21"/>
      <c r="E114" s="262" t="s">
        <v>132</v>
      </c>
      <c r="F114" s="237"/>
      <c r="G114" s="237"/>
      <c r="H114" s="237"/>
      <c r="L114" s="21"/>
    </row>
    <row r="115" spans="2:12" s="1" customFormat="1" ht="12" customHeight="1">
      <c r="B115" s="21"/>
      <c r="C115" s="27" t="s">
        <v>133</v>
      </c>
      <c r="L115" s="21"/>
    </row>
    <row r="116" spans="1:31" s="2" customFormat="1" ht="16.5" customHeight="1">
      <c r="A116" s="30"/>
      <c r="B116" s="31"/>
      <c r="C116" s="30"/>
      <c r="D116" s="30"/>
      <c r="E116" s="264" t="s">
        <v>884</v>
      </c>
      <c r="F116" s="265"/>
      <c r="G116" s="265"/>
      <c r="H116" s="26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135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6.5" customHeight="1">
      <c r="A118" s="30"/>
      <c r="B118" s="31"/>
      <c r="C118" s="30"/>
      <c r="D118" s="30"/>
      <c r="E118" s="257" t="str">
        <f>E13</f>
        <v>013 - ZM 013 - VRN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18</v>
      </c>
      <c r="D120" s="30"/>
      <c r="E120" s="30"/>
      <c r="F120" s="25" t="str">
        <f>F16</f>
        <v xml:space="preserve"> </v>
      </c>
      <c r="G120" s="30"/>
      <c r="H120" s="30"/>
      <c r="I120" s="27" t="s">
        <v>20</v>
      </c>
      <c r="J120" s="53">
        <f>IF(J16="","",J16)</f>
        <v>44475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21</v>
      </c>
      <c r="D122" s="30"/>
      <c r="E122" s="30"/>
      <c r="F122" s="25" t="str">
        <f>E19</f>
        <v xml:space="preserve">Město Nový Jičín - </v>
      </c>
      <c r="G122" s="30"/>
      <c r="H122" s="30"/>
      <c r="I122" s="27" t="s">
        <v>30</v>
      </c>
      <c r="J122" s="28" t="str">
        <f>E25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27</v>
      </c>
      <c r="D123" s="30"/>
      <c r="E123" s="30"/>
      <c r="F123" s="25" t="str">
        <f>IF(E22="","",E22)</f>
        <v>NOSTA, s.r.o.</v>
      </c>
      <c r="G123" s="30"/>
      <c r="H123" s="30"/>
      <c r="I123" s="27" t="s">
        <v>32</v>
      </c>
      <c r="J123" s="28" t="str">
        <f>E28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20"/>
      <c r="B125" s="121"/>
      <c r="C125" s="122" t="s">
        <v>146</v>
      </c>
      <c r="D125" s="123" t="s">
        <v>59</v>
      </c>
      <c r="E125" s="123" t="s">
        <v>55</v>
      </c>
      <c r="F125" s="123" t="s">
        <v>56</v>
      </c>
      <c r="G125" s="123" t="s">
        <v>147</v>
      </c>
      <c r="H125" s="123" t="s">
        <v>148</v>
      </c>
      <c r="I125" s="123" t="s">
        <v>149</v>
      </c>
      <c r="J125" s="123" t="s">
        <v>139</v>
      </c>
      <c r="K125" s="124" t="s">
        <v>150</v>
      </c>
      <c r="L125" s="125"/>
      <c r="M125" s="60" t="s">
        <v>1</v>
      </c>
      <c r="N125" s="61" t="s">
        <v>38</v>
      </c>
      <c r="O125" s="61" t="s">
        <v>151</v>
      </c>
      <c r="P125" s="61" t="s">
        <v>152</v>
      </c>
      <c r="Q125" s="61" t="s">
        <v>153</v>
      </c>
      <c r="R125" s="61" t="s">
        <v>154</v>
      </c>
      <c r="S125" s="61" t="s">
        <v>155</v>
      </c>
      <c r="T125" s="62" t="s">
        <v>156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0"/>
      <c r="B126" s="31"/>
      <c r="C126" s="67" t="s">
        <v>157</v>
      </c>
      <c r="D126" s="30"/>
      <c r="E126" s="30"/>
      <c r="F126" s="30"/>
      <c r="G126" s="30"/>
      <c r="H126" s="30"/>
      <c r="I126" s="30"/>
      <c r="J126" s="126">
        <f>BK126</f>
        <v>6785.71</v>
      </c>
      <c r="K126" s="30"/>
      <c r="L126" s="31"/>
      <c r="M126" s="63"/>
      <c r="N126" s="54"/>
      <c r="O126" s="64"/>
      <c r="P126" s="127">
        <f>P127+P132</f>
        <v>0</v>
      </c>
      <c r="Q126" s="64"/>
      <c r="R126" s="127">
        <f>R127+R132</f>
        <v>0</v>
      </c>
      <c r="S126" s="64"/>
      <c r="T126" s="128">
        <f>T127+T132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141</v>
      </c>
      <c r="BK126" s="129">
        <f>BK127+BK132</f>
        <v>6785.71</v>
      </c>
    </row>
    <row r="127" spans="2:63" s="11" customFormat="1" ht="25.9" customHeight="1">
      <c r="B127" s="130"/>
      <c r="D127" s="131" t="s">
        <v>73</v>
      </c>
      <c r="E127" s="132" t="s">
        <v>990</v>
      </c>
      <c r="F127" s="132" t="s">
        <v>991</v>
      </c>
      <c r="J127" s="133">
        <f>BK127</f>
        <v>6285.71</v>
      </c>
      <c r="L127" s="130"/>
      <c r="M127" s="134"/>
      <c r="N127" s="135"/>
      <c r="O127" s="135"/>
      <c r="P127" s="136">
        <f>SUM(P128:P131)</f>
        <v>0</v>
      </c>
      <c r="Q127" s="135"/>
      <c r="R127" s="136">
        <f>SUM(R128:R131)</f>
        <v>0</v>
      </c>
      <c r="S127" s="135"/>
      <c r="T127" s="137">
        <f>SUM(T128:T131)</f>
        <v>0</v>
      </c>
      <c r="AR127" s="131" t="s">
        <v>81</v>
      </c>
      <c r="AT127" s="138" t="s">
        <v>73</v>
      </c>
      <c r="AU127" s="138" t="s">
        <v>74</v>
      </c>
      <c r="AY127" s="131" t="s">
        <v>160</v>
      </c>
      <c r="BK127" s="139">
        <f>SUM(BK128:BK131)</f>
        <v>6285.71</v>
      </c>
    </row>
    <row r="128" spans="1:65" s="2" customFormat="1" ht="16.5" customHeight="1">
      <c r="A128" s="30"/>
      <c r="B128" s="140"/>
      <c r="C128" s="141">
        <v>2</v>
      </c>
      <c r="D128" s="141" t="s">
        <v>162</v>
      </c>
      <c r="E128" s="142" t="s">
        <v>992</v>
      </c>
      <c r="F128" s="143" t="s">
        <v>993</v>
      </c>
      <c r="G128" s="144" t="s">
        <v>994</v>
      </c>
      <c r="H128" s="145">
        <v>1</v>
      </c>
      <c r="I128" s="146">
        <v>6285.71</v>
      </c>
      <c r="J128" s="146">
        <f>ROUND(I128*H128,2)</f>
        <v>6285.71</v>
      </c>
      <c r="K128" s="143" t="s">
        <v>1028</v>
      </c>
      <c r="L128" s="31"/>
      <c r="M128" s="147" t="s">
        <v>1</v>
      </c>
      <c r="N128" s="148" t="s">
        <v>39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1" t="s">
        <v>161</v>
      </c>
      <c r="AT128" s="151" t="s">
        <v>162</v>
      </c>
      <c r="AU128" s="151" t="s">
        <v>81</v>
      </c>
      <c r="AY128" s="18" t="s">
        <v>160</v>
      </c>
      <c r="BE128" s="152">
        <f>IF(N128="základní",J128,0)</f>
        <v>6285.71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8" t="s">
        <v>81</v>
      </c>
      <c r="BK128" s="152">
        <f>ROUND(I128*H128,2)</f>
        <v>6285.71</v>
      </c>
      <c r="BL128" s="18" t="s">
        <v>161</v>
      </c>
      <c r="BM128" s="151" t="s">
        <v>995</v>
      </c>
    </row>
    <row r="129" spans="2:51" s="12" customFormat="1" ht="12">
      <c r="B129" s="157"/>
      <c r="D129" s="153" t="s">
        <v>169</v>
      </c>
      <c r="E129" s="158" t="s">
        <v>1</v>
      </c>
      <c r="F129" s="159" t="s">
        <v>996</v>
      </c>
      <c r="H129" s="160">
        <v>6285.71429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58" t="s">
        <v>169</v>
      </c>
      <c r="AU129" s="158" t="s">
        <v>81</v>
      </c>
      <c r="AV129" s="12" t="s">
        <v>83</v>
      </c>
      <c r="AW129" s="12" t="s">
        <v>31</v>
      </c>
      <c r="AX129" s="12" t="s">
        <v>74</v>
      </c>
      <c r="AY129" s="158" t="s">
        <v>160</v>
      </c>
    </row>
    <row r="130" spans="2:51" s="12" customFormat="1" ht="12">
      <c r="B130" s="157"/>
      <c r="D130" s="153" t="s">
        <v>169</v>
      </c>
      <c r="E130" s="158" t="s">
        <v>1</v>
      </c>
      <c r="F130" s="159" t="s">
        <v>997</v>
      </c>
      <c r="H130" s="160">
        <v>6285.71429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AT130" s="158" t="s">
        <v>169</v>
      </c>
      <c r="AU130" s="158" t="s">
        <v>81</v>
      </c>
      <c r="AV130" s="12" t="s">
        <v>83</v>
      </c>
      <c r="AW130" s="12" t="s">
        <v>31</v>
      </c>
      <c r="AX130" s="12" t="s">
        <v>74</v>
      </c>
      <c r="AY130" s="158" t="s">
        <v>160</v>
      </c>
    </row>
    <row r="131" spans="2:51" s="12" customFormat="1" ht="12">
      <c r="B131" s="157"/>
      <c r="D131" s="153" t="s">
        <v>169</v>
      </c>
      <c r="E131" s="158" t="s">
        <v>1</v>
      </c>
      <c r="F131" s="159" t="s">
        <v>81</v>
      </c>
      <c r="H131" s="160">
        <v>1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81</v>
      </c>
      <c r="AV131" s="12" t="s">
        <v>83</v>
      </c>
      <c r="AW131" s="12" t="s">
        <v>31</v>
      </c>
      <c r="AX131" s="12" t="s">
        <v>81</v>
      </c>
      <c r="AY131" s="158" t="s">
        <v>160</v>
      </c>
    </row>
    <row r="132" spans="2:63" s="11" customFormat="1" ht="25.9" customHeight="1">
      <c r="B132" s="130"/>
      <c r="D132" s="131" t="s">
        <v>73</v>
      </c>
      <c r="E132" s="132" t="s">
        <v>998</v>
      </c>
      <c r="F132" s="132" t="s">
        <v>999</v>
      </c>
      <c r="J132" s="133">
        <f>BK132</f>
        <v>500</v>
      </c>
      <c r="L132" s="130"/>
      <c r="M132" s="134"/>
      <c r="N132" s="135"/>
      <c r="O132" s="135"/>
      <c r="P132" s="136">
        <f>SUM(P133:P140)</f>
        <v>0</v>
      </c>
      <c r="Q132" s="135"/>
      <c r="R132" s="136">
        <f>SUM(R133:R140)</f>
        <v>0</v>
      </c>
      <c r="S132" s="135"/>
      <c r="T132" s="137">
        <f>SUM(T133:T140)</f>
        <v>0</v>
      </c>
      <c r="AR132" s="131" t="s">
        <v>81</v>
      </c>
      <c r="AT132" s="138" t="s">
        <v>73</v>
      </c>
      <c r="AU132" s="138" t="s">
        <v>74</v>
      </c>
      <c r="AY132" s="131" t="s">
        <v>160</v>
      </c>
      <c r="BK132" s="139">
        <f>SUM(BK133:BK140)</f>
        <v>500</v>
      </c>
    </row>
    <row r="133" spans="1:65" s="2" customFormat="1" ht="16.5" customHeight="1">
      <c r="A133" s="30"/>
      <c r="B133" s="140"/>
      <c r="C133" s="141">
        <v>5</v>
      </c>
      <c r="D133" s="141" t="s">
        <v>162</v>
      </c>
      <c r="E133" s="142" t="s">
        <v>1000</v>
      </c>
      <c r="F133" s="143" t="s">
        <v>1001</v>
      </c>
      <c r="G133" s="144" t="s">
        <v>994</v>
      </c>
      <c r="H133" s="145">
        <v>1</v>
      </c>
      <c r="I133" s="146">
        <v>142.86</v>
      </c>
      <c r="J133" s="146">
        <f>ROUND(I133*H133,2)</f>
        <v>142.86</v>
      </c>
      <c r="K133" s="143" t="s">
        <v>1028</v>
      </c>
      <c r="L133" s="31"/>
      <c r="M133" s="147" t="s">
        <v>1</v>
      </c>
      <c r="N133" s="148" t="s">
        <v>39</v>
      </c>
      <c r="O133" s="149">
        <v>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1" t="s">
        <v>161</v>
      </c>
      <c r="AT133" s="151" t="s">
        <v>162</v>
      </c>
      <c r="AU133" s="151" t="s">
        <v>81</v>
      </c>
      <c r="AY133" s="18" t="s">
        <v>160</v>
      </c>
      <c r="BE133" s="152">
        <f>IF(N133="základní",J133,0)</f>
        <v>142.86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81</v>
      </c>
      <c r="BK133" s="152">
        <f>ROUND(I133*H133,2)</f>
        <v>142.86</v>
      </c>
      <c r="BL133" s="18" t="s">
        <v>161</v>
      </c>
      <c r="BM133" s="151" t="s">
        <v>1002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1003</v>
      </c>
      <c r="H134" s="160">
        <v>142.85714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81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2" customFormat="1" ht="12">
      <c r="B135" s="157"/>
      <c r="D135" s="153" t="s">
        <v>169</v>
      </c>
      <c r="E135" s="158" t="s">
        <v>1</v>
      </c>
      <c r="F135" s="159" t="s">
        <v>1004</v>
      </c>
      <c r="H135" s="160">
        <v>142.85714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169</v>
      </c>
      <c r="AU135" s="158" t="s">
        <v>81</v>
      </c>
      <c r="AV135" s="12" t="s">
        <v>83</v>
      </c>
      <c r="AW135" s="12" t="s">
        <v>31</v>
      </c>
      <c r="AX135" s="12" t="s">
        <v>74</v>
      </c>
      <c r="AY135" s="158" t="s">
        <v>160</v>
      </c>
    </row>
    <row r="136" spans="2:51" s="12" customFormat="1" ht="12">
      <c r="B136" s="157"/>
      <c r="D136" s="153" t="s">
        <v>169</v>
      </c>
      <c r="E136" s="158" t="s">
        <v>1</v>
      </c>
      <c r="F136" s="159" t="s">
        <v>81</v>
      </c>
      <c r="H136" s="160">
        <v>1</v>
      </c>
      <c r="L136" s="157"/>
      <c r="M136" s="161"/>
      <c r="N136" s="162"/>
      <c r="O136" s="162"/>
      <c r="P136" s="162"/>
      <c r="Q136" s="162"/>
      <c r="R136" s="162"/>
      <c r="S136" s="162"/>
      <c r="T136" s="163"/>
      <c r="AT136" s="158" t="s">
        <v>169</v>
      </c>
      <c r="AU136" s="158" t="s">
        <v>81</v>
      </c>
      <c r="AV136" s="12" t="s">
        <v>83</v>
      </c>
      <c r="AW136" s="12" t="s">
        <v>31</v>
      </c>
      <c r="AX136" s="12" t="s">
        <v>81</v>
      </c>
      <c r="AY136" s="158" t="s">
        <v>160</v>
      </c>
    </row>
    <row r="137" spans="1:65" s="2" customFormat="1" ht="24.2" customHeight="1">
      <c r="A137" s="30"/>
      <c r="B137" s="140"/>
      <c r="C137" s="141">
        <v>10</v>
      </c>
      <c r="D137" s="141" t="s">
        <v>162</v>
      </c>
      <c r="E137" s="142" t="s">
        <v>1005</v>
      </c>
      <c r="F137" s="143" t="s">
        <v>1006</v>
      </c>
      <c r="G137" s="144" t="s">
        <v>994</v>
      </c>
      <c r="H137" s="145">
        <v>1</v>
      </c>
      <c r="I137" s="146">
        <v>357.14</v>
      </c>
      <c r="J137" s="146">
        <f>ROUND(I137*H137,2)</f>
        <v>357.14</v>
      </c>
      <c r="K137" s="143" t="s">
        <v>1028</v>
      </c>
      <c r="L137" s="31"/>
      <c r="M137" s="147" t="s">
        <v>1</v>
      </c>
      <c r="N137" s="148" t="s">
        <v>39</v>
      </c>
      <c r="O137" s="149">
        <v>0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1" t="s">
        <v>161</v>
      </c>
      <c r="AT137" s="151" t="s">
        <v>162</v>
      </c>
      <c r="AU137" s="151" t="s">
        <v>81</v>
      </c>
      <c r="AY137" s="18" t="s">
        <v>160</v>
      </c>
      <c r="BE137" s="152">
        <f>IF(N137="základní",J137,0)</f>
        <v>357.14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81</v>
      </c>
      <c r="BK137" s="152">
        <f>ROUND(I137*H137,2)</f>
        <v>357.14</v>
      </c>
      <c r="BL137" s="18" t="s">
        <v>161</v>
      </c>
      <c r="BM137" s="151" t="s">
        <v>1007</v>
      </c>
    </row>
    <row r="138" spans="2:51" s="12" customFormat="1" ht="12">
      <c r="B138" s="157"/>
      <c r="D138" s="153" t="s">
        <v>169</v>
      </c>
      <c r="E138" s="158" t="s">
        <v>1</v>
      </c>
      <c r="F138" s="159" t="s">
        <v>1008</v>
      </c>
      <c r="H138" s="160">
        <v>357.14286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8" t="s">
        <v>169</v>
      </c>
      <c r="AU138" s="158" t="s">
        <v>81</v>
      </c>
      <c r="AV138" s="12" t="s">
        <v>83</v>
      </c>
      <c r="AW138" s="12" t="s">
        <v>31</v>
      </c>
      <c r="AX138" s="12" t="s">
        <v>74</v>
      </c>
      <c r="AY138" s="158" t="s">
        <v>160</v>
      </c>
    </row>
    <row r="139" spans="2:51" s="12" customFormat="1" ht="12">
      <c r="B139" s="157"/>
      <c r="D139" s="153" t="s">
        <v>169</v>
      </c>
      <c r="E139" s="158" t="s">
        <v>1</v>
      </c>
      <c r="F139" s="159" t="s">
        <v>1009</v>
      </c>
      <c r="H139" s="160">
        <v>357.14286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169</v>
      </c>
      <c r="AU139" s="158" t="s">
        <v>81</v>
      </c>
      <c r="AV139" s="12" t="s">
        <v>83</v>
      </c>
      <c r="AW139" s="12" t="s">
        <v>31</v>
      </c>
      <c r="AX139" s="12" t="s">
        <v>74</v>
      </c>
      <c r="AY139" s="158" t="s">
        <v>160</v>
      </c>
    </row>
    <row r="140" spans="2:51" s="12" customFormat="1" ht="12">
      <c r="B140" s="157"/>
      <c r="D140" s="153" t="s">
        <v>169</v>
      </c>
      <c r="E140" s="158" t="s">
        <v>1</v>
      </c>
      <c r="F140" s="159" t="s">
        <v>81</v>
      </c>
      <c r="H140" s="160">
        <v>1</v>
      </c>
      <c r="L140" s="157"/>
      <c r="M140" s="212"/>
      <c r="N140" s="213"/>
      <c r="O140" s="213"/>
      <c r="P140" s="213"/>
      <c r="Q140" s="213"/>
      <c r="R140" s="213"/>
      <c r="S140" s="213"/>
      <c r="T140" s="214"/>
      <c r="AT140" s="158" t="s">
        <v>169</v>
      </c>
      <c r="AU140" s="158" t="s">
        <v>81</v>
      </c>
      <c r="AV140" s="12" t="s">
        <v>83</v>
      </c>
      <c r="AW140" s="12" t="s">
        <v>31</v>
      </c>
      <c r="AX140" s="12" t="s">
        <v>81</v>
      </c>
      <c r="AY140" s="158" t="s">
        <v>160</v>
      </c>
    </row>
    <row r="141" spans="1:31" s="2" customFormat="1" ht="6.95" customHeight="1">
      <c r="A141" s="30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31"/>
      <c r="M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</sheetData>
  <autoFilter ref="C125:K140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7"/>
  <sheetViews>
    <sheetView showGridLines="0" workbookViewId="0" topLeftCell="A207">
      <selection activeCell="K191" sqref="K1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136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ROUND(J127,2)</f>
        <v>1689012.98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ROUND((SUM(BE127:BE236)),2)</f>
        <v>1689012.98</v>
      </c>
      <c r="G37" s="30"/>
      <c r="H37" s="30"/>
      <c r="I37" s="104">
        <v>0.21</v>
      </c>
      <c r="J37" s="103">
        <f>ROUND(((SUM(BE127:BE236))*I37),2)</f>
        <v>354692.73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ROUND((SUM(BF127:BF236)),2)</f>
        <v>0</v>
      </c>
      <c r="G38" s="30"/>
      <c r="H38" s="30"/>
      <c r="I38" s="104">
        <v>0.15</v>
      </c>
      <c r="J38" s="103">
        <f>ROUND(((SUM(BF127:BF236))*I38),2)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ROUND((SUM(BG127:BG236)),2)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ROUND((SUM(BH127:BH236)),2)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ROUND((SUM(BI127:BI236)),2)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2043705.71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001 - ZM 001 - Bourání žel.bet.panelů, jádrové řezání, přesuny hmot a sutí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J127</f>
        <v>1689012.98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142</v>
      </c>
      <c r="E101" s="118"/>
      <c r="F101" s="118"/>
      <c r="G101" s="118"/>
      <c r="H101" s="118"/>
      <c r="I101" s="118"/>
      <c r="J101" s="119">
        <f>J128</f>
        <v>660254.29</v>
      </c>
      <c r="L101" s="116"/>
    </row>
    <row r="102" spans="2:12" s="9" customFormat="1" ht="24.95" customHeight="1">
      <c r="B102" s="116"/>
      <c r="D102" s="117" t="s">
        <v>143</v>
      </c>
      <c r="E102" s="118"/>
      <c r="F102" s="118"/>
      <c r="G102" s="118"/>
      <c r="H102" s="118"/>
      <c r="I102" s="118"/>
      <c r="J102" s="119">
        <f>J193</f>
        <v>331954.06999999995</v>
      </c>
      <c r="L102" s="116"/>
    </row>
    <row r="103" spans="2:12" s="9" customFormat="1" ht="24.95" customHeight="1">
      <c r="B103" s="116"/>
      <c r="D103" s="117" t="s">
        <v>144</v>
      </c>
      <c r="E103" s="118"/>
      <c r="F103" s="118"/>
      <c r="G103" s="118"/>
      <c r="H103" s="118"/>
      <c r="I103" s="118"/>
      <c r="J103" s="119">
        <f>J213</f>
        <v>696804.6199999999</v>
      </c>
      <c r="L103" s="116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145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262" t="str">
        <f>E7</f>
        <v>Bytový dům, ul. K Archivu 1993/2, Nový Jičín</v>
      </c>
      <c r="F113" s="263"/>
      <c r="G113" s="263"/>
      <c r="H113" s="263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s="1" customFormat="1" ht="12" customHeight="1">
      <c r="B114" s="21"/>
      <c r="C114" s="27" t="s">
        <v>131</v>
      </c>
      <c r="L114" s="21"/>
    </row>
    <row r="115" spans="2:12" s="1" customFormat="1" ht="16.5" customHeight="1">
      <c r="B115" s="21"/>
      <c r="E115" s="262" t="s">
        <v>132</v>
      </c>
      <c r="F115" s="237"/>
      <c r="G115" s="237"/>
      <c r="H115" s="237"/>
      <c r="L115" s="21"/>
    </row>
    <row r="116" spans="2:12" s="1" customFormat="1" ht="12" customHeight="1">
      <c r="B116" s="21"/>
      <c r="C116" s="27" t="s">
        <v>133</v>
      </c>
      <c r="L116" s="21"/>
    </row>
    <row r="117" spans="1:31" s="2" customFormat="1" ht="16.5" customHeight="1">
      <c r="A117" s="30"/>
      <c r="B117" s="31"/>
      <c r="C117" s="30"/>
      <c r="D117" s="30"/>
      <c r="E117" s="264" t="s">
        <v>134</v>
      </c>
      <c r="F117" s="265"/>
      <c r="G117" s="265"/>
      <c r="H117" s="265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135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30" customHeight="1">
      <c r="A119" s="30"/>
      <c r="B119" s="31"/>
      <c r="C119" s="30"/>
      <c r="D119" s="30"/>
      <c r="E119" s="257" t="str">
        <f>E13</f>
        <v>001 - ZM 001 - Bourání žel.bet.panelů, jádrové řezání, přesuny hmot a sutí</v>
      </c>
      <c r="F119" s="265"/>
      <c r="G119" s="265"/>
      <c r="H119" s="26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18</v>
      </c>
      <c r="D121" s="30"/>
      <c r="E121" s="30"/>
      <c r="F121" s="25" t="str">
        <f>F16</f>
        <v xml:space="preserve"> </v>
      </c>
      <c r="G121" s="30"/>
      <c r="H121" s="30"/>
      <c r="I121" s="27" t="s">
        <v>20</v>
      </c>
      <c r="J121" s="53">
        <f>IF(J16="","",J16)</f>
        <v>44475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21</v>
      </c>
      <c r="D123" s="30"/>
      <c r="E123" s="30"/>
      <c r="F123" s="25" t="str">
        <f>E19</f>
        <v xml:space="preserve">Město Nový Jičín - </v>
      </c>
      <c r="G123" s="30"/>
      <c r="H123" s="30"/>
      <c r="I123" s="27" t="s">
        <v>30</v>
      </c>
      <c r="J123" s="28" t="str">
        <f>E25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27</v>
      </c>
      <c r="D124" s="30"/>
      <c r="E124" s="30"/>
      <c r="F124" s="25" t="str">
        <f>IF(E22="","",E22)</f>
        <v>NOSTA, s.r.o.</v>
      </c>
      <c r="G124" s="30"/>
      <c r="H124" s="30"/>
      <c r="I124" s="27" t="s">
        <v>32</v>
      </c>
      <c r="J124" s="28" t="str">
        <f>E28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20"/>
      <c r="B126" s="121"/>
      <c r="C126" s="122" t="s">
        <v>146</v>
      </c>
      <c r="D126" s="123" t="s">
        <v>59</v>
      </c>
      <c r="E126" s="123" t="s">
        <v>55</v>
      </c>
      <c r="F126" s="123" t="s">
        <v>56</v>
      </c>
      <c r="G126" s="123" t="s">
        <v>147</v>
      </c>
      <c r="H126" s="123" t="s">
        <v>148</v>
      </c>
      <c r="I126" s="123" t="s">
        <v>149</v>
      </c>
      <c r="J126" s="123" t="s">
        <v>139</v>
      </c>
      <c r="K126" s="124" t="s">
        <v>150</v>
      </c>
      <c r="L126" s="125"/>
      <c r="M126" s="60" t="s">
        <v>1</v>
      </c>
      <c r="N126" s="61" t="s">
        <v>38</v>
      </c>
      <c r="O126" s="61" t="s">
        <v>151</v>
      </c>
      <c r="P126" s="61" t="s">
        <v>152</v>
      </c>
      <c r="Q126" s="61" t="s">
        <v>153</v>
      </c>
      <c r="R126" s="61" t="s">
        <v>154</v>
      </c>
      <c r="S126" s="61" t="s">
        <v>155</v>
      </c>
      <c r="T126" s="62" t="s">
        <v>156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9" customHeight="1">
      <c r="A127" s="30"/>
      <c r="B127" s="31"/>
      <c r="C127" s="67" t="s">
        <v>157</v>
      </c>
      <c r="D127" s="30"/>
      <c r="E127" s="30"/>
      <c r="F127" s="30"/>
      <c r="G127" s="30"/>
      <c r="H127" s="30"/>
      <c r="I127" s="30"/>
      <c r="J127" s="126">
        <f>BK127</f>
        <v>1689012.98</v>
      </c>
      <c r="K127" s="30"/>
      <c r="L127" s="31"/>
      <c r="M127" s="63"/>
      <c r="N127" s="54"/>
      <c r="O127" s="64"/>
      <c r="P127" s="127">
        <f>P128+P193+P213</f>
        <v>1923.45963231</v>
      </c>
      <c r="Q127" s="64"/>
      <c r="R127" s="127">
        <f>R128+R193+R213</f>
        <v>0.062101500000000004</v>
      </c>
      <c r="S127" s="64"/>
      <c r="T127" s="128">
        <f>T128+T193+T213</f>
        <v>43.133987000000005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73</v>
      </c>
      <c r="AU127" s="18" t="s">
        <v>141</v>
      </c>
      <c r="BK127" s="129">
        <f>BK128+BK193+BK213</f>
        <v>1689012.98</v>
      </c>
    </row>
    <row r="128" spans="2:63" s="11" customFormat="1" ht="25.9" customHeight="1">
      <c r="B128" s="130"/>
      <c r="D128" s="131" t="s">
        <v>73</v>
      </c>
      <c r="E128" s="132" t="s">
        <v>158</v>
      </c>
      <c r="F128" s="132" t="s">
        <v>159</v>
      </c>
      <c r="J128" s="133">
        <f>BK128</f>
        <v>660254.29</v>
      </c>
      <c r="L128" s="130"/>
      <c r="M128" s="134"/>
      <c r="N128" s="135"/>
      <c r="O128" s="135"/>
      <c r="P128" s="136">
        <f>SUM(P129:P192)</f>
        <v>1382.6853285999998</v>
      </c>
      <c r="Q128" s="135"/>
      <c r="R128" s="136">
        <f>SUM(R129:R192)</f>
        <v>0.062101500000000004</v>
      </c>
      <c r="S128" s="135"/>
      <c r="T128" s="137">
        <f>SUM(T129:T192)</f>
        <v>43.133987000000005</v>
      </c>
      <c r="AR128" s="131" t="s">
        <v>81</v>
      </c>
      <c r="AT128" s="138" t="s">
        <v>73</v>
      </c>
      <c r="AU128" s="138" t="s">
        <v>74</v>
      </c>
      <c r="AY128" s="131" t="s">
        <v>160</v>
      </c>
      <c r="BK128" s="139">
        <f>SUM(BK129:BK192)</f>
        <v>660254.29</v>
      </c>
    </row>
    <row r="129" spans="1:65" s="2" customFormat="1" ht="37.9" customHeight="1">
      <c r="A129" s="30"/>
      <c r="B129" s="140"/>
      <c r="C129" s="141">
        <v>27</v>
      </c>
      <c r="D129" s="141" t="s">
        <v>162</v>
      </c>
      <c r="E129" s="142" t="s">
        <v>163</v>
      </c>
      <c r="F129" s="143" t="s">
        <v>164</v>
      </c>
      <c r="G129" s="144" t="s">
        <v>165</v>
      </c>
      <c r="H129" s="145">
        <v>-35.3518</v>
      </c>
      <c r="I129" s="146">
        <v>1206.66</v>
      </c>
      <c r="J129" s="146">
        <f>ROUND(I129*H129,2)</f>
        <v>-42657.6</v>
      </c>
      <c r="K129" s="143" t="s">
        <v>1011</v>
      </c>
      <c r="L129" s="31"/>
      <c r="M129" s="147" t="s">
        <v>1</v>
      </c>
      <c r="N129" s="148" t="s">
        <v>39</v>
      </c>
      <c r="O129" s="149">
        <v>1.283</v>
      </c>
      <c r="P129" s="149">
        <f>O129*H129</f>
        <v>-45.356359399999995</v>
      </c>
      <c r="Q129" s="149">
        <v>0</v>
      </c>
      <c r="R129" s="149">
        <f>Q129*H129</f>
        <v>0</v>
      </c>
      <c r="S129" s="149">
        <v>1.175</v>
      </c>
      <c r="T129" s="150">
        <f>S129*H129</f>
        <v>-41.538365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1" t="s">
        <v>161</v>
      </c>
      <c r="AT129" s="151" t="s">
        <v>162</v>
      </c>
      <c r="AU129" s="151" t="s">
        <v>81</v>
      </c>
      <c r="AY129" s="18" t="s">
        <v>160</v>
      </c>
      <c r="BE129" s="152">
        <f>IF(N129="základní",J129,0)</f>
        <v>-42657.6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8" t="s">
        <v>81</v>
      </c>
      <c r="BK129" s="152">
        <f>ROUND(I129*H129,2)</f>
        <v>-42657.6</v>
      </c>
      <c r="BL129" s="18" t="s">
        <v>161</v>
      </c>
      <c r="BM129" s="151" t="s">
        <v>166</v>
      </c>
    </row>
    <row r="130" spans="1:47" s="2" customFormat="1" ht="39">
      <c r="A130" s="30"/>
      <c r="B130" s="31"/>
      <c r="C130" s="30"/>
      <c r="D130" s="153" t="s">
        <v>167</v>
      </c>
      <c r="E130" s="30"/>
      <c r="F130" s="154" t="s">
        <v>168</v>
      </c>
      <c r="G130" s="30"/>
      <c r="H130" s="30"/>
      <c r="I130" s="30"/>
      <c r="J130" s="30"/>
      <c r="K130" s="30"/>
      <c r="L130" s="31"/>
      <c r="M130" s="155"/>
      <c r="N130" s="156"/>
      <c r="O130" s="56"/>
      <c r="P130" s="56"/>
      <c r="Q130" s="56"/>
      <c r="R130" s="56"/>
      <c r="S130" s="56"/>
      <c r="T130" s="57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167</v>
      </c>
      <c r="AU130" s="18" t="s">
        <v>81</v>
      </c>
    </row>
    <row r="131" spans="2:51" s="12" customFormat="1" ht="12">
      <c r="B131" s="157"/>
      <c r="D131" s="153" t="s">
        <v>169</v>
      </c>
      <c r="E131" s="158" t="s">
        <v>1</v>
      </c>
      <c r="F131" s="159" t="s">
        <v>170</v>
      </c>
      <c r="H131" s="160">
        <v>5.5025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81</v>
      </c>
      <c r="AV131" s="12" t="s">
        <v>83</v>
      </c>
      <c r="AW131" s="12" t="s">
        <v>31</v>
      </c>
      <c r="AX131" s="12" t="s">
        <v>74</v>
      </c>
      <c r="AY131" s="158" t="s">
        <v>160</v>
      </c>
    </row>
    <row r="132" spans="2:51" s="12" customFormat="1" ht="12">
      <c r="B132" s="157"/>
      <c r="D132" s="153" t="s">
        <v>169</v>
      </c>
      <c r="E132" s="158" t="s">
        <v>1</v>
      </c>
      <c r="F132" s="159" t="s">
        <v>171</v>
      </c>
      <c r="H132" s="160">
        <v>3.565</v>
      </c>
      <c r="L132" s="157"/>
      <c r="M132" s="161"/>
      <c r="N132" s="162"/>
      <c r="O132" s="162"/>
      <c r="P132" s="162"/>
      <c r="Q132" s="162"/>
      <c r="R132" s="162"/>
      <c r="S132" s="162"/>
      <c r="T132" s="163"/>
      <c r="AT132" s="158" t="s">
        <v>169</v>
      </c>
      <c r="AU132" s="158" t="s">
        <v>81</v>
      </c>
      <c r="AV132" s="12" t="s">
        <v>83</v>
      </c>
      <c r="AW132" s="12" t="s">
        <v>31</v>
      </c>
      <c r="AX132" s="12" t="s">
        <v>74</v>
      </c>
      <c r="AY132" s="158" t="s">
        <v>160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172</v>
      </c>
      <c r="H133" s="160">
        <v>-0.276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81</v>
      </c>
      <c r="AV133" s="12" t="s">
        <v>83</v>
      </c>
      <c r="AW133" s="12" t="s">
        <v>31</v>
      </c>
      <c r="AX133" s="12" t="s">
        <v>74</v>
      </c>
      <c r="AY133" s="158" t="s">
        <v>160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173</v>
      </c>
      <c r="H134" s="160">
        <v>-0.3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81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3" customFormat="1" ht="12">
      <c r="B135" s="164"/>
      <c r="D135" s="153" t="s">
        <v>169</v>
      </c>
      <c r="E135" s="165" t="s">
        <v>1</v>
      </c>
      <c r="F135" s="166" t="s">
        <v>174</v>
      </c>
      <c r="H135" s="167">
        <v>8.4915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169</v>
      </c>
      <c r="AU135" s="165" t="s">
        <v>81</v>
      </c>
      <c r="AV135" s="13" t="s">
        <v>91</v>
      </c>
      <c r="AW135" s="13" t="s">
        <v>31</v>
      </c>
      <c r="AX135" s="13" t="s">
        <v>74</v>
      </c>
      <c r="AY135" s="165" t="s">
        <v>160</v>
      </c>
    </row>
    <row r="136" spans="2:51" s="14" customFormat="1" ht="12">
      <c r="B136" s="171"/>
      <c r="D136" s="153" t="s">
        <v>169</v>
      </c>
      <c r="E136" s="172" t="s">
        <v>1</v>
      </c>
      <c r="F136" s="173" t="s">
        <v>175</v>
      </c>
      <c r="H136" s="172" t="s">
        <v>1</v>
      </c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169</v>
      </c>
      <c r="AU136" s="172" t="s">
        <v>81</v>
      </c>
      <c r="AV136" s="14" t="s">
        <v>81</v>
      </c>
      <c r="AW136" s="14" t="s">
        <v>31</v>
      </c>
      <c r="AX136" s="14" t="s">
        <v>74</v>
      </c>
      <c r="AY136" s="172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176</v>
      </c>
      <c r="H137" s="160">
        <v>6.603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74</v>
      </c>
      <c r="AY137" s="158" t="s">
        <v>160</v>
      </c>
    </row>
    <row r="138" spans="2:51" s="12" customFormat="1" ht="12">
      <c r="B138" s="157"/>
      <c r="D138" s="153" t="s">
        <v>169</v>
      </c>
      <c r="E138" s="158" t="s">
        <v>1</v>
      </c>
      <c r="F138" s="159" t="s">
        <v>177</v>
      </c>
      <c r="H138" s="160">
        <v>4.278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8" t="s">
        <v>169</v>
      </c>
      <c r="AU138" s="158" t="s">
        <v>81</v>
      </c>
      <c r="AV138" s="12" t="s">
        <v>83</v>
      </c>
      <c r="AW138" s="12" t="s">
        <v>31</v>
      </c>
      <c r="AX138" s="12" t="s">
        <v>74</v>
      </c>
      <c r="AY138" s="158" t="s">
        <v>160</v>
      </c>
    </row>
    <row r="139" spans="2:51" s="12" customFormat="1" ht="12">
      <c r="B139" s="157"/>
      <c r="D139" s="153" t="s">
        <v>169</v>
      </c>
      <c r="E139" s="158" t="s">
        <v>1</v>
      </c>
      <c r="F139" s="159" t="s">
        <v>178</v>
      </c>
      <c r="H139" s="160">
        <v>-0.36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169</v>
      </c>
      <c r="AU139" s="158" t="s">
        <v>81</v>
      </c>
      <c r="AV139" s="12" t="s">
        <v>83</v>
      </c>
      <c r="AW139" s="12" t="s">
        <v>31</v>
      </c>
      <c r="AX139" s="12" t="s">
        <v>74</v>
      </c>
      <c r="AY139" s="158" t="s">
        <v>160</v>
      </c>
    </row>
    <row r="140" spans="2:51" s="13" customFormat="1" ht="12">
      <c r="B140" s="164"/>
      <c r="D140" s="153" t="s">
        <v>169</v>
      </c>
      <c r="E140" s="165" t="s">
        <v>1</v>
      </c>
      <c r="F140" s="166" t="s">
        <v>174</v>
      </c>
      <c r="H140" s="167">
        <v>10.521</v>
      </c>
      <c r="L140" s="164"/>
      <c r="M140" s="168"/>
      <c r="N140" s="169"/>
      <c r="O140" s="169"/>
      <c r="P140" s="169"/>
      <c r="Q140" s="169"/>
      <c r="R140" s="169"/>
      <c r="S140" s="169"/>
      <c r="T140" s="170"/>
      <c r="AT140" s="165" t="s">
        <v>169</v>
      </c>
      <c r="AU140" s="165" t="s">
        <v>81</v>
      </c>
      <c r="AV140" s="13" t="s">
        <v>91</v>
      </c>
      <c r="AW140" s="13" t="s">
        <v>31</v>
      </c>
      <c r="AX140" s="13" t="s">
        <v>74</v>
      </c>
      <c r="AY140" s="165" t="s">
        <v>160</v>
      </c>
    </row>
    <row r="141" spans="2:51" s="12" customFormat="1" ht="12">
      <c r="B141" s="157"/>
      <c r="D141" s="153" t="s">
        <v>169</v>
      </c>
      <c r="E141" s="158" t="s">
        <v>1</v>
      </c>
      <c r="F141" s="159" t="s">
        <v>179</v>
      </c>
      <c r="H141" s="160">
        <v>29.601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169</v>
      </c>
      <c r="AU141" s="158" t="s">
        <v>81</v>
      </c>
      <c r="AV141" s="12" t="s">
        <v>83</v>
      </c>
      <c r="AW141" s="12" t="s">
        <v>31</v>
      </c>
      <c r="AX141" s="12" t="s">
        <v>74</v>
      </c>
      <c r="AY141" s="158" t="s">
        <v>160</v>
      </c>
    </row>
    <row r="142" spans="2:51" s="12" customFormat="1" ht="12">
      <c r="B142" s="157"/>
      <c r="D142" s="153" t="s">
        <v>169</v>
      </c>
      <c r="E142" s="158" t="s">
        <v>1</v>
      </c>
      <c r="F142" s="159" t="s">
        <v>180</v>
      </c>
      <c r="H142" s="160">
        <v>0.51574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169</v>
      </c>
      <c r="AU142" s="158" t="s">
        <v>81</v>
      </c>
      <c r="AV142" s="12" t="s">
        <v>83</v>
      </c>
      <c r="AW142" s="12" t="s">
        <v>31</v>
      </c>
      <c r="AX142" s="12" t="s">
        <v>74</v>
      </c>
      <c r="AY142" s="158" t="s">
        <v>160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181</v>
      </c>
      <c r="H143" s="160">
        <v>0.9158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81</v>
      </c>
      <c r="AV143" s="12" t="s">
        <v>83</v>
      </c>
      <c r="AW143" s="12" t="s">
        <v>31</v>
      </c>
      <c r="AX143" s="12" t="s">
        <v>74</v>
      </c>
      <c r="AY143" s="158" t="s">
        <v>160</v>
      </c>
    </row>
    <row r="144" spans="2:51" s="12" customFormat="1" ht="12">
      <c r="B144" s="157"/>
      <c r="D144" s="153" t="s">
        <v>169</v>
      </c>
      <c r="E144" s="158" t="s">
        <v>1</v>
      </c>
      <c r="F144" s="159" t="s">
        <v>182</v>
      </c>
      <c r="H144" s="160">
        <v>0.589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169</v>
      </c>
      <c r="AU144" s="158" t="s">
        <v>81</v>
      </c>
      <c r="AV144" s="12" t="s">
        <v>83</v>
      </c>
      <c r="AW144" s="12" t="s">
        <v>31</v>
      </c>
      <c r="AX144" s="12" t="s">
        <v>74</v>
      </c>
      <c r="AY144" s="158" t="s">
        <v>160</v>
      </c>
    </row>
    <row r="145" spans="2:51" s="12" customFormat="1" ht="12">
      <c r="B145" s="157"/>
      <c r="D145" s="153" t="s">
        <v>169</v>
      </c>
      <c r="E145" s="158" t="s">
        <v>1</v>
      </c>
      <c r="F145" s="159" t="s">
        <v>183</v>
      </c>
      <c r="H145" s="160">
        <v>1.5456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169</v>
      </c>
      <c r="AU145" s="158" t="s">
        <v>81</v>
      </c>
      <c r="AV145" s="12" t="s">
        <v>83</v>
      </c>
      <c r="AW145" s="12" t="s">
        <v>31</v>
      </c>
      <c r="AX145" s="12" t="s">
        <v>74</v>
      </c>
      <c r="AY145" s="158" t="s">
        <v>160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184</v>
      </c>
      <c r="H146" s="160">
        <v>2.622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74</v>
      </c>
      <c r="AY146" s="158" t="s">
        <v>160</v>
      </c>
    </row>
    <row r="147" spans="2:51" s="12" customFormat="1" ht="12">
      <c r="B147" s="157"/>
      <c r="D147" s="153" t="s">
        <v>169</v>
      </c>
      <c r="E147" s="158" t="s">
        <v>1</v>
      </c>
      <c r="F147" s="159" t="s">
        <v>185</v>
      </c>
      <c r="H147" s="160">
        <v>0.456</v>
      </c>
      <c r="L147" s="157"/>
      <c r="M147" s="161"/>
      <c r="N147" s="162"/>
      <c r="O147" s="162"/>
      <c r="P147" s="162"/>
      <c r="Q147" s="162"/>
      <c r="R147" s="162"/>
      <c r="S147" s="162"/>
      <c r="T147" s="163"/>
      <c r="AT147" s="158" t="s">
        <v>169</v>
      </c>
      <c r="AU147" s="158" t="s">
        <v>81</v>
      </c>
      <c r="AV147" s="12" t="s">
        <v>83</v>
      </c>
      <c r="AW147" s="12" t="s">
        <v>31</v>
      </c>
      <c r="AX147" s="12" t="s">
        <v>74</v>
      </c>
      <c r="AY147" s="158" t="s">
        <v>160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186</v>
      </c>
      <c r="H148" s="160">
        <v>0.507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81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2" customFormat="1" ht="12">
      <c r="B149" s="157"/>
      <c r="D149" s="153" t="s">
        <v>169</v>
      </c>
      <c r="E149" s="158" t="s">
        <v>1</v>
      </c>
      <c r="F149" s="159" t="s">
        <v>187</v>
      </c>
      <c r="H149" s="160">
        <v>0.62916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169</v>
      </c>
      <c r="AU149" s="158" t="s">
        <v>81</v>
      </c>
      <c r="AV149" s="12" t="s">
        <v>83</v>
      </c>
      <c r="AW149" s="12" t="s">
        <v>31</v>
      </c>
      <c r="AX149" s="12" t="s">
        <v>74</v>
      </c>
      <c r="AY149" s="158" t="s">
        <v>160</v>
      </c>
    </row>
    <row r="150" spans="2:51" s="13" customFormat="1" ht="12">
      <c r="B150" s="164"/>
      <c r="D150" s="153" t="s">
        <v>169</v>
      </c>
      <c r="E150" s="165" t="s">
        <v>1</v>
      </c>
      <c r="F150" s="166" t="s">
        <v>174</v>
      </c>
      <c r="H150" s="167">
        <v>37.381299999999996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169</v>
      </c>
      <c r="AU150" s="165" t="s">
        <v>81</v>
      </c>
      <c r="AV150" s="13" t="s">
        <v>91</v>
      </c>
      <c r="AW150" s="13" t="s">
        <v>31</v>
      </c>
      <c r="AX150" s="13" t="s">
        <v>74</v>
      </c>
      <c r="AY150" s="165" t="s">
        <v>160</v>
      </c>
    </row>
    <row r="151" spans="2:51" s="12" customFormat="1" ht="12">
      <c r="B151" s="157"/>
      <c r="D151" s="153" t="s">
        <v>169</v>
      </c>
      <c r="E151" s="158" t="s">
        <v>1</v>
      </c>
      <c r="F151" s="159" t="s">
        <v>188</v>
      </c>
      <c r="H151" s="160">
        <v>-35.3518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AT151" s="158" t="s">
        <v>169</v>
      </c>
      <c r="AU151" s="158" t="s">
        <v>81</v>
      </c>
      <c r="AV151" s="12" t="s">
        <v>83</v>
      </c>
      <c r="AW151" s="12" t="s">
        <v>31</v>
      </c>
      <c r="AX151" s="12" t="s">
        <v>81</v>
      </c>
      <c r="AY151" s="158" t="s">
        <v>160</v>
      </c>
    </row>
    <row r="152" spans="1:65" s="2" customFormat="1" ht="24.75" customHeight="1">
      <c r="A152" s="30"/>
      <c r="B152" s="140"/>
      <c r="C152" s="141"/>
      <c r="D152" s="141" t="s">
        <v>162</v>
      </c>
      <c r="E152" s="142" t="s">
        <v>189</v>
      </c>
      <c r="F152" s="143" t="s">
        <v>190</v>
      </c>
      <c r="G152" s="144" t="s">
        <v>165</v>
      </c>
      <c r="H152" s="145">
        <v>32.86092</v>
      </c>
      <c r="I152" s="146">
        <v>3608</v>
      </c>
      <c r="J152" s="146">
        <f>ROUND(I152*H152,2)</f>
        <v>118562.2</v>
      </c>
      <c r="K152" s="143" t="s">
        <v>1013</v>
      </c>
      <c r="L152" s="31"/>
      <c r="M152" s="147" t="s">
        <v>1</v>
      </c>
      <c r="N152" s="148" t="s">
        <v>39</v>
      </c>
      <c r="O152" s="149">
        <v>8.5</v>
      </c>
      <c r="P152" s="149">
        <f>O152*H152</f>
        <v>279.31782</v>
      </c>
      <c r="Q152" s="149">
        <v>0</v>
      </c>
      <c r="R152" s="149">
        <f>Q152*H152</f>
        <v>0</v>
      </c>
      <c r="S152" s="149">
        <v>2.4</v>
      </c>
      <c r="T152" s="150">
        <f>S152*H152</f>
        <v>78.866208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161</v>
      </c>
      <c r="AT152" s="151" t="s">
        <v>162</v>
      </c>
      <c r="AU152" s="151" t="s">
        <v>81</v>
      </c>
      <c r="AY152" s="18" t="s">
        <v>160</v>
      </c>
      <c r="BE152" s="152">
        <f>IF(N152="základní",J152,0)</f>
        <v>118562.2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118562.2</v>
      </c>
      <c r="BL152" s="18" t="s">
        <v>161</v>
      </c>
      <c r="BM152" s="151" t="s">
        <v>191</v>
      </c>
    </row>
    <row r="153" spans="2:51" s="12" customFormat="1" ht="12">
      <c r="B153" s="157"/>
      <c r="D153" s="153" t="s">
        <v>169</v>
      </c>
      <c r="E153" s="158" t="s">
        <v>1</v>
      </c>
      <c r="F153" s="159" t="s">
        <v>192</v>
      </c>
      <c r="H153" s="160">
        <v>25.90088</v>
      </c>
      <c r="L153" s="157"/>
      <c r="M153" s="161"/>
      <c r="N153" s="162"/>
      <c r="O153" s="162"/>
      <c r="P153" s="162"/>
      <c r="Q153" s="162"/>
      <c r="R153" s="162"/>
      <c r="S153" s="162"/>
      <c r="T153" s="163"/>
      <c r="AT153" s="158" t="s">
        <v>169</v>
      </c>
      <c r="AU153" s="158" t="s">
        <v>81</v>
      </c>
      <c r="AV153" s="12" t="s">
        <v>83</v>
      </c>
      <c r="AW153" s="12" t="s">
        <v>31</v>
      </c>
      <c r="AX153" s="12" t="s">
        <v>74</v>
      </c>
      <c r="AY153" s="158" t="s">
        <v>160</v>
      </c>
    </row>
    <row r="154" spans="2:51" s="13" customFormat="1" ht="12">
      <c r="B154" s="164"/>
      <c r="D154" s="153" t="s">
        <v>169</v>
      </c>
      <c r="E154" s="165" t="s">
        <v>1</v>
      </c>
      <c r="F154" s="166" t="s">
        <v>174</v>
      </c>
      <c r="H154" s="167">
        <v>25.90088</v>
      </c>
      <c r="L154" s="164"/>
      <c r="M154" s="168"/>
      <c r="N154" s="169"/>
      <c r="O154" s="169"/>
      <c r="P154" s="169"/>
      <c r="Q154" s="169"/>
      <c r="R154" s="169"/>
      <c r="S154" s="169"/>
      <c r="T154" s="170"/>
      <c r="AT154" s="165" t="s">
        <v>169</v>
      </c>
      <c r="AU154" s="165" t="s">
        <v>81</v>
      </c>
      <c r="AV154" s="13" t="s">
        <v>91</v>
      </c>
      <c r="AW154" s="13" t="s">
        <v>31</v>
      </c>
      <c r="AX154" s="13" t="s">
        <v>74</v>
      </c>
      <c r="AY154" s="165" t="s">
        <v>160</v>
      </c>
    </row>
    <row r="155" spans="2:51" s="12" customFormat="1" ht="12">
      <c r="B155" s="157"/>
      <c r="D155" s="153" t="s">
        <v>169</v>
      </c>
      <c r="E155" s="158" t="s">
        <v>1</v>
      </c>
      <c r="F155" s="159" t="s">
        <v>193</v>
      </c>
      <c r="H155" s="160">
        <v>0.45127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169</v>
      </c>
      <c r="AU155" s="158" t="s">
        <v>81</v>
      </c>
      <c r="AV155" s="12" t="s">
        <v>83</v>
      </c>
      <c r="AW155" s="12" t="s">
        <v>31</v>
      </c>
      <c r="AX155" s="12" t="s">
        <v>74</v>
      </c>
      <c r="AY155" s="158" t="s">
        <v>160</v>
      </c>
    </row>
    <row r="156" spans="2:51" s="12" customFormat="1" ht="12">
      <c r="B156" s="157"/>
      <c r="D156" s="153" t="s">
        <v>169</v>
      </c>
      <c r="E156" s="158" t="s">
        <v>1</v>
      </c>
      <c r="F156" s="159" t="s">
        <v>194</v>
      </c>
      <c r="H156" s="160">
        <v>0.80133</v>
      </c>
      <c r="L156" s="157"/>
      <c r="M156" s="161"/>
      <c r="N156" s="162"/>
      <c r="O156" s="162"/>
      <c r="P156" s="162"/>
      <c r="Q156" s="162"/>
      <c r="R156" s="162"/>
      <c r="S156" s="162"/>
      <c r="T156" s="163"/>
      <c r="AT156" s="158" t="s">
        <v>169</v>
      </c>
      <c r="AU156" s="158" t="s">
        <v>81</v>
      </c>
      <c r="AV156" s="12" t="s">
        <v>83</v>
      </c>
      <c r="AW156" s="12" t="s">
        <v>31</v>
      </c>
      <c r="AX156" s="12" t="s">
        <v>74</v>
      </c>
      <c r="AY156" s="158" t="s">
        <v>160</v>
      </c>
    </row>
    <row r="157" spans="2:51" s="12" customFormat="1" ht="12">
      <c r="B157" s="157"/>
      <c r="D157" s="153" t="s">
        <v>169</v>
      </c>
      <c r="E157" s="158" t="s">
        <v>1</v>
      </c>
      <c r="F157" s="159" t="s">
        <v>182</v>
      </c>
      <c r="H157" s="160">
        <v>0.589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169</v>
      </c>
      <c r="AU157" s="158" t="s">
        <v>81</v>
      </c>
      <c r="AV157" s="12" t="s">
        <v>83</v>
      </c>
      <c r="AW157" s="12" t="s">
        <v>31</v>
      </c>
      <c r="AX157" s="12" t="s">
        <v>74</v>
      </c>
      <c r="AY157" s="158" t="s">
        <v>160</v>
      </c>
    </row>
    <row r="158" spans="2:51" s="12" customFormat="1" ht="12">
      <c r="B158" s="157"/>
      <c r="D158" s="153" t="s">
        <v>169</v>
      </c>
      <c r="E158" s="158" t="s">
        <v>1</v>
      </c>
      <c r="F158" s="159" t="s">
        <v>195</v>
      </c>
      <c r="H158" s="160">
        <v>1.3524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58" t="s">
        <v>169</v>
      </c>
      <c r="AU158" s="158" t="s">
        <v>81</v>
      </c>
      <c r="AV158" s="12" t="s">
        <v>83</v>
      </c>
      <c r="AW158" s="12" t="s">
        <v>31</v>
      </c>
      <c r="AX158" s="12" t="s">
        <v>74</v>
      </c>
      <c r="AY158" s="158" t="s">
        <v>160</v>
      </c>
    </row>
    <row r="159" spans="2:51" s="12" customFormat="1" ht="12">
      <c r="B159" s="157"/>
      <c r="D159" s="153" t="s">
        <v>169</v>
      </c>
      <c r="E159" s="158" t="s">
        <v>1</v>
      </c>
      <c r="F159" s="159" t="s">
        <v>196</v>
      </c>
      <c r="H159" s="160">
        <v>2.29425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AT159" s="158" t="s">
        <v>169</v>
      </c>
      <c r="AU159" s="158" t="s">
        <v>81</v>
      </c>
      <c r="AV159" s="12" t="s">
        <v>83</v>
      </c>
      <c r="AW159" s="12" t="s">
        <v>31</v>
      </c>
      <c r="AX159" s="12" t="s">
        <v>74</v>
      </c>
      <c r="AY159" s="158" t="s">
        <v>160</v>
      </c>
    </row>
    <row r="160" spans="2:51" s="12" customFormat="1" ht="12">
      <c r="B160" s="157"/>
      <c r="D160" s="153" t="s">
        <v>169</v>
      </c>
      <c r="E160" s="158" t="s">
        <v>1</v>
      </c>
      <c r="F160" s="159" t="s">
        <v>197</v>
      </c>
      <c r="H160" s="160">
        <v>0.399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169</v>
      </c>
      <c r="AU160" s="158" t="s">
        <v>81</v>
      </c>
      <c r="AV160" s="12" t="s">
        <v>83</v>
      </c>
      <c r="AW160" s="12" t="s">
        <v>31</v>
      </c>
      <c r="AX160" s="12" t="s">
        <v>74</v>
      </c>
      <c r="AY160" s="158" t="s">
        <v>160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198</v>
      </c>
      <c r="H161" s="160">
        <v>0.44363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81</v>
      </c>
      <c r="AV161" s="12" t="s">
        <v>83</v>
      </c>
      <c r="AW161" s="12" t="s">
        <v>31</v>
      </c>
      <c r="AX161" s="12" t="s">
        <v>74</v>
      </c>
      <c r="AY161" s="158" t="s">
        <v>160</v>
      </c>
    </row>
    <row r="162" spans="2:51" s="12" customFormat="1" ht="12">
      <c r="B162" s="157"/>
      <c r="D162" s="153" t="s">
        <v>169</v>
      </c>
      <c r="E162" s="158" t="s">
        <v>1</v>
      </c>
      <c r="F162" s="159" t="s">
        <v>187</v>
      </c>
      <c r="H162" s="160">
        <v>0.62916</v>
      </c>
      <c r="L162" s="157"/>
      <c r="M162" s="161"/>
      <c r="N162" s="162"/>
      <c r="O162" s="162"/>
      <c r="P162" s="162"/>
      <c r="Q162" s="162"/>
      <c r="R162" s="162"/>
      <c r="S162" s="162"/>
      <c r="T162" s="163"/>
      <c r="AT162" s="158" t="s">
        <v>169</v>
      </c>
      <c r="AU162" s="158" t="s">
        <v>81</v>
      </c>
      <c r="AV162" s="12" t="s">
        <v>83</v>
      </c>
      <c r="AW162" s="12" t="s">
        <v>31</v>
      </c>
      <c r="AX162" s="12" t="s">
        <v>74</v>
      </c>
      <c r="AY162" s="158" t="s">
        <v>160</v>
      </c>
    </row>
    <row r="163" spans="2:51" s="13" customFormat="1" ht="12">
      <c r="B163" s="164"/>
      <c r="D163" s="153" t="s">
        <v>169</v>
      </c>
      <c r="E163" s="165" t="s">
        <v>1</v>
      </c>
      <c r="F163" s="166" t="s">
        <v>174</v>
      </c>
      <c r="H163" s="167">
        <v>6.960039999999999</v>
      </c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169</v>
      </c>
      <c r="AU163" s="165" t="s">
        <v>81</v>
      </c>
      <c r="AV163" s="13" t="s">
        <v>91</v>
      </c>
      <c r="AW163" s="13" t="s">
        <v>31</v>
      </c>
      <c r="AX163" s="13" t="s">
        <v>74</v>
      </c>
      <c r="AY163" s="165" t="s">
        <v>160</v>
      </c>
    </row>
    <row r="164" spans="2:51" s="15" customFormat="1" ht="12">
      <c r="B164" s="177"/>
      <c r="D164" s="153" t="s">
        <v>169</v>
      </c>
      <c r="E164" s="178" t="s">
        <v>1</v>
      </c>
      <c r="F164" s="179" t="s">
        <v>199</v>
      </c>
      <c r="H164" s="180">
        <v>32.86092</v>
      </c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169</v>
      </c>
      <c r="AU164" s="178" t="s">
        <v>81</v>
      </c>
      <c r="AV164" s="15" t="s">
        <v>161</v>
      </c>
      <c r="AW164" s="15" t="s">
        <v>31</v>
      </c>
      <c r="AX164" s="15" t="s">
        <v>81</v>
      </c>
      <c r="AY164" s="178" t="s">
        <v>160</v>
      </c>
    </row>
    <row r="165" spans="1:65" s="2" customFormat="1" ht="21.75" customHeight="1">
      <c r="A165" s="30"/>
      <c r="B165" s="140"/>
      <c r="C165" s="141">
        <v>45</v>
      </c>
      <c r="D165" s="141" t="s">
        <v>162</v>
      </c>
      <c r="E165" s="142" t="s">
        <v>201</v>
      </c>
      <c r="F165" s="143" t="s">
        <v>202</v>
      </c>
      <c r="G165" s="144" t="s">
        <v>203</v>
      </c>
      <c r="H165" s="145">
        <v>-217.6</v>
      </c>
      <c r="I165" s="146">
        <v>22.75</v>
      </c>
      <c r="J165" s="146">
        <f>ROUND(I165*H165,2)</f>
        <v>-4950.4</v>
      </c>
      <c r="K165" s="143" t="s">
        <v>1011</v>
      </c>
      <c r="L165" s="31"/>
      <c r="M165" s="147" t="s">
        <v>1</v>
      </c>
      <c r="N165" s="148" t="s">
        <v>39</v>
      </c>
      <c r="O165" s="149">
        <v>0</v>
      </c>
      <c r="P165" s="149">
        <f>O165*H165</f>
        <v>0</v>
      </c>
      <c r="Q165" s="149">
        <v>0</v>
      </c>
      <c r="R165" s="149">
        <f>Q165*H165</f>
        <v>0</v>
      </c>
      <c r="S165" s="149">
        <v>0.006</v>
      </c>
      <c r="T165" s="150">
        <f>S165*H165</f>
        <v>-1.3056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1" t="s">
        <v>161</v>
      </c>
      <c r="AT165" s="151" t="s">
        <v>162</v>
      </c>
      <c r="AU165" s="151" t="s">
        <v>81</v>
      </c>
      <c r="AY165" s="18" t="s">
        <v>160</v>
      </c>
      <c r="BE165" s="152">
        <f>IF(N165="základní",J165,0)</f>
        <v>-4950.4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8" t="s">
        <v>81</v>
      </c>
      <c r="BK165" s="152">
        <f>ROUND(I165*H165,2)</f>
        <v>-4950.4</v>
      </c>
      <c r="BL165" s="18" t="s">
        <v>161</v>
      </c>
      <c r="BM165" s="151" t="s">
        <v>204</v>
      </c>
    </row>
    <row r="166" spans="2:51" s="12" customFormat="1" ht="12">
      <c r="B166" s="157"/>
      <c r="D166" s="153" t="s">
        <v>169</v>
      </c>
      <c r="E166" s="158" t="s">
        <v>1</v>
      </c>
      <c r="F166" s="159" t="s">
        <v>205</v>
      </c>
      <c r="H166" s="160">
        <v>-51.7</v>
      </c>
      <c r="L166" s="157"/>
      <c r="M166" s="161"/>
      <c r="N166" s="162"/>
      <c r="O166" s="162"/>
      <c r="P166" s="162"/>
      <c r="Q166" s="162"/>
      <c r="R166" s="162"/>
      <c r="S166" s="162"/>
      <c r="T166" s="163"/>
      <c r="AT166" s="158" t="s">
        <v>169</v>
      </c>
      <c r="AU166" s="158" t="s">
        <v>81</v>
      </c>
      <c r="AV166" s="12" t="s">
        <v>83</v>
      </c>
      <c r="AW166" s="12" t="s">
        <v>31</v>
      </c>
      <c r="AX166" s="12" t="s">
        <v>74</v>
      </c>
      <c r="AY166" s="158" t="s">
        <v>160</v>
      </c>
    </row>
    <row r="167" spans="2:51" s="12" customFormat="1" ht="12">
      <c r="B167" s="157"/>
      <c r="D167" s="153" t="s">
        <v>169</v>
      </c>
      <c r="E167" s="158" t="s">
        <v>1</v>
      </c>
      <c r="F167" s="159" t="s">
        <v>206</v>
      </c>
      <c r="H167" s="160">
        <v>-1.5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169</v>
      </c>
      <c r="AU167" s="158" t="s">
        <v>81</v>
      </c>
      <c r="AV167" s="12" t="s">
        <v>83</v>
      </c>
      <c r="AW167" s="12" t="s">
        <v>31</v>
      </c>
      <c r="AX167" s="12" t="s">
        <v>74</v>
      </c>
      <c r="AY167" s="158" t="s">
        <v>160</v>
      </c>
    </row>
    <row r="168" spans="2:51" s="12" customFormat="1" ht="12">
      <c r="B168" s="157"/>
      <c r="D168" s="153" t="s">
        <v>169</v>
      </c>
      <c r="E168" s="158" t="s">
        <v>1</v>
      </c>
      <c r="F168" s="159" t="s">
        <v>207</v>
      </c>
      <c r="H168" s="160">
        <v>-1.2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169</v>
      </c>
      <c r="AU168" s="158" t="s">
        <v>81</v>
      </c>
      <c r="AV168" s="12" t="s">
        <v>83</v>
      </c>
      <c r="AW168" s="12" t="s">
        <v>31</v>
      </c>
      <c r="AX168" s="12" t="s">
        <v>74</v>
      </c>
      <c r="AY168" s="158" t="s">
        <v>160</v>
      </c>
    </row>
    <row r="169" spans="2:51" s="12" customFormat="1" ht="12">
      <c r="B169" s="157"/>
      <c r="D169" s="153" t="s">
        <v>169</v>
      </c>
      <c r="E169" s="158" t="s">
        <v>1</v>
      </c>
      <c r="F169" s="159" t="s">
        <v>208</v>
      </c>
      <c r="H169" s="160">
        <v>-155.1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169</v>
      </c>
      <c r="AU169" s="158" t="s">
        <v>81</v>
      </c>
      <c r="AV169" s="12" t="s">
        <v>83</v>
      </c>
      <c r="AW169" s="12" t="s">
        <v>31</v>
      </c>
      <c r="AX169" s="12" t="s">
        <v>74</v>
      </c>
      <c r="AY169" s="158" t="s">
        <v>160</v>
      </c>
    </row>
    <row r="170" spans="2:51" s="12" customFormat="1" ht="12">
      <c r="B170" s="157"/>
      <c r="D170" s="153" t="s">
        <v>169</v>
      </c>
      <c r="E170" s="158" t="s">
        <v>1</v>
      </c>
      <c r="F170" s="159" t="s">
        <v>209</v>
      </c>
      <c r="H170" s="160">
        <v>-4.5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169</v>
      </c>
      <c r="AU170" s="158" t="s">
        <v>81</v>
      </c>
      <c r="AV170" s="12" t="s">
        <v>83</v>
      </c>
      <c r="AW170" s="12" t="s">
        <v>31</v>
      </c>
      <c r="AX170" s="12" t="s">
        <v>74</v>
      </c>
      <c r="AY170" s="158" t="s">
        <v>160</v>
      </c>
    </row>
    <row r="171" spans="2:51" s="12" customFormat="1" ht="12">
      <c r="B171" s="157"/>
      <c r="D171" s="153" t="s">
        <v>169</v>
      </c>
      <c r="E171" s="158" t="s">
        <v>1</v>
      </c>
      <c r="F171" s="159" t="s">
        <v>210</v>
      </c>
      <c r="H171" s="160">
        <v>-3.6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8" t="s">
        <v>169</v>
      </c>
      <c r="AU171" s="158" t="s">
        <v>81</v>
      </c>
      <c r="AV171" s="12" t="s">
        <v>83</v>
      </c>
      <c r="AW171" s="12" t="s">
        <v>31</v>
      </c>
      <c r="AX171" s="12" t="s">
        <v>74</v>
      </c>
      <c r="AY171" s="158" t="s">
        <v>160</v>
      </c>
    </row>
    <row r="172" spans="2:51" s="15" customFormat="1" ht="12">
      <c r="B172" s="177"/>
      <c r="D172" s="153" t="s">
        <v>169</v>
      </c>
      <c r="E172" s="178" t="s">
        <v>1</v>
      </c>
      <c r="F172" s="179" t="s">
        <v>199</v>
      </c>
      <c r="H172" s="180">
        <v>-217.6</v>
      </c>
      <c r="L172" s="177"/>
      <c r="M172" s="181"/>
      <c r="N172" s="182"/>
      <c r="O172" s="182"/>
      <c r="P172" s="182"/>
      <c r="Q172" s="182"/>
      <c r="R172" s="182"/>
      <c r="S172" s="182"/>
      <c r="T172" s="183"/>
      <c r="AT172" s="178" t="s">
        <v>169</v>
      </c>
      <c r="AU172" s="178" t="s">
        <v>81</v>
      </c>
      <c r="AV172" s="15" t="s">
        <v>161</v>
      </c>
      <c r="AW172" s="15" t="s">
        <v>31</v>
      </c>
      <c r="AX172" s="15" t="s">
        <v>81</v>
      </c>
      <c r="AY172" s="178" t="s">
        <v>160</v>
      </c>
    </row>
    <row r="173" spans="1:65" s="2" customFormat="1" ht="16.5" customHeight="1">
      <c r="A173" s="30"/>
      <c r="B173" s="140"/>
      <c r="C173" s="141"/>
      <c r="D173" s="141" t="s">
        <v>162</v>
      </c>
      <c r="E173" s="142" t="s">
        <v>211</v>
      </c>
      <c r="F173" s="143" t="s">
        <v>212</v>
      </c>
      <c r="G173" s="144" t="s">
        <v>213</v>
      </c>
      <c r="H173" s="145">
        <v>47.872</v>
      </c>
      <c r="I173" s="146">
        <v>346.77</v>
      </c>
      <c r="J173" s="146">
        <f>ROUND(I173*H173,2)</f>
        <v>16600.57</v>
      </c>
      <c r="K173" s="143" t="s">
        <v>1014</v>
      </c>
      <c r="L173" s="31"/>
      <c r="M173" s="147" t="s">
        <v>1</v>
      </c>
      <c r="N173" s="148" t="s">
        <v>39</v>
      </c>
      <c r="O173" s="149">
        <v>0.879</v>
      </c>
      <c r="P173" s="149">
        <f>O173*H173</f>
        <v>42.079488</v>
      </c>
      <c r="Q173" s="149">
        <v>0</v>
      </c>
      <c r="R173" s="149">
        <f>Q173*H173</f>
        <v>0</v>
      </c>
      <c r="S173" s="149">
        <v>0.127</v>
      </c>
      <c r="T173" s="150">
        <f>S173*H173</f>
        <v>6.079744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1" t="s">
        <v>161</v>
      </c>
      <c r="AT173" s="151" t="s">
        <v>162</v>
      </c>
      <c r="AU173" s="151" t="s">
        <v>81</v>
      </c>
      <c r="AY173" s="18" t="s">
        <v>160</v>
      </c>
      <c r="BE173" s="152">
        <f>IF(N173="základní",J173,0)</f>
        <v>16600.57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8" t="s">
        <v>81</v>
      </c>
      <c r="BK173" s="152">
        <f>ROUND(I173*H173,2)</f>
        <v>16600.57</v>
      </c>
      <c r="BL173" s="18" t="s">
        <v>161</v>
      </c>
      <c r="BM173" s="151" t="s">
        <v>214</v>
      </c>
    </row>
    <row r="174" spans="2:51" s="12" customFormat="1" ht="12">
      <c r="B174" s="157"/>
      <c r="D174" s="153" t="s">
        <v>169</v>
      </c>
      <c r="E174" s="158" t="s">
        <v>1</v>
      </c>
      <c r="F174" s="159" t="s">
        <v>215</v>
      </c>
      <c r="H174" s="160">
        <v>47.872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8" t="s">
        <v>169</v>
      </c>
      <c r="AU174" s="158" t="s">
        <v>81</v>
      </c>
      <c r="AV174" s="12" t="s">
        <v>83</v>
      </c>
      <c r="AW174" s="12" t="s">
        <v>31</v>
      </c>
      <c r="AX174" s="12" t="s">
        <v>81</v>
      </c>
      <c r="AY174" s="158" t="s">
        <v>160</v>
      </c>
    </row>
    <row r="175" spans="1:65" s="2" customFormat="1" ht="24.2" customHeight="1">
      <c r="A175" s="30"/>
      <c r="B175" s="140"/>
      <c r="C175" s="141"/>
      <c r="D175" s="141" t="s">
        <v>162</v>
      </c>
      <c r="E175" s="142" t="s">
        <v>217</v>
      </c>
      <c r="F175" s="143" t="s">
        <v>218</v>
      </c>
      <c r="G175" s="144" t="s">
        <v>203</v>
      </c>
      <c r="H175" s="145">
        <v>205.02</v>
      </c>
      <c r="I175" s="146">
        <v>2176</v>
      </c>
      <c r="J175" s="146">
        <f>ROUND(I175*H175,2)</f>
        <v>446123.52</v>
      </c>
      <c r="K175" s="143" t="s">
        <v>1013</v>
      </c>
      <c r="L175" s="31"/>
      <c r="M175" s="147" t="s">
        <v>1</v>
      </c>
      <c r="N175" s="148" t="s">
        <v>39</v>
      </c>
      <c r="O175" s="149">
        <v>4.494</v>
      </c>
      <c r="P175" s="149">
        <f>O175*H175</f>
        <v>921.35988</v>
      </c>
      <c r="Q175" s="149">
        <v>0.0002</v>
      </c>
      <c r="R175" s="149">
        <f>Q175*H175</f>
        <v>0.041004000000000006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161</v>
      </c>
      <c r="AT175" s="151" t="s">
        <v>162</v>
      </c>
      <c r="AU175" s="151" t="s">
        <v>81</v>
      </c>
      <c r="AY175" s="18" t="s">
        <v>160</v>
      </c>
      <c r="BE175" s="152">
        <f>IF(N175="základní",J175,0)</f>
        <v>446123.52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81</v>
      </c>
      <c r="BK175" s="152">
        <f>ROUND(I175*H175,2)</f>
        <v>446123.52</v>
      </c>
      <c r="BL175" s="18" t="s">
        <v>161</v>
      </c>
      <c r="BM175" s="151" t="s">
        <v>219</v>
      </c>
    </row>
    <row r="176" spans="2:51" s="14" customFormat="1" ht="12">
      <c r="B176" s="171"/>
      <c r="D176" s="153" t="s">
        <v>169</v>
      </c>
      <c r="E176" s="172" t="s">
        <v>1</v>
      </c>
      <c r="F176" s="173" t="s">
        <v>220</v>
      </c>
      <c r="H176" s="172" t="s">
        <v>1</v>
      </c>
      <c r="L176" s="171"/>
      <c r="M176" s="174"/>
      <c r="N176" s="175"/>
      <c r="O176" s="175"/>
      <c r="P176" s="175"/>
      <c r="Q176" s="175"/>
      <c r="R176" s="175"/>
      <c r="S176" s="175"/>
      <c r="T176" s="176"/>
      <c r="AT176" s="172" t="s">
        <v>169</v>
      </c>
      <c r="AU176" s="172" t="s">
        <v>81</v>
      </c>
      <c r="AV176" s="14" t="s">
        <v>81</v>
      </c>
      <c r="AW176" s="14" t="s">
        <v>31</v>
      </c>
      <c r="AX176" s="14" t="s">
        <v>74</v>
      </c>
      <c r="AY176" s="172" t="s">
        <v>160</v>
      </c>
    </row>
    <row r="177" spans="2:51" s="12" customFormat="1" ht="12">
      <c r="B177" s="157"/>
      <c r="D177" s="153" t="s">
        <v>169</v>
      </c>
      <c r="E177" s="158" t="s">
        <v>1</v>
      </c>
      <c r="F177" s="159" t="s">
        <v>221</v>
      </c>
      <c r="H177" s="160">
        <v>146.3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169</v>
      </c>
      <c r="AU177" s="158" t="s">
        <v>81</v>
      </c>
      <c r="AV177" s="12" t="s">
        <v>83</v>
      </c>
      <c r="AW177" s="12" t="s">
        <v>31</v>
      </c>
      <c r="AX177" s="12" t="s">
        <v>74</v>
      </c>
      <c r="AY177" s="158" t="s">
        <v>160</v>
      </c>
    </row>
    <row r="178" spans="2:51" s="12" customFormat="1" ht="12">
      <c r="B178" s="157"/>
      <c r="D178" s="153" t="s">
        <v>169</v>
      </c>
      <c r="E178" s="158" t="s">
        <v>1</v>
      </c>
      <c r="F178" s="159" t="s">
        <v>222</v>
      </c>
      <c r="H178" s="160">
        <v>9.28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8" t="s">
        <v>169</v>
      </c>
      <c r="AU178" s="158" t="s">
        <v>81</v>
      </c>
      <c r="AV178" s="12" t="s">
        <v>83</v>
      </c>
      <c r="AW178" s="12" t="s">
        <v>31</v>
      </c>
      <c r="AX178" s="12" t="s">
        <v>74</v>
      </c>
      <c r="AY178" s="158" t="s">
        <v>160</v>
      </c>
    </row>
    <row r="179" spans="2:51" s="12" customFormat="1" ht="12">
      <c r="B179" s="157"/>
      <c r="D179" s="153" t="s">
        <v>169</v>
      </c>
      <c r="E179" s="158" t="s">
        <v>1</v>
      </c>
      <c r="F179" s="159" t="s">
        <v>223</v>
      </c>
      <c r="H179" s="160">
        <v>20.94</v>
      </c>
      <c r="L179" s="157"/>
      <c r="M179" s="161"/>
      <c r="N179" s="162"/>
      <c r="O179" s="162"/>
      <c r="P179" s="162"/>
      <c r="Q179" s="162"/>
      <c r="R179" s="162"/>
      <c r="S179" s="162"/>
      <c r="T179" s="163"/>
      <c r="AT179" s="158" t="s">
        <v>169</v>
      </c>
      <c r="AU179" s="158" t="s">
        <v>81</v>
      </c>
      <c r="AV179" s="12" t="s">
        <v>83</v>
      </c>
      <c r="AW179" s="12" t="s">
        <v>31</v>
      </c>
      <c r="AX179" s="12" t="s">
        <v>74</v>
      </c>
      <c r="AY179" s="158" t="s">
        <v>160</v>
      </c>
    </row>
    <row r="180" spans="2:51" s="12" customFormat="1" ht="12">
      <c r="B180" s="157"/>
      <c r="D180" s="153" t="s">
        <v>169</v>
      </c>
      <c r="E180" s="158" t="s">
        <v>1</v>
      </c>
      <c r="F180" s="159" t="s">
        <v>224</v>
      </c>
      <c r="H180" s="160">
        <v>28.5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58" t="s">
        <v>169</v>
      </c>
      <c r="AU180" s="158" t="s">
        <v>81</v>
      </c>
      <c r="AV180" s="12" t="s">
        <v>83</v>
      </c>
      <c r="AW180" s="12" t="s">
        <v>31</v>
      </c>
      <c r="AX180" s="12" t="s">
        <v>74</v>
      </c>
      <c r="AY180" s="158" t="s">
        <v>160</v>
      </c>
    </row>
    <row r="181" spans="2:51" s="13" customFormat="1" ht="12">
      <c r="B181" s="164"/>
      <c r="D181" s="153" t="s">
        <v>169</v>
      </c>
      <c r="E181" s="165" t="s">
        <v>1</v>
      </c>
      <c r="F181" s="166" t="s">
        <v>174</v>
      </c>
      <c r="H181" s="167">
        <v>205.02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169</v>
      </c>
      <c r="AU181" s="165" t="s">
        <v>81</v>
      </c>
      <c r="AV181" s="13" t="s">
        <v>91</v>
      </c>
      <c r="AW181" s="13" t="s">
        <v>31</v>
      </c>
      <c r="AX181" s="13" t="s">
        <v>74</v>
      </c>
      <c r="AY181" s="165" t="s">
        <v>160</v>
      </c>
    </row>
    <row r="182" spans="2:51" s="15" customFormat="1" ht="12">
      <c r="B182" s="177"/>
      <c r="D182" s="153" t="s">
        <v>169</v>
      </c>
      <c r="E182" s="178" t="s">
        <v>1</v>
      </c>
      <c r="F182" s="179" t="s">
        <v>199</v>
      </c>
      <c r="H182" s="180">
        <v>205.02</v>
      </c>
      <c r="L182" s="177"/>
      <c r="M182" s="181"/>
      <c r="N182" s="182"/>
      <c r="O182" s="182"/>
      <c r="P182" s="182"/>
      <c r="Q182" s="182"/>
      <c r="R182" s="182"/>
      <c r="S182" s="182"/>
      <c r="T182" s="183"/>
      <c r="AT182" s="178" t="s">
        <v>169</v>
      </c>
      <c r="AU182" s="178" t="s">
        <v>81</v>
      </c>
      <c r="AV182" s="15" t="s">
        <v>161</v>
      </c>
      <c r="AW182" s="15" t="s">
        <v>31</v>
      </c>
      <c r="AX182" s="15" t="s">
        <v>81</v>
      </c>
      <c r="AY182" s="178" t="s">
        <v>160</v>
      </c>
    </row>
    <row r="183" spans="1:65" s="2" customFormat="1" ht="24.2" customHeight="1">
      <c r="A183" s="30"/>
      <c r="B183" s="140"/>
      <c r="C183" s="141"/>
      <c r="D183" s="141" t="s">
        <v>162</v>
      </c>
      <c r="E183" s="142" t="s">
        <v>226</v>
      </c>
      <c r="F183" s="143" t="s">
        <v>227</v>
      </c>
      <c r="G183" s="144" t="s">
        <v>203</v>
      </c>
      <c r="H183" s="145">
        <v>3.75</v>
      </c>
      <c r="I183" s="146">
        <v>3808</v>
      </c>
      <c r="J183" s="146">
        <f>ROUND(I183*H183,2)</f>
        <v>14280</v>
      </c>
      <c r="K183" s="143" t="s">
        <v>1013</v>
      </c>
      <c r="L183" s="31"/>
      <c r="M183" s="147" t="s">
        <v>1</v>
      </c>
      <c r="N183" s="148" t="s">
        <v>39</v>
      </c>
      <c r="O183" s="149">
        <v>4.65</v>
      </c>
      <c r="P183" s="149">
        <f>O183*H183</f>
        <v>17.4375</v>
      </c>
      <c r="Q183" s="149">
        <v>0.00077</v>
      </c>
      <c r="R183" s="149">
        <f>Q183*H183</f>
        <v>0.0028875</v>
      </c>
      <c r="S183" s="149">
        <v>0.02</v>
      </c>
      <c r="T183" s="150">
        <f>S183*H183</f>
        <v>0.075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1" t="s">
        <v>161</v>
      </c>
      <c r="AT183" s="151" t="s">
        <v>162</v>
      </c>
      <c r="AU183" s="151" t="s">
        <v>81</v>
      </c>
      <c r="AY183" s="18" t="s">
        <v>160</v>
      </c>
      <c r="BE183" s="152">
        <f>IF(N183="základní",J183,0)</f>
        <v>14280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8" t="s">
        <v>81</v>
      </c>
      <c r="BK183" s="152">
        <f>ROUND(I183*H183,2)</f>
        <v>14280</v>
      </c>
      <c r="BL183" s="18" t="s">
        <v>161</v>
      </c>
      <c r="BM183" s="151" t="s">
        <v>228</v>
      </c>
    </row>
    <row r="184" spans="2:51" s="12" customFormat="1" ht="12">
      <c r="B184" s="157"/>
      <c r="D184" s="153" t="s">
        <v>169</v>
      </c>
      <c r="E184" s="158" t="s">
        <v>1</v>
      </c>
      <c r="F184" s="159" t="s">
        <v>229</v>
      </c>
      <c r="H184" s="160">
        <v>3.75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169</v>
      </c>
      <c r="AU184" s="158" t="s">
        <v>81</v>
      </c>
      <c r="AV184" s="12" t="s">
        <v>83</v>
      </c>
      <c r="AW184" s="12" t="s">
        <v>31</v>
      </c>
      <c r="AX184" s="12" t="s">
        <v>81</v>
      </c>
      <c r="AY184" s="158" t="s">
        <v>160</v>
      </c>
    </row>
    <row r="185" spans="1:65" s="2" customFormat="1" ht="24.2" customHeight="1">
      <c r="A185" s="30"/>
      <c r="B185" s="140"/>
      <c r="C185" s="141"/>
      <c r="D185" s="141" t="s">
        <v>162</v>
      </c>
      <c r="E185" s="142" t="s">
        <v>230</v>
      </c>
      <c r="F185" s="143" t="s">
        <v>231</v>
      </c>
      <c r="G185" s="144" t="s">
        <v>203</v>
      </c>
      <c r="H185" s="145">
        <v>19.5</v>
      </c>
      <c r="I185" s="146">
        <v>5328</v>
      </c>
      <c r="J185" s="146">
        <f>ROUND(I185*H185,2)</f>
        <v>103896</v>
      </c>
      <c r="K185" s="143" t="s">
        <v>1013</v>
      </c>
      <c r="L185" s="31"/>
      <c r="M185" s="147" t="s">
        <v>1</v>
      </c>
      <c r="N185" s="148" t="s">
        <v>39</v>
      </c>
      <c r="O185" s="149">
        <v>7.956</v>
      </c>
      <c r="P185" s="149">
        <f>O185*H185</f>
        <v>155.142</v>
      </c>
      <c r="Q185" s="149">
        <v>0.00086</v>
      </c>
      <c r="R185" s="149">
        <f>Q185*H185</f>
        <v>0.01677</v>
      </c>
      <c r="S185" s="149">
        <v>0.045</v>
      </c>
      <c r="T185" s="150">
        <f>S185*H185</f>
        <v>0.8775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1" t="s">
        <v>161</v>
      </c>
      <c r="AT185" s="151" t="s">
        <v>162</v>
      </c>
      <c r="AU185" s="151" t="s">
        <v>81</v>
      </c>
      <c r="AY185" s="18" t="s">
        <v>160</v>
      </c>
      <c r="BE185" s="152">
        <f>IF(N185="základní",J185,0)</f>
        <v>103896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8" t="s">
        <v>81</v>
      </c>
      <c r="BK185" s="152">
        <f>ROUND(I185*H185,2)</f>
        <v>103896</v>
      </c>
      <c r="BL185" s="18" t="s">
        <v>161</v>
      </c>
      <c r="BM185" s="151" t="s">
        <v>232</v>
      </c>
    </row>
    <row r="186" spans="2:51" s="12" customFormat="1" ht="12">
      <c r="B186" s="157"/>
      <c r="D186" s="153" t="s">
        <v>169</v>
      </c>
      <c r="E186" s="158" t="s">
        <v>1</v>
      </c>
      <c r="F186" s="159" t="s">
        <v>233</v>
      </c>
      <c r="H186" s="160">
        <v>2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169</v>
      </c>
      <c r="AU186" s="158" t="s">
        <v>81</v>
      </c>
      <c r="AV186" s="12" t="s">
        <v>83</v>
      </c>
      <c r="AW186" s="12" t="s">
        <v>31</v>
      </c>
      <c r="AX186" s="12" t="s">
        <v>74</v>
      </c>
      <c r="AY186" s="158" t="s">
        <v>160</v>
      </c>
    </row>
    <row r="187" spans="2:51" s="14" customFormat="1" ht="12">
      <c r="B187" s="171"/>
      <c r="D187" s="153" t="s">
        <v>169</v>
      </c>
      <c r="E187" s="172" t="s">
        <v>1</v>
      </c>
      <c r="F187" s="173" t="s">
        <v>234</v>
      </c>
      <c r="H187" s="172" t="s">
        <v>1</v>
      </c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169</v>
      </c>
      <c r="AU187" s="172" t="s">
        <v>81</v>
      </c>
      <c r="AV187" s="14" t="s">
        <v>81</v>
      </c>
      <c r="AW187" s="14" t="s">
        <v>31</v>
      </c>
      <c r="AX187" s="14" t="s">
        <v>74</v>
      </c>
      <c r="AY187" s="172" t="s">
        <v>160</v>
      </c>
    </row>
    <row r="188" spans="2:51" s="12" customFormat="1" ht="12">
      <c r="B188" s="157"/>
      <c r="D188" s="153" t="s">
        <v>169</v>
      </c>
      <c r="E188" s="158" t="s">
        <v>1</v>
      </c>
      <c r="F188" s="159" t="s">
        <v>235</v>
      </c>
      <c r="H188" s="160">
        <v>6</v>
      </c>
      <c r="L188" s="157"/>
      <c r="M188" s="161"/>
      <c r="N188" s="162"/>
      <c r="O188" s="162"/>
      <c r="P188" s="162"/>
      <c r="Q188" s="162"/>
      <c r="R188" s="162"/>
      <c r="S188" s="162"/>
      <c r="T188" s="163"/>
      <c r="AT188" s="158" t="s">
        <v>169</v>
      </c>
      <c r="AU188" s="158" t="s">
        <v>81</v>
      </c>
      <c r="AV188" s="12" t="s">
        <v>83</v>
      </c>
      <c r="AW188" s="12" t="s">
        <v>31</v>
      </c>
      <c r="AX188" s="12" t="s">
        <v>74</v>
      </c>
      <c r="AY188" s="158" t="s">
        <v>160</v>
      </c>
    </row>
    <row r="189" spans="2:51" s="12" customFormat="1" ht="12">
      <c r="B189" s="157"/>
      <c r="D189" s="153" t="s">
        <v>169</v>
      </c>
      <c r="E189" s="158" t="s">
        <v>1</v>
      </c>
      <c r="F189" s="159" t="s">
        <v>236</v>
      </c>
      <c r="H189" s="160">
        <v>11.5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169</v>
      </c>
      <c r="AU189" s="158" t="s">
        <v>81</v>
      </c>
      <c r="AV189" s="12" t="s">
        <v>83</v>
      </c>
      <c r="AW189" s="12" t="s">
        <v>31</v>
      </c>
      <c r="AX189" s="12" t="s">
        <v>74</v>
      </c>
      <c r="AY189" s="158" t="s">
        <v>160</v>
      </c>
    </row>
    <row r="190" spans="2:51" s="15" customFormat="1" ht="12">
      <c r="B190" s="177"/>
      <c r="D190" s="153" t="s">
        <v>169</v>
      </c>
      <c r="E190" s="178" t="s">
        <v>1</v>
      </c>
      <c r="F190" s="179" t="s">
        <v>199</v>
      </c>
      <c r="H190" s="180">
        <v>19.5</v>
      </c>
      <c r="L190" s="177"/>
      <c r="M190" s="181"/>
      <c r="N190" s="182"/>
      <c r="O190" s="182"/>
      <c r="P190" s="182"/>
      <c r="Q190" s="182"/>
      <c r="R190" s="182"/>
      <c r="S190" s="182"/>
      <c r="T190" s="183"/>
      <c r="AT190" s="178" t="s">
        <v>169</v>
      </c>
      <c r="AU190" s="178" t="s">
        <v>81</v>
      </c>
      <c r="AV190" s="15" t="s">
        <v>161</v>
      </c>
      <c r="AW190" s="15" t="s">
        <v>31</v>
      </c>
      <c r="AX190" s="15" t="s">
        <v>81</v>
      </c>
      <c r="AY190" s="178" t="s">
        <v>160</v>
      </c>
    </row>
    <row r="191" spans="1:65" s="2" customFormat="1" ht="24.2" customHeight="1">
      <c r="A191" s="30"/>
      <c r="B191" s="140"/>
      <c r="C191" s="141"/>
      <c r="D191" s="141" t="s">
        <v>162</v>
      </c>
      <c r="E191" s="142" t="s">
        <v>237</v>
      </c>
      <c r="F191" s="143" t="s">
        <v>238</v>
      </c>
      <c r="G191" s="144" t="s">
        <v>203</v>
      </c>
      <c r="H191" s="145">
        <v>1.5</v>
      </c>
      <c r="I191" s="146">
        <v>5600</v>
      </c>
      <c r="J191" s="146">
        <f>ROUND(I191*H191,2)</f>
        <v>8400</v>
      </c>
      <c r="K191" s="143" t="s">
        <v>1013</v>
      </c>
      <c r="L191" s="31"/>
      <c r="M191" s="147" t="s">
        <v>1</v>
      </c>
      <c r="N191" s="148" t="s">
        <v>39</v>
      </c>
      <c r="O191" s="149">
        <v>8.47</v>
      </c>
      <c r="P191" s="149">
        <f>O191*H191</f>
        <v>12.705000000000002</v>
      </c>
      <c r="Q191" s="149">
        <v>0.00096</v>
      </c>
      <c r="R191" s="149">
        <f>Q191*H191</f>
        <v>0.00144</v>
      </c>
      <c r="S191" s="149">
        <v>0.053</v>
      </c>
      <c r="T191" s="150">
        <f>S191*H191</f>
        <v>0.0795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1" t="s">
        <v>161</v>
      </c>
      <c r="AT191" s="151" t="s">
        <v>162</v>
      </c>
      <c r="AU191" s="151" t="s">
        <v>81</v>
      </c>
      <c r="AY191" s="18" t="s">
        <v>160</v>
      </c>
      <c r="BE191" s="152">
        <f>IF(N191="základní",J191,0)</f>
        <v>8400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8" t="s">
        <v>81</v>
      </c>
      <c r="BK191" s="152">
        <f>ROUND(I191*H191,2)</f>
        <v>8400</v>
      </c>
      <c r="BL191" s="18" t="s">
        <v>161</v>
      </c>
      <c r="BM191" s="151" t="s">
        <v>239</v>
      </c>
    </row>
    <row r="192" spans="2:51" s="12" customFormat="1" ht="12">
      <c r="B192" s="157"/>
      <c r="D192" s="153" t="s">
        <v>169</v>
      </c>
      <c r="E192" s="158" t="s">
        <v>1</v>
      </c>
      <c r="F192" s="159" t="s">
        <v>240</v>
      </c>
      <c r="H192" s="160">
        <v>1.5</v>
      </c>
      <c r="L192" s="157"/>
      <c r="M192" s="161"/>
      <c r="N192" s="162"/>
      <c r="O192" s="162"/>
      <c r="P192" s="162"/>
      <c r="Q192" s="162"/>
      <c r="R192" s="162"/>
      <c r="S192" s="162"/>
      <c r="T192" s="163"/>
      <c r="AT192" s="158" t="s">
        <v>169</v>
      </c>
      <c r="AU192" s="158" t="s">
        <v>81</v>
      </c>
      <c r="AV192" s="12" t="s">
        <v>83</v>
      </c>
      <c r="AW192" s="12" t="s">
        <v>31</v>
      </c>
      <c r="AX192" s="12" t="s">
        <v>81</v>
      </c>
      <c r="AY192" s="158" t="s">
        <v>160</v>
      </c>
    </row>
    <row r="193" spans="2:63" s="11" customFormat="1" ht="25.9" customHeight="1">
      <c r="B193" s="130"/>
      <c r="D193" s="131" t="s">
        <v>73</v>
      </c>
      <c r="E193" s="132" t="s">
        <v>241</v>
      </c>
      <c r="F193" s="132" t="s">
        <v>242</v>
      </c>
      <c r="J193" s="133">
        <f>BK193</f>
        <v>331954.06999999995</v>
      </c>
      <c r="L193" s="130"/>
      <c r="M193" s="134"/>
      <c r="N193" s="135"/>
      <c r="O193" s="135"/>
      <c r="P193" s="136">
        <f>SUM(P194:P212)</f>
        <v>540.77430371</v>
      </c>
      <c r="Q193" s="135"/>
      <c r="R193" s="136">
        <f>SUM(R194:R212)</f>
        <v>0</v>
      </c>
      <c r="S193" s="135"/>
      <c r="T193" s="137">
        <f>SUM(T194:T212)</f>
        <v>0</v>
      </c>
      <c r="AR193" s="131" t="s">
        <v>81</v>
      </c>
      <c r="AT193" s="138" t="s">
        <v>73</v>
      </c>
      <c r="AU193" s="138" t="s">
        <v>74</v>
      </c>
      <c r="AY193" s="131" t="s">
        <v>160</v>
      </c>
      <c r="BK193" s="139">
        <f>SUM(BK194:BK212)</f>
        <v>331954.06999999995</v>
      </c>
    </row>
    <row r="194" spans="1:65" s="2" customFormat="1" ht="37.9" customHeight="1">
      <c r="A194" s="30"/>
      <c r="B194" s="140"/>
      <c r="C194" s="141">
        <v>83</v>
      </c>
      <c r="D194" s="141" t="s">
        <v>162</v>
      </c>
      <c r="E194" s="142" t="s">
        <v>243</v>
      </c>
      <c r="F194" s="143" t="s">
        <v>244</v>
      </c>
      <c r="G194" s="144" t="s">
        <v>245</v>
      </c>
      <c r="H194" s="145">
        <v>51.51453</v>
      </c>
      <c r="I194" s="146">
        <v>375.2</v>
      </c>
      <c r="J194" s="146">
        <f>ROUND(I194*H194,2)</f>
        <v>19328.25</v>
      </c>
      <c r="K194" s="143" t="s">
        <v>1015</v>
      </c>
      <c r="L194" s="31"/>
      <c r="M194" s="147" t="s">
        <v>1</v>
      </c>
      <c r="N194" s="148" t="s">
        <v>39</v>
      </c>
      <c r="O194" s="149">
        <v>0</v>
      </c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161</v>
      </c>
      <c r="AT194" s="151" t="s">
        <v>162</v>
      </c>
      <c r="AU194" s="151" t="s">
        <v>81</v>
      </c>
      <c r="AY194" s="18" t="s">
        <v>160</v>
      </c>
      <c r="BE194" s="152">
        <f>IF(N194="základní",J194,0)</f>
        <v>19328.25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8" t="s">
        <v>81</v>
      </c>
      <c r="BK194" s="152">
        <f>ROUND(I194*H194,2)</f>
        <v>19328.25</v>
      </c>
      <c r="BL194" s="18" t="s">
        <v>161</v>
      </c>
      <c r="BM194" s="151" t="s">
        <v>246</v>
      </c>
    </row>
    <row r="195" spans="1:47" s="2" customFormat="1" ht="19.5">
      <c r="A195" s="30"/>
      <c r="B195" s="31"/>
      <c r="C195" s="30"/>
      <c r="D195" s="153" t="s">
        <v>167</v>
      </c>
      <c r="E195" s="30"/>
      <c r="F195" s="154" t="s">
        <v>247</v>
      </c>
      <c r="G195" s="30"/>
      <c r="H195" s="30"/>
      <c r="I195" s="30"/>
      <c r="J195" s="30"/>
      <c r="K195" s="30"/>
      <c r="L195" s="31"/>
      <c r="M195" s="155"/>
      <c r="N195" s="156"/>
      <c r="O195" s="56"/>
      <c r="P195" s="56"/>
      <c r="Q195" s="56"/>
      <c r="R195" s="56"/>
      <c r="S195" s="56"/>
      <c r="T195" s="57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8" t="s">
        <v>167</v>
      </c>
      <c r="AU195" s="18" t="s">
        <v>81</v>
      </c>
    </row>
    <row r="196" spans="2:51" s="12" customFormat="1" ht="22.5">
      <c r="B196" s="157"/>
      <c r="D196" s="153" t="s">
        <v>169</v>
      </c>
      <c r="E196" s="158" t="s">
        <v>1</v>
      </c>
      <c r="F196" s="159" t="s">
        <v>248</v>
      </c>
      <c r="H196" s="160">
        <v>49.93298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169</v>
      </c>
      <c r="AU196" s="158" t="s">
        <v>81</v>
      </c>
      <c r="AV196" s="12" t="s">
        <v>83</v>
      </c>
      <c r="AW196" s="12" t="s">
        <v>31</v>
      </c>
      <c r="AX196" s="12" t="s">
        <v>74</v>
      </c>
      <c r="AY196" s="158" t="s">
        <v>160</v>
      </c>
    </row>
    <row r="197" spans="2:51" s="12" customFormat="1" ht="22.5">
      <c r="B197" s="157"/>
      <c r="D197" s="153" t="s">
        <v>169</v>
      </c>
      <c r="E197" s="158" t="s">
        <v>1</v>
      </c>
      <c r="F197" s="159" t="s">
        <v>249</v>
      </c>
      <c r="H197" s="160">
        <v>1.51955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AT197" s="158" t="s">
        <v>169</v>
      </c>
      <c r="AU197" s="158" t="s">
        <v>81</v>
      </c>
      <c r="AV197" s="12" t="s">
        <v>83</v>
      </c>
      <c r="AW197" s="12" t="s">
        <v>31</v>
      </c>
      <c r="AX197" s="12" t="s">
        <v>74</v>
      </c>
      <c r="AY197" s="158" t="s">
        <v>160</v>
      </c>
    </row>
    <row r="198" spans="2:51" s="12" customFormat="1" ht="22.5">
      <c r="B198" s="157"/>
      <c r="D198" s="153" t="s">
        <v>169</v>
      </c>
      <c r="E198" s="158" t="s">
        <v>1</v>
      </c>
      <c r="F198" s="159" t="s">
        <v>250</v>
      </c>
      <c r="H198" s="160">
        <v>0.062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169</v>
      </c>
      <c r="AU198" s="158" t="s">
        <v>81</v>
      </c>
      <c r="AV198" s="12" t="s">
        <v>83</v>
      </c>
      <c r="AW198" s="12" t="s">
        <v>31</v>
      </c>
      <c r="AX198" s="12" t="s">
        <v>74</v>
      </c>
      <c r="AY198" s="158" t="s">
        <v>160</v>
      </c>
    </row>
    <row r="199" spans="2:51" s="15" customFormat="1" ht="12">
      <c r="B199" s="177"/>
      <c r="D199" s="153" t="s">
        <v>169</v>
      </c>
      <c r="E199" s="178" t="s">
        <v>1</v>
      </c>
      <c r="F199" s="179" t="s">
        <v>199</v>
      </c>
      <c r="H199" s="180">
        <v>51.51453</v>
      </c>
      <c r="L199" s="177"/>
      <c r="M199" s="181"/>
      <c r="N199" s="182"/>
      <c r="O199" s="182"/>
      <c r="P199" s="182"/>
      <c r="Q199" s="182"/>
      <c r="R199" s="182"/>
      <c r="S199" s="182"/>
      <c r="T199" s="183"/>
      <c r="AT199" s="178" t="s">
        <v>169</v>
      </c>
      <c r="AU199" s="178" t="s">
        <v>81</v>
      </c>
      <c r="AV199" s="15" t="s">
        <v>161</v>
      </c>
      <c r="AW199" s="15" t="s">
        <v>31</v>
      </c>
      <c r="AX199" s="15" t="s">
        <v>81</v>
      </c>
      <c r="AY199" s="178" t="s">
        <v>160</v>
      </c>
    </row>
    <row r="200" spans="1:65" s="2" customFormat="1" ht="21.75" customHeight="1">
      <c r="A200" s="30"/>
      <c r="B200" s="140"/>
      <c r="C200" s="141">
        <v>44</v>
      </c>
      <c r="D200" s="141" t="s">
        <v>162</v>
      </c>
      <c r="E200" s="142" t="s">
        <v>251</v>
      </c>
      <c r="F200" s="143" t="s">
        <v>252</v>
      </c>
      <c r="G200" s="144" t="s">
        <v>245</v>
      </c>
      <c r="H200" s="145">
        <v>5.71709</v>
      </c>
      <c r="I200" s="146">
        <v>536</v>
      </c>
      <c r="J200" s="146">
        <f>ROUND(I200*H200,2)</f>
        <v>3064.36</v>
      </c>
      <c r="K200" s="143" t="s">
        <v>1016</v>
      </c>
      <c r="L200" s="31"/>
      <c r="M200" s="147" t="s">
        <v>1</v>
      </c>
      <c r="N200" s="148" t="s">
        <v>39</v>
      </c>
      <c r="O200" s="149">
        <v>0</v>
      </c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1" t="s">
        <v>161</v>
      </c>
      <c r="AT200" s="151" t="s">
        <v>162</v>
      </c>
      <c r="AU200" s="151" t="s">
        <v>81</v>
      </c>
      <c r="AY200" s="18" t="s">
        <v>160</v>
      </c>
      <c r="BE200" s="152">
        <f>IF(N200="základní",J200,0)</f>
        <v>3064.36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8" t="s">
        <v>81</v>
      </c>
      <c r="BK200" s="152">
        <f>ROUND(I200*H200,2)</f>
        <v>3064.36</v>
      </c>
      <c r="BL200" s="18" t="s">
        <v>161</v>
      </c>
      <c r="BM200" s="151" t="s">
        <v>253</v>
      </c>
    </row>
    <row r="201" spans="2:51" s="12" customFormat="1" ht="22.5">
      <c r="B201" s="157"/>
      <c r="D201" s="153" t="s">
        <v>169</v>
      </c>
      <c r="E201" s="158" t="s">
        <v>1</v>
      </c>
      <c r="F201" s="159" t="s">
        <v>254</v>
      </c>
      <c r="H201" s="160">
        <v>5.71709</v>
      </c>
      <c r="L201" s="157"/>
      <c r="M201" s="161"/>
      <c r="N201" s="162"/>
      <c r="O201" s="162"/>
      <c r="P201" s="162"/>
      <c r="Q201" s="162"/>
      <c r="R201" s="162"/>
      <c r="S201" s="162"/>
      <c r="T201" s="163"/>
      <c r="AT201" s="158" t="s">
        <v>169</v>
      </c>
      <c r="AU201" s="158" t="s">
        <v>81</v>
      </c>
      <c r="AV201" s="12" t="s">
        <v>83</v>
      </c>
      <c r="AW201" s="12" t="s">
        <v>31</v>
      </c>
      <c r="AX201" s="12" t="s">
        <v>81</v>
      </c>
      <c r="AY201" s="158" t="s">
        <v>160</v>
      </c>
    </row>
    <row r="202" spans="1:65" s="2" customFormat="1" ht="24.2" customHeight="1">
      <c r="A202" s="30"/>
      <c r="B202" s="140"/>
      <c r="C202" s="141">
        <v>43</v>
      </c>
      <c r="D202" s="141" t="s">
        <v>162</v>
      </c>
      <c r="E202" s="142" t="s">
        <v>256</v>
      </c>
      <c r="F202" s="143" t="s">
        <v>257</v>
      </c>
      <c r="G202" s="144" t="s">
        <v>245</v>
      </c>
      <c r="H202" s="145">
        <v>47.64499</v>
      </c>
      <c r="I202" s="146">
        <v>440.3</v>
      </c>
      <c r="J202" s="146">
        <f>ROUND(I202*H202,2)</f>
        <v>20978.09</v>
      </c>
      <c r="K202" s="143" t="s">
        <v>1017</v>
      </c>
      <c r="L202" s="31"/>
      <c r="M202" s="147" t="s">
        <v>1</v>
      </c>
      <c r="N202" s="148" t="s">
        <v>39</v>
      </c>
      <c r="O202" s="149">
        <v>0</v>
      </c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1" t="s">
        <v>161</v>
      </c>
      <c r="AT202" s="151" t="s">
        <v>162</v>
      </c>
      <c r="AU202" s="151" t="s">
        <v>81</v>
      </c>
      <c r="AY202" s="18" t="s">
        <v>160</v>
      </c>
      <c r="BE202" s="152">
        <f>IF(N202="základní",J202,0)</f>
        <v>20978.09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81</v>
      </c>
      <c r="BK202" s="152">
        <f>ROUND(I202*H202,2)</f>
        <v>20978.09</v>
      </c>
      <c r="BL202" s="18" t="s">
        <v>161</v>
      </c>
      <c r="BM202" s="151" t="s">
        <v>258</v>
      </c>
    </row>
    <row r="203" spans="1:47" s="2" customFormat="1" ht="39">
      <c r="A203" s="30"/>
      <c r="B203" s="31"/>
      <c r="C203" s="30"/>
      <c r="D203" s="153" t="s">
        <v>167</v>
      </c>
      <c r="E203" s="30"/>
      <c r="F203" s="154" t="s">
        <v>259</v>
      </c>
      <c r="G203" s="30"/>
      <c r="H203" s="30"/>
      <c r="I203" s="30"/>
      <c r="J203" s="30"/>
      <c r="K203" s="30"/>
      <c r="L203" s="31"/>
      <c r="M203" s="155"/>
      <c r="N203" s="156"/>
      <c r="O203" s="56"/>
      <c r="P203" s="56"/>
      <c r="Q203" s="56"/>
      <c r="R203" s="56"/>
      <c r="S203" s="56"/>
      <c r="T203" s="57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8" t="s">
        <v>167</v>
      </c>
      <c r="AU203" s="18" t="s">
        <v>81</v>
      </c>
    </row>
    <row r="204" spans="2:51" s="12" customFormat="1" ht="22.5">
      <c r="B204" s="157"/>
      <c r="D204" s="153" t="s">
        <v>169</v>
      </c>
      <c r="E204" s="158" t="s">
        <v>1</v>
      </c>
      <c r="F204" s="159" t="s">
        <v>260</v>
      </c>
      <c r="H204" s="160">
        <v>47.64499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169</v>
      </c>
      <c r="AU204" s="158" t="s">
        <v>81</v>
      </c>
      <c r="AV204" s="12" t="s">
        <v>83</v>
      </c>
      <c r="AW204" s="12" t="s">
        <v>31</v>
      </c>
      <c r="AX204" s="12" t="s">
        <v>81</v>
      </c>
      <c r="AY204" s="158" t="s">
        <v>160</v>
      </c>
    </row>
    <row r="205" spans="1:65" s="2" customFormat="1" ht="44.25" customHeight="1">
      <c r="A205" s="30"/>
      <c r="B205" s="140"/>
      <c r="C205" s="141">
        <v>40</v>
      </c>
      <c r="D205" s="141" t="s">
        <v>162</v>
      </c>
      <c r="E205" s="142" t="s">
        <v>261</v>
      </c>
      <c r="F205" s="143" t="s">
        <v>262</v>
      </c>
      <c r="G205" s="144" t="s">
        <v>245</v>
      </c>
      <c r="H205" s="145">
        <v>117.78537</v>
      </c>
      <c r="I205" s="146">
        <v>780</v>
      </c>
      <c r="J205" s="146">
        <f>ROUND(I205*H205,2)</f>
        <v>91872.59</v>
      </c>
      <c r="K205" s="143" t="s">
        <v>1018</v>
      </c>
      <c r="L205" s="31"/>
      <c r="M205" s="147" t="s">
        <v>1</v>
      </c>
      <c r="N205" s="148" t="s">
        <v>39</v>
      </c>
      <c r="O205" s="149">
        <v>2.003</v>
      </c>
      <c r="P205" s="149">
        <f>O205*H205</f>
        <v>235.92409611000002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161</v>
      </c>
      <c r="AT205" s="151" t="s">
        <v>162</v>
      </c>
      <c r="AU205" s="151" t="s">
        <v>81</v>
      </c>
      <c r="AY205" s="18" t="s">
        <v>160</v>
      </c>
      <c r="BE205" s="152">
        <f>IF(N205="základní",J205,0)</f>
        <v>91872.59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81</v>
      </c>
      <c r="BK205" s="152">
        <f>ROUND(I205*H205,2)</f>
        <v>91872.59</v>
      </c>
      <c r="BL205" s="18" t="s">
        <v>161</v>
      </c>
      <c r="BM205" s="151" t="s">
        <v>263</v>
      </c>
    </row>
    <row r="206" spans="2:51" s="12" customFormat="1" ht="22.5">
      <c r="B206" s="157"/>
      <c r="D206" s="153" t="s">
        <v>169</v>
      </c>
      <c r="E206" s="158" t="s">
        <v>1</v>
      </c>
      <c r="F206" s="159" t="s">
        <v>264</v>
      </c>
      <c r="H206" s="160">
        <v>117.78537</v>
      </c>
      <c r="L206" s="157"/>
      <c r="M206" s="161"/>
      <c r="N206" s="162"/>
      <c r="O206" s="162"/>
      <c r="P206" s="162"/>
      <c r="Q206" s="162"/>
      <c r="R206" s="162"/>
      <c r="S206" s="162"/>
      <c r="T206" s="163"/>
      <c r="AT206" s="158" t="s">
        <v>169</v>
      </c>
      <c r="AU206" s="158" t="s">
        <v>81</v>
      </c>
      <c r="AV206" s="12" t="s">
        <v>83</v>
      </c>
      <c r="AW206" s="12" t="s">
        <v>31</v>
      </c>
      <c r="AX206" s="12" t="s">
        <v>81</v>
      </c>
      <c r="AY206" s="158" t="s">
        <v>160</v>
      </c>
    </row>
    <row r="207" spans="1:65" s="2" customFormat="1" ht="24.2" customHeight="1">
      <c r="A207" s="30"/>
      <c r="B207" s="140"/>
      <c r="C207" s="216"/>
      <c r="D207" s="216" t="s">
        <v>162</v>
      </c>
      <c r="E207" s="217" t="s">
        <v>266</v>
      </c>
      <c r="F207" s="218" t="s">
        <v>267</v>
      </c>
      <c r="G207" s="219" t="s">
        <v>245</v>
      </c>
      <c r="H207" s="220">
        <v>205.97987</v>
      </c>
      <c r="I207" s="221">
        <v>955</v>
      </c>
      <c r="J207" s="221">
        <f>ROUND(I207*H207,2)</f>
        <v>196710.78</v>
      </c>
      <c r="K207" s="218" t="s">
        <v>1019</v>
      </c>
      <c r="L207" s="31"/>
      <c r="M207" s="147" t="s">
        <v>1</v>
      </c>
      <c r="N207" s="148" t="s">
        <v>39</v>
      </c>
      <c r="O207" s="149">
        <v>1.48</v>
      </c>
      <c r="P207" s="149">
        <f>O207*H207</f>
        <v>304.8502076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1" t="s">
        <v>161</v>
      </c>
      <c r="AT207" s="151" t="s">
        <v>162</v>
      </c>
      <c r="AU207" s="151" t="s">
        <v>81</v>
      </c>
      <c r="AY207" s="18" t="s">
        <v>160</v>
      </c>
      <c r="BE207" s="152">
        <f>IF(N207="základní",J207,0)</f>
        <v>196710.78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81</v>
      </c>
      <c r="BK207" s="152">
        <f>ROUND(I207*H207,2)</f>
        <v>196710.78</v>
      </c>
      <c r="BL207" s="18" t="s">
        <v>161</v>
      </c>
      <c r="BM207" s="151" t="s">
        <v>268</v>
      </c>
    </row>
    <row r="208" spans="2:51" s="12" customFormat="1" ht="22.5">
      <c r="B208" s="157"/>
      <c r="C208" s="222"/>
      <c r="D208" s="153" t="s">
        <v>169</v>
      </c>
      <c r="E208" s="158" t="s">
        <v>1</v>
      </c>
      <c r="F208" s="159" t="s">
        <v>1020</v>
      </c>
      <c r="H208" s="160">
        <v>12.12087</v>
      </c>
      <c r="K208" s="222" t="s">
        <v>1021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169</v>
      </c>
      <c r="AU208" s="158" t="s">
        <v>81</v>
      </c>
      <c r="AV208" s="12" t="s">
        <v>83</v>
      </c>
      <c r="AW208" s="12" t="s">
        <v>31</v>
      </c>
      <c r="AX208" s="12" t="s">
        <v>74</v>
      </c>
      <c r="AY208" s="158" t="s">
        <v>160</v>
      </c>
    </row>
    <row r="209" spans="2:51" s="12" customFormat="1" ht="22.5">
      <c r="B209" s="157"/>
      <c r="C209" s="222">
        <v>27</v>
      </c>
      <c r="D209" s="153" t="s">
        <v>169</v>
      </c>
      <c r="E209" s="158" t="s">
        <v>1</v>
      </c>
      <c r="F209" s="159" t="s">
        <v>269</v>
      </c>
      <c r="H209" s="160">
        <v>9.366</v>
      </c>
      <c r="K209" s="222" t="s">
        <v>1022</v>
      </c>
      <c r="L209" s="157"/>
      <c r="M209" s="161"/>
      <c r="N209" s="162"/>
      <c r="O209" s="162"/>
      <c r="P209" s="162"/>
      <c r="Q209" s="162"/>
      <c r="R209" s="162"/>
      <c r="S209" s="162"/>
      <c r="T209" s="163"/>
      <c r="AT209" s="158" t="s">
        <v>169</v>
      </c>
      <c r="AU209" s="158" t="s">
        <v>81</v>
      </c>
      <c r="AV209" s="12" t="s">
        <v>83</v>
      </c>
      <c r="AW209" s="12" t="s">
        <v>31</v>
      </c>
      <c r="AX209" s="12" t="s">
        <v>74</v>
      </c>
      <c r="AY209" s="158" t="s">
        <v>160</v>
      </c>
    </row>
    <row r="210" spans="2:51" s="12" customFormat="1" ht="22.5">
      <c r="B210" s="157"/>
      <c r="C210" s="222">
        <v>24</v>
      </c>
      <c r="D210" s="153" t="s">
        <v>169</v>
      </c>
      <c r="E210" s="158" t="s">
        <v>1</v>
      </c>
      <c r="F210" s="159" t="s">
        <v>270</v>
      </c>
      <c r="H210" s="160">
        <v>50.067</v>
      </c>
      <c r="K210" s="222" t="s">
        <v>1023</v>
      </c>
      <c r="L210" s="157"/>
      <c r="M210" s="161"/>
      <c r="N210" s="162"/>
      <c r="O210" s="162"/>
      <c r="P210" s="162"/>
      <c r="Q210" s="162"/>
      <c r="R210" s="162"/>
      <c r="S210" s="162"/>
      <c r="T210" s="163"/>
      <c r="AT210" s="158" t="s">
        <v>169</v>
      </c>
      <c r="AU210" s="158" t="s">
        <v>81</v>
      </c>
      <c r="AV210" s="12" t="s">
        <v>83</v>
      </c>
      <c r="AW210" s="12" t="s">
        <v>31</v>
      </c>
      <c r="AX210" s="12" t="s">
        <v>74</v>
      </c>
      <c r="AY210" s="158" t="s">
        <v>160</v>
      </c>
    </row>
    <row r="211" spans="2:51" s="12" customFormat="1" ht="22.5">
      <c r="B211" s="157"/>
      <c r="C211" s="222">
        <v>49</v>
      </c>
      <c r="D211" s="153" t="s">
        <v>169</v>
      </c>
      <c r="E211" s="158" t="s">
        <v>1</v>
      </c>
      <c r="F211" s="159" t="s">
        <v>271</v>
      </c>
      <c r="H211" s="160">
        <v>134.426</v>
      </c>
      <c r="K211" s="222" t="s">
        <v>1024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58" t="s">
        <v>169</v>
      </c>
      <c r="AU211" s="158" t="s">
        <v>81</v>
      </c>
      <c r="AV211" s="12" t="s">
        <v>83</v>
      </c>
      <c r="AW211" s="12" t="s">
        <v>31</v>
      </c>
      <c r="AX211" s="12" t="s">
        <v>74</v>
      </c>
      <c r="AY211" s="158" t="s">
        <v>160</v>
      </c>
    </row>
    <row r="212" spans="2:51" s="15" customFormat="1" ht="12">
      <c r="B212" s="177"/>
      <c r="D212" s="153" t="s">
        <v>169</v>
      </c>
      <c r="E212" s="178" t="s">
        <v>1</v>
      </c>
      <c r="F212" s="179" t="s">
        <v>199</v>
      </c>
      <c r="H212" s="180">
        <v>205.97987</v>
      </c>
      <c r="L212" s="177"/>
      <c r="M212" s="181"/>
      <c r="N212" s="182"/>
      <c r="O212" s="182"/>
      <c r="P212" s="182"/>
      <c r="Q212" s="182"/>
      <c r="R212" s="182"/>
      <c r="S212" s="182"/>
      <c r="T212" s="183"/>
      <c r="AT212" s="178" t="s">
        <v>169</v>
      </c>
      <c r="AU212" s="178" t="s">
        <v>81</v>
      </c>
      <c r="AV212" s="15" t="s">
        <v>161</v>
      </c>
      <c r="AW212" s="15" t="s">
        <v>31</v>
      </c>
      <c r="AX212" s="15" t="s">
        <v>81</v>
      </c>
      <c r="AY212" s="178" t="s">
        <v>160</v>
      </c>
    </row>
    <row r="213" spans="2:63" s="11" customFormat="1" ht="25.9" customHeight="1">
      <c r="B213" s="130"/>
      <c r="D213" s="131" t="s">
        <v>73</v>
      </c>
      <c r="E213" s="132" t="s">
        <v>272</v>
      </c>
      <c r="F213" s="132" t="s">
        <v>273</v>
      </c>
      <c r="J213" s="133">
        <f>BK213</f>
        <v>696804.6199999999</v>
      </c>
      <c r="L213" s="130"/>
      <c r="M213" s="134"/>
      <c r="N213" s="135"/>
      <c r="O213" s="135"/>
      <c r="P213" s="136">
        <f>SUM(P214:P236)</f>
        <v>0</v>
      </c>
      <c r="Q213" s="135"/>
      <c r="R213" s="136">
        <f>SUM(R214:R236)</f>
        <v>0</v>
      </c>
      <c r="S213" s="135"/>
      <c r="T213" s="137">
        <f>SUM(T214:T236)</f>
        <v>0</v>
      </c>
      <c r="AR213" s="131" t="s">
        <v>81</v>
      </c>
      <c r="AT213" s="138" t="s">
        <v>73</v>
      </c>
      <c r="AU213" s="138" t="s">
        <v>74</v>
      </c>
      <c r="AY213" s="131" t="s">
        <v>160</v>
      </c>
      <c r="BK213" s="139">
        <f>SUM(BK214:BK236)</f>
        <v>696804.6199999999</v>
      </c>
    </row>
    <row r="214" spans="1:65" s="2" customFormat="1" ht="24.2" customHeight="1">
      <c r="A214" s="30"/>
      <c r="B214" s="140"/>
      <c r="C214" s="141">
        <v>58</v>
      </c>
      <c r="D214" s="141" t="s">
        <v>162</v>
      </c>
      <c r="E214" s="142" t="s">
        <v>274</v>
      </c>
      <c r="F214" s="143" t="s">
        <v>275</v>
      </c>
      <c r="G214" s="144" t="s">
        <v>245</v>
      </c>
      <c r="H214" s="145">
        <v>667.20092</v>
      </c>
      <c r="I214" s="146">
        <v>139</v>
      </c>
      <c r="J214" s="146">
        <f>ROUND(I214*H214,2)</f>
        <v>92740.93</v>
      </c>
      <c r="K214" s="143" t="s">
        <v>1011</v>
      </c>
      <c r="L214" s="31"/>
      <c r="M214" s="147" t="s">
        <v>1</v>
      </c>
      <c r="N214" s="148" t="s">
        <v>39</v>
      </c>
      <c r="O214" s="149">
        <v>0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161</v>
      </c>
      <c r="AT214" s="151" t="s">
        <v>162</v>
      </c>
      <c r="AU214" s="151" t="s">
        <v>81</v>
      </c>
      <c r="AY214" s="18" t="s">
        <v>160</v>
      </c>
      <c r="BE214" s="152">
        <f>IF(N214="základní",J214,0)</f>
        <v>92740.93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81</v>
      </c>
      <c r="BK214" s="152">
        <f>ROUND(I214*H214,2)</f>
        <v>92740.93</v>
      </c>
      <c r="BL214" s="18" t="s">
        <v>161</v>
      </c>
      <c r="BM214" s="151" t="s">
        <v>276</v>
      </c>
    </row>
    <row r="215" spans="2:51" s="12" customFormat="1" ht="12">
      <c r="B215" s="157"/>
      <c r="D215" s="153" t="s">
        <v>169</v>
      </c>
      <c r="E215" s="158" t="s">
        <v>1</v>
      </c>
      <c r="F215" s="159" t="s">
        <v>277</v>
      </c>
      <c r="H215" s="160">
        <v>-41.538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AT215" s="158" t="s">
        <v>169</v>
      </c>
      <c r="AU215" s="158" t="s">
        <v>81</v>
      </c>
      <c r="AV215" s="12" t="s">
        <v>83</v>
      </c>
      <c r="AW215" s="12" t="s">
        <v>31</v>
      </c>
      <c r="AX215" s="12" t="s">
        <v>74</v>
      </c>
      <c r="AY215" s="158" t="s">
        <v>160</v>
      </c>
    </row>
    <row r="216" spans="2:51" s="12" customFormat="1" ht="12">
      <c r="B216" s="157"/>
      <c r="D216" s="153" t="s">
        <v>169</v>
      </c>
      <c r="E216" s="158" t="s">
        <v>1</v>
      </c>
      <c r="F216" s="159" t="s">
        <v>278</v>
      </c>
      <c r="H216" s="160">
        <v>78.866</v>
      </c>
      <c r="L216" s="157"/>
      <c r="M216" s="161"/>
      <c r="N216" s="162"/>
      <c r="O216" s="162"/>
      <c r="P216" s="162"/>
      <c r="Q216" s="162"/>
      <c r="R216" s="162"/>
      <c r="S216" s="162"/>
      <c r="T216" s="163"/>
      <c r="AT216" s="158" t="s">
        <v>169</v>
      </c>
      <c r="AU216" s="158" t="s">
        <v>81</v>
      </c>
      <c r="AV216" s="12" t="s">
        <v>83</v>
      </c>
      <c r="AW216" s="12" t="s">
        <v>31</v>
      </c>
      <c r="AX216" s="12" t="s">
        <v>74</v>
      </c>
      <c r="AY216" s="158" t="s">
        <v>160</v>
      </c>
    </row>
    <row r="217" spans="2:51" s="12" customFormat="1" ht="12">
      <c r="B217" s="157"/>
      <c r="D217" s="153" t="s">
        <v>169</v>
      </c>
      <c r="E217" s="158" t="s">
        <v>1</v>
      </c>
      <c r="F217" s="159" t="s">
        <v>279</v>
      </c>
      <c r="H217" s="160">
        <v>-1.306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58" t="s">
        <v>169</v>
      </c>
      <c r="AU217" s="158" t="s">
        <v>81</v>
      </c>
      <c r="AV217" s="12" t="s">
        <v>83</v>
      </c>
      <c r="AW217" s="12" t="s">
        <v>31</v>
      </c>
      <c r="AX217" s="12" t="s">
        <v>74</v>
      </c>
      <c r="AY217" s="158" t="s">
        <v>160</v>
      </c>
    </row>
    <row r="218" spans="2:51" s="12" customFormat="1" ht="12">
      <c r="B218" s="157"/>
      <c r="D218" s="153" t="s">
        <v>169</v>
      </c>
      <c r="E218" s="158" t="s">
        <v>1</v>
      </c>
      <c r="F218" s="159" t="s">
        <v>280</v>
      </c>
      <c r="H218" s="160">
        <v>6.08</v>
      </c>
      <c r="L218" s="157"/>
      <c r="M218" s="161"/>
      <c r="N218" s="162"/>
      <c r="O218" s="162"/>
      <c r="P218" s="162"/>
      <c r="Q218" s="162"/>
      <c r="R218" s="162"/>
      <c r="S218" s="162"/>
      <c r="T218" s="163"/>
      <c r="AT218" s="158" t="s">
        <v>169</v>
      </c>
      <c r="AU218" s="158" t="s">
        <v>81</v>
      </c>
      <c r="AV218" s="12" t="s">
        <v>83</v>
      </c>
      <c r="AW218" s="12" t="s">
        <v>31</v>
      </c>
      <c r="AX218" s="12" t="s">
        <v>74</v>
      </c>
      <c r="AY218" s="158" t="s">
        <v>160</v>
      </c>
    </row>
    <row r="219" spans="2:51" s="12" customFormat="1" ht="12">
      <c r="B219" s="157"/>
      <c r="D219" s="153" t="s">
        <v>169</v>
      </c>
      <c r="E219" s="158" t="s">
        <v>1</v>
      </c>
      <c r="F219" s="159" t="s">
        <v>281</v>
      </c>
      <c r="H219" s="160">
        <v>1.033</v>
      </c>
      <c r="L219" s="157"/>
      <c r="M219" s="161"/>
      <c r="N219" s="162"/>
      <c r="O219" s="162"/>
      <c r="P219" s="162"/>
      <c r="Q219" s="162"/>
      <c r="R219" s="162"/>
      <c r="S219" s="162"/>
      <c r="T219" s="163"/>
      <c r="AT219" s="158" t="s">
        <v>169</v>
      </c>
      <c r="AU219" s="158" t="s">
        <v>81</v>
      </c>
      <c r="AV219" s="12" t="s">
        <v>83</v>
      </c>
      <c r="AW219" s="12" t="s">
        <v>31</v>
      </c>
      <c r="AX219" s="12" t="s">
        <v>74</v>
      </c>
      <c r="AY219" s="158" t="s">
        <v>160</v>
      </c>
    </row>
    <row r="220" spans="2:51" s="13" customFormat="1" ht="12">
      <c r="B220" s="164"/>
      <c r="D220" s="153" t="s">
        <v>169</v>
      </c>
      <c r="E220" s="165" t="s">
        <v>1</v>
      </c>
      <c r="F220" s="166" t="s">
        <v>174</v>
      </c>
      <c r="H220" s="167">
        <v>43.135000000000005</v>
      </c>
      <c r="L220" s="164"/>
      <c r="M220" s="168"/>
      <c r="N220" s="169"/>
      <c r="O220" s="169"/>
      <c r="P220" s="169"/>
      <c r="Q220" s="169"/>
      <c r="R220" s="169"/>
      <c r="S220" s="169"/>
      <c r="T220" s="170"/>
      <c r="AT220" s="165" t="s">
        <v>169</v>
      </c>
      <c r="AU220" s="165" t="s">
        <v>81</v>
      </c>
      <c r="AV220" s="13" t="s">
        <v>91</v>
      </c>
      <c r="AW220" s="13" t="s">
        <v>31</v>
      </c>
      <c r="AX220" s="13" t="s">
        <v>74</v>
      </c>
      <c r="AY220" s="165" t="s">
        <v>160</v>
      </c>
    </row>
    <row r="221" spans="2:51" s="12" customFormat="1" ht="22.5">
      <c r="B221" s="157"/>
      <c r="D221" s="153" t="s">
        <v>169</v>
      </c>
      <c r="E221" s="158" t="s">
        <v>1</v>
      </c>
      <c r="F221" s="159" t="s">
        <v>282</v>
      </c>
      <c r="H221" s="160">
        <v>624.06592</v>
      </c>
      <c r="L221" s="157"/>
      <c r="M221" s="161"/>
      <c r="N221" s="162"/>
      <c r="O221" s="162"/>
      <c r="P221" s="162"/>
      <c r="Q221" s="162"/>
      <c r="R221" s="162"/>
      <c r="S221" s="162"/>
      <c r="T221" s="163"/>
      <c r="AT221" s="158" t="s">
        <v>169</v>
      </c>
      <c r="AU221" s="158" t="s">
        <v>81</v>
      </c>
      <c r="AV221" s="12" t="s">
        <v>83</v>
      </c>
      <c r="AW221" s="12" t="s">
        <v>31</v>
      </c>
      <c r="AX221" s="12" t="s">
        <v>74</v>
      </c>
      <c r="AY221" s="158" t="s">
        <v>160</v>
      </c>
    </row>
    <row r="222" spans="2:51" s="13" customFormat="1" ht="12">
      <c r="B222" s="164"/>
      <c r="D222" s="153" t="s">
        <v>169</v>
      </c>
      <c r="E222" s="165" t="s">
        <v>1</v>
      </c>
      <c r="F222" s="166" t="s">
        <v>174</v>
      </c>
      <c r="H222" s="167">
        <v>624.06592</v>
      </c>
      <c r="L222" s="164"/>
      <c r="M222" s="168"/>
      <c r="N222" s="169"/>
      <c r="O222" s="169"/>
      <c r="P222" s="169"/>
      <c r="Q222" s="169"/>
      <c r="R222" s="169"/>
      <c r="S222" s="169"/>
      <c r="T222" s="170"/>
      <c r="AT222" s="165" t="s">
        <v>169</v>
      </c>
      <c r="AU222" s="165" t="s">
        <v>81</v>
      </c>
      <c r="AV222" s="13" t="s">
        <v>91</v>
      </c>
      <c r="AW222" s="13" t="s">
        <v>31</v>
      </c>
      <c r="AX222" s="13" t="s">
        <v>74</v>
      </c>
      <c r="AY222" s="165" t="s">
        <v>160</v>
      </c>
    </row>
    <row r="223" spans="2:51" s="15" customFormat="1" ht="12">
      <c r="B223" s="177"/>
      <c r="D223" s="153" t="s">
        <v>169</v>
      </c>
      <c r="E223" s="178" t="s">
        <v>1</v>
      </c>
      <c r="F223" s="179" t="s">
        <v>199</v>
      </c>
      <c r="H223" s="180">
        <v>667.20092</v>
      </c>
      <c r="L223" s="177"/>
      <c r="M223" s="181"/>
      <c r="N223" s="182"/>
      <c r="O223" s="182"/>
      <c r="P223" s="182"/>
      <c r="Q223" s="182"/>
      <c r="R223" s="182"/>
      <c r="S223" s="182"/>
      <c r="T223" s="183"/>
      <c r="AT223" s="178" t="s">
        <v>169</v>
      </c>
      <c r="AU223" s="178" t="s">
        <v>81</v>
      </c>
      <c r="AV223" s="15" t="s">
        <v>161</v>
      </c>
      <c r="AW223" s="15" t="s">
        <v>31</v>
      </c>
      <c r="AX223" s="15" t="s">
        <v>81</v>
      </c>
      <c r="AY223" s="178" t="s">
        <v>160</v>
      </c>
    </row>
    <row r="224" spans="1:65" s="2" customFormat="1" ht="24.2" customHeight="1">
      <c r="A224" s="30"/>
      <c r="B224" s="140"/>
      <c r="C224" s="141">
        <v>59</v>
      </c>
      <c r="D224" s="141" t="s">
        <v>162</v>
      </c>
      <c r="E224" s="142" t="s">
        <v>283</v>
      </c>
      <c r="F224" s="143" t="s">
        <v>284</v>
      </c>
      <c r="G224" s="144" t="s">
        <v>245</v>
      </c>
      <c r="H224" s="145">
        <v>1334.40184</v>
      </c>
      <c r="I224" s="146">
        <v>99.65</v>
      </c>
      <c r="J224" s="146">
        <f>ROUND(I224*H224,2)</f>
        <v>132973.14</v>
      </c>
      <c r="K224" s="143" t="s">
        <v>1011</v>
      </c>
      <c r="L224" s="31"/>
      <c r="M224" s="147" t="s">
        <v>1</v>
      </c>
      <c r="N224" s="148" t="s">
        <v>39</v>
      </c>
      <c r="O224" s="149">
        <v>0</v>
      </c>
      <c r="P224" s="149">
        <f>O224*H224</f>
        <v>0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161</v>
      </c>
      <c r="AT224" s="151" t="s">
        <v>162</v>
      </c>
      <c r="AU224" s="151" t="s">
        <v>81</v>
      </c>
      <c r="AY224" s="18" t="s">
        <v>160</v>
      </c>
      <c r="BE224" s="152">
        <f>IF(N224="základní",J224,0)</f>
        <v>132973.14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8" t="s">
        <v>81</v>
      </c>
      <c r="BK224" s="152">
        <f>ROUND(I224*H224,2)</f>
        <v>132973.14</v>
      </c>
      <c r="BL224" s="18" t="s">
        <v>161</v>
      </c>
      <c r="BM224" s="151" t="s">
        <v>285</v>
      </c>
    </row>
    <row r="225" spans="2:51" s="12" customFormat="1" ht="12">
      <c r="B225" s="157"/>
      <c r="D225" s="153" t="s">
        <v>169</v>
      </c>
      <c r="E225" s="158" t="s">
        <v>1</v>
      </c>
      <c r="F225" s="159" t="s">
        <v>286</v>
      </c>
      <c r="H225" s="160">
        <v>1334.40184</v>
      </c>
      <c r="L225" s="157"/>
      <c r="M225" s="161"/>
      <c r="N225" s="162"/>
      <c r="O225" s="162"/>
      <c r="P225" s="162"/>
      <c r="Q225" s="162"/>
      <c r="R225" s="162"/>
      <c r="S225" s="162"/>
      <c r="T225" s="163"/>
      <c r="AT225" s="158" t="s">
        <v>169</v>
      </c>
      <c r="AU225" s="158" t="s">
        <v>81</v>
      </c>
      <c r="AV225" s="12" t="s">
        <v>83</v>
      </c>
      <c r="AW225" s="12" t="s">
        <v>31</v>
      </c>
      <c r="AX225" s="12" t="s">
        <v>74</v>
      </c>
      <c r="AY225" s="158" t="s">
        <v>160</v>
      </c>
    </row>
    <row r="226" spans="2:51" s="15" customFormat="1" ht="12">
      <c r="B226" s="177"/>
      <c r="D226" s="153" t="s">
        <v>169</v>
      </c>
      <c r="E226" s="178" t="s">
        <v>1</v>
      </c>
      <c r="F226" s="179" t="s">
        <v>199</v>
      </c>
      <c r="H226" s="180">
        <v>1334.40184</v>
      </c>
      <c r="L226" s="177"/>
      <c r="M226" s="181"/>
      <c r="N226" s="182"/>
      <c r="O226" s="182"/>
      <c r="P226" s="182"/>
      <c r="Q226" s="182"/>
      <c r="R226" s="182"/>
      <c r="S226" s="182"/>
      <c r="T226" s="183"/>
      <c r="AT226" s="178" t="s">
        <v>169</v>
      </c>
      <c r="AU226" s="178" t="s">
        <v>81</v>
      </c>
      <c r="AV226" s="15" t="s">
        <v>161</v>
      </c>
      <c r="AW226" s="15" t="s">
        <v>31</v>
      </c>
      <c r="AX226" s="15" t="s">
        <v>81</v>
      </c>
      <c r="AY226" s="178" t="s">
        <v>160</v>
      </c>
    </row>
    <row r="227" spans="1:65" s="2" customFormat="1" ht="21.75" customHeight="1">
      <c r="A227" s="30"/>
      <c r="B227" s="140"/>
      <c r="C227" s="141">
        <v>60</v>
      </c>
      <c r="D227" s="141" t="s">
        <v>162</v>
      </c>
      <c r="E227" s="142" t="s">
        <v>287</v>
      </c>
      <c r="F227" s="143" t="s">
        <v>288</v>
      </c>
      <c r="G227" s="144" t="s">
        <v>245</v>
      </c>
      <c r="H227" s="145">
        <v>667.20092</v>
      </c>
      <c r="I227" s="146">
        <v>111.33</v>
      </c>
      <c r="J227" s="146">
        <f>ROUND(I227*H227,2)</f>
        <v>74279.48</v>
      </c>
      <c r="K227" s="143" t="s">
        <v>1011</v>
      </c>
      <c r="L227" s="31"/>
      <c r="M227" s="147" t="s">
        <v>1</v>
      </c>
      <c r="N227" s="148" t="s">
        <v>39</v>
      </c>
      <c r="O227" s="149">
        <v>0</v>
      </c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161</v>
      </c>
      <c r="AT227" s="151" t="s">
        <v>162</v>
      </c>
      <c r="AU227" s="151" t="s">
        <v>81</v>
      </c>
      <c r="AY227" s="18" t="s">
        <v>160</v>
      </c>
      <c r="BE227" s="152">
        <f>IF(N227="základní",J227,0)</f>
        <v>74279.48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8" t="s">
        <v>81</v>
      </c>
      <c r="BK227" s="152">
        <f>ROUND(I227*H227,2)</f>
        <v>74279.48</v>
      </c>
      <c r="BL227" s="18" t="s">
        <v>161</v>
      </c>
      <c r="BM227" s="151" t="s">
        <v>289</v>
      </c>
    </row>
    <row r="228" spans="1:47" s="2" customFormat="1" ht="29.25">
      <c r="A228" s="30"/>
      <c r="B228" s="31"/>
      <c r="C228" s="30"/>
      <c r="D228" s="153" t="s">
        <v>167</v>
      </c>
      <c r="E228" s="30"/>
      <c r="F228" s="154" t="s">
        <v>290</v>
      </c>
      <c r="G228" s="30"/>
      <c r="H228" s="30"/>
      <c r="I228" s="30"/>
      <c r="J228" s="30"/>
      <c r="K228" s="30"/>
      <c r="L228" s="31"/>
      <c r="M228" s="155"/>
      <c r="N228" s="156"/>
      <c r="O228" s="56"/>
      <c r="P228" s="56"/>
      <c r="Q228" s="56"/>
      <c r="R228" s="56"/>
      <c r="S228" s="56"/>
      <c r="T228" s="57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8" t="s">
        <v>167</v>
      </c>
      <c r="AU228" s="18" t="s">
        <v>81</v>
      </c>
    </row>
    <row r="229" spans="1:65" s="2" customFormat="1" ht="24.2" customHeight="1">
      <c r="A229" s="30"/>
      <c r="B229" s="140"/>
      <c r="C229" s="141">
        <v>61</v>
      </c>
      <c r="D229" s="141" t="s">
        <v>162</v>
      </c>
      <c r="E229" s="142" t="s">
        <v>291</v>
      </c>
      <c r="F229" s="143" t="s">
        <v>292</v>
      </c>
      <c r="G229" s="144" t="s">
        <v>245</v>
      </c>
      <c r="H229" s="145">
        <v>6004.80828</v>
      </c>
      <c r="I229" s="146">
        <v>5.04</v>
      </c>
      <c r="J229" s="146">
        <f>ROUND(I229*H229,2)</f>
        <v>30264.23</v>
      </c>
      <c r="K229" s="143" t="s">
        <v>1011</v>
      </c>
      <c r="L229" s="31"/>
      <c r="M229" s="147" t="s">
        <v>1</v>
      </c>
      <c r="N229" s="148" t="s">
        <v>39</v>
      </c>
      <c r="O229" s="149">
        <v>0</v>
      </c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1" t="s">
        <v>161</v>
      </c>
      <c r="AT229" s="151" t="s">
        <v>162</v>
      </c>
      <c r="AU229" s="151" t="s">
        <v>81</v>
      </c>
      <c r="AY229" s="18" t="s">
        <v>160</v>
      </c>
      <c r="BE229" s="152">
        <f>IF(N229="základní",J229,0)</f>
        <v>30264.23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8" t="s">
        <v>81</v>
      </c>
      <c r="BK229" s="152">
        <f>ROUND(I229*H229,2)</f>
        <v>30264.23</v>
      </c>
      <c r="BL229" s="18" t="s">
        <v>161</v>
      </c>
      <c r="BM229" s="151" t="s">
        <v>293</v>
      </c>
    </row>
    <row r="230" spans="2:51" s="12" customFormat="1" ht="12">
      <c r="B230" s="157"/>
      <c r="D230" s="153" t="s">
        <v>169</v>
      </c>
      <c r="E230" s="158" t="s">
        <v>1</v>
      </c>
      <c r="F230" s="159" t="s">
        <v>294</v>
      </c>
      <c r="H230" s="160">
        <v>6004.80828</v>
      </c>
      <c r="L230" s="157"/>
      <c r="M230" s="161"/>
      <c r="N230" s="162"/>
      <c r="O230" s="162"/>
      <c r="P230" s="162"/>
      <c r="Q230" s="162"/>
      <c r="R230" s="162"/>
      <c r="S230" s="162"/>
      <c r="T230" s="163"/>
      <c r="AT230" s="158" t="s">
        <v>169</v>
      </c>
      <c r="AU230" s="158" t="s">
        <v>81</v>
      </c>
      <c r="AV230" s="12" t="s">
        <v>83</v>
      </c>
      <c r="AW230" s="12" t="s">
        <v>31</v>
      </c>
      <c r="AX230" s="12" t="s">
        <v>74</v>
      </c>
      <c r="AY230" s="158" t="s">
        <v>160</v>
      </c>
    </row>
    <row r="231" spans="2:51" s="15" customFormat="1" ht="12">
      <c r="B231" s="177"/>
      <c r="D231" s="153" t="s">
        <v>169</v>
      </c>
      <c r="E231" s="178" t="s">
        <v>1</v>
      </c>
      <c r="F231" s="179" t="s">
        <v>199</v>
      </c>
      <c r="H231" s="180">
        <v>6004.80828</v>
      </c>
      <c r="L231" s="177"/>
      <c r="M231" s="181"/>
      <c r="N231" s="182"/>
      <c r="O231" s="182"/>
      <c r="P231" s="182"/>
      <c r="Q231" s="182"/>
      <c r="R231" s="182"/>
      <c r="S231" s="182"/>
      <c r="T231" s="183"/>
      <c r="AT231" s="178" t="s">
        <v>169</v>
      </c>
      <c r="AU231" s="178" t="s">
        <v>81</v>
      </c>
      <c r="AV231" s="15" t="s">
        <v>161</v>
      </c>
      <c r="AW231" s="15" t="s">
        <v>31</v>
      </c>
      <c r="AX231" s="15" t="s">
        <v>81</v>
      </c>
      <c r="AY231" s="178" t="s">
        <v>160</v>
      </c>
    </row>
    <row r="232" spans="1:65" s="2" customFormat="1" ht="24.2" customHeight="1">
      <c r="A232" s="30"/>
      <c r="B232" s="140"/>
      <c r="C232" s="141">
        <v>62</v>
      </c>
      <c r="D232" s="141" t="s">
        <v>162</v>
      </c>
      <c r="E232" s="142" t="s">
        <v>295</v>
      </c>
      <c r="F232" s="143" t="s">
        <v>296</v>
      </c>
      <c r="G232" s="144" t="s">
        <v>245</v>
      </c>
      <c r="H232" s="145">
        <v>667.20092</v>
      </c>
      <c r="I232" s="146">
        <v>142.88</v>
      </c>
      <c r="J232" s="146">
        <f>ROUND(I232*H232,2)</f>
        <v>95329.67</v>
      </c>
      <c r="K232" s="143" t="s">
        <v>1011</v>
      </c>
      <c r="L232" s="31"/>
      <c r="M232" s="147" t="s">
        <v>1</v>
      </c>
      <c r="N232" s="148" t="s">
        <v>39</v>
      </c>
      <c r="O232" s="149">
        <v>0</v>
      </c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1" t="s">
        <v>161</v>
      </c>
      <c r="AT232" s="151" t="s">
        <v>162</v>
      </c>
      <c r="AU232" s="151" t="s">
        <v>81</v>
      </c>
      <c r="AY232" s="18" t="s">
        <v>160</v>
      </c>
      <c r="BE232" s="152">
        <f>IF(N232="základní",J232,0)</f>
        <v>95329.67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8" t="s">
        <v>81</v>
      </c>
      <c r="BK232" s="152">
        <f>ROUND(I232*H232,2)</f>
        <v>95329.67</v>
      </c>
      <c r="BL232" s="18" t="s">
        <v>161</v>
      </c>
      <c r="BM232" s="151" t="s">
        <v>297</v>
      </c>
    </row>
    <row r="233" spans="1:65" s="2" customFormat="1" ht="24.2" customHeight="1">
      <c r="A233" s="30"/>
      <c r="B233" s="140"/>
      <c r="C233" s="141">
        <v>63</v>
      </c>
      <c r="D233" s="141" t="s">
        <v>162</v>
      </c>
      <c r="E233" s="142" t="s">
        <v>298</v>
      </c>
      <c r="F233" s="143" t="s">
        <v>299</v>
      </c>
      <c r="G233" s="144" t="s">
        <v>245</v>
      </c>
      <c r="H233" s="145">
        <v>4003.20552</v>
      </c>
      <c r="I233" s="146">
        <v>12.75</v>
      </c>
      <c r="J233" s="146">
        <f>ROUND(I233*H233,2)</f>
        <v>51040.87</v>
      </c>
      <c r="K233" s="143" t="s">
        <v>1011</v>
      </c>
      <c r="L233" s="31"/>
      <c r="M233" s="147" t="s">
        <v>1</v>
      </c>
      <c r="N233" s="148" t="s">
        <v>39</v>
      </c>
      <c r="O233" s="149">
        <v>0</v>
      </c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1" t="s">
        <v>161</v>
      </c>
      <c r="AT233" s="151" t="s">
        <v>162</v>
      </c>
      <c r="AU233" s="151" t="s">
        <v>81</v>
      </c>
      <c r="AY233" s="18" t="s">
        <v>160</v>
      </c>
      <c r="BE233" s="152">
        <f>IF(N233="základní",J233,0)</f>
        <v>51040.87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8" t="s">
        <v>81</v>
      </c>
      <c r="BK233" s="152">
        <f>ROUND(I233*H233,2)</f>
        <v>51040.87</v>
      </c>
      <c r="BL233" s="18" t="s">
        <v>161</v>
      </c>
      <c r="BM233" s="151" t="s">
        <v>300</v>
      </c>
    </row>
    <row r="234" spans="2:51" s="12" customFormat="1" ht="12">
      <c r="B234" s="157"/>
      <c r="D234" s="153" t="s">
        <v>169</v>
      </c>
      <c r="E234" s="158" t="s">
        <v>1</v>
      </c>
      <c r="F234" s="159" t="s">
        <v>301</v>
      </c>
      <c r="H234" s="160">
        <v>4003.20552</v>
      </c>
      <c r="L234" s="157"/>
      <c r="M234" s="161"/>
      <c r="N234" s="162"/>
      <c r="O234" s="162"/>
      <c r="P234" s="162"/>
      <c r="Q234" s="162"/>
      <c r="R234" s="162"/>
      <c r="S234" s="162"/>
      <c r="T234" s="163"/>
      <c r="AT234" s="158" t="s">
        <v>169</v>
      </c>
      <c r="AU234" s="158" t="s">
        <v>81</v>
      </c>
      <c r="AV234" s="12" t="s">
        <v>83</v>
      </c>
      <c r="AW234" s="12" t="s">
        <v>31</v>
      </c>
      <c r="AX234" s="12" t="s">
        <v>74</v>
      </c>
      <c r="AY234" s="158" t="s">
        <v>160</v>
      </c>
    </row>
    <row r="235" spans="2:51" s="15" customFormat="1" ht="12">
      <c r="B235" s="177"/>
      <c r="D235" s="153" t="s">
        <v>169</v>
      </c>
      <c r="E235" s="178" t="s">
        <v>1</v>
      </c>
      <c r="F235" s="179" t="s">
        <v>199</v>
      </c>
      <c r="H235" s="180">
        <v>4003.20552</v>
      </c>
      <c r="L235" s="177"/>
      <c r="M235" s="181"/>
      <c r="N235" s="182"/>
      <c r="O235" s="182"/>
      <c r="P235" s="182"/>
      <c r="Q235" s="182"/>
      <c r="R235" s="182"/>
      <c r="S235" s="182"/>
      <c r="T235" s="183"/>
      <c r="AT235" s="178" t="s">
        <v>169</v>
      </c>
      <c r="AU235" s="178" t="s">
        <v>81</v>
      </c>
      <c r="AV235" s="15" t="s">
        <v>161</v>
      </c>
      <c r="AW235" s="15" t="s">
        <v>31</v>
      </c>
      <c r="AX235" s="15" t="s">
        <v>81</v>
      </c>
      <c r="AY235" s="178" t="s">
        <v>160</v>
      </c>
    </row>
    <row r="236" spans="1:65" s="2" customFormat="1" ht="24.2" customHeight="1">
      <c r="A236" s="30"/>
      <c r="B236" s="140"/>
      <c r="C236" s="141">
        <v>65</v>
      </c>
      <c r="D236" s="141" t="s">
        <v>162</v>
      </c>
      <c r="E236" s="142" t="s">
        <v>302</v>
      </c>
      <c r="F236" s="143" t="s">
        <v>303</v>
      </c>
      <c r="G236" s="144" t="s">
        <v>245</v>
      </c>
      <c r="H236" s="145">
        <v>667.20092</v>
      </c>
      <c r="I236" s="146">
        <v>330</v>
      </c>
      <c r="J236" s="146">
        <f>ROUND(I236*H236,2)</f>
        <v>220176.3</v>
      </c>
      <c r="K236" s="143" t="s">
        <v>1011</v>
      </c>
      <c r="L236" s="31"/>
      <c r="M236" s="184" t="s">
        <v>1</v>
      </c>
      <c r="N236" s="185" t="s">
        <v>39</v>
      </c>
      <c r="O236" s="186">
        <v>0</v>
      </c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1" t="s">
        <v>161</v>
      </c>
      <c r="AT236" s="151" t="s">
        <v>162</v>
      </c>
      <c r="AU236" s="151" t="s">
        <v>81</v>
      </c>
      <c r="AY236" s="18" t="s">
        <v>160</v>
      </c>
      <c r="BE236" s="152">
        <f>IF(N236="základní",J236,0)</f>
        <v>220176.3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8" t="s">
        <v>81</v>
      </c>
      <c r="BK236" s="152">
        <f>ROUND(I236*H236,2)</f>
        <v>220176.3</v>
      </c>
      <c r="BL236" s="18" t="s">
        <v>161</v>
      </c>
      <c r="BM236" s="151" t="s">
        <v>304</v>
      </c>
    </row>
    <row r="237" spans="1:31" s="2" customFormat="1" ht="6.95" customHeight="1">
      <c r="A237" s="30"/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31"/>
      <c r="M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</sheetData>
  <autoFilter ref="C126:K236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4"/>
  <sheetViews>
    <sheetView showGridLines="0" workbookViewId="0" topLeftCell="A168">
      <selection activeCell="K134" sqref="K13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305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ROUND(J129,2)</f>
        <v>421528.07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ROUND((SUM(BE129:BE203)),2)</f>
        <v>421528.07</v>
      </c>
      <c r="G37" s="30"/>
      <c r="H37" s="30"/>
      <c r="I37" s="104">
        <v>0.21</v>
      </c>
      <c r="J37" s="103">
        <f>ROUND(((SUM(BE129:BE203))*I37),2)</f>
        <v>88520.89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ROUND((SUM(BF129:BF203)),2)</f>
        <v>0</v>
      </c>
      <c r="G38" s="30"/>
      <c r="H38" s="30"/>
      <c r="I38" s="104">
        <v>0.15</v>
      </c>
      <c r="J38" s="103">
        <f>ROUND(((SUM(BF129:BF203))*I38),2)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ROUND((SUM(BG129:BG203)),2)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ROUND((SUM(BH129:BH203)),2)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ROUND((SUM(BI129:BI203)),2)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510048.96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002 - ZM 002 - Vnitřní omítky a malby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J129</f>
        <v>421528.07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306</v>
      </c>
      <c r="E101" s="118"/>
      <c r="F101" s="118"/>
      <c r="G101" s="118"/>
      <c r="H101" s="118"/>
      <c r="I101" s="118"/>
      <c r="J101" s="119">
        <f>J130</f>
        <v>175660.7</v>
      </c>
      <c r="L101" s="116"/>
    </row>
    <row r="102" spans="2:12" s="16" customFormat="1" ht="19.9" customHeight="1">
      <c r="B102" s="188"/>
      <c r="D102" s="189" t="s">
        <v>307</v>
      </c>
      <c r="E102" s="190"/>
      <c r="F102" s="190"/>
      <c r="G102" s="190"/>
      <c r="H102" s="190"/>
      <c r="I102" s="190"/>
      <c r="J102" s="191">
        <f>J131</f>
        <v>174527.22</v>
      </c>
      <c r="L102" s="188"/>
    </row>
    <row r="103" spans="2:12" s="16" customFormat="1" ht="19.9" customHeight="1">
      <c r="B103" s="188"/>
      <c r="D103" s="189" t="s">
        <v>308</v>
      </c>
      <c r="E103" s="190"/>
      <c r="F103" s="190"/>
      <c r="G103" s="190"/>
      <c r="H103" s="190"/>
      <c r="I103" s="190"/>
      <c r="J103" s="191">
        <f>J185</f>
        <v>1133.48</v>
      </c>
      <c r="L103" s="188"/>
    </row>
    <row r="104" spans="2:12" s="9" customFormat="1" ht="24.95" customHeight="1">
      <c r="B104" s="116"/>
      <c r="D104" s="117" t="s">
        <v>309</v>
      </c>
      <c r="E104" s="118"/>
      <c r="F104" s="118"/>
      <c r="G104" s="118"/>
      <c r="H104" s="118"/>
      <c r="I104" s="118"/>
      <c r="J104" s="119">
        <f>J188</f>
        <v>245867.37</v>
      </c>
      <c r="L104" s="116"/>
    </row>
    <row r="105" spans="2:12" s="16" customFormat="1" ht="19.9" customHeight="1">
      <c r="B105" s="188"/>
      <c r="D105" s="189" t="s">
        <v>310</v>
      </c>
      <c r="E105" s="190"/>
      <c r="F105" s="190"/>
      <c r="G105" s="190"/>
      <c r="H105" s="190"/>
      <c r="I105" s="190"/>
      <c r="J105" s="191">
        <f>J189</f>
        <v>245867.37</v>
      </c>
      <c r="L105" s="188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22" t="s">
        <v>145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14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6.5" customHeight="1">
      <c r="A115" s="30"/>
      <c r="B115" s="31"/>
      <c r="C115" s="30"/>
      <c r="D115" s="30"/>
      <c r="E115" s="262" t="str">
        <f>E7</f>
        <v>Bytový dům, ul. K Archivu 1993/2, Nový Jičín</v>
      </c>
      <c r="F115" s="263"/>
      <c r="G115" s="263"/>
      <c r="H115" s="26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:12" s="1" customFormat="1" ht="12" customHeight="1">
      <c r="B116" s="21"/>
      <c r="C116" s="27" t="s">
        <v>131</v>
      </c>
      <c r="L116" s="21"/>
    </row>
    <row r="117" spans="2:12" s="1" customFormat="1" ht="16.5" customHeight="1">
      <c r="B117" s="21"/>
      <c r="E117" s="262" t="s">
        <v>132</v>
      </c>
      <c r="F117" s="237"/>
      <c r="G117" s="237"/>
      <c r="H117" s="237"/>
      <c r="L117" s="21"/>
    </row>
    <row r="118" spans="2:12" s="1" customFormat="1" ht="12" customHeight="1">
      <c r="B118" s="21"/>
      <c r="C118" s="27" t="s">
        <v>133</v>
      </c>
      <c r="L118" s="21"/>
    </row>
    <row r="119" spans="1:31" s="2" customFormat="1" ht="16.5" customHeight="1">
      <c r="A119" s="30"/>
      <c r="B119" s="31"/>
      <c r="C119" s="30"/>
      <c r="D119" s="30"/>
      <c r="E119" s="264" t="s">
        <v>134</v>
      </c>
      <c r="F119" s="265"/>
      <c r="G119" s="265"/>
      <c r="H119" s="26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135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57" t="str">
        <f>E13</f>
        <v>002 - ZM 002 - Vnitřní omítky a malby</v>
      </c>
      <c r="F121" s="265"/>
      <c r="G121" s="265"/>
      <c r="H121" s="265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18</v>
      </c>
      <c r="D123" s="30"/>
      <c r="E123" s="30"/>
      <c r="F123" s="25" t="str">
        <f>F16</f>
        <v xml:space="preserve"> </v>
      </c>
      <c r="G123" s="30"/>
      <c r="H123" s="30"/>
      <c r="I123" s="27" t="s">
        <v>20</v>
      </c>
      <c r="J123" s="53">
        <f>IF(J16="","",J16)</f>
        <v>44475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21</v>
      </c>
      <c r="D125" s="30"/>
      <c r="E125" s="30"/>
      <c r="F125" s="25" t="str">
        <f>E19</f>
        <v xml:space="preserve">Město Nový Jičín - </v>
      </c>
      <c r="G125" s="30"/>
      <c r="H125" s="30"/>
      <c r="I125" s="27" t="s">
        <v>30</v>
      </c>
      <c r="J125" s="28" t="str">
        <f>E25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27</v>
      </c>
      <c r="D126" s="30"/>
      <c r="E126" s="30"/>
      <c r="F126" s="25" t="str">
        <f>IF(E22="","",E22)</f>
        <v>NOSTA, s.r.o.</v>
      </c>
      <c r="G126" s="30"/>
      <c r="H126" s="30"/>
      <c r="I126" s="27" t="s">
        <v>32</v>
      </c>
      <c r="J126" s="28" t="str">
        <f>E28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0" customFormat="1" ht="29.25" customHeight="1">
      <c r="A128" s="120"/>
      <c r="B128" s="121"/>
      <c r="C128" s="122" t="s">
        <v>146</v>
      </c>
      <c r="D128" s="123" t="s">
        <v>59</v>
      </c>
      <c r="E128" s="123" t="s">
        <v>55</v>
      </c>
      <c r="F128" s="123" t="s">
        <v>56</v>
      </c>
      <c r="G128" s="123" t="s">
        <v>147</v>
      </c>
      <c r="H128" s="123" t="s">
        <v>148</v>
      </c>
      <c r="I128" s="123" t="s">
        <v>149</v>
      </c>
      <c r="J128" s="123" t="s">
        <v>139</v>
      </c>
      <c r="K128" s="124" t="s">
        <v>150</v>
      </c>
      <c r="L128" s="125"/>
      <c r="M128" s="60" t="s">
        <v>1</v>
      </c>
      <c r="N128" s="61" t="s">
        <v>38</v>
      </c>
      <c r="O128" s="61" t="s">
        <v>151</v>
      </c>
      <c r="P128" s="61" t="s">
        <v>152</v>
      </c>
      <c r="Q128" s="61" t="s">
        <v>153</v>
      </c>
      <c r="R128" s="61" t="s">
        <v>154</v>
      </c>
      <c r="S128" s="61" t="s">
        <v>155</v>
      </c>
      <c r="T128" s="62" t="s">
        <v>156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3" s="2" customFormat="1" ht="22.9" customHeight="1">
      <c r="A129" s="30"/>
      <c r="B129" s="31"/>
      <c r="C129" s="67" t="s">
        <v>157</v>
      </c>
      <c r="D129" s="30"/>
      <c r="E129" s="30"/>
      <c r="F129" s="30"/>
      <c r="G129" s="30"/>
      <c r="H129" s="30"/>
      <c r="I129" s="30"/>
      <c r="J129" s="126">
        <f>BK129</f>
        <v>421528.07</v>
      </c>
      <c r="K129" s="30"/>
      <c r="L129" s="31"/>
      <c r="M129" s="63"/>
      <c r="N129" s="54"/>
      <c r="O129" s="64"/>
      <c r="P129" s="127">
        <f>P130+P188</f>
        <v>822.2079200000001</v>
      </c>
      <c r="Q129" s="64"/>
      <c r="R129" s="127">
        <f>R130+R188</f>
        <v>4.8967022215</v>
      </c>
      <c r="S129" s="64"/>
      <c r="T129" s="128">
        <f>T130+T188</f>
        <v>0.051987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73</v>
      </c>
      <c r="AU129" s="18" t="s">
        <v>141</v>
      </c>
      <c r="BK129" s="129">
        <f>BK130+BK188</f>
        <v>421528.07</v>
      </c>
    </row>
    <row r="130" spans="2:63" s="11" customFormat="1" ht="25.9" customHeight="1">
      <c r="B130" s="130"/>
      <c r="D130" s="131" t="s">
        <v>73</v>
      </c>
      <c r="E130" s="132" t="s">
        <v>311</v>
      </c>
      <c r="F130" s="132" t="s">
        <v>312</v>
      </c>
      <c r="J130" s="133">
        <f>BK130</f>
        <v>175660.7</v>
      </c>
      <c r="L130" s="130"/>
      <c r="M130" s="134"/>
      <c r="N130" s="135"/>
      <c r="O130" s="135"/>
      <c r="P130" s="136">
        <f>P131+P185</f>
        <v>275.02337</v>
      </c>
      <c r="Q130" s="135"/>
      <c r="R130" s="136">
        <f>R131+R185</f>
        <v>3.0209428615</v>
      </c>
      <c r="S130" s="135"/>
      <c r="T130" s="137">
        <f>T131+T185</f>
        <v>0</v>
      </c>
      <c r="AR130" s="131" t="s">
        <v>81</v>
      </c>
      <c r="AT130" s="138" t="s">
        <v>73</v>
      </c>
      <c r="AU130" s="138" t="s">
        <v>74</v>
      </c>
      <c r="AY130" s="131" t="s">
        <v>160</v>
      </c>
      <c r="BK130" s="139">
        <f>BK131+BK185</f>
        <v>175660.7</v>
      </c>
    </row>
    <row r="131" spans="2:63" s="11" customFormat="1" ht="22.9" customHeight="1">
      <c r="B131" s="130"/>
      <c r="D131" s="131" t="s">
        <v>73</v>
      </c>
      <c r="E131" s="192" t="s">
        <v>200</v>
      </c>
      <c r="F131" s="192" t="s">
        <v>313</v>
      </c>
      <c r="J131" s="193">
        <f>BK131</f>
        <v>174527.22</v>
      </c>
      <c r="L131" s="130"/>
      <c r="M131" s="134"/>
      <c r="N131" s="135"/>
      <c r="O131" s="135"/>
      <c r="P131" s="136">
        <f>SUM(P132:P184)</f>
        <v>275.02337</v>
      </c>
      <c r="Q131" s="135"/>
      <c r="R131" s="136">
        <f>SUM(R132:R184)</f>
        <v>3.0209428615</v>
      </c>
      <c r="S131" s="135"/>
      <c r="T131" s="137">
        <f>SUM(T132:T184)</f>
        <v>0</v>
      </c>
      <c r="AR131" s="131" t="s">
        <v>81</v>
      </c>
      <c r="AT131" s="138" t="s">
        <v>73</v>
      </c>
      <c r="AU131" s="138" t="s">
        <v>81</v>
      </c>
      <c r="AY131" s="131" t="s">
        <v>160</v>
      </c>
      <c r="BK131" s="139">
        <f>SUM(BK132:BK184)</f>
        <v>174527.22</v>
      </c>
    </row>
    <row r="132" spans="1:65" s="2" customFormat="1" ht="24.2" customHeight="1">
      <c r="A132" s="30"/>
      <c r="B132" s="140"/>
      <c r="C132" s="141"/>
      <c r="D132" s="141" t="s">
        <v>162</v>
      </c>
      <c r="E132" s="142" t="s">
        <v>314</v>
      </c>
      <c r="F132" s="143" t="s">
        <v>315</v>
      </c>
      <c r="G132" s="144" t="s">
        <v>213</v>
      </c>
      <c r="H132" s="145">
        <v>272</v>
      </c>
      <c r="I132" s="146">
        <v>52.4</v>
      </c>
      <c r="J132" s="146">
        <f>ROUND(I132*H132,2)</f>
        <v>14252.8</v>
      </c>
      <c r="K132" s="143" t="s">
        <v>1013</v>
      </c>
      <c r="L132" s="31"/>
      <c r="M132" s="147" t="s">
        <v>1</v>
      </c>
      <c r="N132" s="148" t="s">
        <v>39</v>
      </c>
      <c r="O132" s="149">
        <v>0.104</v>
      </c>
      <c r="P132" s="149">
        <f>O132*H132</f>
        <v>28.288</v>
      </c>
      <c r="Q132" s="149">
        <v>0.00026</v>
      </c>
      <c r="R132" s="149">
        <f>Q132*H132</f>
        <v>0.07071999999999999</v>
      </c>
      <c r="S132" s="149">
        <v>0</v>
      </c>
      <c r="T132" s="15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1" t="s">
        <v>161</v>
      </c>
      <c r="AT132" s="151" t="s">
        <v>162</v>
      </c>
      <c r="AU132" s="151" t="s">
        <v>83</v>
      </c>
      <c r="AY132" s="18" t="s">
        <v>160</v>
      </c>
      <c r="BE132" s="152">
        <f>IF(N132="základní",J132,0)</f>
        <v>14252.8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81</v>
      </c>
      <c r="BK132" s="152">
        <f>ROUND(I132*H132,2)</f>
        <v>14252.8</v>
      </c>
      <c r="BL132" s="18" t="s">
        <v>161</v>
      </c>
      <c r="BM132" s="151" t="s">
        <v>316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317</v>
      </c>
      <c r="H133" s="160">
        <v>272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83</v>
      </c>
      <c r="AV133" s="12" t="s">
        <v>83</v>
      </c>
      <c r="AW133" s="12" t="s">
        <v>31</v>
      </c>
      <c r="AX133" s="12" t="s">
        <v>81</v>
      </c>
      <c r="AY133" s="158" t="s">
        <v>160</v>
      </c>
    </row>
    <row r="134" spans="1:65" s="2" customFormat="1" ht="24.2" customHeight="1">
      <c r="A134" s="30"/>
      <c r="B134" s="140"/>
      <c r="C134" s="141"/>
      <c r="D134" s="141" t="s">
        <v>162</v>
      </c>
      <c r="E134" s="142" t="s">
        <v>318</v>
      </c>
      <c r="F134" s="143" t="s">
        <v>319</v>
      </c>
      <c r="G134" s="144" t="s">
        <v>213</v>
      </c>
      <c r="H134" s="145">
        <v>167.7</v>
      </c>
      <c r="I134" s="146">
        <v>70.48</v>
      </c>
      <c r="J134" s="146">
        <f>ROUND(I134*H134,2)</f>
        <v>11819.5</v>
      </c>
      <c r="K134" s="143" t="s">
        <v>1013</v>
      </c>
      <c r="L134" s="31"/>
      <c r="M134" s="147" t="s">
        <v>1</v>
      </c>
      <c r="N134" s="148" t="s">
        <v>39</v>
      </c>
      <c r="O134" s="149">
        <v>0.163</v>
      </c>
      <c r="P134" s="149">
        <f>O134*H134</f>
        <v>27.3351</v>
      </c>
      <c r="Q134" s="149">
        <v>0.00026</v>
      </c>
      <c r="R134" s="149">
        <f>Q134*H134</f>
        <v>0.043601999999999995</v>
      </c>
      <c r="S134" s="149">
        <v>0</v>
      </c>
      <c r="T134" s="15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1" t="s">
        <v>161</v>
      </c>
      <c r="AT134" s="151" t="s">
        <v>162</v>
      </c>
      <c r="AU134" s="151" t="s">
        <v>83</v>
      </c>
      <c r="AY134" s="18" t="s">
        <v>160</v>
      </c>
      <c r="BE134" s="152">
        <f>IF(N134="základní",J134,0)</f>
        <v>11819.5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8" t="s">
        <v>81</v>
      </c>
      <c r="BK134" s="152">
        <f>ROUND(I134*H134,2)</f>
        <v>11819.5</v>
      </c>
      <c r="BL134" s="18" t="s">
        <v>161</v>
      </c>
      <c r="BM134" s="151" t="s">
        <v>320</v>
      </c>
    </row>
    <row r="135" spans="2:51" s="12" customFormat="1" ht="12">
      <c r="B135" s="157"/>
      <c r="D135" s="153" t="s">
        <v>169</v>
      </c>
      <c r="E135" s="158" t="s">
        <v>1</v>
      </c>
      <c r="F135" s="159" t="s">
        <v>321</v>
      </c>
      <c r="H135" s="160">
        <v>45.85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169</v>
      </c>
      <c r="AU135" s="158" t="s">
        <v>83</v>
      </c>
      <c r="AV135" s="12" t="s">
        <v>83</v>
      </c>
      <c r="AW135" s="12" t="s">
        <v>31</v>
      </c>
      <c r="AX135" s="12" t="s">
        <v>74</v>
      </c>
      <c r="AY135" s="158" t="s">
        <v>160</v>
      </c>
    </row>
    <row r="136" spans="2:51" s="12" customFormat="1" ht="12">
      <c r="B136" s="157"/>
      <c r="D136" s="153" t="s">
        <v>169</v>
      </c>
      <c r="E136" s="158" t="s">
        <v>1</v>
      </c>
      <c r="F136" s="159" t="s">
        <v>322</v>
      </c>
      <c r="H136" s="160">
        <v>97.63</v>
      </c>
      <c r="L136" s="157"/>
      <c r="M136" s="161"/>
      <c r="N136" s="162"/>
      <c r="O136" s="162"/>
      <c r="P136" s="162"/>
      <c r="Q136" s="162"/>
      <c r="R136" s="162"/>
      <c r="S136" s="162"/>
      <c r="T136" s="163"/>
      <c r="AT136" s="158" t="s">
        <v>169</v>
      </c>
      <c r="AU136" s="158" t="s">
        <v>83</v>
      </c>
      <c r="AV136" s="12" t="s">
        <v>83</v>
      </c>
      <c r="AW136" s="12" t="s">
        <v>31</v>
      </c>
      <c r="AX136" s="12" t="s">
        <v>74</v>
      </c>
      <c r="AY136" s="158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323</v>
      </c>
      <c r="H137" s="160">
        <v>24.22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83</v>
      </c>
      <c r="AV137" s="12" t="s">
        <v>83</v>
      </c>
      <c r="AW137" s="12" t="s">
        <v>31</v>
      </c>
      <c r="AX137" s="12" t="s">
        <v>74</v>
      </c>
      <c r="AY137" s="158" t="s">
        <v>160</v>
      </c>
    </row>
    <row r="138" spans="2:51" s="15" customFormat="1" ht="12">
      <c r="B138" s="177"/>
      <c r="D138" s="153" t="s">
        <v>169</v>
      </c>
      <c r="E138" s="178" t="s">
        <v>1</v>
      </c>
      <c r="F138" s="179" t="s">
        <v>199</v>
      </c>
      <c r="H138" s="180">
        <v>167.7</v>
      </c>
      <c r="L138" s="177"/>
      <c r="M138" s="181"/>
      <c r="N138" s="182"/>
      <c r="O138" s="182"/>
      <c r="P138" s="182"/>
      <c r="Q138" s="182"/>
      <c r="R138" s="182"/>
      <c r="S138" s="182"/>
      <c r="T138" s="183"/>
      <c r="AT138" s="178" t="s">
        <v>169</v>
      </c>
      <c r="AU138" s="178" t="s">
        <v>83</v>
      </c>
      <c r="AV138" s="15" t="s">
        <v>161</v>
      </c>
      <c r="AW138" s="15" t="s">
        <v>31</v>
      </c>
      <c r="AX138" s="15" t="s">
        <v>81</v>
      </c>
      <c r="AY138" s="178" t="s">
        <v>160</v>
      </c>
    </row>
    <row r="139" spans="1:65" s="2" customFormat="1" ht="24.2" customHeight="1">
      <c r="A139" s="30"/>
      <c r="B139" s="140"/>
      <c r="C139" s="141"/>
      <c r="D139" s="141" t="s">
        <v>162</v>
      </c>
      <c r="E139" s="142" t="s">
        <v>324</v>
      </c>
      <c r="F139" s="143" t="s">
        <v>325</v>
      </c>
      <c r="G139" s="144" t="s">
        <v>203</v>
      </c>
      <c r="H139" s="145">
        <v>1465.025</v>
      </c>
      <c r="I139" s="146">
        <v>35.68</v>
      </c>
      <c r="J139" s="146">
        <f>ROUND(I139*H139,2)</f>
        <v>52272.09</v>
      </c>
      <c r="K139" s="143" t="s">
        <v>1013</v>
      </c>
      <c r="L139" s="31"/>
      <c r="M139" s="147" t="s">
        <v>1</v>
      </c>
      <c r="N139" s="148" t="s">
        <v>39</v>
      </c>
      <c r="O139" s="149">
        <v>0.11</v>
      </c>
      <c r="P139" s="149">
        <f>O139*H139</f>
        <v>161.15275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161</v>
      </c>
      <c r="AT139" s="151" t="s">
        <v>162</v>
      </c>
      <c r="AU139" s="151" t="s">
        <v>83</v>
      </c>
      <c r="AY139" s="18" t="s">
        <v>160</v>
      </c>
      <c r="BE139" s="152">
        <f>IF(N139="základní",J139,0)</f>
        <v>52272.09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52272.09</v>
      </c>
      <c r="BL139" s="18" t="s">
        <v>161</v>
      </c>
      <c r="BM139" s="151" t="s">
        <v>326</v>
      </c>
    </row>
    <row r="140" spans="2:51" s="12" customFormat="1" ht="12">
      <c r="B140" s="157"/>
      <c r="D140" s="153" t="s">
        <v>169</v>
      </c>
      <c r="E140" s="158" t="s">
        <v>1</v>
      </c>
      <c r="F140" s="159" t="s">
        <v>327</v>
      </c>
      <c r="H140" s="160">
        <v>66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169</v>
      </c>
      <c r="AU140" s="158" t="s">
        <v>83</v>
      </c>
      <c r="AV140" s="12" t="s">
        <v>83</v>
      </c>
      <c r="AW140" s="12" t="s">
        <v>31</v>
      </c>
      <c r="AX140" s="12" t="s">
        <v>74</v>
      </c>
      <c r="AY140" s="158" t="s">
        <v>160</v>
      </c>
    </row>
    <row r="141" spans="2:51" s="12" customFormat="1" ht="12">
      <c r="B141" s="157"/>
      <c r="D141" s="153" t="s">
        <v>169</v>
      </c>
      <c r="E141" s="158" t="s">
        <v>1</v>
      </c>
      <c r="F141" s="159" t="s">
        <v>328</v>
      </c>
      <c r="H141" s="160">
        <v>4.4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169</v>
      </c>
      <c r="AU141" s="158" t="s">
        <v>83</v>
      </c>
      <c r="AV141" s="12" t="s">
        <v>83</v>
      </c>
      <c r="AW141" s="12" t="s">
        <v>31</v>
      </c>
      <c r="AX141" s="12" t="s">
        <v>74</v>
      </c>
      <c r="AY141" s="158" t="s">
        <v>160</v>
      </c>
    </row>
    <row r="142" spans="2:51" s="12" customFormat="1" ht="12">
      <c r="B142" s="157"/>
      <c r="D142" s="153" t="s">
        <v>169</v>
      </c>
      <c r="E142" s="158" t="s">
        <v>1</v>
      </c>
      <c r="F142" s="159" t="s">
        <v>329</v>
      </c>
      <c r="H142" s="160">
        <v>57.26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169</v>
      </c>
      <c r="AU142" s="158" t="s">
        <v>83</v>
      </c>
      <c r="AV142" s="12" t="s">
        <v>83</v>
      </c>
      <c r="AW142" s="12" t="s">
        <v>31</v>
      </c>
      <c r="AX142" s="12" t="s">
        <v>74</v>
      </c>
      <c r="AY142" s="158" t="s">
        <v>160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330</v>
      </c>
      <c r="H143" s="160">
        <v>308.1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83</v>
      </c>
      <c r="AV143" s="12" t="s">
        <v>83</v>
      </c>
      <c r="AW143" s="12" t="s">
        <v>31</v>
      </c>
      <c r="AX143" s="12" t="s">
        <v>74</v>
      </c>
      <c r="AY143" s="158" t="s">
        <v>160</v>
      </c>
    </row>
    <row r="144" spans="2:51" s="12" customFormat="1" ht="12">
      <c r="B144" s="157"/>
      <c r="D144" s="153" t="s">
        <v>169</v>
      </c>
      <c r="E144" s="158" t="s">
        <v>1</v>
      </c>
      <c r="F144" s="159" t="s">
        <v>331</v>
      </c>
      <c r="H144" s="160">
        <v>366.6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169</v>
      </c>
      <c r="AU144" s="158" t="s">
        <v>83</v>
      </c>
      <c r="AV144" s="12" t="s">
        <v>83</v>
      </c>
      <c r="AW144" s="12" t="s">
        <v>31</v>
      </c>
      <c r="AX144" s="12" t="s">
        <v>74</v>
      </c>
      <c r="AY144" s="158" t="s">
        <v>160</v>
      </c>
    </row>
    <row r="145" spans="2:51" s="12" customFormat="1" ht="12">
      <c r="B145" s="157"/>
      <c r="D145" s="153" t="s">
        <v>169</v>
      </c>
      <c r="E145" s="158" t="s">
        <v>1</v>
      </c>
      <c r="F145" s="159" t="s">
        <v>332</v>
      </c>
      <c r="H145" s="160">
        <v>33.6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169</v>
      </c>
      <c r="AU145" s="158" t="s">
        <v>83</v>
      </c>
      <c r="AV145" s="12" t="s">
        <v>83</v>
      </c>
      <c r="AW145" s="12" t="s">
        <v>31</v>
      </c>
      <c r="AX145" s="12" t="s">
        <v>74</v>
      </c>
      <c r="AY145" s="158" t="s">
        <v>160</v>
      </c>
    </row>
    <row r="146" spans="2:51" s="13" customFormat="1" ht="12">
      <c r="B146" s="164"/>
      <c r="D146" s="153" t="s">
        <v>169</v>
      </c>
      <c r="E146" s="165" t="s">
        <v>1</v>
      </c>
      <c r="F146" s="166" t="s">
        <v>174</v>
      </c>
      <c r="H146" s="167">
        <v>835.96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169</v>
      </c>
      <c r="AU146" s="165" t="s">
        <v>83</v>
      </c>
      <c r="AV146" s="13" t="s">
        <v>91</v>
      </c>
      <c r="AW146" s="13" t="s">
        <v>31</v>
      </c>
      <c r="AX146" s="13" t="s">
        <v>74</v>
      </c>
      <c r="AY146" s="165" t="s">
        <v>160</v>
      </c>
    </row>
    <row r="147" spans="2:51" s="12" customFormat="1" ht="12">
      <c r="B147" s="157"/>
      <c r="D147" s="153" t="s">
        <v>169</v>
      </c>
      <c r="E147" s="158" t="s">
        <v>1</v>
      </c>
      <c r="F147" s="159" t="s">
        <v>333</v>
      </c>
      <c r="H147" s="160">
        <v>6.025</v>
      </c>
      <c r="L147" s="157"/>
      <c r="M147" s="161"/>
      <c r="N147" s="162"/>
      <c r="O147" s="162"/>
      <c r="P147" s="162"/>
      <c r="Q147" s="162"/>
      <c r="R147" s="162"/>
      <c r="S147" s="162"/>
      <c r="T147" s="163"/>
      <c r="AT147" s="158" t="s">
        <v>169</v>
      </c>
      <c r="AU147" s="158" t="s">
        <v>83</v>
      </c>
      <c r="AV147" s="12" t="s">
        <v>83</v>
      </c>
      <c r="AW147" s="12" t="s">
        <v>31</v>
      </c>
      <c r="AX147" s="12" t="s">
        <v>74</v>
      </c>
      <c r="AY147" s="158" t="s">
        <v>160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334</v>
      </c>
      <c r="H148" s="160">
        <v>6.765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83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2" customFormat="1" ht="12">
      <c r="B149" s="157"/>
      <c r="D149" s="153" t="s">
        <v>169</v>
      </c>
      <c r="E149" s="158" t="s">
        <v>1</v>
      </c>
      <c r="F149" s="159" t="s">
        <v>335</v>
      </c>
      <c r="H149" s="160">
        <v>21.075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169</v>
      </c>
      <c r="AU149" s="158" t="s">
        <v>83</v>
      </c>
      <c r="AV149" s="12" t="s">
        <v>83</v>
      </c>
      <c r="AW149" s="12" t="s">
        <v>31</v>
      </c>
      <c r="AX149" s="12" t="s">
        <v>74</v>
      </c>
      <c r="AY149" s="158" t="s">
        <v>160</v>
      </c>
    </row>
    <row r="150" spans="2:51" s="13" customFormat="1" ht="12">
      <c r="B150" s="164"/>
      <c r="D150" s="153" t="s">
        <v>169</v>
      </c>
      <c r="E150" s="165" t="s">
        <v>1</v>
      </c>
      <c r="F150" s="166" t="s">
        <v>174</v>
      </c>
      <c r="H150" s="167">
        <v>33.864999999999995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169</v>
      </c>
      <c r="AU150" s="165" t="s">
        <v>83</v>
      </c>
      <c r="AV150" s="13" t="s">
        <v>91</v>
      </c>
      <c r="AW150" s="13" t="s">
        <v>31</v>
      </c>
      <c r="AX150" s="13" t="s">
        <v>74</v>
      </c>
      <c r="AY150" s="165" t="s">
        <v>160</v>
      </c>
    </row>
    <row r="151" spans="2:51" s="14" customFormat="1" ht="12">
      <c r="B151" s="171"/>
      <c r="D151" s="153" t="s">
        <v>169</v>
      </c>
      <c r="E151" s="172" t="s">
        <v>1</v>
      </c>
      <c r="F151" s="173" t="s">
        <v>336</v>
      </c>
      <c r="H151" s="172" t="s">
        <v>1</v>
      </c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169</v>
      </c>
      <c r="AU151" s="172" t="s">
        <v>83</v>
      </c>
      <c r="AV151" s="14" t="s">
        <v>81</v>
      </c>
      <c r="AW151" s="14" t="s">
        <v>31</v>
      </c>
      <c r="AX151" s="14" t="s">
        <v>74</v>
      </c>
      <c r="AY151" s="172" t="s">
        <v>160</v>
      </c>
    </row>
    <row r="152" spans="2:51" s="12" customFormat="1" ht="12">
      <c r="B152" s="157"/>
      <c r="D152" s="153" t="s">
        <v>169</v>
      </c>
      <c r="E152" s="158" t="s">
        <v>1</v>
      </c>
      <c r="F152" s="159" t="s">
        <v>337</v>
      </c>
      <c r="H152" s="160">
        <v>148.8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169</v>
      </c>
      <c r="AU152" s="158" t="s">
        <v>83</v>
      </c>
      <c r="AV152" s="12" t="s">
        <v>83</v>
      </c>
      <c r="AW152" s="12" t="s">
        <v>31</v>
      </c>
      <c r="AX152" s="12" t="s">
        <v>74</v>
      </c>
      <c r="AY152" s="158" t="s">
        <v>160</v>
      </c>
    </row>
    <row r="153" spans="2:51" s="12" customFormat="1" ht="12">
      <c r="B153" s="157"/>
      <c r="D153" s="153" t="s">
        <v>169</v>
      </c>
      <c r="E153" s="158" t="s">
        <v>1</v>
      </c>
      <c r="F153" s="159" t="s">
        <v>338</v>
      </c>
      <c r="H153" s="160">
        <v>446.4</v>
      </c>
      <c r="L153" s="157"/>
      <c r="M153" s="161"/>
      <c r="N153" s="162"/>
      <c r="O153" s="162"/>
      <c r="P153" s="162"/>
      <c r="Q153" s="162"/>
      <c r="R153" s="162"/>
      <c r="S153" s="162"/>
      <c r="T153" s="163"/>
      <c r="AT153" s="158" t="s">
        <v>169</v>
      </c>
      <c r="AU153" s="158" t="s">
        <v>83</v>
      </c>
      <c r="AV153" s="12" t="s">
        <v>83</v>
      </c>
      <c r="AW153" s="12" t="s">
        <v>31</v>
      </c>
      <c r="AX153" s="12" t="s">
        <v>74</v>
      </c>
      <c r="AY153" s="158" t="s">
        <v>160</v>
      </c>
    </row>
    <row r="154" spans="2:51" s="13" customFormat="1" ht="12">
      <c r="B154" s="164"/>
      <c r="D154" s="153" t="s">
        <v>169</v>
      </c>
      <c r="E154" s="165" t="s">
        <v>1</v>
      </c>
      <c r="F154" s="166" t="s">
        <v>174</v>
      </c>
      <c r="H154" s="167">
        <v>595.2</v>
      </c>
      <c r="L154" s="164"/>
      <c r="M154" s="168"/>
      <c r="N154" s="169"/>
      <c r="O154" s="169"/>
      <c r="P154" s="169"/>
      <c r="Q154" s="169"/>
      <c r="R154" s="169"/>
      <c r="S154" s="169"/>
      <c r="T154" s="170"/>
      <c r="AT154" s="165" t="s">
        <v>169</v>
      </c>
      <c r="AU154" s="165" t="s">
        <v>83</v>
      </c>
      <c r="AV154" s="13" t="s">
        <v>91</v>
      </c>
      <c r="AW154" s="13" t="s">
        <v>31</v>
      </c>
      <c r="AX154" s="13" t="s">
        <v>74</v>
      </c>
      <c r="AY154" s="165" t="s">
        <v>160</v>
      </c>
    </row>
    <row r="155" spans="2:51" s="15" customFormat="1" ht="12">
      <c r="B155" s="177"/>
      <c r="D155" s="153" t="s">
        <v>169</v>
      </c>
      <c r="E155" s="178" t="s">
        <v>1</v>
      </c>
      <c r="F155" s="179" t="s">
        <v>199</v>
      </c>
      <c r="H155" s="180">
        <v>1465.025</v>
      </c>
      <c r="L155" s="177"/>
      <c r="M155" s="181"/>
      <c r="N155" s="182"/>
      <c r="O155" s="182"/>
      <c r="P155" s="182"/>
      <c r="Q155" s="182"/>
      <c r="R155" s="182"/>
      <c r="S155" s="182"/>
      <c r="T155" s="183"/>
      <c r="AT155" s="178" t="s">
        <v>169</v>
      </c>
      <c r="AU155" s="178" t="s">
        <v>83</v>
      </c>
      <c r="AV155" s="15" t="s">
        <v>161</v>
      </c>
      <c r="AW155" s="15" t="s">
        <v>31</v>
      </c>
      <c r="AX155" s="15" t="s">
        <v>81</v>
      </c>
      <c r="AY155" s="178" t="s">
        <v>160</v>
      </c>
    </row>
    <row r="156" spans="1:65" s="2" customFormat="1" ht="24.2" customHeight="1">
      <c r="A156" s="30"/>
      <c r="B156" s="140"/>
      <c r="C156" s="194"/>
      <c r="D156" s="194" t="s">
        <v>339</v>
      </c>
      <c r="E156" s="195" t="s">
        <v>340</v>
      </c>
      <c r="F156" s="196" t="s">
        <v>341</v>
      </c>
      <c r="G156" s="197" t="s">
        <v>203</v>
      </c>
      <c r="H156" s="198">
        <v>913.31625</v>
      </c>
      <c r="I156" s="199">
        <v>8.4</v>
      </c>
      <c r="J156" s="199">
        <f>ROUND(I156*H156,2)</f>
        <v>7671.86</v>
      </c>
      <c r="K156" s="196" t="s">
        <v>1012</v>
      </c>
      <c r="L156" s="200"/>
      <c r="M156" s="201" t="s">
        <v>1</v>
      </c>
      <c r="N156" s="202" t="s">
        <v>39</v>
      </c>
      <c r="O156" s="149">
        <v>0</v>
      </c>
      <c r="P156" s="149">
        <f>O156*H156</f>
        <v>0</v>
      </c>
      <c r="Q156" s="149">
        <v>3E-05</v>
      </c>
      <c r="R156" s="149">
        <f>Q156*H156</f>
        <v>0.0273994875</v>
      </c>
      <c r="S156" s="149">
        <v>0</v>
      </c>
      <c r="T156" s="15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1" t="s">
        <v>216</v>
      </c>
      <c r="AT156" s="151" t="s">
        <v>339</v>
      </c>
      <c r="AU156" s="151" t="s">
        <v>83</v>
      </c>
      <c r="AY156" s="18" t="s">
        <v>160</v>
      </c>
      <c r="BE156" s="152">
        <f>IF(N156="základní",J156,0)</f>
        <v>7671.86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8" t="s">
        <v>81</v>
      </c>
      <c r="BK156" s="152">
        <f>ROUND(I156*H156,2)</f>
        <v>7671.86</v>
      </c>
      <c r="BL156" s="18" t="s">
        <v>161</v>
      </c>
      <c r="BM156" s="151" t="s">
        <v>342</v>
      </c>
    </row>
    <row r="157" spans="2:51" s="12" customFormat="1" ht="12">
      <c r="B157" s="157"/>
      <c r="D157" s="153" t="s">
        <v>169</v>
      </c>
      <c r="F157" s="159" t="s">
        <v>343</v>
      </c>
      <c r="H157" s="160">
        <v>913.31625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169</v>
      </c>
      <c r="AU157" s="158" t="s">
        <v>83</v>
      </c>
      <c r="AV157" s="12" t="s">
        <v>83</v>
      </c>
      <c r="AW157" s="12" t="s">
        <v>3</v>
      </c>
      <c r="AX157" s="12" t="s">
        <v>81</v>
      </c>
      <c r="AY157" s="158" t="s">
        <v>160</v>
      </c>
    </row>
    <row r="158" spans="1:65" s="2" customFormat="1" ht="24.2" customHeight="1">
      <c r="A158" s="30"/>
      <c r="B158" s="140"/>
      <c r="C158" s="194"/>
      <c r="D158" s="194" t="s">
        <v>339</v>
      </c>
      <c r="E158" s="195" t="s">
        <v>344</v>
      </c>
      <c r="F158" s="196" t="s">
        <v>345</v>
      </c>
      <c r="G158" s="197" t="s">
        <v>203</v>
      </c>
      <c r="H158" s="198">
        <v>618.76</v>
      </c>
      <c r="I158" s="199">
        <v>12</v>
      </c>
      <c r="J158" s="199">
        <f>ROUND(I158*H158,2)</f>
        <v>7425.12</v>
      </c>
      <c r="K158" s="196" t="s">
        <v>1012</v>
      </c>
      <c r="L158" s="200"/>
      <c r="M158" s="201" t="s">
        <v>1</v>
      </c>
      <c r="N158" s="202" t="s">
        <v>39</v>
      </c>
      <c r="O158" s="149">
        <v>0</v>
      </c>
      <c r="P158" s="149">
        <f>O158*H158</f>
        <v>0</v>
      </c>
      <c r="Q158" s="149">
        <v>0.0001</v>
      </c>
      <c r="R158" s="149">
        <f>Q158*H158</f>
        <v>0.061876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216</v>
      </c>
      <c r="AT158" s="151" t="s">
        <v>339</v>
      </c>
      <c r="AU158" s="151" t="s">
        <v>83</v>
      </c>
      <c r="AY158" s="18" t="s">
        <v>160</v>
      </c>
      <c r="BE158" s="152">
        <f>IF(N158="základní",J158,0)</f>
        <v>7425.12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7425.12</v>
      </c>
      <c r="BL158" s="18" t="s">
        <v>161</v>
      </c>
      <c r="BM158" s="151" t="s">
        <v>346</v>
      </c>
    </row>
    <row r="159" spans="2:51" s="14" customFormat="1" ht="12">
      <c r="B159" s="171"/>
      <c r="D159" s="153" t="s">
        <v>169</v>
      </c>
      <c r="E159" s="172" t="s">
        <v>1</v>
      </c>
      <c r="F159" s="173" t="s">
        <v>336</v>
      </c>
      <c r="H159" s="172" t="s">
        <v>1</v>
      </c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169</v>
      </c>
      <c r="AU159" s="172" t="s">
        <v>83</v>
      </c>
      <c r="AV159" s="14" t="s">
        <v>81</v>
      </c>
      <c r="AW159" s="14" t="s">
        <v>31</v>
      </c>
      <c r="AX159" s="14" t="s">
        <v>74</v>
      </c>
      <c r="AY159" s="172" t="s">
        <v>160</v>
      </c>
    </row>
    <row r="160" spans="2:51" s="12" customFormat="1" ht="12">
      <c r="B160" s="157"/>
      <c r="D160" s="153" t="s">
        <v>169</v>
      </c>
      <c r="E160" s="158" t="s">
        <v>1</v>
      </c>
      <c r="F160" s="159" t="s">
        <v>347</v>
      </c>
      <c r="H160" s="160">
        <v>150.04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169</v>
      </c>
      <c r="AU160" s="158" t="s">
        <v>83</v>
      </c>
      <c r="AV160" s="12" t="s">
        <v>83</v>
      </c>
      <c r="AW160" s="12" t="s">
        <v>31</v>
      </c>
      <c r="AX160" s="12" t="s">
        <v>74</v>
      </c>
      <c r="AY160" s="158" t="s">
        <v>160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348</v>
      </c>
      <c r="H161" s="160">
        <v>468.72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83</v>
      </c>
      <c r="AV161" s="12" t="s">
        <v>83</v>
      </c>
      <c r="AW161" s="12" t="s">
        <v>31</v>
      </c>
      <c r="AX161" s="12" t="s">
        <v>74</v>
      </c>
      <c r="AY161" s="158" t="s">
        <v>160</v>
      </c>
    </row>
    <row r="162" spans="2:51" s="15" customFormat="1" ht="12">
      <c r="B162" s="177"/>
      <c r="D162" s="153" t="s">
        <v>169</v>
      </c>
      <c r="E162" s="178" t="s">
        <v>1</v>
      </c>
      <c r="F162" s="179" t="s">
        <v>199</v>
      </c>
      <c r="H162" s="180">
        <v>618.76</v>
      </c>
      <c r="L162" s="177"/>
      <c r="M162" s="181"/>
      <c r="N162" s="182"/>
      <c r="O162" s="182"/>
      <c r="P162" s="182"/>
      <c r="Q162" s="182"/>
      <c r="R162" s="182"/>
      <c r="S162" s="182"/>
      <c r="T162" s="183"/>
      <c r="AT162" s="178" t="s">
        <v>169</v>
      </c>
      <c r="AU162" s="178" t="s">
        <v>83</v>
      </c>
      <c r="AV162" s="15" t="s">
        <v>161</v>
      </c>
      <c r="AW162" s="15" t="s">
        <v>31</v>
      </c>
      <c r="AX162" s="15" t="s">
        <v>81</v>
      </c>
      <c r="AY162" s="178" t="s">
        <v>160</v>
      </c>
    </row>
    <row r="163" spans="1:65" s="2" customFormat="1" ht="24.2" customHeight="1">
      <c r="A163" s="30"/>
      <c r="B163" s="140"/>
      <c r="C163" s="141"/>
      <c r="D163" s="141" t="s">
        <v>162</v>
      </c>
      <c r="E163" s="142" t="s">
        <v>349</v>
      </c>
      <c r="F163" s="143" t="s">
        <v>350</v>
      </c>
      <c r="G163" s="144" t="s">
        <v>203</v>
      </c>
      <c r="H163" s="145">
        <v>606.745</v>
      </c>
      <c r="I163" s="146">
        <v>31.12</v>
      </c>
      <c r="J163" s="146">
        <f>ROUND(I163*H163,2)</f>
        <v>18881.9</v>
      </c>
      <c r="K163" s="143" t="s">
        <v>1013</v>
      </c>
      <c r="L163" s="31"/>
      <c r="M163" s="147" t="s">
        <v>1</v>
      </c>
      <c r="N163" s="148" t="s">
        <v>39</v>
      </c>
      <c r="O163" s="149">
        <v>0.096</v>
      </c>
      <c r="P163" s="149">
        <f>O163*H163</f>
        <v>58.24752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1" t="s">
        <v>161</v>
      </c>
      <c r="AT163" s="151" t="s">
        <v>162</v>
      </c>
      <c r="AU163" s="151" t="s">
        <v>83</v>
      </c>
      <c r="AY163" s="18" t="s">
        <v>160</v>
      </c>
      <c r="BE163" s="152">
        <f>IF(N163="základní",J163,0)</f>
        <v>18881.9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8" t="s">
        <v>81</v>
      </c>
      <c r="BK163" s="152">
        <f>ROUND(I163*H163,2)</f>
        <v>18881.9</v>
      </c>
      <c r="BL163" s="18" t="s">
        <v>161</v>
      </c>
      <c r="BM163" s="151" t="s">
        <v>351</v>
      </c>
    </row>
    <row r="164" spans="2:51" s="12" customFormat="1" ht="12">
      <c r="B164" s="157"/>
      <c r="D164" s="153" t="s">
        <v>169</v>
      </c>
      <c r="E164" s="158" t="s">
        <v>1</v>
      </c>
      <c r="F164" s="159" t="s">
        <v>352</v>
      </c>
      <c r="H164" s="160">
        <v>43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169</v>
      </c>
      <c r="AU164" s="158" t="s">
        <v>83</v>
      </c>
      <c r="AV164" s="12" t="s">
        <v>83</v>
      </c>
      <c r="AW164" s="12" t="s">
        <v>31</v>
      </c>
      <c r="AX164" s="12" t="s">
        <v>74</v>
      </c>
      <c r="AY164" s="158" t="s">
        <v>160</v>
      </c>
    </row>
    <row r="165" spans="2:51" s="12" customFormat="1" ht="12">
      <c r="B165" s="157"/>
      <c r="D165" s="153" t="s">
        <v>169</v>
      </c>
      <c r="E165" s="158" t="s">
        <v>1</v>
      </c>
      <c r="F165" s="159" t="s">
        <v>353</v>
      </c>
      <c r="H165" s="160">
        <v>3.2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169</v>
      </c>
      <c r="AU165" s="158" t="s">
        <v>83</v>
      </c>
      <c r="AV165" s="12" t="s">
        <v>83</v>
      </c>
      <c r="AW165" s="12" t="s">
        <v>31</v>
      </c>
      <c r="AX165" s="12" t="s">
        <v>74</v>
      </c>
      <c r="AY165" s="158" t="s">
        <v>160</v>
      </c>
    </row>
    <row r="166" spans="2:51" s="12" customFormat="1" ht="12">
      <c r="B166" s="157"/>
      <c r="D166" s="153" t="s">
        <v>169</v>
      </c>
      <c r="E166" s="158" t="s">
        <v>1</v>
      </c>
      <c r="F166" s="159" t="s">
        <v>354</v>
      </c>
      <c r="H166" s="160">
        <v>35.28</v>
      </c>
      <c r="L166" s="157"/>
      <c r="M166" s="161"/>
      <c r="N166" s="162"/>
      <c r="O166" s="162"/>
      <c r="P166" s="162"/>
      <c r="Q166" s="162"/>
      <c r="R166" s="162"/>
      <c r="S166" s="162"/>
      <c r="T166" s="163"/>
      <c r="AT166" s="158" t="s">
        <v>169</v>
      </c>
      <c r="AU166" s="158" t="s">
        <v>83</v>
      </c>
      <c r="AV166" s="12" t="s">
        <v>83</v>
      </c>
      <c r="AW166" s="12" t="s">
        <v>31</v>
      </c>
      <c r="AX166" s="12" t="s">
        <v>74</v>
      </c>
      <c r="AY166" s="158" t="s">
        <v>160</v>
      </c>
    </row>
    <row r="167" spans="2:51" s="12" customFormat="1" ht="12">
      <c r="B167" s="157"/>
      <c r="D167" s="153" t="s">
        <v>169</v>
      </c>
      <c r="E167" s="158" t="s">
        <v>1</v>
      </c>
      <c r="F167" s="159" t="s">
        <v>355</v>
      </c>
      <c r="H167" s="160">
        <v>216.45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169</v>
      </c>
      <c r="AU167" s="158" t="s">
        <v>83</v>
      </c>
      <c r="AV167" s="12" t="s">
        <v>83</v>
      </c>
      <c r="AW167" s="12" t="s">
        <v>31</v>
      </c>
      <c r="AX167" s="12" t="s">
        <v>74</v>
      </c>
      <c r="AY167" s="158" t="s">
        <v>160</v>
      </c>
    </row>
    <row r="168" spans="2:51" s="12" customFormat="1" ht="12">
      <c r="B168" s="157"/>
      <c r="D168" s="153" t="s">
        <v>169</v>
      </c>
      <c r="E168" s="158" t="s">
        <v>1</v>
      </c>
      <c r="F168" s="159" t="s">
        <v>356</v>
      </c>
      <c r="H168" s="160">
        <v>274.95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169</v>
      </c>
      <c r="AU168" s="158" t="s">
        <v>83</v>
      </c>
      <c r="AV168" s="12" t="s">
        <v>83</v>
      </c>
      <c r="AW168" s="12" t="s">
        <v>31</v>
      </c>
      <c r="AX168" s="12" t="s">
        <v>74</v>
      </c>
      <c r="AY168" s="158" t="s">
        <v>160</v>
      </c>
    </row>
    <row r="169" spans="2:51" s="14" customFormat="1" ht="12">
      <c r="B169" s="171"/>
      <c r="D169" s="153" t="s">
        <v>169</v>
      </c>
      <c r="E169" s="172" t="s">
        <v>1</v>
      </c>
      <c r="F169" s="173" t="s">
        <v>357</v>
      </c>
      <c r="H169" s="172" t="s">
        <v>1</v>
      </c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169</v>
      </c>
      <c r="AU169" s="172" t="s">
        <v>83</v>
      </c>
      <c r="AV169" s="14" t="s">
        <v>81</v>
      </c>
      <c r="AW169" s="14" t="s">
        <v>31</v>
      </c>
      <c r="AX169" s="14" t="s">
        <v>74</v>
      </c>
      <c r="AY169" s="172" t="s">
        <v>160</v>
      </c>
    </row>
    <row r="170" spans="2:51" s="13" customFormat="1" ht="12">
      <c r="B170" s="164"/>
      <c r="D170" s="153" t="s">
        <v>169</v>
      </c>
      <c r="E170" s="165" t="s">
        <v>1</v>
      </c>
      <c r="F170" s="166" t="s">
        <v>174</v>
      </c>
      <c r="H170" s="167">
        <v>572.88</v>
      </c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169</v>
      </c>
      <c r="AU170" s="165" t="s">
        <v>83</v>
      </c>
      <c r="AV170" s="13" t="s">
        <v>91</v>
      </c>
      <c r="AW170" s="13" t="s">
        <v>31</v>
      </c>
      <c r="AX170" s="13" t="s">
        <v>74</v>
      </c>
      <c r="AY170" s="165" t="s">
        <v>160</v>
      </c>
    </row>
    <row r="171" spans="2:51" s="12" customFormat="1" ht="12">
      <c r="B171" s="157"/>
      <c r="D171" s="153" t="s">
        <v>169</v>
      </c>
      <c r="E171" s="158" t="s">
        <v>1</v>
      </c>
      <c r="F171" s="159" t="s">
        <v>333</v>
      </c>
      <c r="H171" s="160">
        <v>6.025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8" t="s">
        <v>169</v>
      </c>
      <c r="AU171" s="158" t="s">
        <v>83</v>
      </c>
      <c r="AV171" s="12" t="s">
        <v>83</v>
      </c>
      <c r="AW171" s="12" t="s">
        <v>31</v>
      </c>
      <c r="AX171" s="12" t="s">
        <v>74</v>
      </c>
      <c r="AY171" s="158" t="s">
        <v>160</v>
      </c>
    </row>
    <row r="172" spans="2:51" s="12" customFormat="1" ht="12">
      <c r="B172" s="157"/>
      <c r="D172" s="153" t="s">
        <v>169</v>
      </c>
      <c r="E172" s="158" t="s">
        <v>1</v>
      </c>
      <c r="F172" s="159" t="s">
        <v>334</v>
      </c>
      <c r="H172" s="160">
        <v>6.765</v>
      </c>
      <c r="L172" s="157"/>
      <c r="M172" s="161"/>
      <c r="N172" s="162"/>
      <c r="O172" s="162"/>
      <c r="P172" s="162"/>
      <c r="Q172" s="162"/>
      <c r="R172" s="162"/>
      <c r="S172" s="162"/>
      <c r="T172" s="163"/>
      <c r="AT172" s="158" t="s">
        <v>169</v>
      </c>
      <c r="AU172" s="158" t="s">
        <v>83</v>
      </c>
      <c r="AV172" s="12" t="s">
        <v>83</v>
      </c>
      <c r="AW172" s="12" t="s">
        <v>31</v>
      </c>
      <c r="AX172" s="12" t="s">
        <v>74</v>
      </c>
      <c r="AY172" s="158" t="s">
        <v>160</v>
      </c>
    </row>
    <row r="173" spans="2:51" s="12" customFormat="1" ht="12">
      <c r="B173" s="157"/>
      <c r="D173" s="153" t="s">
        <v>169</v>
      </c>
      <c r="E173" s="158" t="s">
        <v>1</v>
      </c>
      <c r="F173" s="159" t="s">
        <v>335</v>
      </c>
      <c r="H173" s="160">
        <v>21.075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169</v>
      </c>
      <c r="AU173" s="158" t="s">
        <v>83</v>
      </c>
      <c r="AV173" s="12" t="s">
        <v>83</v>
      </c>
      <c r="AW173" s="12" t="s">
        <v>31</v>
      </c>
      <c r="AX173" s="12" t="s">
        <v>74</v>
      </c>
      <c r="AY173" s="158" t="s">
        <v>160</v>
      </c>
    </row>
    <row r="174" spans="2:51" s="13" customFormat="1" ht="12">
      <c r="B174" s="164"/>
      <c r="D174" s="153" t="s">
        <v>169</v>
      </c>
      <c r="E174" s="165" t="s">
        <v>1</v>
      </c>
      <c r="F174" s="166" t="s">
        <v>174</v>
      </c>
      <c r="H174" s="167">
        <v>33.865</v>
      </c>
      <c r="L174" s="164"/>
      <c r="M174" s="168"/>
      <c r="N174" s="169"/>
      <c r="O174" s="169"/>
      <c r="P174" s="169"/>
      <c r="Q174" s="169"/>
      <c r="R174" s="169"/>
      <c r="S174" s="169"/>
      <c r="T174" s="170"/>
      <c r="AT174" s="165" t="s">
        <v>169</v>
      </c>
      <c r="AU174" s="165" t="s">
        <v>83</v>
      </c>
      <c r="AV174" s="13" t="s">
        <v>91</v>
      </c>
      <c r="AW174" s="13" t="s">
        <v>31</v>
      </c>
      <c r="AX174" s="13" t="s">
        <v>74</v>
      </c>
      <c r="AY174" s="165" t="s">
        <v>160</v>
      </c>
    </row>
    <row r="175" spans="2:51" s="15" customFormat="1" ht="12">
      <c r="B175" s="177"/>
      <c r="D175" s="153" t="s">
        <v>169</v>
      </c>
      <c r="E175" s="178" t="s">
        <v>1</v>
      </c>
      <c r="F175" s="179" t="s">
        <v>199</v>
      </c>
      <c r="H175" s="180">
        <v>606.745</v>
      </c>
      <c r="L175" s="177"/>
      <c r="M175" s="181"/>
      <c r="N175" s="182"/>
      <c r="O175" s="182"/>
      <c r="P175" s="182"/>
      <c r="Q175" s="182"/>
      <c r="R175" s="182"/>
      <c r="S175" s="182"/>
      <c r="T175" s="183"/>
      <c r="AT175" s="178" t="s">
        <v>169</v>
      </c>
      <c r="AU175" s="178" t="s">
        <v>83</v>
      </c>
      <c r="AV175" s="15" t="s">
        <v>161</v>
      </c>
      <c r="AW175" s="15" t="s">
        <v>31</v>
      </c>
      <c r="AX175" s="15" t="s">
        <v>81</v>
      </c>
      <c r="AY175" s="178" t="s">
        <v>160</v>
      </c>
    </row>
    <row r="176" spans="1:65" s="2" customFormat="1" ht="24.2" customHeight="1">
      <c r="A176" s="30"/>
      <c r="B176" s="140"/>
      <c r="C176" s="194"/>
      <c r="D176" s="194" t="s">
        <v>339</v>
      </c>
      <c r="E176" s="195" t="s">
        <v>358</v>
      </c>
      <c r="F176" s="196" t="s">
        <v>359</v>
      </c>
      <c r="G176" s="197" t="s">
        <v>203</v>
      </c>
      <c r="H176" s="198">
        <v>637.08225</v>
      </c>
      <c r="I176" s="199">
        <v>24.96</v>
      </c>
      <c r="J176" s="199">
        <f>ROUND(I176*H176,2)</f>
        <v>15901.57</v>
      </c>
      <c r="K176" s="196" t="s">
        <v>1012</v>
      </c>
      <c r="L176" s="200"/>
      <c r="M176" s="201" t="s">
        <v>1</v>
      </c>
      <c r="N176" s="202" t="s">
        <v>39</v>
      </c>
      <c r="O176" s="149">
        <v>0</v>
      </c>
      <c r="P176" s="149">
        <f>O176*H176</f>
        <v>0</v>
      </c>
      <c r="Q176" s="149">
        <v>4E-05</v>
      </c>
      <c r="R176" s="149">
        <f>Q176*H176</f>
        <v>0.025483290000000002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216</v>
      </c>
      <c r="AT176" s="151" t="s">
        <v>339</v>
      </c>
      <c r="AU176" s="151" t="s">
        <v>83</v>
      </c>
      <c r="AY176" s="18" t="s">
        <v>160</v>
      </c>
      <c r="BE176" s="152">
        <f>IF(N176="základní",J176,0)</f>
        <v>15901.57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81</v>
      </c>
      <c r="BK176" s="152">
        <f>ROUND(I176*H176,2)</f>
        <v>15901.57</v>
      </c>
      <c r="BL176" s="18" t="s">
        <v>161</v>
      </c>
      <c r="BM176" s="151" t="s">
        <v>360</v>
      </c>
    </row>
    <row r="177" spans="2:51" s="12" customFormat="1" ht="12">
      <c r="B177" s="157"/>
      <c r="D177" s="153" t="s">
        <v>169</v>
      </c>
      <c r="F177" s="159" t="s">
        <v>361</v>
      </c>
      <c r="H177" s="160">
        <v>637.08225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169</v>
      </c>
      <c r="AU177" s="158" t="s">
        <v>83</v>
      </c>
      <c r="AV177" s="12" t="s">
        <v>83</v>
      </c>
      <c r="AW177" s="12" t="s">
        <v>3</v>
      </c>
      <c r="AX177" s="12" t="s">
        <v>81</v>
      </c>
      <c r="AY177" s="158" t="s">
        <v>160</v>
      </c>
    </row>
    <row r="178" spans="1:65" s="2" customFormat="1" ht="21.75" customHeight="1">
      <c r="A178" s="30"/>
      <c r="B178" s="140"/>
      <c r="C178" s="141">
        <v>25</v>
      </c>
      <c r="D178" s="141" t="s">
        <v>162</v>
      </c>
      <c r="E178" s="142" t="s">
        <v>362</v>
      </c>
      <c r="F178" s="143" t="s">
        <v>363</v>
      </c>
      <c r="G178" s="144" t="s">
        <v>213</v>
      </c>
      <c r="H178" s="145">
        <v>171.4903</v>
      </c>
      <c r="I178" s="146">
        <v>270</v>
      </c>
      <c r="J178" s="146">
        <f>ROUND(I178*H178,2)</f>
        <v>46302.38</v>
      </c>
      <c r="K178" s="143" t="s">
        <v>1015</v>
      </c>
      <c r="L178" s="31"/>
      <c r="M178" s="147" t="s">
        <v>1</v>
      </c>
      <c r="N178" s="148" t="s">
        <v>39</v>
      </c>
      <c r="O178" s="149">
        <v>0</v>
      </c>
      <c r="P178" s="149">
        <f>O178*H178</f>
        <v>0</v>
      </c>
      <c r="Q178" s="149">
        <v>0.01628</v>
      </c>
      <c r="R178" s="149">
        <f>Q178*H178</f>
        <v>2.791862084</v>
      </c>
      <c r="S178" s="149">
        <v>0</v>
      </c>
      <c r="T178" s="15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1" t="s">
        <v>161</v>
      </c>
      <c r="AT178" s="151" t="s">
        <v>162</v>
      </c>
      <c r="AU178" s="151" t="s">
        <v>83</v>
      </c>
      <c r="AY178" s="18" t="s">
        <v>160</v>
      </c>
      <c r="BE178" s="152">
        <f>IF(N178="základní",J178,0)</f>
        <v>46302.38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81</v>
      </c>
      <c r="BK178" s="152">
        <f>ROUND(I178*H178,2)</f>
        <v>46302.38</v>
      </c>
      <c r="BL178" s="18" t="s">
        <v>161</v>
      </c>
      <c r="BM178" s="151" t="s">
        <v>364</v>
      </c>
    </row>
    <row r="179" spans="1:47" s="2" customFormat="1" ht="29.25">
      <c r="A179" s="30"/>
      <c r="B179" s="31"/>
      <c r="C179" s="30"/>
      <c r="D179" s="153" t="s">
        <v>167</v>
      </c>
      <c r="E179" s="30"/>
      <c r="F179" s="154" t="s">
        <v>365</v>
      </c>
      <c r="G179" s="30"/>
      <c r="H179" s="30"/>
      <c r="I179" s="30"/>
      <c r="J179" s="30"/>
      <c r="K179" s="30"/>
      <c r="L179" s="31"/>
      <c r="M179" s="155"/>
      <c r="N179" s="156"/>
      <c r="O179" s="56"/>
      <c r="P179" s="56"/>
      <c r="Q179" s="56"/>
      <c r="R179" s="56"/>
      <c r="S179" s="56"/>
      <c r="T179" s="57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8" t="s">
        <v>167</v>
      </c>
      <c r="AU179" s="18" t="s">
        <v>83</v>
      </c>
    </row>
    <row r="180" spans="2:51" s="12" customFormat="1" ht="12">
      <c r="B180" s="157"/>
      <c r="D180" s="153" t="s">
        <v>169</v>
      </c>
      <c r="E180" s="158" t="s">
        <v>1</v>
      </c>
      <c r="F180" s="159" t="s">
        <v>366</v>
      </c>
      <c r="H180" s="160">
        <v>632.8797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58" t="s">
        <v>169</v>
      </c>
      <c r="AU180" s="158" t="s">
        <v>83</v>
      </c>
      <c r="AV180" s="12" t="s">
        <v>83</v>
      </c>
      <c r="AW180" s="12" t="s">
        <v>31</v>
      </c>
      <c r="AX180" s="12" t="s">
        <v>74</v>
      </c>
      <c r="AY180" s="158" t="s">
        <v>160</v>
      </c>
    </row>
    <row r="181" spans="2:51" s="13" customFormat="1" ht="12">
      <c r="B181" s="164"/>
      <c r="D181" s="153" t="s">
        <v>169</v>
      </c>
      <c r="E181" s="165" t="s">
        <v>1</v>
      </c>
      <c r="F181" s="166" t="s">
        <v>174</v>
      </c>
      <c r="H181" s="167">
        <v>632.8797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169</v>
      </c>
      <c r="AU181" s="165" t="s">
        <v>83</v>
      </c>
      <c r="AV181" s="13" t="s">
        <v>91</v>
      </c>
      <c r="AW181" s="13" t="s">
        <v>31</v>
      </c>
      <c r="AX181" s="13" t="s">
        <v>74</v>
      </c>
      <c r="AY181" s="165" t="s">
        <v>160</v>
      </c>
    </row>
    <row r="182" spans="2:51" s="12" customFormat="1" ht="12">
      <c r="B182" s="157"/>
      <c r="D182" s="153" t="s">
        <v>169</v>
      </c>
      <c r="E182" s="158" t="s">
        <v>1</v>
      </c>
      <c r="F182" s="159" t="s">
        <v>367</v>
      </c>
      <c r="H182" s="160">
        <v>-320.63</v>
      </c>
      <c r="L182" s="157"/>
      <c r="M182" s="161"/>
      <c r="N182" s="162"/>
      <c r="O182" s="162"/>
      <c r="P182" s="162"/>
      <c r="Q182" s="162"/>
      <c r="R182" s="162"/>
      <c r="S182" s="162"/>
      <c r="T182" s="163"/>
      <c r="AT182" s="158" t="s">
        <v>169</v>
      </c>
      <c r="AU182" s="158" t="s">
        <v>83</v>
      </c>
      <c r="AV182" s="12" t="s">
        <v>83</v>
      </c>
      <c r="AW182" s="12" t="s">
        <v>31</v>
      </c>
      <c r="AX182" s="12" t="s">
        <v>74</v>
      </c>
      <c r="AY182" s="158" t="s">
        <v>160</v>
      </c>
    </row>
    <row r="183" spans="2:51" s="13" customFormat="1" ht="12">
      <c r="B183" s="164"/>
      <c r="D183" s="153" t="s">
        <v>169</v>
      </c>
      <c r="E183" s="165" t="s">
        <v>1</v>
      </c>
      <c r="F183" s="166" t="s">
        <v>174</v>
      </c>
      <c r="H183" s="167">
        <v>-320.63</v>
      </c>
      <c r="L183" s="164"/>
      <c r="M183" s="168"/>
      <c r="N183" s="169"/>
      <c r="O183" s="169"/>
      <c r="P183" s="169"/>
      <c r="Q183" s="169"/>
      <c r="R183" s="169"/>
      <c r="S183" s="169"/>
      <c r="T183" s="170"/>
      <c r="AT183" s="165" t="s">
        <v>169</v>
      </c>
      <c r="AU183" s="165" t="s">
        <v>83</v>
      </c>
      <c r="AV183" s="13" t="s">
        <v>91</v>
      </c>
      <c r="AW183" s="13" t="s">
        <v>31</v>
      </c>
      <c r="AX183" s="13" t="s">
        <v>74</v>
      </c>
      <c r="AY183" s="165" t="s">
        <v>160</v>
      </c>
    </row>
    <row r="184" spans="2:51" s="12" customFormat="1" ht="12">
      <c r="B184" s="157"/>
      <c r="D184" s="153" t="s">
        <v>169</v>
      </c>
      <c r="E184" s="158" t="s">
        <v>1</v>
      </c>
      <c r="F184" s="159" t="s">
        <v>368</v>
      </c>
      <c r="H184" s="160">
        <v>171.4903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169</v>
      </c>
      <c r="AU184" s="158" t="s">
        <v>83</v>
      </c>
      <c r="AV184" s="12" t="s">
        <v>83</v>
      </c>
      <c r="AW184" s="12" t="s">
        <v>31</v>
      </c>
      <c r="AX184" s="12" t="s">
        <v>81</v>
      </c>
      <c r="AY184" s="158" t="s">
        <v>160</v>
      </c>
    </row>
    <row r="185" spans="2:63" s="11" customFormat="1" ht="22.9" customHeight="1">
      <c r="B185" s="130"/>
      <c r="D185" s="131" t="s">
        <v>73</v>
      </c>
      <c r="E185" s="192" t="s">
        <v>241</v>
      </c>
      <c r="F185" s="192" t="s">
        <v>242</v>
      </c>
      <c r="J185" s="193">
        <f>BK185</f>
        <v>1133.48</v>
      </c>
      <c r="L185" s="130"/>
      <c r="M185" s="134"/>
      <c r="N185" s="135"/>
      <c r="O185" s="135"/>
      <c r="P185" s="136">
        <f>SUM(P186:P187)</f>
        <v>0</v>
      </c>
      <c r="Q185" s="135"/>
      <c r="R185" s="136">
        <f>SUM(R186:R187)</f>
        <v>0</v>
      </c>
      <c r="S185" s="135"/>
      <c r="T185" s="137">
        <f>SUM(T186:T187)</f>
        <v>0</v>
      </c>
      <c r="AR185" s="131" t="s">
        <v>81</v>
      </c>
      <c r="AT185" s="138" t="s">
        <v>73</v>
      </c>
      <c r="AU185" s="138" t="s">
        <v>81</v>
      </c>
      <c r="AY185" s="131" t="s">
        <v>160</v>
      </c>
      <c r="BK185" s="139">
        <f>SUM(BK186:BK187)</f>
        <v>1133.48</v>
      </c>
    </row>
    <row r="186" spans="1:65" s="2" customFormat="1" ht="37.9" customHeight="1">
      <c r="A186" s="30"/>
      <c r="B186" s="140"/>
      <c r="C186" s="141">
        <v>83</v>
      </c>
      <c r="D186" s="141" t="s">
        <v>162</v>
      </c>
      <c r="E186" s="142" t="s">
        <v>243</v>
      </c>
      <c r="F186" s="143" t="s">
        <v>244</v>
      </c>
      <c r="G186" s="144" t="s">
        <v>245</v>
      </c>
      <c r="H186" s="145">
        <v>3.021</v>
      </c>
      <c r="I186" s="146">
        <v>375.2</v>
      </c>
      <c r="J186" s="146">
        <f>ROUND(I186*H186,2)</f>
        <v>1133.48</v>
      </c>
      <c r="K186" s="143" t="s">
        <v>1015</v>
      </c>
      <c r="L186" s="31"/>
      <c r="M186" s="147" t="s">
        <v>1</v>
      </c>
      <c r="N186" s="148" t="s">
        <v>39</v>
      </c>
      <c r="O186" s="149">
        <v>0</v>
      </c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1" t="s">
        <v>161</v>
      </c>
      <c r="AT186" s="151" t="s">
        <v>162</v>
      </c>
      <c r="AU186" s="151" t="s">
        <v>83</v>
      </c>
      <c r="AY186" s="18" t="s">
        <v>160</v>
      </c>
      <c r="BE186" s="152">
        <f>IF(N186="základní",J186,0)</f>
        <v>1133.48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8" t="s">
        <v>81</v>
      </c>
      <c r="BK186" s="152">
        <f>ROUND(I186*H186,2)</f>
        <v>1133.48</v>
      </c>
      <c r="BL186" s="18" t="s">
        <v>161</v>
      </c>
      <c r="BM186" s="151" t="s">
        <v>369</v>
      </c>
    </row>
    <row r="187" spans="1:47" s="2" customFormat="1" ht="19.5">
      <c r="A187" s="30"/>
      <c r="B187" s="31"/>
      <c r="C187" s="30"/>
      <c r="D187" s="153" t="s">
        <v>167</v>
      </c>
      <c r="E187" s="30"/>
      <c r="F187" s="154" t="s">
        <v>247</v>
      </c>
      <c r="G187" s="30"/>
      <c r="H187" s="30"/>
      <c r="I187" s="30"/>
      <c r="J187" s="30"/>
      <c r="K187" s="30"/>
      <c r="L187" s="31"/>
      <c r="M187" s="155"/>
      <c r="N187" s="156"/>
      <c r="O187" s="56"/>
      <c r="P187" s="56"/>
      <c r="Q187" s="56"/>
      <c r="R187" s="56"/>
      <c r="S187" s="56"/>
      <c r="T187" s="57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8" t="s">
        <v>167</v>
      </c>
      <c r="AU187" s="18" t="s">
        <v>83</v>
      </c>
    </row>
    <row r="188" spans="2:63" s="11" customFormat="1" ht="25.9" customHeight="1">
      <c r="B188" s="130"/>
      <c r="D188" s="131" t="s">
        <v>73</v>
      </c>
      <c r="E188" s="132" t="s">
        <v>370</v>
      </c>
      <c r="F188" s="132" t="s">
        <v>371</v>
      </c>
      <c r="J188" s="133">
        <f>BK188</f>
        <v>245867.37</v>
      </c>
      <c r="L188" s="130"/>
      <c r="M188" s="134"/>
      <c r="N188" s="135"/>
      <c r="O188" s="135"/>
      <c r="P188" s="136">
        <f>P189</f>
        <v>547.1845500000001</v>
      </c>
      <c r="Q188" s="135"/>
      <c r="R188" s="136">
        <f>R189</f>
        <v>1.87575936</v>
      </c>
      <c r="S188" s="135"/>
      <c r="T188" s="137">
        <f>T189</f>
        <v>0.051987</v>
      </c>
      <c r="AR188" s="131" t="s">
        <v>83</v>
      </c>
      <c r="AT188" s="138" t="s">
        <v>73</v>
      </c>
      <c r="AU188" s="138" t="s">
        <v>74</v>
      </c>
      <c r="AY188" s="131" t="s">
        <v>160</v>
      </c>
      <c r="BK188" s="139">
        <f>BK189</f>
        <v>245867.37</v>
      </c>
    </row>
    <row r="189" spans="2:63" s="11" customFormat="1" ht="22.9" customHeight="1">
      <c r="B189" s="130"/>
      <c r="D189" s="131" t="s">
        <v>73</v>
      </c>
      <c r="E189" s="192" t="s">
        <v>372</v>
      </c>
      <c r="F189" s="192" t="s">
        <v>373</v>
      </c>
      <c r="J189" s="193">
        <f>BK189</f>
        <v>245867.37</v>
      </c>
      <c r="L189" s="130"/>
      <c r="M189" s="134"/>
      <c r="N189" s="135"/>
      <c r="O189" s="135"/>
      <c r="P189" s="136">
        <f>SUM(P190:P203)</f>
        <v>547.1845500000001</v>
      </c>
      <c r="Q189" s="135"/>
      <c r="R189" s="136">
        <f>SUM(R190:R203)</f>
        <v>1.87575936</v>
      </c>
      <c r="S189" s="135"/>
      <c r="T189" s="137">
        <f>SUM(T190:T203)</f>
        <v>0.051987</v>
      </c>
      <c r="AR189" s="131" t="s">
        <v>83</v>
      </c>
      <c r="AT189" s="138" t="s">
        <v>73</v>
      </c>
      <c r="AU189" s="138" t="s">
        <v>81</v>
      </c>
      <c r="AY189" s="131" t="s">
        <v>160</v>
      </c>
      <c r="BK189" s="139">
        <f>SUM(BK190:BK203)</f>
        <v>245867.37</v>
      </c>
    </row>
    <row r="190" spans="1:65" s="2" customFormat="1" ht="21.75" customHeight="1">
      <c r="A190" s="30"/>
      <c r="B190" s="140"/>
      <c r="C190" s="141"/>
      <c r="D190" s="141" t="s">
        <v>162</v>
      </c>
      <c r="E190" s="142" t="s">
        <v>374</v>
      </c>
      <c r="F190" s="143" t="s">
        <v>375</v>
      </c>
      <c r="G190" s="144" t="s">
        <v>213</v>
      </c>
      <c r="H190" s="145">
        <v>167.7</v>
      </c>
      <c r="I190" s="146">
        <v>30</v>
      </c>
      <c r="J190" s="146">
        <f>ROUND(I190*H190,2)</f>
        <v>5031</v>
      </c>
      <c r="K190" s="143" t="s">
        <v>1013</v>
      </c>
      <c r="L190" s="31"/>
      <c r="M190" s="147" t="s">
        <v>1</v>
      </c>
      <c r="N190" s="148" t="s">
        <v>39</v>
      </c>
      <c r="O190" s="149">
        <v>0.08</v>
      </c>
      <c r="P190" s="149">
        <f>O190*H190</f>
        <v>13.415999999999999</v>
      </c>
      <c r="Q190" s="149">
        <v>0.001</v>
      </c>
      <c r="R190" s="149">
        <f>Q190*H190</f>
        <v>0.1677</v>
      </c>
      <c r="S190" s="149">
        <v>0.00031</v>
      </c>
      <c r="T190" s="150">
        <f>S190*H190</f>
        <v>0.051987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1" t="s">
        <v>265</v>
      </c>
      <c r="AT190" s="151" t="s">
        <v>162</v>
      </c>
      <c r="AU190" s="151" t="s">
        <v>83</v>
      </c>
      <c r="AY190" s="18" t="s">
        <v>160</v>
      </c>
      <c r="BE190" s="152">
        <f>IF(N190="základní",J190,0)</f>
        <v>5031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81</v>
      </c>
      <c r="BK190" s="152">
        <f>ROUND(I190*H190,2)</f>
        <v>5031</v>
      </c>
      <c r="BL190" s="18" t="s">
        <v>265</v>
      </c>
      <c r="BM190" s="151" t="s">
        <v>376</v>
      </c>
    </row>
    <row r="191" spans="2:51" s="12" customFormat="1" ht="12">
      <c r="B191" s="157"/>
      <c r="D191" s="153" t="s">
        <v>169</v>
      </c>
      <c r="E191" s="158" t="s">
        <v>1</v>
      </c>
      <c r="F191" s="159" t="s">
        <v>377</v>
      </c>
      <c r="H191" s="160">
        <v>167.7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AT191" s="158" t="s">
        <v>169</v>
      </c>
      <c r="AU191" s="158" t="s">
        <v>83</v>
      </c>
      <c r="AV191" s="12" t="s">
        <v>83</v>
      </c>
      <c r="AW191" s="12" t="s">
        <v>31</v>
      </c>
      <c r="AX191" s="12" t="s">
        <v>81</v>
      </c>
      <c r="AY191" s="158" t="s">
        <v>160</v>
      </c>
    </row>
    <row r="192" spans="1:65" s="2" customFormat="1" ht="33" customHeight="1">
      <c r="A192" s="30"/>
      <c r="B192" s="140"/>
      <c r="C192" s="141"/>
      <c r="D192" s="141" t="s">
        <v>162</v>
      </c>
      <c r="E192" s="142" t="s">
        <v>378</v>
      </c>
      <c r="F192" s="143" t="s">
        <v>379</v>
      </c>
      <c r="G192" s="144" t="s">
        <v>213</v>
      </c>
      <c r="H192" s="145">
        <v>10675.371</v>
      </c>
      <c r="I192" s="146">
        <v>22.56</v>
      </c>
      <c r="J192" s="146">
        <f>ROUND(I192*H192,2)</f>
        <v>240836.37</v>
      </c>
      <c r="K192" s="143" t="s">
        <v>1013</v>
      </c>
      <c r="L192" s="31"/>
      <c r="M192" s="147" t="s">
        <v>1</v>
      </c>
      <c r="N192" s="148" t="s">
        <v>39</v>
      </c>
      <c r="O192" s="149">
        <v>0.05</v>
      </c>
      <c r="P192" s="149">
        <f>O192*H192</f>
        <v>533.76855</v>
      </c>
      <c r="Q192" s="149">
        <v>0.00016</v>
      </c>
      <c r="R192" s="149">
        <f>Q192*H192</f>
        <v>1.70805936</v>
      </c>
      <c r="S192" s="149">
        <v>0</v>
      </c>
      <c r="T192" s="15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265</v>
      </c>
      <c r="AT192" s="151" t="s">
        <v>162</v>
      </c>
      <c r="AU192" s="151" t="s">
        <v>83</v>
      </c>
      <c r="AY192" s="18" t="s">
        <v>160</v>
      </c>
      <c r="BE192" s="152">
        <f>IF(N192="základní",J192,0)</f>
        <v>240836.37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8" t="s">
        <v>81</v>
      </c>
      <c r="BK192" s="152">
        <f>ROUND(I192*H192,2)</f>
        <v>240836.37</v>
      </c>
      <c r="BL192" s="18" t="s">
        <v>265</v>
      </c>
      <c r="BM192" s="151" t="s">
        <v>380</v>
      </c>
    </row>
    <row r="193" spans="2:51" s="14" customFormat="1" ht="12">
      <c r="B193" s="171"/>
      <c r="D193" s="153" t="s">
        <v>169</v>
      </c>
      <c r="E193" s="172" t="s">
        <v>1</v>
      </c>
      <c r="F193" s="173" t="s">
        <v>381</v>
      </c>
      <c r="H193" s="172" t="s">
        <v>1</v>
      </c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169</v>
      </c>
      <c r="AU193" s="172" t="s">
        <v>83</v>
      </c>
      <c r="AV193" s="14" t="s">
        <v>81</v>
      </c>
      <c r="AW193" s="14" t="s">
        <v>31</v>
      </c>
      <c r="AX193" s="14" t="s">
        <v>74</v>
      </c>
      <c r="AY193" s="172" t="s">
        <v>160</v>
      </c>
    </row>
    <row r="194" spans="2:51" s="12" customFormat="1" ht="12">
      <c r="B194" s="157"/>
      <c r="D194" s="153" t="s">
        <v>169</v>
      </c>
      <c r="E194" s="158" t="s">
        <v>1</v>
      </c>
      <c r="F194" s="159" t="s">
        <v>382</v>
      </c>
      <c r="H194" s="160">
        <v>704.92</v>
      </c>
      <c r="L194" s="157"/>
      <c r="M194" s="161"/>
      <c r="N194" s="162"/>
      <c r="O194" s="162"/>
      <c r="P194" s="162"/>
      <c r="Q194" s="162"/>
      <c r="R194" s="162"/>
      <c r="S194" s="162"/>
      <c r="T194" s="163"/>
      <c r="AT194" s="158" t="s">
        <v>169</v>
      </c>
      <c r="AU194" s="158" t="s">
        <v>83</v>
      </c>
      <c r="AV194" s="12" t="s">
        <v>83</v>
      </c>
      <c r="AW194" s="12" t="s">
        <v>31</v>
      </c>
      <c r="AX194" s="12" t="s">
        <v>74</v>
      </c>
      <c r="AY194" s="158" t="s">
        <v>160</v>
      </c>
    </row>
    <row r="195" spans="2:51" s="12" customFormat="1" ht="12">
      <c r="B195" s="157"/>
      <c r="D195" s="153" t="s">
        <v>169</v>
      </c>
      <c r="E195" s="158" t="s">
        <v>1</v>
      </c>
      <c r="F195" s="159" t="s">
        <v>383</v>
      </c>
      <c r="H195" s="160">
        <v>960.46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8" t="s">
        <v>169</v>
      </c>
      <c r="AU195" s="158" t="s">
        <v>83</v>
      </c>
      <c r="AV195" s="12" t="s">
        <v>83</v>
      </c>
      <c r="AW195" s="12" t="s">
        <v>31</v>
      </c>
      <c r="AX195" s="12" t="s">
        <v>74</v>
      </c>
      <c r="AY195" s="158" t="s">
        <v>160</v>
      </c>
    </row>
    <row r="196" spans="2:51" s="12" customFormat="1" ht="12">
      <c r="B196" s="157"/>
      <c r="D196" s="153" t="s">
        <v>169</v>
      </c>
      <c r="E196" s="158" t="s">
        <v>1</v>
      </c>
      <c r="F196" s="159" t="s">
        <v>384</v>
      </c>
      <c r="H196" s="160">
        <v>2808.8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169</v>
      </c>
      <c r="AU196" s="158" t="s">
        <v>83</v>
      </c>
      <c r="AV196" s="12" t="s">
        <v>83</v>
      </c>
      <c r="AW196" s="12" t="s">
        <v>31</v>
      </c>
      <c r="AX196" s="12" t="s">
        <v>74</v>
      </c>
      <c r="AY196" s="158" t="s">
        <v>160</v>
      </c>
    </row>
    <row r="197" spans="2:51" s="12" customFormat="1" ht="12">
      <c r="B197" s="157"/>
      <c r="D197" s="153" t="s">
        <v>169</v>
      </c>
      <c r="E197" s="158" t="s">
        <v>1</v>
      </c>
      <c r="F197" s="159" t="s">
        <v>385</v>
      </c>
      <c r="H197" s="160">
        <v>2102.48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AT197" s="158" t="s">
        <v>169</v>
      </c>
      <c r="AU197" s="158" t="s">
        <v>83</v>
      </c>
      <c r="AV197" s="12" t="s">
        <v>83</v>
      </c>
      <c r="AW197" s="12" t="s">
        <v>31</v>
      </c>
      <c r="AX197" s="12" t="s">
        <v>74</v>
      </c>
      <c r="AY197" s="158" t="s">
        <v>160</v>
      </c>
    </row>
    <row r="198" spans="2:51" s="12" customFormat="1" ht="12">
      <c r="B198" s="157"/>
      <c r="D198" s="153" t="s">
        <v>169</v>
      </c>
      <c r="E198" s="158" t="s">
        <v>1</v>
      </c>
      <c r="F198" s="159" t="s">
        <v>386</v>
      </c>
      <c r="H198" s="160">
        <v>1149.6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169</v>
      </c>
      <c r="AU198" s="158" t="s">
        <v>83</v>
      </c>
      <c r="AV198" s="12" t="s">
        <v>83</v>
      </c>
      <c r="AW198" s="12" t="s">
        <v>31</v>
      </c>
      <c r="AX198" s="12" t="s">
        <v>74</v>
      </c>
      <c r="AY198" s="158" t="s">
        <v>160</v>
      </c>
    </row>
    <row r="199" spans="2:51" s="12" customFormat="1" ht="12">
      <c r="B199" s="157"/>
      <c r="D199" s="153" t="s">
        <v>169</v>
      </c>
      <c r="E199" s="158" t="s">
        <v>1</v>
      </c>
      <c r="F199" s="159" t="s">
        <v>387</v>
      </c>
      <c r="H199" s="160">
        <v>537.93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8" t="s">
        <v>169</v>
      </c>
      <c r="AU199" s="158" t="s">
        <v>83</v>
      </c>
      <c r="AV199" s="12" t="s">
        <v>83</v>
      </c>
      <c r="AW199" s="12" t="s">
        <v>31</v>
      </c>
      <c r="AX199" s="12" t="s">
        <v>74</v>
      </c>
      <c r="AY199" s="158" t="s">
        <v>160</v>
      </c>
    </row>
    <row r="200" spans="2:51" s="12" customFormat="1" ht="12">
      <c r="B200" s="157"/>
      <c r="D200" s="153" t="s">
        <v>169</v>
      </c>
      <c r="E200" s="158" t="s">
        <v>1</v>
      </c>
      <c r="F200" s="159" t="s">
        <v>388</v>
      </c>
      <c r="H200" s="160">
        <v>2573.31</v>
      </c>
      <c r="L200" s="157"/>
      <c r="M200" s="161"/>
      <c r="N200" s="162"/>
      <c r="O200" s="162"/>
      <c r="P200" s="162"/>
      <c r="Q200" s="162"/>
      <c r="R200" s="162"/>
      <c r="S200" s="162"/>
      <c r="T200" s="163"/>
      <c r="AT200" s="158" t="s">
        <v>169</v>
      </c>
      <c r="AU200" s="158" t="s">
        <v>83</v>
      </c>
      <c r="AV200" s="12" t="s">
        <v>83</v>
      </c>
      <c r="AW200" s="12" t="s">
        <v>31</v>
      </c>
      <c r="AX200" s="12" t="s">
        <v>74</v>
      </c>
      <c r="AY200" s="158" t="s">
        <v>160</v>
      </c>
    </row>
    <row r="201" spans="2:51" s="12" customFormat="1" ht="12">
      <c r="B201" s="157"/>
      <c r="D201" s="153" t="s">
        <v>169</v>
      </c>
      <c r="E201" s="158" t="s">
        <v>1</v>
      </c>
      <c r="F201" s="159" t="s">
        <v>389</v>
      </c>
      <c r="H201" s="160">
        <v>-165.204</v>
      </c>
      <c r="L201" s="157"/>
      <c r="M201" s="161"/>
      <c r="N201" s="162"/>
      <c r="O201" s="162"/>
      <c r="P201" s="162"/>
      <c r="Q201" s="162"/>
      <c r="R201" s="162"/>
      <c r="S201" s="162"/>
      <c r="T201" s="163"/>
      <c r="AT201" s="158" t="s">
        <v>169</v>
      </c>
      <c r="AU201" s="158" t="s">
        <v>83</v>
      </c>
      <c r="AV201" s="12" t="s">
        <v>83</v>
      </c>
      <c r="AW201" s="12" t="s">
        <v>31</v>
      </c>
      <c r="AX201" s="12" t="s">
        <v>74</v>
      </c>
      <c r="AY201" s="158" t="s">
        <v>160</v>
      </c>
    </row>
    <row r="202" spans="2:51" s="12" customFormat="1" ht="12">
      <c r="B202" s="157"/>
      <c r="D202" s="153" t="s">
        <v>169</v>
      </c>
      <c r="E202" s="158" t="s">
        <v>1</v>
      </c>
      <c r="F202" s="159" t="s">
        <v>390</v>
      </c>
      <c r="H202" s="160">
        <v>3.075</v>
      </c>
      <c r="L202" s="157"/>
      <c r="M202" s="161"/>
      <c r="N202" s="162"/>
      <c r="O202" s="162"/>
      <c r="P202" s="162"/>
      <c r="Q202" s="162"/>
      <c r="R202" s="162"/>
      <c r="S202" s="162"/>
      <c r="T202" s="163"/>
      <c r="AT202" s="158" t="s">
        <v>169</v>
      </c>
      <c r="AU202" s="158" t="s">
        <v>83</v>
      </c>
      <c r="AV202" s="12" t="s">
        <v>83</v>
      </c>
      <c r="AW202" s="12" t="s">
        <v>31</v>
      </c>
      <c r="AX202" s="12" t="s">
        <v>74</v>
      </c>
      <c r="AY202" s="158" t="s">
        <v>160</v>
      </c>
    </row>
    <row r="203" spans="2:51" s="15" customFormat="1" ht="12">
      <c r="B203" s="177"/>
      <c r="D203" s="153" t="s">
        <v>169</v>
      </c>
      <c r="E203" s="178" t="s">
        <v>1</v>
      </c>
      <c r="F203" s="179" t="s">
        <v>199</v>
      </c>
      <c r="H203" s="180">
        <v>10675.371000000001</v>
      </c>
      <c r="L203" s="177"/>
      <c r="M203" s="203"/>
      <c r="N203" s="204"/>
      <c r="O203" s="204"/>
      <c r="P203" s="204"/>
      <c r="Q203" s="204"/>
      <c r="R203" s="204"/>
      <c r="S203" s="204"/>
      <c r="T203" s="205"/>
      <c r="AT203" s="178" t="s">
        <v>169</v>
      </c>
      <c r="AU203" s="178" t="s">
        <v>83</v>
      </c>
      <c r="AV203" s="15" t="s">
        <v>161</v>
      </c>
      <c r="AW203" s="15" t="s">
        <v>31</v>
      </c>
      <c r="AX203" s="15" t="s">
        <v>81</v>
      </c>
      <c r="AY203" s="178" t="s">
        <v>160</v>
      </c>
    </row>
    <row r="204" spans="1:31" s="2" customFormat="1" ht="6.95" customHeight="1">
      <c r="A204" s="30"/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31"/>
      <c r="M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</sheetData>
  <autoFilter ref="C128:K203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16"/>
  <sheetViews>
    <sheetView showGridLines="0" workbookViewId="0" topLeftCell="A134">
      <selection activeCell="K310" sqref="K3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391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ROUND(J133,2)</f>
        <v>615667.65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ROUND((SUM(BE133:BE315)),2)</f>
        <v>615667.65</v>
      </c>
      <c r="G37" s="30"/>
      <c r="H37" s="30"/>
      <c r="I37" s="104">
        <v>0.21</v>
      </c>
      <c r="J37" s="103">
        <f>ROUND(((SUM(BE133:BE315))*I37),2)</f>
        <v>129290.21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ROUND((SUM(BF133:BF315)),2)</f>
        <v>0</v>
      </c>
      <c r="G38" s="30"/>
      <c r="H38" s="30"/>
      <c r="I38" s="104">
        <v>0.15</v>
      </c>
      <c r="J38" s="103">
        <f>ROUND(((SUM(BF133:BF315))*I38),2)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ROUND((SUM(BG133:BG315)),2)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ROUND((SUM(BH133:BH315)),2)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ROUND((SUM(BI133:BI315)),2)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744957.86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003 - ZM 003 - Změna pozice oken O07 a O03, doplnění profilů obvodových výplní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J133</f>
        <v>615667.65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392</v>
      </c>
      <c r="E101" s="118"/>
      <c r="F101" s="118"/>
      <c r="G101" s="118"/>
      <c r="H101" s="118"/>
      <c r="I101" s="118"/>
      <c r="J101" s="119">
        <f>J134</f>
        <v>20231.46</v>
      </c>
      <c r="L101" s="116"/>
    </row>
    <row r="102" spans="2:12" s="9" customFormat="1" ht="24.95" customHeight="1">
      <c r="B102" s="116"/>
      <c r="D102" s="117" t="s">
        <v>393</v>
      </c>
      <c r="E102" s="118"/>
      <c r="F102" s="118"/>
      <c r="G102" s="118"/>
      <c r="H102" s="118"/>
      <c r="I102" s="118"/>
      <c r="J102" s="119">
        <f>J142</f>
        <v>3667.95</v>
      </c>
      <c r="L102" s="116"/>
    </row>
    <row r="103" spans="2:12" s="9" customFormat="1" ht="24.95" customHeight="1">
      <c r="B103" s="116"/>
      <c r="D103" s="117" t="s">
        <v>394</v>
      </c>
      <c r="E103" s="118"/>
      <c r="F103" s="118"/>
      <c r="G103" s="118"/>
      <c r="H103" s="118"/>
      <c r="I103" s="118"/>
      <c r="J103" s="119">
        <f>J150</f>
        <v>60519.69</v>
      </c>
      <c r="L103" s="116"/>
    </row>
    <row r="104" spans="2:12" s="9" customFormat="1" ht="24.95" customHeight="1">
      <c r="B104" s="116"/>
      <c r="D104" s="117" t="s">
        <v>143</v>
      </c>
      <c r="E104" s="118"/>
      <c r="F104" s="118"/>
      <c r="G104" s="118"/>
      <c r="H104" s="118"/>
      <c r="I104" s="118"/>
      <c r="J104" s="119">
        <f>J223</f>
        <v>1667.01</v>
      </c>
      <c r="L104" s="116"/>
    </row>
    <row r="105" spans="2:12" s="9" customFormat="1" ht="24.95" customHeight="1">
      <c r="B105" s="116"/>
      <c r="D105" s="117" t="s">
        <v>395</v>
      </c>
      <c r="E105" s="118"/>
      <c r="F105" s="118"/>
      <c r="G105" s="118"/>
      <c r="H105" s="118"/>
      <c r="I105" s="118"/>
      <c r="J105" s="119">
        <f>J226</f>
        <v>163221.58999999997</v>
      </c>
      <c r="L105" s="116"/>
    </row>
    <row r="106" spans="2:12" s="9" customFormat="1" ht="24.95" customHeight="1">
      <c r="B106" s="116"/>
      <c r="D106" s="117" t="s">
        <v>396</v>
      </c>
      <c r="E106" s="118"/>
      <c r="F106" s="118"/>
      <c r="G106" s="118"/>
      <c r="H106" s="118"/>
      <c r="I106" s="118"/>
      <c r="J106" s="119">
        <f>J248</f>
        <v>323461.05</v>
      </c>
      <c r="L106" s="116"/>
    </row>
    <row r="107" spans="2:12" s="9" customFormat="1" ht="24.95" customHeight="1">
      <c r="B107" s="116"/>
      <c r="D107" s="117" t="s">
        <v>397</v>
      </c>
      <c r="E107" s="118"/>
      <c r="F107" s="118"/>
      <c r="G107" s="118"/>
      <c r="H107" s="118"/>
      <c r="I107" s="118"/>
      <c r="J107" s="119">
        <f>J279</f>
        <v>60212.88999999999</v>
      </c>
      <c r="L107" s="116"/>
    </row>
    <row r="108" spans="2:12" s="9" customFormat="1" ht="24.95" customHeight="1">
      <c r="B108" s="116"/>
      <c r="D108" s="117" t="s">
        <v>398</v>
      </c>
      <c r="E108" s="118"/>
      <c r="F108" s="118"/>
      <c r="G108" s="118"/>
      <c r="H108" s="118"/>
      <c r="I108" s="118"/>
      <c r="J108" s="119">
        <f>J285</f>
        <v>-27366.53</v>
      </c>
      <c r="L108" s="116"/>
    </row>
    <row r="109" spans="2:12" s="9" customFormat="1" ht="24.95" customHeight="1">
      <c r="B109" s="116"/>
      <c r="D109" s="117" t="s">
        <v>399</v>
      </c>
      <c r="E109" s="118"/>
      <c r="F109" s="118"/>
      <c r="G109" s="118"/>
      <c r="H109" s="118"/>
      <c r="I109" s="118"/>
      <c r="J109" s="119">
        <f>J291</f>
        <v>10052.54</v>
      </c>
      <c r="L109" s="116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145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14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62" t="str">
        <f>E7</f>
        <v>Bytový dům, ul. K Archivu 1993/2, Nový Jičín</v>
      </c>
      <c r="F119" s="263"/>
      <c r="G119" s="263"/>
      <c r="H119" s="263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:12" s="1" customFormat="1" ht="12" customHeight="1">
      <c r="B120" s="21"/>
      <c r="C120" s="27" t="s">
        <v>131</v>
      </c>
      <c r="L120" s="21"/>
    </row>
    <row r="121" spans="2:12" s="1" customFormat="1" ht="16.5" customHeight="1">
      <c r="B121" s="21"/>
      <c r="E121" s="262" t="s">
        <v>132</v>
      </c>
      <c r="F121" s="237"/>
      <c r="G121" s="237"/>
      <c r="H121" s="237"/>
      <c r="L121" s="21"/>
    </row>
    <row r="122" spans="2:12" s="1" customFormat="1" ht="12" customHeight="1">
      <c r="B122" s="21"/>
      <c r="C122" s="27" t="s">
        <v>133</v>
      </c>
      <c r="L122" s="21"/>
    </row>
    <row r="123" spans="1:31" s="2" customFormat="1" ht="16.5" customHeight="1">
      <c r="A123" s="30"/>
      <c r="B123" s="31"/>
      <c r="C123" s="30"/>
      <c r="D123" s="30"/>
      <c r="E123" s="264" t="s">
        <v>134</v>
      </c>
      <c r="F123" s="265"/>
      <c r="G123" s="265"/>
      <c r="H123" s="265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135</v>
      </c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30" customHeight="1">
      <c r="A125" s="30"/>
      <c r="B125" s="31"/>
      <c r="C125" s="30"/>
      <c r="D125" s="30"/>
      <c r="E125" s="257" t="str">
        <f>E13</f>
        <v>003 - ZM 003 - Změna pozice oken O07 a O03, doplnění profilů obvodových výplní</v>
      </c>
      <c r="F125" s="265"/>
      <c r="G125" s="265"/>
      <c r="H125" s="265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18</v>
      </c>
      <c r="D127" s="30"/>
      <c r="E127" s="30"/>
      <c r="F127" s="25" t="str">
        <f>F16</f>
        <v xml:space="preserve"> </v>
      </c>
      <c r="G127" s="30"/>
      <c r="H127" s="30"/>
      <c r="I127" s="27" t="s">
        <v>20</v>
      </c>
      <c r="J127" s="53">
        <f>IF(J16="","",J16)</f>
        <v>44475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15.2" customHeight="1">
      <c r="A129" s="30"/>
      <c r="B129" s="31"/>
      <c r="C129" s="27" t="s">
        <v>21</v>
      </c>
      <c r="D129" s="30"/>
      <c r="E129" s="30"/>
      <c r="F129" s="25" t="str">
        <f>E19</f>
        <v xml:space="preserve">Město Nový Jičín - </v>
      </c>
      <c r="G129" s="30"/>
      <c r="H129" s="30"/>
      <c r="I129" s="27" t="s">
        <v>30</v>
      </c>
      <c r="J129" s="28" t="str">
        <f>E25</f>
        <v xml:space="preserve"> 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2" customHeight="1">
      <c r="A130" s="30"/>
      <c r="B130" s="31"/>
      <c r="C130" s="27" t="s">
        <v>27</v>
      </c>
      <c r="D130" s="30"/>
      <c r="E130" s="30"/>
      <c r="F130" s="25" t="str">
        <f>IF(E22="","",E22)</f>
        <v>NOSTA, s.r.o.</v>
      </c>
      <c r="G130" s="30"/>
      <c r="H130" s="30"/>
      <c r="I130" s="27" t="s">
        <v>32</v>
      </c>
      <c r="J130" s="28" t="str">
        <f>E28</f>
        <v xml:space="preserve"> 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0.3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0" customFormat="1" ht="29.25" customHeight="1">
      <c r="A132" s="120"/>
      <c r="B132" s="121"/>
      <c r="C132" s="122" t="s">
        <v>146</v>
      </c>
      <c r="D132" s="123" t="s">
        <v>59</v>
      </c>
      <c r="E132" s="123" t="s">
        <v>55</v>
      </c>
      <c r="F132" s="123" t="s">
        <v>56</v>
      </c>
      <c r="G132" s="123" t="s">
        <v>147</v>
      </c>
      <c r="H132" s="123" t="s">
        <v>148</v>
      </c>
      <c r="I132" s="123" t="s">
        <v>149</v>
      </c>
      <c r="J132" s="123" t="s">
        <v>139</v>
      </c>
      <c r="K132" s="124" t="s">
        <v>150</v>
      </c>
      <c r="L132" s="125"/>
      <c r="M132" s="60" t="s">
        <v>1</v>
      </c>
      <c r="N132" s="61" t="s">
        <v>38</v>
      </c>
      <c r="O132" s="61" t="s">
        <v>151</v>
      </c>
      <c r="P132" s="61" t="s">
        <v>152</v>
      </c>
      <c r="Q132" s="61" t="s">
        <v>153</v>
      </c>
      <c r="R132" s="61" t="s">
        <v>154</v>
      </c>
      <c r="S132" s="61" t="s">
        <v>155</v>
      </c>
      <c r="T132" s="62" t="s">
        <v>156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9" customHeight="1">
      <c r="A133" s="30"/>
      <c r="B133" s="31"/>
      <c r="C133" s="67" t="s">
        <v>157</v>
      </c>
      <c r="D133" s="30"/>
      <c r="E133" s="30"/>
      <c r="F133" s="30"/>
      <c r="G133" s="30"/>
      <c r="H133" s="30"/>
      <c r="I133" s="30"/>
      <c r="J133" s="126">
        <f>BK133</f>
        <v>615667.65</v>
      </c>
      <c r="K133" s="30"/>
      <c r="L133" s="31"/>
      <c r="M133" s="63"/>
      <c r="N133" s="54"/>
      <c r="O133" s="64"/>
      <c r="P133" s="127">
        <f>P134+P142+P150+P223+P226+P248+P279+P285+P291</f>
        <v>251.32044</v>
      </c>
      <c r="Q133" s="64"/>
      <c r="R133" s="127">
        <f>R134+R142+R150+R223+R226+R248+R279+R285+R291</f>
        <v>7.166796782500001</v>
      </c>
      <c r="S133" s="64"/>
      <c r="T133" s="128">
        <f>T134+T142+T150+T223+T226+T248+T279+T285+T291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8" t="s">
        <v>73</v>
      </c>
      <c r="AU133" s="18" t="s">
        <v>141</v>
      </c>
      <c r="BK133" s="129">
        <f>BK134+BK142+BK150+BK223+BK226+BK248+BK279+BK285+BK291</f>
        <v>615667.65</v>
      </c>
    </row>
    <row r="134" spans="2:63" s="11" customFormat="1" ht="25.9" customHeight="1">
      <c r="B134" s="130"/>
      <c r="D134" s="131" t="s">
        <v>73</v>
      </c>
      <c r="E134" s="132" t="s">
        <v>91</v>
      </c>
      <c r="F134" s="132" t="s">
        <v>400</v>
      </c>
      <c r="J134" s="133">
        <f>BK134</f>
        <v>20231.46</v>
      </c>
      <c r="L134" s="130"/>
      <c r="M134" s="134"/>
      <c r="N134" s="135"/>
      <c r="O134" s="135"/>
      <c r="P134" s="136">
        <f>SUM(P135:P141)</f>
        <v>0</v>
      </c>
      <c r="Q134" s="135"/>
      <c r="R134" s="136">
        <f>SUM(R135:R141)</f>
        <v>1.1275889625</v>
      </c>
      <c r="S134" s="135"/>
      <c r="T134" s="137">
        <f>SUM(T135:T141)</f>
        <v>0</v>
      </c>
      <c r="AR134" s="131" t="s">
        <v>81</v>
      </c>
      <c r="AT134" s="138" t="s">
        <v>73</v>
      </c>
      <c r="AU134" s="138" t="s">
        <v>74</v>
      </c>
      <c r="AY134" s="131" t="s">
        <v>160</v>
      </c>
      <c r="BK134" s="139">
        <f>SUM(BK135:BK141)</f>
        <v>20231.46</v>
      </c>
    </row>
    <row r="135" spans="1:65" s="2" customFormat="1" ht="21.75" customHeight="1">
      <c r="A135" s="30"/>
      <c r="B135" s="140"/>
      <c r="C135" s="141">
        <v>2</v>
      </c>
      <c r="D135" s="141" t="s">
        <v>162</v>
      </c>
      <c r="E135" s="142" t="s">
        <v>401</v>
      </c>
      <c r="F135" s="143" t="s">
        <v>402</v>
      </c>
      <c r="G135" s="144" t="s">
        <v>165</v>
      </c>
      <c r="H135" s="145">
        <v>4.75475</v>
      </c>
      <c r="I135" s="146">
        <v>4255</v>
      </c>
      <c r="J135" s="146">
        <f>ROUND(I135*H135,2)</f>
        <v>20231.46</v>
      </c>
      <c r="K135" s="143" t="s">
        <v>1015</v>
      </c>
      <c r="L135" s="31"/>
      <c r="M135" s="147" t="s">
        <v>1</v>
      </c>
      <c r="N135" s="148" t="s">
        <v>39</v>
      </c>
      <c r="O135" s="149">
        <v>0</v>
      </c>
      <c r="P135" s="149">
        <f>O135*H135</f>
        <v>0</v>
      </c>
      <c r="Q135" s="149">
        <v>0.23715</v>
      </c>
      <c r="R135" s="149">
        <f>Q135*H135</f>
        <v>1.1275889625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161</v>
      </c>
      <c r="AT135" s="151" t="s">
        <v>162</v>
      </c>
      <c r="AU135" s="151" t="s">
        <v>81</v>
      </c>
      <c r="AY135" s="18" t="s">
        <v>160</v>
      </c>
      <c r="BE135" s="152">
        <f>IF(N135="základní",J135,0)</f>
        <v>20231.46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81</v>
      </c>
      <c r="BK135" s="152">
        <f>ROUND(I135*H135,2)</f>
        <v>20231.46</v>
      </c>
      <c r="BL135" s="18" t="s">
        <v>161</v>
      </c>
      <c r="BM135" s="151" t="s">
        <v>403</v>
      </c>
    </row>
    <row r="136" spans="1:47" s="2" customFormat="1" ht="39">
      <c r="A136" s="30"/>
      <c r="B136" s="31"/>
      <c r="C136" s="30"/>
      <c r="D136" s="153" t="s">
        <v>167</v>
      </c>
      <c r="E136" s="30"/>
      <c r="F136" s="154" t="s">
        <v>404</v>
      </c>
      <c r="G136" s="30"/>
      <c r="H136" s="30"/>
      <c r="I136" s="30"/>
      <c r="J136" s="30"/>
      <c r="K136" s="30"/>
      <c r="L136" s="31"/>
      <c r="M136" s="155"/>
      <c r="N136" s="156"/>
      <c r="O136" s="56"/>
      <c r="P136" s="56"/>
      <c r="Q136" s="56"/>
      <c r="R136" s="56"/>
      <c r="S136" s="56"/>
      <c r="T136" s="57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8" t="s">
        <v>167</v>
      </c>
      <c r="AU136" s="18" t="s">
        <v>81</v>
      </c>
    </row>
    <row r="137" spans="2:51" s="14" customFormat="1" ht="12">
      <c r="B137" s="171"/>
      <c r="D137" s="153" t="s">
        <v>169</v>
      </c>
      <c r="E137" s="172" t="s">
        <v>1</v>
      </c>
      <c r="F137" s="173" t="s">
        <v>405</v>
      </c>
      <c r="H137" s="172" t="s">
        <v>1</v>
      </c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169</v>
      </c>
      <c r="AU137" s="172" t="s">
        <v>81</v>
      </c>
      <c r="AV137" s="14" t="s">
        <v>81</v>
      </c>
      <c r="AW137" s="14" t="s">
        <v>31</v>
      </c>
      <c r="AX137" s="14" t="s">
        <v>74</v>
      </c>
      <c r="AY137" s="172" t="s">
        <v>160</v>
      </c>
    </row>
    <row r="138" spans="2:51" s="12" customFormat="1" ht="12">
      <c r="B138" s="157"/>
      <c r="D138" s="153" t="s">
        <v>169</v>
      </c>
      <c r="E138" s="158" t="s">
        <v>1</v>
      </c>
      <c r="F138" s="159" t="s">
        <v>406</v>
      </c>
      <c r="H138" s="160">
        <v>4.52375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8" t="s">
        <v>169</v>
      </c>
      <c r="AU138" s="158" t="s">
        <v>81</v>
      </c>
      <c r="AV138" s="12" t="s">
        <v>83</v>
      </c>
      <c r="AW138" s="12" t="s">
        <v>31</v>
      </c>
      <c r="AX138" s="12" t="s">
        <v>74</v>
      </c>
      <c r="AY138" s="158" t="s">
        <v>160</v>
      </c>
    </row>
    <row r="139" spans="2:51" s="14" customFormat="1" ht="12">
      <c r="B139" s="171"/>
      <c r="D139" s="153" t="s">
        <v>169</v>
      </c>
      <c r="E139" s="172" t="s">
        <v>1</v>
      </c>
      <c r="F139" s="173" t="s">
        <v>407</v>
      </c>
      <c r="H139" s="172" t="s">
        <v>1</v>
      </c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169</v>
      </c>
      <c r="AU139" s="172" t="s">
        <v>81</v>
      </c>
      <c r="AV139" s="14" t="s">
        <v>81</v>
      </c>
      <c r="AW139" s="14" t="s">
        <v>31</v>
      </c>
      <c r="AX139" s="14" t="s">
        <v>74</v>
      </c>
      <c r="AY139" s="172" t="s">
        <v>160</v>
      </c>
    </row>
    <row r="140" spans="2:51" s="12" customFormat="1" ht="12">
      <c r="B140" s="157"/>
      <c r="D140" s="153" t="s">
        <v>169</v>
      </c>
      <c r="E140" s="158" t="s">
        <v>1</v>
      </c>
      <c r="F140" s="159" t="s">
        <v>408</v>
      </c>
      <c r="H140" s="160">
        <v>0.231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169</v>
      </c>
      <c r="AU140" s="158" t="s">
        <v>81</v>
      </c>
      <c r="AV140" s="12" t="s">
        <v>83</v>
      </c>
      <c r="AW140" s="12" t="s">
        <v>31</v>
      </c>
      <c r="AX140" s="12" t="s">
        <v>74</v>
      </c>
      <c r="AY140" s="158" t="s">
        <v>160</v>
      </c>
    </row>
    <row r="141" spans="2:51" s="15" customFormat="1" ht="12">
      <c r="B141" s="177"/>
      <c r="D141" s="153" t="s">
        <v>169</v>
      </c>
      <c r="E141" s="178" t="s">
        <v>1</v>
      </c>
      <c r="F141" s="179" t="s">
        <v>199</v>
      </c>
      <c r="H141" s="180">
        <v>4.75475</v>
      </c>
      <c r="L141" s="177"/>
      <c r="M141" s="181"/>
      <c r="N141" s="182"/>
      <c r="O141" s="182"/>
      <c r="P141" s="182"/>
      <c r="Q141" s="182"/>
      <c r="R141" s="182"/>
      <c r="S141" s="182"/>
      <c r="T141" s="183"/>
      <c r="AT141" s="178" t="s">
        <v>169</v>
      </c>
      <c r="AU141" s="178" t="s">
        <v>81</v>
      </c>
      <c r="AV141" s="15" t="s">
        <v>161</v>
      </c>
      <c r="AW141" s="15" t="s">
        <v>31</v>
      </c>
      <c r="AX141" s="15" t="s">
        <v>81</v>
      </c>
      <c r="AY141" s="178" t="s">
        <v>160</v>
      </c>
    </row>
    <row r="142" spans="2:63" s="11" customFormat="1" ht="25.9" customHeight="1">
      <c r="B142" s="130"/>
      <c r="D142" s="131" t="s">
        <v>73</v>
      </c>
      <c r="E142" s="132" t="s">
        <v>409</v>
      </c>
      <c r="F142" s="132" t="s">
        <v>410</v>
      </c>
      <c r="J142" s="133">
        <f>BK142</f>
        <v>3667.95</v>
      </c>
      <c r="L142" s="130"/>
      <c r="M142" s="134"/>
      <c r="N142" s="135"/>
      <c r="O142" s="135"/>
      <c r="P142" s="136">
        <f>SUM(P143:P149)</f>
        <v>0</v>
      </c>
      <c r="Q142" s="135"/>
      <c r="R142" s="136">
        <f>SUM(R143:R149)</f>
        <v>0.2211638</v>
      </c>
      <c r="S142" s="135"/>
      <c r="T142" s="137">
        <f>SUM(T143:T149)</f>
        <v>0</v>
      </c>
      <c r="AR142" s="131" t="s">
        <v>81</v>
      </c>
      <c r="AT142" s="138" t="s">
        <v>73</v>
      </c>
      <c r="AU142" s="138" t="s">
        <v>74</v>
      </c>
      <c r="AY142" s="131" t="s">
        <v>160</v>
      </c>
      <c r="BK142" s="139">
        <f>SUM(BK143:BK149)</f>
        <v>3667.95</v>
      </c>
    </row>
    <row r="143" spans="1:65" s="2" customFormat="1" ht="21.75" customHeight="1">
      <c r="A143" s="30"/>
      <c r="B143" s="140"/>
      <c r="C143" s="141" t="s">
        <v>411</v>
      </c>
      <c r="D143" s="141" t="s">
        <v>162</v>
      </c>
      <c r="E143" s="142" t="s">
        <v>362</v>
      </c>
      <c r="F143" s="143" t="s">
        <v>363</v>
      </c>
      <c r="G143" s="144" t="s">
        <v>213</v>
      </c>
      <c r="H143" s="145">
        <v>13.585</v>
      </c>
      <c r="I143" s="146">
        <v>270</v>
      </c>
      <c r="J143" s="146">
        <f>ROUND(I143*H143,2)</f>
        <v>3667.95</v>
      </c>
      <c r="K143" s="143" t="s">
        <v>1015</v>
      </c>
      <c r="L143" s="31"/>
      <c r="M143" s="147" t="s">
        <v>1</v>
      </c>
      <c r="N143" s="148" t="s">
        <v>39</v>
      </c>
      <c r="O143" s="149">
        <v>0</v>
      </c>
      <c r="P143" s="149">
        <f>O143*H143</f>
        <v>0</v>
      </c>
      <c r="Q143" s="149">
        <v>0.01628</v>
      </c>
      <c r="R143" s="149">
        <f>Q143*H143</f>
        <v>0.2211638</v>
      </c>
      <c r="S143" s="149">
        <v>0</v>
      </c>
      <c r="T143" s="15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1" t="s">
        <v>161</v>
      </c>
      <c r="AT143" s="151" t="s">
        <v>162</v>
      </c>
      <c r="AU143" s="151" t="s">
        <v>81</v>
      </c>
      <c r="AY143" s="18" t="s">
        <v>160</v>
      </c>
      <c r="BE143" s="152">
        <f>IF(N143="základní",J143,0)</f>
        <v>3667.95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81</v>
      </c>
      <c r="BK143" s="152">
        <f>ROUND(I143*H143,2)</f>
        <v>3667.95</v>
      </c>
      <c r="BL143" s="18" t="s">
        <v>161</v>
      </c>
      <c r="BM143" s="151" t="s">
        <v>412</v>
      </c>
    </row>
    <row r="144" spans="1:47" s="2" customFormat="1" ht="29.25">
      <c r="A144" s="30"/>
      <c r="B144" s="31"/>
      <c r="C144" s="30"/>
      <c r="D144" s="153" t="s">
        <v>167</v>
      </c>
      <c r="E144" s="30"/>
      <c r="F144" s="154" t="s">
        <v>365</v>
      </c>
      <c r="G144" s="30"/>
      <c r="H144" s="30"/>
      <c r="I144" s="30"/>
      <c r="J144" s="30"/>
      <c r="K144" s="30"/>
      <c r="L144" s="31"/>
      <c r="M144" s="155"/>
      <c r="N144" s="156"/>
      <c r="O144" s="56"/>
      <c r="P144" s="56"/>
      <c r="Q144" s="56"/>
      <c r="R144" s="56"/>
      <c r="S144" s="56"/>
      <c r="T144" s="57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8" t="s">
        <v>167</v>
      </c>
      <c r="AU144" s="18" t="s">
        <v>81</v>
      </c>
    </row>
    <row r="145" spans="2:51" s="14" customFormat="1" ht="12">
      <c r="B145" s="171"/>
      <c r="D145" s="153" t="s">
        <v>169</v>
      </c>
      <c r="E145" s="172" t="s">
        <v>1</v>
      </c>
      <c r="F145" s="173" t="s">
        <v>405</v>
      </c>
      <c r="H145" s="172" t="s">
        <v>1</v>
      </c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169</v>
      </c>
      <c r="AU145" s="172" t="s">
        <v>81</v>
      </c>
      <c r="AV145" s="14" t="s">
        <v>81</v>
      </c>
      <c r="AW145" s="14" t="s">
        <v>31</v>
      </c>
      <c r="AX145" s="14" t="s">
        <v>74</v>
      </c>
      <c r="AY145" s="172" t="s">
        <v>160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413</v>
      </c>
      <c r="H146" s="160">
        <v>12.925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74</v>
      </c>
      <c r="AY146" s="158" t="s">
        <v>160</v>
      </c>
    </row>
    <row r="147" spans="2:51" s="14" customFormat="1" ht="12">
      <c r="B147" s="171"/>
      <c r="D147" s="153" t="s">
        <v>169</v>
      </c>
      <c r="E147" s="172" t="s">
        <v>1</v>
      </c>
      <c r="F147" s="173" t="s">
        <v>407</v>
      </c>
      <c r="H147" s="172" t="s">
        <v>1</v>
      </c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169</v>
      </c>
      <c r="AU147" s="172" t="s">
        <v>81</v>
      </c>
      <c r="AV147" s="14" t="s">
        <v>81</v>
      </c>
      <c r="AW147" s="14" t="s">
        <v>31</v>
      </c>
      <c r="AX147" s="14" t="s">
        <v>74</v>
      </c>
      <c r="AY147" s="172" t="s">
        <v>160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414</v>
      </c>
      <c r="H148" s="160">
        <v>0.66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81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5" customFormat="1" ht="12">
      <c r="B149" s="177"/>
      <c r="D149" s="153" t="s">
        <v>169</v>
      </c>
      <c r="E149" s="178" t="s">
        <v>1</v>
      </c>
      <c r="F149" s="179" t="s">
        <v>199</v>
      </c>
      <c r="H149" s="180">
        <v>13.585</v>
      </c>
      <c r="L149" s="177"/>
      <c r="M149" s="181"/>
      <c r="N149" s="182"/>
      <c r="O149" s="182"/>
      <c r="P149" s="182"/>
      <c r="Q149" s="182"/>
      <c r="R149" s="182"/>
      <c r="S149" s="182"/>
      <c r="T149" s="183"/>
      <c r="AT149" s="178" t="s">
        <v>169</v>
      </c>
      <c r="AU149" s="178" t="s">
        <v>81</v>
      </c>
      <c r="AV149" s="15" t="s">
        <v>161</v>
      </c>
      <c r="AW149" s="15" t="s">
        <v>31</v>
      </c>
      <c r="AX149" s="15" t="s">
        <v>81</v>
      </c>
      <c r="AY149" s="178" t="s">
        <v>160</v>
      </c>
    </row>
    <row r="150" spans="2:63" s="11" customFormat="1" ht="25.9" customHeight="1">
      <c r="B150" s="130"/>
      <c r="D150" s="131" t="s">
        <v>73</v>
      </c>
      <c r="E150" s="132" t="s">
        <v>415</v>
      </c>
      <c r="F150" s="132" t="s">
        <v>416</v>
      </c>
      <c r="J150" s="133">
        <f>BK150</f>
        <v>60519.69</v>
      </c>
      <c r="L150" s="130"/>
      <c r="M150" s="134"/>
      <c r="N150" s="135"/>
      <c r="O150" s="135"/>
      <c r="P150" s="136">
        <f>SUM(P151:P222)</f>
        <v>0</v>
      </c>
      <c r="Q150" s="135"/>
      <c r="R150" s="136">
        <f>SUM(R151:R222)</f>
        <v>3.0942697800000003</v>
      </c>
      <c r="S150" s="135"/>
      <c r="T150" s="137">
        <f>SUM(T151:T222)</f>
        <v>0</v>
      </c>
      <c r="AR150" s="131" t="s">
        <v>81</v>
      </c>
      <c r="AT150" s="138" t="s">
        <v>73</v>
      </c>
      <c r="AU150" s="138" t="s">
        <v>74</v>
      </c>
      <c r="AY150" s="131" t="s">
        <v>160</v>
      </c>
      <c r="BK150" s="139">
        <f>SUM(BK151:BK222)</f>
        <v>60519.69</v>
      </c>
    </row>
    <row r="151" spans="1:65" s="2" customFormat="1" ht="37.9" customHeight="1">
      <c r="A151" s="30"/>
      <c r="B151" s="140"/>
      <c r="C151" s="141">
        <v>28</v>
      </c>
      <c r="D151" s="141" t="s">
        <v>162</v>
      </c>
      <c r="E151" s="142" t="s">
        <v>417</v>
      </c>
      <c r="F151" s="143" t="s">
        <v>418</v>
      </c>
      <c r="G151" s="144" t="s">
        <v>213</v>
      </c>
      <c r="H151" s="145">
        <v>13.585</v>
      </c>
      <c r="I151" s="146">
        <v>70</v>
      </c>
      <c r="J151" s="146">
        <f>ROUND(I151*H151,2)</f>
        <v>950.95</v>
      </c>
      <c r="K151" s="143" t="s">
        <v>1015</v>
      </c>
      <c r="L151" s="31"/>
      <c r="M151" s="147" t="s">
        <v>1</v>
      </c>
      <c r="N151" s="148" t="s">
        <v>39</v>
      </c>
      <c r="O151" s="149">
        <v>0</v>
      </c>
      <c r="P151" s="149">
        <f>O151*H151</f>
        <v>0</v>
      </c>
      <c r="Q151" s="149">
        <v>0.00026</v>
      </c>
      <c r="R151" s="149">
        <f>Q151*H151</f>
        <v>0.0035321</v>
      </c>
      <c r="S151" s="149">
        <v>0</v>
      </c>
      <c r="T151" s="15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1" t="s">
        <v>161</v>
      </c>
      <c r="AT151" s="151" t="s">
        <v>162</v>
      </c>
      <c r="AU151" s="151" t="s">
        <v>81</v>
      </c>
      <c r="AY151" s="18" t="s">
        <v>160</v>
      </c>
      <c r="BE151" s="152">
        <f>IF(N151="základní",J151,0)</f>
        <v>950.95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8" t="s">
        <v>81</v>
      </c>
      <c r="BK151" s="152">
        <f>ROUND(I151*H151,2)</f>
        <v>950.95</v>
      </c>
      <c r="BL151" s="18" t="s">
        <v>161</v>
      </c>
      <c r="BM151" s="151" t="s">
        <v>419</v>
      </c>
    </row>
    <row r="152" spans="1:47" s="2" customFormat="1" ht="19.5">
      <c r="A152" s="30"/>
      <c r="B152" s="31"/>
      <c r="C152" s="30"/>
      <c r="D152" s="153" t="s">
        <v>167</v>
      </c>
      <c r="E152" s="30"/>
      <c r="F152" s="154" t="s">
        <v>420</v>
      </c>
      <c r="G152" s="30"/>
      <c r="H152" s="30"/>
      <c r="I152" s="30"/>
      <c r="J152" s="30"/>
      <c r="K152" s="30"/>
      <c r="L152" s="31"/>
      <c r="M152" s="155"/>
      <c r="N152" s="156"/>
      <c r="O152" s="56"/>
      <c r="P152" s="56"/>
      <c r="Q152" s="56"/>
      <c r="R152" s="56"/>
      <c r="S152" s="56"/>
      <c r="T152" s="57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8" t="s">
        <v>167</v>
      </c>
      <c r="AU152" s="18" t="s">
        <v>81</v>
      </c>
    </row>
    <row r="153" spans="2:51" s="14" customFormat="1" ht="12">
      <c r="B153" s="171"/>
      <c r="D153" s="153" t="s">
        <v>169</v>
      </c>
      <c r="E153" s="172" t="s">
        <v>1</v>
      </c>
      <c r="F153" s="173" t="s">
        <v>405</v>
      </c>
      <c r="H153" s="172" t="s">
        <v>1</v>
      </c>
      <c r="L153" s="171"/>
      <c r="M153" s="174"/>
      <c r="N153" s="175"/>
      <c r="O153" s="175"/>
      <c r="P153" s="175"/>
      <c r="Q153" s="175"/>
      <c r="R153" s="175"/>
      <c r="S153" s="175"/>
      <c r="T153" s="176"/>
      <c r="AT153" s="172" t="s">
        <v>169</v>
      </c>
      <c r="AU153" s="172" t="s">
        <v>81</v>
      </c>
      <c r="AV153" s="14" t="s">
        <v>81</v>
      </c>
      <c r="AW153" s="14" t="s">
        <v>31</v>
      </c>
      <c r="AX153" s="14" t="s">
        <v>74</v>
      </c>
      <c r="AY153" s="172" t="s">
        <v>160</v>
      </c>
    </row>
    <row r="154" spans="2:51" s="12" customFormat="1" ht="12">
      <c r="B154" s="157"/>
      <c r="D154" s="153" t="s">
        <v>169</v>
      </c>
      <c r="E154" s="158" t="s">
        <v>1</v>
      </c>
      <c r="F154" s="159" t="s">
        <v>413</v>
      </c>
      <c r="H154" s="160">
        <v>12.925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169</v>
      </c>
      <c r="AU154" s="158" t="s">
        <v>81</v>
      </c>
      <c r="AV154" s="12" t="s">
        <v>83</v>
      </c>
      <c r="AW154" s="12" t="s">
        <v>31</v>
      </c>
      <c r="AX154" s="12" t="s">
        <v>74</v>
      </c>
      <c r="AY154" s="158" t="s">
        <v>160</v>
      </c>
    </row>
    <row r="155" spans="2:51" s="14" customFormat="1" ht="12">
      <c r="B155" s="171"/>
      <c r="D155" s="153" t="s">
        <v>169</v>
      </c>
      <c r="E155" s="172" t="s">
        <v>1</v>
      </c>
      <c r="F155" s="173" t="s">
        <v>407</v>
      </c>
      <c r="H155" s="172" t="s">
        <v>1</v>
      </c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169</v>
      </c>
      <c r="AU155" s="172" t="s">
        <v>81</v>
      </c>
      <c r="AV155" s="14" t="s">
        <v>81</v>
      </c>
      <c r="AW155" s="14" t="s">
        <v>31</v>
      </c>
      <c r="AX155" s="14" t="s">
        <v>74</v>
      </c>
      <c r="AY155" s="172" t="s">
        <v>160</v>
      </c>
    </row>
    <row r="156" spans="2:51" s="12" customFormat="1" ht="12">
      <c r="B156" s="157"/>
      <c r="D156" s="153" t="s">
        <v>169</v>
      </c>
      <c r="E156" s="158" t="s">
        <v>1</v>
      </c>
      <c r="F156" s="159" t="s">
        <v>414</v>
      </c>
      <c r="H156" s="160">
        <v>0.66</v>
      </c>
      <c r="L156" s="157"/>
      <c r="M156" s="161"/>
      <c r="N156" s="162"/>
      <c r="O156" s="162"/>
      <c r="P156" s="162"/>
      <c r="Q156" s="162"/>
      <c r="R156" s="162"/>
      <c r="S156" s="162"/>
      <c r="T156" s="163"/>
      <c r="AT156" s="158" t="s">
        <v>169</v>
      </c>
      <c r="AU156" s="158" t="s">
        <v>81</v>
      </c>
      <c r="AV156" s="12" t="s">
        <v>83</v>
      </c>
      <c r="AW156" s="12" t="s">
        <v>31</v>
      </c>
      <c r="AX156" s="12" t="s">
        <v>74</v>
      </c>
      <c r="AY156" s="158" t="s">
        <v>160</v>
      </c>
    </row>
    <row r="157" spans="2:51" s="15" customFormat="1" ht="12">
      <c r="B157" s="177"/>
      <c r="D157" s="153" t="s">
        <v>169</v>
      </c>
      <c r="E157" s="178" t="s">
        <v>1</v>
      </c>
      <c r="F157" s="179" t="s">
        <v>199</v>
      </c>
      <c r="H157" s="180">
        <v>13.585</v>
      </c>
      <c r="L157" s="177"/>
      <c r="M157" s="181"/>
      <c r="N157" s="182"/>
      <c r="O157" s="182"/>
      <c r="P157" s="182"/>
      <c r="Q157" s="182"/>
      <c r="R157" s="182"/>
      <c r="S157" s="182"/>
      <c r="T157" s="183"/>
      <c r="AT157" s="178" t="s">
        <v>169</v>
      </c>
      <c r="AU157" s="178" t="s">
        <v>81</v>
      </c>
      <c r="AV157" s="15" t="s">
        <v>161</v>
      </c>
      <c r="AW157" s="15" t="s">
        <v>31</v>
      </c>
      <c r="AX157" s="15" t="s">
        <v>81</v>
      </c>
      <c r="AY157" s="178" t="s">
        <v>160</v>
      </c>
    </row>
    <row r="158" spans="1:65" s="2" customFormat="1" ht="37.9" customHeight="1">
      <c r="A158" s="30"/>
      <c r="B158" s="140"/>
      <c r="C158" s="141">
        <v>27</v>
      </c>
      <c r="D158" s="141" t="s">
        <v>162</v>
      </c>
      <c r="E158" s="142" t="s">
        <v>421</v>
      </c>
      <c r="F158" s="143" t="s">
        <v>422</v>
      </c>
      <c r="G158" s="144" t="s">
        <v>213</v>
      </c>
      <c r="H158" s="145">
        <v>52.265</v>
      </c>
      <c r="I158" s="146">
        <v>222.3</v>
      </c>
      <c r="J158" s="146">
        <f>ROUND(I158*H158,2)</f>
        <v>11618.51</v>
      </c>
      <c r="K158" s="143" t="s">
        <v>1015</v>
      </c>
      <c r="L158" s="31"/>
      <c r="M158" s="147" t="s">
        <v>1</v>
      </c>
      <c r="N158" s="148" t="s">
        <v>39</v>
      </c>
      <c r="O158" s="149">
        <v>0</v>
      </c>
      <c r="P158" s="149">
        <f>O158*H158</f>
        <v>0</v>
      </c>
      <c r="Q158" s="149">
        <v>0.00268</v>
      </c>
      <c r="R158" s="149">
        <f>Q158*H158</f>
        <v>0.1400702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161</v>
      </c>
      <c r="AT158" s="151" t="s">
        <v>162</v>
      </c>
      <c r="AU158" s="151" t="s">
        <v>81</v>
      </c>
      <c r="AY158" s="18" t="s">
        <v>160</v>
      </c>
      <c r="BE158" s="152">
        <f>IF(N158="základní",J158,0)</f>
        <v>11618.51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11618.51</v>
      </c>
      <c r="BL158" s="18" t="s">
        <v>161</v>
      </c>
      <c r="BM158" s="151" t="s">
        <v>423</v>
      </c>
    </row>
    <row r="159" spans="1:47" s="2" customFormat="1" ht="19.5">
      <c r="A159" s="30"/>
      <c r="B159" s="31"/>
      <c r="C159" s="30"/>
      <c r="D159" s="153" t="s">
        <v>167</v>
      </c>
      <c r="E159" s="30"/>
      <c r="F159" s="154" t="s">
        <v>420</v>
      </c>
      <c r="G159" s="30"/>
      <c r="H159" s="30"/>
      <c r="I159" s="30"/>
      <c r="J159" s="30"/>
      <c r="K159" s="30"/>
      <c r="L159" s="31"/>
      <c r="M159" s="155"/>
      <c r="N159" s="156"/>
      <c r="O159" s="56"/>
      <c r="P159" s="56"/>
      <c r="Q159" s="56"/>
      <c r="R159" s="56"/>
      <c r="S159" s="56"/>
      <c r="T159" s="57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8" t="s">
        <v>167</v>
      </c>
      <c r="AU159" s="18" t="s">
        <v>81</v>
      </c>
    </row>
    <row r="160" spans="2:51" s="14" customFormat="1" ht="12">
      <c r="B160" s="171"/>
      <c r="D160" s="153" t="s">
        <v>169</v>
      </c>
      <c r="E160" s="172" t="s">
        <v>1</v>
      </c>
      <c r="F160" s="173" t="s">
        <v>405</v>
      </c>
      <c r="H160" s="172" t="s">
        <v>1</v>
      </c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169</v>
      </c>
      <c r="AU160" s="172" t="s">
        <v>81</v>
      </c>
      <c r="AV160" s="14" t="s">
        <v>81</v>
      </c>
      <c r="AW160" s="14" t="s">
        <v>31</v>
      </c>
      <c r="AX160" s="14" t="s">
        <v>74</v>
      </c>
      <c r="AY160" s="172" t="s">
        <v>160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413</v>
      </c>
      <c r="H161" s="160">
        <v>12.925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81</v>
      </c>
      <c r="AV161" s="12" t="s">
        <v>83</v>
      </c>
      <c r="AW161" s="12" t="s">
        <v>31</v>
      </c>
      <c r="AX161" s="12" t="s">
        <v>74</v>
      </c>
      <c r="AY161" s="158" t="s">
        <v>160</v>
      </c>
    </row>
    <row r="162" spans="2:51" s="13" customFormat="1" ht="12">
      <c r="B162" s="164"/>
      <c r="D162" s="153" t="s">
        <v>169</v>
      </c>
      <c r="E162" s="165" t="s">
        <v>1</v>
      </c>
      <c r="F162" s="166" t="s">
        <v>174</v>
      </c>
      <c r="H162" s="167">
        <v>12.925</v>
      </c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169</v>
      </c>
      <c r="AU162" s="165" t="s">
        <v>81</v>
      </c>
      <c r="AV162" s="13" t="s">
        <v>91</v>
      </c>
      <c r="AW162" s="13" t="s">
        <v>31</v>
      </c>
      <c r="AX162" s="13" t="s">
        <v>74</v>
      </c>
      <c r="AY162" s="165" t="s">
        <v>160</v>
      </c>
    </row>
    <row r="163" spans="2:51" s="14" customFormat="1" ht="12">
      <c r="B163" s="171"/>
      <c r="D163" s="153" t="s">
        <v>169</v>
      </c>
      <c r="E163" s="172" t="s">
        <v>1</v>
      </c>
      <c r="F163" s="173" t="s">
        <v>407</v>
      </c>
      <c r="H163" s="172" t="s">
        <v>1</v>
      </c>
      <c r="L163" s="171"/>
      <c r="M163" s="174"/>
      <c r="N163" s="175"/>
      <c r="O163" s="175"/>
      <c r="P163" s="175"/>
      <c r="Q163" s="175"/>
      <c r="R163" s="175"/>
      <c r="S163" s="175"/>
      <c r="T163" s="176"/>
      <c r="AT163" s="172" t="s">
        <v>169</v>
      </c>
      <c r="AU163" s="172" t="s">
        <v>81</v>
      </c>
      <c r="AV163" s="14" t="s">
        <v>81</v>
      </c>
      <c r="AW163" s="14" t="s">
        <v>31</v>
      </c>
      <c r="AX163" s="14" t="s">
        <v>74</v>
      </c>
      <c r="AY163" s="172" t="s">
        <v>160</v>
      </c>
    </row>
    <row r="164" spans="2:51" s="12" customFormat="1" ht="12">
      <c r="B164" s="157"/>
      <c r="D164" s="153" t="s">
        <v>169</v>
      </c>
      <c r="E164" s="158" t="s">
        <v>1</v>
      </c>
      <c r="F164" s="159" t="s">
        <v>414</v>
      </c>
      <c r="H164" s="160">
        <v>0.66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169</v>
      </c>
      <c r="AU164" s="158" t="s">
        <v>81</v>
      </c>
      <c r="AV164" s="12" t="s">
        <v>83</v>
      </c>
      <c r="AW164" s="12" t="s">
        <v>31</v>
      </c>
      <c r="AX164" s="12" t="s">
        <v>74</v>
      </c>
      <c r="AY164" s="158" t="s">
        <v>160</v>
      </c>
    </row>
    <row r="165" spans="2:51" s="13" customFormat="1" ht="12">
      <c r="B165" s="164"/>
      <c r="D165" s="153" t="s">
        <v>169</v>
      </c>
      <c r="E165" s="165" t="s">
        <v>1</v>
      </c>
      <c r="F165" s="166" t="s">
        <v>174</v>
      </c>
      <c r="H165" s="167">
        <v>0.66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169</v>
      </c>
      <c r="AU165" s="165" t="s">
        <v>81</v>
      </c>
      <c r="AV165" s="13" t="s">
        <v>91</v>
      </c>
      <c r="AW165" s="13" t="s">
        <v>31</v>
      </c>
      <c r="AX165" s="13" t="s">
        <v>74</v>
      </c>
      <c r="AY165" s="165" t="s">
        <v>160</v>
      </c>
    </row>
    <row r="166" spans="2:51" s="14" customFormat="1" ht="12">
      <c r="B166" s="171"/>
      <c r="D166" s="153" t="s">
        <v>169</v>
      </c>
      <c r="E166" s="172" t="s">
        <v>1</v>
      </c>
      <c r="F166" s="173" t="s">
        <v>424</v>
      </c>
      <c r="H166" s="172" t="s">
        <v>1</v>
      </c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169</v>
      </c>
      <c r="AU166" s="172" t="s">
        <v>81</v>
      </c>
      <c r="AV166" s="14" t="s">
        <v>81</v>
      </c>
      <c r="AW166" s="14" t="s">
        <v>31</v>
      </c>
      <c r="AX166" s="14" t="s">
        <v>74</v>
      </c>
      <c r="AY166" s="172" t="s">
        <v>160</v>
      </c>
    </row>
    <row r="167" spans="2:51" s="12" customFormat="1" ht="12">
      <c r="B167" s="157"/>
      <c r="D167" s="153" t="s">
        <v>169</v>
      </c>
      <c r="E167" s="158" t="s">
        <v>1</v>
      </c>
      <c r="F167" s="159" t="s">
        <v>425</v>
      </c>
      <c r="H167" s="160">
        <v>4.7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169</v>
      </c>
      <c r="AU167" s="158" t="s">
        <v>81</v>
      </c>
      <c r="AV167" s="12" t="s">
        <v>83</v>
      </c>
      <c r="AW167" s="12" t="s">
        <v>31</v>
      </c>
      <c r="AX167" s="12" t="s">
        <v>74</v>
      </c>
      <c r="AY167" s="158" t="s">
        <v>160</v>
      </c>
    </row>
    <row r="168" spans="2:51" s="12" customFormat="1" ht="12">
      <c r="B168" s="157"/>
      <c r="D168" s="153" t="s">
        <v>169</v>
      </c>
      <c r="E168" s="158" t="s">
        <v>1</v>
      </c>
      <c r="F168" s="159" t="s">
        <v>426</v>
      </c>
      <c r="H168" s="160">
        <v>0.24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169</v>
      </c>
      <c r="AU168" s="158" t="s">
        <v>81</v>
      </c>
      <c r="AV168" s="12" t="s">
        <v>83</v>
      </c>
      <c r="AW168" s="12" t="s">
        <v>31</v>
      </c>
      <c r="AX168" s="12" t="s">
        <v>74</v>
      </c>
      <c r="AY168" s="158" t="s">
        <v>160</v>
      </c>
    </row>
    <row r="169" spans="2:51" s="12" customFormat="1" ht="12">
      <c r="B169" s="157"/>
      <c r="D169" s="153" t="s">
        <v>169</v>
      </c>
      <c r="E169" s="158" t="s">
        <v>1</v>
      </c>
      <c r="F169" s="159" t="s">
        <v>427</v>
      </c>
      <c r="H169" s="160">
        <v>15.51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169</v>
      </c>
      <c r="AU169" s="158" t="s">
        <v>81</v>
      </c>
      <c r="AV169" s="12" t="s">
        <v>83</v>
      </c>
      <c r="AW169" s="12" t="s">
        <v>31</v>
      </c>
      <c r="AX169" s="12" t="s">
        <v>74</v>
      </c>
      <c r="AY169" s="158" t="s">
        <v>160</v>
      </c>
    </row>
    <row r="170" spans="2:51" s="12" customFormat="1" ht="12">
      <c r="B170" s="157"/>
      <c r="D170" s="153" t="s">
        <v>169</v>
      </c>
      <c r="E170" s="158" t="s">
        <v>1</v>
      </c>
      <c r="F170" s="159" t="s">
        <v>428</v>
      </c>
      <c r="H170" s="160">
        <v>15.51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169</v>
      </c>
      <c r="AU170" s="158" t="s">
        <v>81</v>
      </c>
      <c r="AV170" s="12" t="s">
        <v>83</v>
      </c>
      <c r="AW170" s="12" t="s">
        <v>31</v>
      </c>
      <c r="AX170" s="12" t="s">
        <v>74</v>
      </c>
      <c r="AY170" s="158" t="s">
        <v>160</v>
      </c>
    </row>
    <row r="171" spans="2:51" s="12" customFormat="1" ht="12">
      <c r="B171" s="157"/>
      <c r="D171" s="153" t="s">
        <v>169</v>
      </c>
      <c r="E171" s="158" t="s">
        <v>1</v>
      </c>
      <c r="F171" s="159" t="s">
        <v>429</v>
      </c>
      <c r="H171" s="160">
        <v>1.44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8" t="s">
        <v>169</v>
      </c>
      <c r="AU171" s="158" t="s">
        <v>81</v>
      </c>
      <c r="AV171" s="12" t="s">
        <v>83</v>
      </c>
      <c r="AW171" s="12" t="s">
        <v>31</v>
      </c>
      <c r="AX171" s="12" t="s">
        <v>74</v>
      </c>
      <c r="AY171" s="158" t="s">
        <v>160</v>
      </c>
    </row>
    <row r="172" spans="2:51" s="12" customFormat="1" ht="12">
      <c r="B172" s="157"/>
      <c r="D172" s="153" t="s">
        <v>169</v>
      </c>
      <c r="E172" s="158" t="s">
        <v>1</v>
      </c>
      <c r="F172" s="159" t="s">
        <v>430</v>
      </c>
      <c r="H172" s="160">
        <v>1.28</v>
      </c>
      <c r="L172" s="157"/>
      <c r="M172" s="161"/>
      <c r="N172" s="162"/>
      <c r="O172" s="162"/>
      <c r="P172" s="162"/>
      <c r="Q172" s="162"/>
      <c r="R172" s="162"/>
      <c r="S172" s="162"/>
      <c r="T172" s="163"/>
      <c r="AT172" s="158" t="s">
        <v>169</v>
      </c>
      <c r="AU172" s="158" t="s">
        <v>81</v>
      </c>
      <c r="AV172" s="12" t="s">
        <v>83</v>
      </c>
      <c r="AW172" s="12" t="s">
        <v>31</v>
      </c>
      <c r="AX172" s="12" t="s">
        <v>74</v>
      </c>
      <c r="AY172" s="158" t="s">
        <v>160</v>
      </c>
    </row>
    <row r="173" spans="2:51" s="13" customFormat="1" ht="12">
      <c r="B173" s="164"/>
      <c r="D173" s="153" t="s">
        <v>169</v>
      </c>
      <c r="E173" s="165" t="s">
        <v>1</v>
      </c>
      <c r="F173" s="166" t="s">
        <v>174</v>
      </c>
      <c r="H173" s="167">
        <v>38.68</v>
      </c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169</v>
      </c>
      <c r="AU173" s="165" t="s">
        <v>81</v>
      </c>
      <c r="AV173" s="13" t="s">
        <v>91</v>
      </c>
      <c r="AW173" s="13" t="s">
        <v>31</v>
      </c>
      <c r="AX173" s="13" t="s">
        <v>74</v>
      </c>
      <c r="AY173" s="165" t="s">
        <v>160</v>
      </c>
    </row>
    <row r="174" spans="2:51" s="15" customFormat="1" ht="12">
      <c r="B174" s="177"/>
      <c r="D174" s="153" t="s">
        <v>169</v>
      </c>
      <c r="E174" s="178" t="s">
        <v>1</v>
      </c>
      <c r="F174" s="179" t="s">
        <v>199</v>
      </c>
      <c r="H174" s="180">
        <v>52.26499999999999</v>
      </c>
      <c r="L174" s="177"/>
      <c r="M174" s="181"/>
      <c r="N174" s="182"/>
      <c r="O174" s="182"/>
      <c r="P174" s="182"/>
      <c r="Q174" s="182"/>
      <c r="R174" s="182"/>
      <c r="S174" s="182"/>
      <c r="T174" s="183"/>
      <c r="AT174" s="178" t="s">
        <v>169</v>
      </c>
      <c r="AU174" s="178" t="s">
        <v>81</v>
      </c>
      <c r="AV174" s="15" t="s">
        <v>161</v>
      </c>
      <c r="AW174" s="15" t="s">
        <v>31</v>
      </c>
      <c r="AX174" s="15" t="s">
        <v>81</v>
      </c>
      <c r="AY174" s="178" t="s">
        <v>160</v>
      </c>
    </row>
    <row r="175" spans="1:65" s="2" customFormat="1" ht="37.9" customHeight="1">
      <c r="A175" s="30"/>
      <c r="B175" s="140"/>
      <c r="C175" s="141">
        <v>29</v>
      </c>
      <c r="D175" s="141" t="s">
        <v>162</v>
      </c>
      <c r="E175" s="142" t="s">
        <v>432</v>
      </c>
      <c r="F175" s="143" t="s">
        <v>433</v>
      </c>
      <c r="G175" s="144" t="s">
        <v>213</v>
      </c>
      <c r="H175" s="145">
        <v>52.265</v>
      </c>
      <c r="I175" s="146">
        <v>53.46</v>
      </c>
      <c r="J175" s="146">
        <f>ROUND(I175*H175,2)</f>
        <v>2794.09</v>
      </c>
      <c r="K175" s="143" t="s">
        <v>1015</v>
      </c>
      <c r="L175" s="31"/>
      <c r="M175" s="147" t="s">
        <v>1</v>
      </c>
      <c r="N175" s="148" t="s">
        <v>39</v>
      </c>
      <c r="O175" s="149">
        <v>0</v>
      </c>
      <c r="P175" s="149">
        <f>O175*H175</f>
        <v>0</v>
      </c>
      <c r="Q175" s="149">
        <v>0.00026</v>
      </c>
      <c r="R175" s="149">
        <f>Q175*H175</f>
        <v>0.0135889</v>
      </c>
      <c r="S175" s="149">
        <v>0</v>
      </c>
      <c r="T175" s="15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1" t="s">
        <v>161</v>
      </c>
      <c r="AT175" s="151" t="s">
        <v>162</v>
      </c>
      <c r="AU175" s="151" t="s">
        <v>81</v>
      </c>
      <c r="AY175" s="18" t="s">
        <v>160</v>
      </c>
      <c r="BE175" s="152">
        <f>IF(N175="základní",J175,0)</f>
        <v>2794.09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81</v>
      </c>
      <c r="BK175" s="152">
        <f>ROUND(I175*H175,2)</f>
        <v>2794.09</v>
      </c>
      <c r="BL175" s="18" t="s">
        <v>161</v>
      </c>
      <c r="BM175" s="151" t="s">
        <v>434</v>
      </c>
    </row>
    <row r="176" spans="1:47" s="2" customFormat="1" ht="19.5">
      <c r="A176" s="30"/>
      <c r="B176" s="31"/>
      <c r="C176" s="30"/>
      <c r="D176" s="153" t="s">
        <v>167</v>
      </c>
      <c r="E176" s="30"/>
      <c r="F176" s="154" t="s">
        <v>420</v>
      </c>
      <c r="G176" s="30"/>
      <c r="H176" s="30"/>
      <c r="I176" s="30"/>
      <c r="J176" s="30"/>
      <c r="K176" s="30"/>
      <c r="L176" s="31"/>
      <c r="M176" s="155"/>
      <c r="N176" s="156"/>
      <c r="O176" s="56"/>
      <c r="P176" s="56"/>
      <c r="Q176" s="56"/>
      <c r="R176" s="56"/>
      <c r="S176" s="56"/>
      <c r="T176" s="57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8" t="s">
        <v>167</v>
      </c>
      <c r="AU176" s="18" t="s">
        <v>81</v>
      </c>
    </row>
    <row r="177" spans="2:51" s="14" customFormat="1" ht="12">
      <c r="B177" s="171"/>
      <c r="D177" s="153" t="s">
        <v>169</v>
      </c>
      <c r="E177" s="172" t="s">
        <v>1</v>
      </c>
      <c r="F177" s="173" t="s">
        <v>405</v>
      </c>
      <c r="H177" s="172" t="s">
        <v>1</v>
      </c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169</v>
      </c>
      <c r="AU177" s="172" t="s">
        <v>81</v>
      </c>
      <c r="AV177" s="14" t="s">
        <v>81</v>
      </c>
      <c r="AW177" s="14" t="s">
        <v>31</v>
      </c>
      <c r="AX177" s="14" t="s">
        <v>74</v>
      </c>
      <c r="AY177" s="172" t="s">
        <v>160</v>
      </c>
    </row>
    <row r="178" spans="2:51" s="12" customFormat="1" ht="12">
      <c r="B178" s="157"/>
      <c r="D178" s="153" t="s">
        <v>169</v>
      </c>
      <c r="E178" s="158" t="s">
        <v>1</v>
      </c>
      <c r="F178" s="159" t="s">
        <v>413</v>
      </c>
      <c r="H178" s="160">
        <v>12.925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8" t="s">
        <v>169</v>
      </c>
      <c r="AU178" s="158" t="s">
        <v>81</v>
      </c>
      <c r="AV178" s="12" t="s">
        <v>83</v>
      </c>
      <c r="AW178" s="12" t="s">
        <v>31</v>
      </c>
      <c r="AX178" s="12" t="s">
        <v>74</v>
      </c>
      <c r="AY178" s="158" t="s">
        <v>160</v>
      </c>
    </row>
    <row r="179" spans="2:51" s="13" customFormat="1" ht="12">
      <c r="B179" s="164"/>
      <c r="D179" s="153" t="s">
        <v>169</v>
      </c>
      <c r="E179" s="165" t="s">
        <v>1</v>
      </c>
      <c r="F179" s="166" t="s">
        <v>174</v>
      </c>
      <c r="H179" s="167">
        <v>12.925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169</v>
      </c>
      <c r="AU179" s="165" t="s">
        <v>81</v>
      </c>
      <c r="AV179" s="13" t="s">
        <v>91</v>
      </c>
      <c r="AW179" s="13" t="s">
        <v>31</v>
      </c>
      <c r="AX179" s="13" t="s">
        <v>74</v>
      </c>
      <c r="AY179" s="165" t="s">
        <v>160</v>
      </c>
    </row>
    <row r="180" spans="2:51" s="14" customFormat="1" ht="12">
      <c r="B180" s="171"/>
      <c r="D180" s="153" t="s">
        <v>169</v>
      </c>
      <c r="E180" s="172" t="s">
        <v>1</v>
      </c>
      <c r="F180" s="173" t="s">
        <v>407</v>
      </c>
      <c r="H180" s="172" t="s">
        <v>1</v>
      </c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169</v>
      </c>
      <c r="AU180" s="172" t="s">
        <v>81</v>
      </c>
      <c r="AV180" s="14" t="s">
        <v>81</v>
      </c>
      <c r="AW180" s="14" t="s">
        <v>31</v>
      </c>
      <c r="AX180" s="14" t="s">
        <v>74</v>
      </c>
      <c r="AY180" s="172" t="s">
        <v>160</v>
      </c>
    </row>
    <row r="181" spans="2:51" s="12" customFormat="1" ht="12">
      <c r="B181" s="157"/>
      <c r="D181" s="153" t="s">
        <v>169</v>
      </c>
      <c r="E181" s="158" t="s">
        <v>1</v>
      </c>
      <c r="F181" s="159" t="s">
        <v>414</v>
      </c>
      <c r="H181" s="160">
        <v>0.66</v>
      </c>
      <c r="L181" s="157"/>
      <c r="M181" s="161"/>
      <c r="N181" s="162"/>
      <c r="O181" s="162"/>
      <c r="P181" s="162"/>
      <c r="Q181" s="162"/>
      <c r="R181" s="162"/>
      <c r="S181" s="162"/>
      <c r="T181" s="163"/>
      <c r="AT181" s="158" t="s">
        <v>169</v>
      </c>
      <c r="AU181" s="158" t="s">
        <v>81</v>
      </c>
      <c r="AV181" s="12" t="s">
        <v>83</v>
      </c>
      <c r="AW181" s="12" t="s">
        <v>31</v>
      </c>
      <c r="AX181" s="12" t="s">
        <v>74</v>
      </c>
      <c r="AY181" s="158" t="s">
        <v>160</v>
      </c>
    </row>
    <row r="182" spans="2:51" s="13" customFormat="1" ht="12">
      <c r="B182" s="164"/>
      <c r="D182" s="153" t="s">
        <v>169</v>
      </c>
      <c r="E182" s="165" t="s">
        <v>1</v>
      </c>
      <c r="F182" s="166" t="s">
        <v>174</v>
      </c>
      <c r="H182" s="167">
        <v>0.66</v>
      </c>
      <c r="L182" s="164"/>
      <c r="M182" s="168"/>
      <c r="N182" s="169"/>
      <c r="O182" s="169"/>
      <c r="P182" s="169"/>
      <c r="Q182" s="169"/>
      <c r="R182" s="169"/>
      <c r="S182" s="169"/>
      <c r="T182" s="170"/>
      <c r="AT182" s="165" t="s">
        <v>169</v>
      </c>
      <c r="AU182" s="165" t="s">
        <v>81</v>
      </c>
      <c r="AV182" s="13" t="s">
        <v>91</v>
      </c>
      <c r="AW182" s="13" t="s">
        <v>31</v>
      </c>
      <c r="AX182" s="13" t="s">
        <v>74</v>
      </c>
      <c r="AY182" s="165" t="s">
        <v>160</v>
      </c>
    </row>
    <row r="183" spans="2:51" s="14" customFormat="1" ht="12">
      <c r="B183" s="171"/>
      <c r="D183" s="153" t="s">
        <v>169</v>
      </c>
      <c r="E183" s="172" t="s">
        <v>1</v>
      </c>
      <c r="F183" s="173" t="s">
        <v>424</v>
      </c>
      <c r="H183" s="172" t="s">
        <v>1</v>
      </c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169</v>
      </c>
      <c r="AU183" s="172" t="s">
        <v>81</v>
      </c>
      <c r="AV183" s="14" t="s">
        <v>81</v>
      </c>
      <c r="AW183" s="14" t="s">
        <v>31</v>
      </c>
      <c r="AX183" s="14" t="s">
        <v>74</v>
      </c>
      <c r="AY183" s="172" t="s">
        <v>160</v>
      </c>
    </row>
    <row r="184" spans="2:51" s="12" customFormat="1" ht="12">
      <c r="B184" s="157"/>
      <c r="D184" s="153" t="s">
        <v>169</v>
      </c>
      <c r="E184" s="158" t="s">
        <v>1</v>
      </c>
      <c r="F184" s="159" t="s">
        <v>425</v>
      </c>
      <c r="H184" s="160">
        <v>4.7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169</v>
      </c>
      <c r="AU184" s="158" t="s">
        <v>81</v>
      </c>
      <c r="AV184" s="12" t="s">
        <v>83</v>
      </c>
      <c r="AW184" s="12" t="s">
        <v>31</v>
      </c>
      <c r="AX184" s="12" t="s">
        <v>74</v>
      </c>
      <c r="AY184" s="158" t="s">
        <v>160</v>
      </c>
    </row>
    <row r="185" spans="2:51" s="12" customFormat="1" ht="12">
      <c r="B185" s="157"/>
      <c r="D185" s="153" t="s">
        <v>169</v>
      </c>
      <c r="E185" s="158" t="s">
        <v>1</v>
      </c>
      <c r="F185" s="159" t="s">
        <v>426</v>
      </c>
      <c r="H185" s="160">
        <v>0.24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8" t="s">
        <v>169</v>
      </c>
      <c r="AU185" s="158" t="s">
        <v>81</v>
      </c>
      <c r="AV185" s="12" t="s">
        <v>83</v>
      </c>
      <c r="AW185" s="12" t="s">
        <v>31</v>
      </c>
      <c r="AX185" s="12" t="s">
        <v>74</v>
      </c>
      <c r="AY185" s="158" t="s">
        <v>160</v>
      </c>
    </row>
    <row r="186" spans="2:51" s="12" customFormat="1" ht="12">
      <c r="B186" s="157"/>
      <c r="D186" s="153" t="s">
        <v>169</v>
      </c>
      <c r="E186" s="158" t="s">
        <v>1</v>
      </c>
      <c r="F186" s="159" t="s">
        <v>427</v>
      </c>
      <c r="H186" s="160">
        <v>15.51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169</v>
      </c>
      <c r="AU186" s="158" t="s">
        <v>81</v>
      </c>
      <c r="AV186" s="12" t="s">
        <v>83</v>
      </c>
      <c r="AW186" s="12" t="s">
        <v>31</v>
      </c>
      <c r="AX186" s="12" t="s">
        <v>74</v>
      </c>
      <c r="AY186" s="158" t="s">
        <v>160</v>
      </c>
    </row>
    <row r="187" spans="2:51" s="12" customFormat="1" ht="12">
      <c r="B187" s="157"/>
      <c r="D187" s="153" t="s">
        <v>169</v>
      </c>
      <c r="E187" s="158" t="s">
        <v>1</v>
      </c>
      <c r="F187" s="159" t="s">
        <v>428</v>
      </c>
      <c r="H187" s="160">
        <v>15.51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AT187" s="158" t="s">
        <v>169</v>
      </c>
      <c r="AU187" s="158" t="s">
        <v>81</v>
      </c>
      <c r="AV187" s="12" t="s">
        <v>83</v>
      </c>
      <c r="AW187" s="12" t="s">
        <v>31</v>
      </c>
      <c r="AX187" s="12" t="s">
        <v>74</v>
      </c>
      <c r="AY187" s="158" t="s">
        <v>160</v>
      </c>
    </row>
    <row r="188" spans="2:51" s="12" customFormat="1" ht="12">
      <c r="B188" s="157"/>
      <c r="D188" s="153" t="s">
        <v>169</v>
      </c>
      <c r="E188" s="158" t="s">
        <v>1</v>
      </c>
      <c r="F188" s="159" t="s">
        <v>429</v>
      </c>
      <c r="H188" s="160">
        <v>1.44</v>
      </c>
      <c r="L188" s="157"/>
      <c r="M188" s="161"/>
      <c r="N188" s="162"/>
      <c r="O188" s="162"/>
      <c r="P188" s="162"/>
      <c r="Q188" s="162"/>
      <c r="R188" s="162"/>
      <c r="S188" s="162"/>
      <c r="T188" s="163"/>
      <c r="AT188" s="158" t="s">
        <v>169</v>
      </c>
      <c r="AU188" s="158" t="s">
        <v>81</v>
      </c>
      <c r="AV188" s="12" t="s">
        <v>83</v>
      </c>
      <c r="AW188" s="12" t="s">
        <v>31</v>
      </c>
      <c r="AX188" s="12" t="s">
        <v>74</v>
      </c>
      <c r="AY188" s="158" t="s">
        <v>160</v>
      </c>
    </row>
    <row r="189" spans="2:51" s="12" customFormat="1" ht="12">
      <c r="B189" s="157"/>
      <c r="D189" s="153" t="s">
        <v>169</v>
      </c>
      <c r="E189" s="158" t="s">
        <v>1</v>
      </c>
      <c r="F189" s="159" t="s">
        <v>430</v>
      </c>
      <c r="H189" s="160">
        <v>1.28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169</v>
      </c>
      <c r="AU189" s="158" t="s">
        <v>81</v>
      </c>
      <c r="AV189" s="12" t="s">
        <v>83</v>
      </c>
      <c r="AW189" s="12" t="s">
        <v>31</v>
      </c>
      <c r="AX189" s="12" t="s">
        <v>74</v>
      </c>
      <c r="AY189" s="158" t="s">
        <v>160</v>
      </c>
    </row>
    <row r="190" spans="2:51" s="13" customFormat="1" ht="12">
      <c r="B190" s="164"/>
      <c r="D190" s="153" t="s">
        <v>169</v>
      </c>
      <c r="E190" s="165" t="s">
        <v>1</v>
      </c>
      <c r="F190" s="166" t="s">
        <v>174</v>
      </c>
      <c r="H190" s="167">
        <v>38.68</v>
      </c>
      <c r="L190" s="164"/>
      <c r="M190" s="168"/>
      <c r="N190" s="169"/>
      <c r="O190" s="169"/>
      <c r="P190" s="169"/>
      <c r="Q190" s="169"/>
      <c r="R190" s="169"/>
      <c r="S190" s="169"/>
      <c r="T190" s="170"/>
      <c r="AT190" s="165" t="s">
        <v>169</v>
      </c>
      <c r="AU190" s="165" t="s">
        <v>81</v>
      </c>
      <c r="AV190" s="13" t="s">
        <v>91</v>
      </c>
      <c r="AW190" s="13" t="s">
        <v>31</v>
      </c>
      <c r="AX190" s="13" t="s">
        <v>74</v>
      </c>
      <c r="AY190" s="165" t="s">
        <v>160</v>
      </c>
    </row>
    <row r="191" spans="2:51" s="15" customFormat="1" ht="12">
      <c r="B191" s="177"/>
      <c r="D191" s="153" t="s">
        <v>169</v>
      </c>
      <c r="E191" s="178" t="s">
        <v>1</v>
      </c>
      <c r="F191" s="179" t="s">
        <v>199</v>
      </c>
      <c r="H191" s="180">
        <v>52.26499999999999</v>
      </c>
      <c r="L191" s="177"/>
      <c r="M191" s="181"/>
      <c r="N191" s="182"/>
      <c r="O191" s="182"/>
      <c r="P191" s="182"/>
      <c r="Q191" s="182"/>
      <c r="R191" s="182"/>
      <c r="S191" s="182"/>
      <c r="T191" s="183"/>
      <c r="AT191" s="178" t="s">
        <v>169</v>
      </c>
      <c r="AU191" s="178" t="s">
        <v>81</v>
      </c>
      <c r="AV191" s="15" t="s">
        <v>161</v>
      </c>
      <c r="AW191" s="15" t="s">
        <v>31</v>
      </c>
      <c r="AX191" s="15" t="s">
        <v>81</v>
      </c>
      <c r="AY191" s="178" t="s">
        <v>160</v>
      </c>
    </row>
    <row r="192" spans="1:65" s="2" customFormat="1" ht="16.5" customHeight="1">
      <c r="A192" s="30"/>
      <c r="B192" s="140"/>
      <c r="C192" s="141">
        <v>41</v>
      </c>
      <c r="D192" s="141" t="s">
        <v>162</v>
      </c>
      <c r="E192" s="142" t="s">
        <v>436</v>
      </c>
      <c r="F192" s="143" t="s">
        <v>437</v>
      </c>
      <c r="G192" s="144" t="s">
        <v>213</v>
      </c>
      <c r="H192" s="145">
        <v>13.58</v>
      </c>
      <c r="I192" s="146">
        <v>20</v>
      </c>
      <c r="J192" s="146">
        <f>ROUND(I192*H192,2)</f>
        <v>271.6</v>
      </c>
      <c r="K192" s="143" t="s">
        <v>1015</v>
      </c>
      <c r="L192" s="31"/>
      <c r="M192" s="147" t="s">
        <v>1</v>
      </c>
      <c r="N192" s="148" t="s">
        <v>39</v>
      </c>
      <c r="O192" s="149">
        <v>0</v>
      </c>
      <c r="P192" s="149">
        <f>O192*H192</f>
        <v>0</v>
      </c>
      <c r="Q192" s="149">
        <v>0.00026</v>
      </c>
      <c r="R192" s="149">
        <f>Q192*H192</f>
        <v>0.0035307999999999997</v>
      </c>
      <c r="S192" s="149">
        <v>0</v>
      </c>
      <c r="T192" s="15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161</v>
      </c>
      <c r="AT192" s="151" t="s">
        <v>162</v>
      </c>
      <c r="AU192" s="151" t="s">
        <v>81</v>
      </c>
      <c r="AY192" s="18" t="s">
        <v>160</v>
      </c>
      <c r="BE192" s="152">
        <f>IF(N192="základní",J192,0)</f>
        <v>271.6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8" t="s">
        <v>81</v>
      </c>
      <c r="BK192" s="152">
        <f>ROUND(I192*H192,2)</f>
        <v>271.6</v>
      </c>
      <c r="BL192" s="18" t="s">
        <v>161</v>
      </c>
      <c r="BM192" s="151" t="s">
        <v>438</v>
      </c>
    </row>
    <row r="193" spans="1:65" s="2" customFormat="1" ht="66.75" customHeight="1">
      <c r="A193" s="30"/>
      <c r="B193" s="140"/>
      <c r="C193" s="194">
        <v>48</v>
      </c>
      <c r="D193" s="194" t="s">
        <v>339</v>
      </c>
      <c r="E193" s="195" t="s">
        <v>439</v>
      </c>
      <c r="F193" s="196" t="s">
        <v>440</v>
      </c>
      <c r="G193" s="197" t="s">
        <v>441</v>
      </c>
      <c r="H193" s="198">
        <v>57</v>
      </c>
      <c r="I193" s="199">
        <v>6.1</v>
      </c>
      <c r="J193" s="199">
        <f>ROUND(I193*H193,2)</f>
        <v>347.7</v>
      </c>
      <c r="K193" s="196" t="s">
        <v>1015</v>
      </c>
      <c r="L193" s="200"/>
      <c r="M193" s="201" t="s">
        <v>1</v>
      </c>
      <c r="N193" s="202" t="s">
        <v>39</v>
      </c>
      <c r="O193" s="149">
        <v>0</v>
      </c>
      <c r="P193" s="149">
        <f>O193*H193</f>
        <v>0</v>
      </c>
      <c r="Q193" s="149">
        <v>7E-05</v>
      </c>
      <c r="R193" s="149">
        <f>Q193*H193</f>
        <v>0.00399</v>
      </c>
      <c r="S193" s="149">
        <v>0</v>
      </c>
      <c r="T193" s="150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216</v>
      </c>
      <c r="AT193" s="151" t="s">
        <v>339</v>
      </c>
      <c r="AU193" s="151" t="s">
        <v>81</v>
      </c>
      <c r="AY193" s="18" t="s">
        <v>160</v>
      </c>
      <c r="BE193" s="152">
        <f>IF(N193="základní",J193,0)</f>
        <v>347.7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81</v>
      </c>
      <c r="BK193" s="152">
        <f>ROUND(I193*H193,2)</f>
        <v>347.7</v>
      </c>
      <c r="BL193" s="18" t="s">
        <v>161</v>
      </c>
      <c r="BM193" s="151" t="s">
        <v>442</v>
      </c>
    </row>
    <row r="194" spans="2:51" s="12" customFormat="1" ht="12">
      <c r="B194" s="157"/>
      <c r="D194" s="153" t="s">
        <v>169</v>
      </c>
      <c r="E194" s="158" t="s">
        <v>1</v>
      </c>
      <c r="F194" s="159" t="s">
        <v>443</v>
      </c>
      <c r="H194" s="160">
        <v>57.036</v>
      </c>
      <c r="L194" s="157"/>
      <c r="M194" s="161"/>
      <c r="N194" s="162"/>
      <c r="O194" s="162"/>
      <c r="P194" s="162"/>
      <c r="Q194" s="162"/>
      <c r="R194" s="162"/>
      <c r="S194" s="162"/>
      <c r="T194" s="163"/>
      <c r="AT194" s="158" t="s">
        <v>169</v>
      </c>
      <c r="AU194" s="158" t="s">
        <v>81</v>
      </c>
      <c r="AV194" s="12" t="s">
        <v>83</v>
      </c>
      <c r="AW194" s="12" t="s">
        <v>31</v>
      </c>
      <c r="AX194" s="12" t="s">
        <v>74</v>
      </c>
      <c r="AY194" s="158" t="s">
        <v>160</v>
      </c>
    </row>
    <row r="195" spans="2:51" s="15" customFormat="1" ht="12">
      <c r="B195" s="177"/>
      <c r="D195" s="153" t="s">
        <v>169</v>
      </c>
      <c r="E195" s="178" t="s">
        <v>1</v>
      </c>
      <c r="F195" s="179" t="s">
        <v>199</v>
      </c>
      <c r="H195" s="180">
        <v>57.036</v>
      </c>
      <c r="L195" s="177"/>
      <c r="M195" s="181"/>
      <c r="N195" s="182"/>
      <c r="O195" s="182"/>
      <c r="P195" s="182"/>
      <c r="Q195" s="182"/>
      <c r="R195" s="182"/>
      <c r="S195" s="182"/>
      <c r="T195" s="183"/>
      <c r="AT195" s="178" t="s">
        <v>169</v>
      </c>
      <c r="AU195" s="178" t="s">
        <v>81</v>
      </c>
      <c r="AV195" s="15" t="s">
        <v>161</v>
      </c>
      <c r="AW195" s="15" t="s">
        <v>31</v>
      </c>
      <c r="AX195" s="15" t="s">
        <v>74</v>
      </c>
      <c r="AY195" s="178" t="s">
        <v>160</v>
      </c>
    </row>
    <row r="196" spans="2:51" s="12" customFormat="1" ht="12">
      <c r="B196" s="157"/>
      <c r="D196" s="153" t="s">
        <v>169</v>
      </c>
      <c r="E196" s="158" t="s">
        <v>1</v>
      </c>
      <c r="F196" s="159" t="s">
        <v>444</v>
      </c>
      <c r="H196" s="160">
        <v>57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169</v>
      </c>
      <c r="AU196" s="158" t="s">
        <v>81</v>
      </c>
      <c r="AV196" s="12" t="s">
        <v>83</v>
      </c>
      <c r="AW196" s="12" t="s">
        <v>31</v>
      </c>
      <c r="AX196" s="12" t="s">
        <v>81</v>
      </c>
      <c r="AY196" s="158" t="s">
        <v>160</v>
      </c>
    </row>
    <row r="197" spans="1:65" s="2" customFormat="1" ht="33" customHeight="1">
      <c r="A197" s="30"/>
      <c r="B197" s="140"/>
      <c r="C197" s="194">
        <v>51</v>
      </c>
      <c r="D197" s="194" t="s">
        <v>339</v>
      </c>
      <c r="E197" s="195" t="s">
        <v>445</v>
      </c>
      <c r="F197" s="196" t="s">
        <v>446</v>
      </c>
      <c r="G197" s="197" t="s">
        <v>447</v>
      </c>
      <c r="H197" s="198">
        <v>768.2955</v>
      </c>
      <c r="I197" s="199">
        <v>4.3</v>
      </c>
      <c r="J197" s="199">
        <f>ROUND(I197*H197,2)</f>
        <v>3303.67</v>
      </c>
      <c r="K197" s="196" t="s">
        <v>1015</v>
      </c>
      <c r="L197" s="200"/>
      <c r="M197" s="201" t="s">
        <v>1</v>
      </c>
      <c r="N197" s="202" t="s">
        <v>39</v>
      </c>
      <c r="O197" s="149">
        <v>0</v>
      </c>
      <c r="P197" s="149">
        <f>O197*H197</f>
        <v>0</v>
      </c>
      <c r="Q197" s="149">
        <v>0.001</v>
      </c>
      <c r="R197" s="149">
        <f>Q197*H197</f>
        <v>0.7682954999999999</v>
      </c>
      <c r="S197" s="149">
        <v>0</v>
      </c>
      <c r="T197" s="150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1" t="s">
        <v>216</v>
      </c>
      <c r="AT197" s="151" t="s">
        <v>339</v>
      </c>
      <c r="AU197" s="151" t="s">
        <v>81</v>
      </c>
      <c r="AY197" s="18" t="s">
        <v>160</v>
      </c>
      <c r="BE197" s="152">
        <f>IF(N197="základní",J197,0)</f>
        <v>3303.67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81</v>
      </c>
      <c r="BK197" s="152">
        <f>ROUND(I197*H197,2)</f>
        <v>3303.67</v>
      </c>
      <c r="BL197" s="18" t="s">
        <v>161</v>
      </c>
      <c r="BM197" s="151" t="s">
        <v>448</v>
      </c>
    </row>
    <row r="198" spans="2:51" s="12" customFormat="1" ht="12">
      <c r="B198" s="157"/>
      <c r="D198" s="153" t="s">
        <v>169</v>
      </c>
      <c r="E198" s="158" t="s">
        <v>1</v>
      </c>
      <c r="F198" s="159" t="s">
        <v>449</v>
      </c>
      <c r="H198" s="160">
        <v>768.2955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169</v>
      </c>
      <c r="AU198" s="158" t="s">
        <v>81</v>
      </c>
      <c r="AV198" s="12" t="s">
        <v>83</v>
      </c>
      <c r="AW198" s="12" t="s">
        <v>31</v>
      </c>
      <c r="AX198" s="12" t="s">
        <v>74</v>
      </c>
      <c r="AY198" s="158" t="s">
        <v>160</v>
      </c>
    </row>
    <row r="199" spans="2:51" s="15" customFormat="1" ht="12">
      <c r="B199" s="177"/>
      <c r="D199" s="153" t="s">
        <v>169</v>
      </c>
      <c r="E199" s="178" t="s">
        <v>1</v>
      </c>
      <c r="F199" s="179" t="s">
        <v>199</v>
      </c>
      <c r="H199" s="180">
        <v>768.2955</v>
      </c>
      <c r="L199" s="177"/>
      <c r="M199" s="181"/>
      <c r="N199" s="182"/>
      <c r="O199" s="182"/>
      <c r="P199" s="182"/>
      <c r="Q199" s="182"/>
      <c r="R199" s="182"/>
      <c r="S199" s="182"/>
      <c r="T199" s="183"/>
      <c r="AT199" s="178" t="s">
        <v>169</v>
      </c>
      <c r="AU199" s="178" t="s">
        <v>81</v>
      </c>
      <c r="AV199" s="15" t="s">
        <v>161</v>
      </c>
      <c r="AW199" s="15" t="s">
        <v>31</v>
      </c>
      <c r="AX199" s="15" t="s">
        <v>81</v>
      </c>
      <c r="AY199" s="178" t="s">
        <v>160</v>
      </c>
    </row>
    <row r="200" spans="1:65" s="2" customFormat="1" ht="55.5" customHeight="1">
      <c r="A200" s="30"/>
      <c r="B200" s="140"/>
      <c r="C200" s="194">
        <v>53</v>
      </c>
      <c r="D200" s="194" t="s">
        <v>339</v>
      </c>
      <c r="E200" s="195" t="s">
        <v>450</v>
      </c>
      <c r="F200" s="196" t="s">
        <v>451</v>
      </c>
      <c r="G200" s="197" t="s">
        <v>213</v>
      </c>
      <c r="H200" s="198">
        <v>54.87825</v>
      </c>
      <c r="I200" s="199">
        <v>393.3</v>
      </c>
      <c r="J200" s="199">
        <f>ROUND(I200*H200,2)</f>
        <v>21583.62</v>
      </c>
      <c r="K200" s="196" t="s">
        <v>1015</v>
      </c>
      <c r="L200" s="200"/>
      <c r="M200" s="201" t="s">
        <v>1</v>
      </c>
      <c r="N200" s="202" t="s">
        <v>39</v>
      </c>
      <c r="O200" s="149">
        <v>0</v>
      </c>
      <c r="P200" s="149">
        <f>O200*H200</f>
        <v>0</v>
      </c>
      <c r="Q200" s="149">
        <v>0.028</v>
      </c>
      <c r="R200" s="149">
        <f>Q200*H200</f>
        <v>1.536591</v>
      </c>
      <c r="S200" s="149">
        <v>0</v>
      </c>
      <c r="T200" s="150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1" t="s">
        <v>216</v>
      </c>
      <c r="AT200" s="151" t="s">
        <v>339</v>
      </c>
      <c r="AU200" s="151" t="s">
        <v>81</v>
      </c>
      <c r="AY200" s="18" t="s">
        <v>160</v>
      </c>
      <c r="BE200" s="152">
        <f>IF(N200="základní",J200,0)</f>
        <v>21583.62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8" t="s">
        <v>81</v>
      </c>
      <c r="BK200" s="152">
        <f>ROUND(I200*H200,2)</f>
        <v>21583.62</v>
      </c>
      <c r="BL200" s="18" t="s">
        <v>161</v>
      </c>
      <c r="BM200" s="151" t="s">
        <v>452</v>
      </c>
    </row>
    <row r="201" spans="1:47" s="2" customFormat="1" ht="48.75">
      <c r="A201" s="30"/>
      <c r="B201" s="31"/>
      <c r="C201" s="30"/>
      <c r="D201" s="153" t="s">
        <v>167</v>
      </c>
      <c r="E201" s="30"/>
      <c r="F201" s="154" t="s">
        <v>453</v>
      </c>
      <c r="G201" s="30"/>
      <c r="H201" s="30"/>
      <c r="I201" s="30"/>
      <c r="J201" s="30"/>
      <c r="K201" s="30"/>
      <c r="L201" s="31"/>
      <c r="M201" s="155"/>
      <c r="N201" s="156"/>
      <c r="O201" s="56"/>
      <c r="P201" s="56"/>
      <c r="Q201" s="56"/>
      <c r="R201" s="56"/>
      <c r="S201" s="56"/>
      <c r="T201" s="57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8" t="s">
        <v>167</v>
      </c>
      <c r="AU201" s="18" t="s">
        <v>81</v>
      </c>
    </row>
    <row r="202" spans="2:51" s="12" customFormat="1" ht="12">
      <c r="B202" s="157"/>
      <c r="D202" s="153" t="s">
        <v>169</v>
      </c>
      <c r="E202" s="158" t="s">
        <v>1</v>
      </c>
      <c r="F202" s="159" t="s">
        <v>454</v>
      </c>
      <c r="H202" s="160">
        <v>54.87825</v>
      </c>
      <c r="L202" s="157"/>
      <c r="M202" s="161"/>
      <c r="N202" s="162"/>
      <c r="O202" s="162"/>
      <c r="P202" s="162"/>
      <c r="Q202" s="162"/>
      <c r="R202" s="162"/>
      <c r="S202" s="162"/>
      <c r="T202" s="163"/>
      <c r="AT202" s="158" t="s">
        <v>169</v>
      </c>
      <c r="AU202" s="158" t="s">
        <v>81</v>
      </c>
      <c r="AV202" s="12" t="s">
        <v>83</v>
      </c>
      <c r="AW202" s="12" t="s">
        <v>31</v>
      </c>
      <c r="AX202" s="12" t="s">
        <v>74</v>
      </c>
      <c r="AY202" s="158" t="s">
        <v>160</v>
      </c>
    </row>
    <row r="203" spans="2:51" s="15" customFormat="1" ht="12">
      <c r="B203" s="177"/>
      <c r="D203" s="153" t="s">
        <v>169</v>
      </c>
      <c r="E203" s="178" t="s">
        <v>1</v>
      </c>
      <c r="F203" s="179" t="s">
        <v>199</v>
      </c>
      <c r="H203" s="180">
        <v>54.87825</v>
      </c>
      <c r="L203" s="177"/>
      <c r="M203" s="181"/>
      <c r="N203" s="182"/>
      <c r="O203" s="182"/>
      <c r="P203" s="182"/>
      <c r="Q203" s="182"/>
      <c r="R203" s="182"/>
      <c r="S203" s="182"/>
      <c r="T203" s="183"/>
      <c r="AT203" s="178" t="s">
        <v>169</v>
      </c>
      <c r="AU203" s="178" t="s">
        <v>81</v>
      </c>
      <c r="AV203" s="15" t="s">
        <v>161</v>
      </c>
      <c r="AW203" s="15" t="s">
        <v>31</v>
      </c>
      <c r="AX203" s="15" t="s">
        <v>81</v>
      </c>
      <c r="AY203" s="178" t="s">
        <v>160</v>
      </c>
    </row>
    <row r="204" spans="1:65" s="2" customFormat="1" ht="24.2" customHeight="1">
      <c r="A204" s="30"/>
      <c r="B204" s="140"/>
      <c r="C204" s="141">
        <v>32</v>
      </c>
      <c r="D204" s="141" t="s">
        <v>162</v>
      </c>
      <c r="E204" s="142" t="s">
        <v>455</v>
      </c>
      <c r="F204" s="143" t="s">
        <v>456</v>
      </c>
      <c r="G204" s="144" t="s">
        <v>213</v>
      </c>
      <c r="H204" s="145">
        <v>52.265</v>
      </c>
      <c r="I204" s="146">
        <v>360</v>
      </c>
      <c r="J204" s="146">
        <f>ROUND(I204*H204,2)</f>
        <v>18815.4</v>
      </c>
      <c r="K204" s="143" t="s">
        <v>1015</v>
      </c>
      <c r="L204" s="31"/>
      <c r="M204" s="147" t="s">
        <v>1</v>
      </c>
      <c r="N204" s="148" t="s">
        <v>39</v>
      </c>
      <c r="O204" s="149">
        <v>0</v>
      </c>
      <c r="P204" s="149">
        <f>O204*H204</f>
        <v>0</v>
      </c>
      <c r="Q204" s="149">
        <v>0.01176</v>
      </c>
      <c r="R204" s="149">
        <f>Q204*H204</f>
        <v>0.6146364</v>
      </c>
      <c r="S204" s="149">
        <v>0</v>
      </c>
      <c r="T204" s="150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1" t="s">
        <v>161</v>
      </c>
      <c r="AT204" s="151" t="s">
        <v>162</v>
      </c>
      <c r="AU204" s="151" t="s">
        <v>81</v>
      </c>
      <c r="AY204" s="18" t="s">
        <v>160</v>
      </c>
      <c r="BE204" s="152">
        <f>IF(N204="základní",J204,0)</f>
        <v>18815.4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8" t="s">
        <v>81</v>
      </c>
      <c r="BK204" s="152">
        <f>ROUND(I204*H204,2)</f>
        <v>18815.4</v>
      </c>
      <c r="BL204" s="18" t="s">
        <v>161</v>
      </c>
      <c r="BM204" s="151" t="s">
        <v>457</v>
      </c>
    </row>
    <row r="205" spans="2:51" s="14" customFormat="1" ht="12">
      <c r="B205" s="171"/>
      <c r="D205" s="153" t="s">
        <v>169</v>
      </c>
      <c r="E205" s="172" t="s">
        <v>1</v>
      </c>
      <c r="F205" s="173" t="s">
        <v>405</v>
      </c>
      <c r="H205" s="172" t="s">
        <v>1</v>
      </c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169</v>
      </c>
      <c r="AU205" s="172" t="s">
        <v>81</v>
      </c>
      <c r="AV205" s="14" t="s">
        <v>81</v>
      </c>
      <c r="AW205" s="14" t="s">
        <v>31</v>
      </c>
      <c r="AX205" s="14" t="s">
        <v>74</v>
      </c>
      <c r="AY205" s="172" t="s">
        <v>160</v>
      </c>
    </row>
    <row r="206" spans="2:51" s="12" customFormat="1" ht="12">
      <c r="B206" s="157"/>
      <c r="D206" s="153" t="s">
        <v>169</v>
      </c>
      <c r="E206" s="158" t="s">
        <v>1</v>
      </c>
      <c r="F206" s="159" t="s">
        <v>413</v>
      </c>
      <c r="H206" s="160">
        <v>12.925</v>
      </c>
      <c r="L206" s="157"/>
      <c r="M206" s="161"/>
      <c r="N206" s="162"/>
      <c r="O206" s="162"/>
      <c r="P206" s="162"/>
      <c r="Q206" s="162"/>
      <c r="R206" s="162"/>
      <c r="S206" s="162"/>
      <c r="T206" s="163"/>
      <c r="AT206" s="158" t="s">
        <v>169</v>
      </c>
      <c r="AU206" s="158" t="s">
        <v>81</v>
      </c>
      <c r="AV206" s="12" t="s">
        <v>83</v>
      </c>
      <c r="AW206" s="12" t="s">
        <v>31</v>
      </c>
      <c r="AX206" s="12" t="s">
        <v>74</v>
      </c>
      <c r="AY206" s="158" t="s">
        <v>160</v>
      </c>
    </row>
    <row r="207" spans="2:51" s="13" customFormat="1" ht="12">
      <c r="B207" s="164"/>
      <c r="D207" s="153" t="s">
        <v>169</v>
      </c>
      <c r="E207" s="165" t="s">
        <v>1</v>
      </c>
      <c r="F207" s="166" t="s">
        <v>174</v>
      </c>
      <c r="H207" s="167">
        <v>12.925</v>
      </c>
      <c r="L207" s="164"/>
      <c r="M207" s="168"/>
      <c r="N207" s="169"/>
      <c r="O207" s="169"/>
      <c r="P207" s="169"/>
      <c r="Q207" s="169"/>
      <c r="R207" s="169"/>
      <c r="S207" s="169"/>
      <c r="T207" s="170"/>
      <c r="AT207" s="165" t="s">
        <v>169</v>
      </c>
      <c r="AU207" s="165" t="s">
        <v>81</v>
      </c>
      <c r="AV207" s="13" t="s">
        <v>91</v>
      </c>
      <c r="AW207" s="13" t="s">
        <v>31</v>
      </c>
      <c r="AX207" s="13" t="s">
        <v>74</v>
      </c>
      <c r="AY207" s="165" t="s">
        <v>160</v>
      </c>
    </row>
    <row r="208" spans="2:51" s="14" customFormat="1" ht="12">
      <c r="B208" s="171"/>
      <c r="D208" s="153" t="s">
        <v>169</v>
      </c>
      <c r="E208" s="172" t="s">
        <v>1</v>
      </c>
      <c r="F208" s="173" t="s">
        <v>407</v>
      </c>
      <c r="H208" s="172" t="s">
        <v>1</v>
      </c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169</v>
      </c>
      <c r="AU208" s="172" t="s">
        <v>81</v>
      </c>
      <c r="AV208" s="14" t="s">
        <v>81</v>
      </c>
      <c r="AW208" s="14" t="s">
        <v>31</v>
      </c>
      <c r="AX208" s="14" t="s">
        <v>74</v>
      </c>
      <c r="AY208" s="172" t="s">
        <v>160</v>
      </c>
    </row>
    <row r="209" spans="2:51" s="12" customFormat="1" ht="12">
      <c r="B209" s="157"/>
      <c r="D209" s="153" t="s">
        <v>169</v>
      </c>
      <c r="E209" s="158" t="s">
        <v>1</v>
      </c>
      <c r="F209" s="159" t="s">
        <v>414</v>
      </c>
      <c r="H209" s="160">
        <v>0.66</v>
      </c>
      <c r="L209" s="157"/>
      <c r="M209" s="161"/>
      <c r="N209" s="162"/>
      <c r="O209" s="162"/>
      <c r="P209" s="162"/>
      <c r="Q209" s="162"/>
      <c r="R209" s="162"/>
      <c r="S209" s="162"/>
      <c r="T209" s="163"/>
      <c r="AT209" s="158" t="s">
        <v>169</v>
      </c>
      <c r="AU209" s="158" t="s">
        <v>81</v>
      </c>
      <c r="AV209" s="12" t="s">
        <v>83</v>
      </c>
      <c r="AW209" s="12" t="s">
        <v>31</v>
      </c>
      <c r="AX209" s="12" t="s">
        <v>74</v>
      </c>
      <c r="AY209" s="158" t="s">
        <v>160</v>
      </c>
    </row>
    <row r="210" spans="2:51" s="13" customFormat="1" ht="12">
      <c r="B210" s="164"/>
      <c r="D210" s="153" t="s">
        <v>169</v>
      </c>
      <c r="E210" s="165" t="s">
        <v>1</v>
      </c>
      <c r="F210" s="166" t="s">
        <v>174</v>
      </c>
      <c r="H210" s="167">
        <v>0.66</v>
      </c>
      <c r="L210" s="164"/>
      <c r="M210" s="168"/>
      <c r="N210" s="169"/>
      <c r="O210" s="169"/>
      <c r="P210" s="169"/>
      <c r="Q210" s="169"/>
      <c r="R210" s="169"/>
      <c r="S210" s="169"/>
      <c r="T210" s="170"/>
      <c r="AT210" s="165" t="s">
        <v>169</v>
      </c>
      <c r="AU210" s="165" t="s">
        <v>81</v>
      </c>
      <c r="AV210" s="13" t="s">
        <v>91</v>
      </c>
      <c r="AW210" s="13" t="s">
        <v>31</v>
      </c>
      <c r="AX210" s="13" t="s">
        <v>74</v>
      </c>
      <c r="AY210" s="165" t="s">
        <v>160</v>
      </c>
    </row>
    <row r="211" spans="2:51" s="14" customFormat="1" ht="12">
      <c r="B211" s="171"/>
      <c r="D211" s="153" t="s">
        <v>169</v>
      </c>
      <c r="E211" s="172" t="s">
        <v>1</v>
      </c>
      <c r="F211" s="173" t="s">
        <v>424</v>
      </c>
      <c r="H211" s="172" t="s">
        <v>1</v>
      </c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169</v>
      </c>
      <c r="AU211" s="172" t="s">
        <v>81</v>
      </c>
      <c r="AV211" s="14" t="s">
        <v>81</v>
      </c>
      <c r="AW211" s="14" t="s">
        <v>31</v>
      </c>
      <c r="AX211" s="14" t="s">
        <v>74</v>
      </c>
      <c r="AY211" s="172" t="s">
        <v>160</v>
      </c>
    </row>
    <row r="212" spans="2:51" s="12" customFormat="1" ht="12">
      <c r="B212" s="157"/>
      <c r="D212" s="153" t="s">
        <v>169</v>
      </c>
      <c r="E212" s="158" t="s">
        <v>1</v>
      </c>
      <c r="F212" s="159" t="s">
        <v>425</v>
      </c>
      <c r="H212" s="160">
        <v>4.7</v>
      </c>
      <c r="L212" s="157"/>
      <c r="M212" s="161"/>
      <c r="N212" s="162"/>
      <c r="O212" s="162"/>
      <c r="P212" s="162"/>
      <c r="Q212" s="162"/>
      <c r="R212" s="162"/>
      <c r="S212" s="162"/>
      <c r="T212" s="163"/>
      <c r="AT212" s="158" t="s">
        <v>169</v>
      </c>
      <c r="AU212" s="158" t="s">
        <v>81</v>
      </c>
      <c r="AV212" s="12" t="s">
        <v>83</v>
      </c>
      <c r="AW212" s="12" t="s">
        <v>31</v>
      </c>
      <c r="AX212" s="12" t="s">
        <v>74</v>
      </c>
      <c r="AY212" s="158" t="s">
        <v>160</v>
      </c>
    </row>
    <row r="213" spans="2:51" s="12" customFormat="1" ht="12">
      <c r="B213" s="157"/>
      <c r="D213" s="153" t="s">
        <v>169</v>
      </c>
      <c r="E213" s="158" t="s">
        <v>1</v>
      </c>
      <c r="F213" s="159" t="s">
        <v>426</v>
      </c>
      <c r="H213" s="160">
        <v>0.24</v>
      </c>
      <c r="L213" s="157"/>
      <c r="M213" s="161"/>
      <c r="N213" s="162"/>
      <c r="O213" s="162"/>
      <c r="P213" s="162"/>
      <c r="Q213" s="162"/>
      <c r="R213" s="162"/>
      <c r="S213" s="162"/>
      <c r="T213" s="163"/>
      <c r="AT213" s="158" t="s">
        <v>169</v>
      </c>
      <c r="AU213" s="158" t="s">
        <v>81</v>
      </c>
      <c r="AV213" s="12" t="s">
        <v>83</v>
      </c>
      <c r="AW213" s="12" t="s">
        <v>31</v>
      </c>
      <c r="AX213" s="12" t="s">
        <v>74</v>
      </c>
      <c r="AY213" s="158" t="s">
        <v>160</v>
      </c>
    </row>
    <row r="214" spans="2:51" s="12" customFormat="1" ht="12">
      <c r="B214" s="157"/>
      <c r="D214" s="153" t="s">
        <v>169</v>
      </c>
      <c r="E214" s="158" t="s">
        <v>1</v>
      </c>
      <c r="F214" s="159" t="s">
        <v>427</v>
      </c>
      <c r="H214" s="160">
        <v>15.51</v>
      </c>
      <c r="L214" s="157"/>
      <c r="M214" s="161"/>
      <c r="N214" s="162"/>
      <c r="O214" s="162"/>
      <c r="P214" s="162"/>
      <c r="Q214" s="162"/>
      <c r="R214" s="162"/>
      <c r="S214" s="162"/>
      <c r="T214" s="163"/>
      <c r="AT214" s="158" t="s">
        <v>169</v>
      </c>
      <c r="AU214" s="158" t="s">
        <v>81</v>
      </c>
      <c r="AV214" s="12" t="s">
        <v>83</v>
      </c>
      <c r="AW214" s="12" t="s">
        <v>31</v>
      </c>
      <c r="AX214" s="12" t="s">
        <v>74</v>
      </c>
      <c r="AY214" s="158" t="s">
        <v>160</v>
      </c>
    </row>
    <row r="215" spans="2:51" s="12" customFormat="1" ht="12">
      <c r="B215" s="157"/>
      <c r="D215" s="153" t="s">
        <v>169</v>
      </c>
      <c r="E215" s="158" t="s">
        <v>1</v>
      </c>
      <c r="F215" s="159" t="s">
        <v>428</v>
      </c>
      <c r="H215" s="160">
        <v>15.51</v>
      </c>
      <c r="L215" s="157"/>
      <c r="M215" s="161"/>
      <c r="N215" s="162"/>
      <c r="O215" s="162"/>
      <c r="P215" s="162"/>
      <c r="Q215" s="162"/>
      <c r="R215" s="162"/>
      <c r="S215" s="162"/>
      <c r="T215" s="163"/>
      <c r="AT215" s="158" t="s">
        <v>169</v>
      </c>
      <c r="AU215" s="158" t="s">
        <v>81</v>
      </c>
      <c r="AV215" s="12" t="s">
        <v>83</v>
      </c>
      <c r="AW215" s="12" t="s">
        <v>31</v>
      </c>
      <c r="AX215" s="12" t="s">
        <v>74</v>
      </c>
      <c r="AY215" s="158" t="s">
        <v>160</v>
      </c>
    </row>
    <row r="216" spans="2:51" s="12" customFormat="1" ht="12">
      <c r="B216" s="157"/>
      <c r="D216" s="153" t="s">
        <v>169</v>
      </c>
      <c r="E216" s="158" t="s">
        <v>1</v>
      </c>
      <c r="F216" s="159" t="s">
        <v>429</v>
      </c>
      <c r="H216" s="160">
        <v>1.44</v>
      </c>
      <c r="L216" s="157"/>
      <c r="M216" s="161"/>
      <c r="N216" s="162"/>
      <c r="O216" s="162"/>
      <c r="P216" s="162"/>
      <c r="Q216" s="162"/>
      <c r="R216" s="162"/>
      <c r="S216" s="162"/>
      <c r="T216" s="163"/>
      <c r="AT216" s="158" t="s">
        <v>169</v>
      </c>
      <c r="AU216" s="158" t="s">
        <v>81</v>
      </c>
      <c r="AV216" s="12" t="s">
        <v>83</v>
      </c>
      <c r="AW216" s="12" t="s">
        <v>31</v>
      </c>
      <c r="AX216" s="12" t="s">
        <v>74</v>
      </c>
      <c r="AY216" s="158" t="s">
        <v>160</v>
      </c>
    </row>
    <row r="217" spans="2:51" s="12" customFormat="1" ht="12">
      <c r="B217" s="157"/>
      <c r="D217" s="153" t="s">
        <v>169</v>
      </c>
      <c r="E217" s="158" t="s">
        <v>1</v>
      </c>
      <c r="F217" s="159" t="s">
        <v>430</v>
      </c>
      <c r="H217" s="160">
        <v>1.28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58" t="s">
        <v>169</v>
      </c>
      <c r="AU217" s="158" t="s">
        <v>81</v>
      </c>
      <c r="AV217" s="12" t="s">
        <v>83</v>
      </c>
      <c r="AW217" s="12" t="s">
        <v>31</v>
      </c>
      <c r="AX217" s="12" t="s">
        <v>74</v>
      </c>
      <c r="AY217" s="158" t="s">
        <v>160</v>
      </c>
    </row>
    <row r="218" spans="2:51" s="13" customFormat="1" ht="12">
      <c r="B218" s="164"/>
      <c r="D218" s="153" t="s">
        <v>169</v>
      </c>
      <c r="E218" s="165" t="s">
        <v>1</v>
      </c>
      <c r="F218" s="166" t="s">
        <v>174</v>
      </c>
      <c r="H218" s="167">
        <v>38.68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169</v>
      </c>
      <c r="AU218" s="165" t="s">
        <v>81</v>
      </c>
      <c r="AV218" s="13" t="s">
        <v>91</v>
      </c>
      <c r="AW218" s="13" t="s">
        <v>31</v>
      </c>
      <c r="AX218" s="13" t="s">
        <v>74</v>
      </c>
      <c r="AY218" s="165" t="s">
        <v>160</v>
      </c>
    </row>
    <row r="219" spans="2:51" s="15" customFormat="1" ht="12">
      <c r="B219" s="177"/>
      <c r="D219" s="153" t="s">
        <v>169</v>
      </c>
      <c r="E219" s="178" t="s">
        <v>1</v>
      </c>
      <c r="F219" s="179" t="s">
        <v>199</v>
      </c>
      <c r="H219" s="180">
        <v>52.26499999999999</v>
      </c>
      <c r="L219" s="177"/>
      <c r="M219" s="181"/>
      <c r="N219" s="182"/>
      <c r="O219" s="182"/>
      <c r="P219" s="182"/>
      <c r="Q219" s="182"/>
      <c r="R219" s="182"/>
      <c r="S219" s="182"/>
      <c r="T219" s="183"/>
      <c r="AT219" s="178" t="s">
        <v>169</v>
      </c>
      <c r="AU219" s="178" t="s">
        <v>81</v>
      </c>
      <c r="AV219" s="15" t="s">
        <v>161</v>
      </c>
      <c r="AW219" s="15" t="s">
        <v>31</v>
      </c>
      <c r="AX219" s="15" t="s">
        <v>81</v>
      </c>
      <c r="AY219" s="178" t="s">
        <v>160</v>
      </c>
    </row>
    <row r="220" spans="1:65" s="2" customFormat="1" ht="33" customHeight="1">
      <c r="A220" s="30"/>
      <c r="B220" s="140"/>
      <c r="C220" s="194">
        <v>54</v>
      </c>
      <c r="D220" s="194" t="s">
        <v>339</v>
      </c>
      <c r="E220" s="195" t="s">
        <v>458</v>
      </c>
      <c r="F220" s="196" t="s">
        <v>459</v>
      </c>
      <c r="G220" s="197" t="s">
        <v>213</v>
      </c>
      <c r="H220" s="198">
        <v>62.718</v>
      </c>
      <c r="I220" s="199">
        <v>13.3</v>
      </c>
      <c r="J220" s="199">
        <f>ROUND(I220*H220,2)</f>
        <v>834.15</v>
      </c>
      <c r="K220" s="196" t="s">
        <v>1015</v>
      </c>
      <c r="L220" s="200"/>
      <c r="M220" s="201" t="s">
        <v>1</v>
      </c>
      <c r="N220" s="202" t="s">
        <v>39</v>
      </c>
      <c r="O220" s="149">
        <v>0</v>
      </c>
      <c r="P220" s="149">
        <f>O220*H220</f>
        <v>0</v>
      </c>
      <c r="Q220" s="149">
        <v>0.00016</v>
      </c>
      <c r="R220" s="149">
        <f>Q220*H220</f>
        <v>0.010034880000000001</v>
      </c>
      <c r="S220" s="149">
        <v>0</v>
      </c>
      <c r="T220" s="15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1" t="s">
        <v>216</v>
      </c>
      <c r="AT220" s="151" t="s">
        <v>339</v>
      </c>
      <c r="AU220" s="151" t="s">
        <v>81</v>
      </c>
      <c r="AY220" s="18" t="s">
        <v>160</v>
      </c>
      <c r="BE220" s="152">
        <f>IF(N220="základní",J220,0)</f>
        <v>834.15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81</v>
      </c>
      <c r="BK220" s="152">
        <f>ROUND(I220*H220,2)</f>
        <v>834.15</v>
      </c>
      <c r="BL220" s="18" t="s">
        <v>161</v>
      </c>
      <c r="BM220" s="151" t="s">
        <v>460</v>
      </c>
    </row>
    <row r="221" spans="2:51" s="12" customFormat="1" ht="12">
      <c r="B221" s="157"/>
      <c r="D221" s="153" t="s">
        <v>169</v>
      </c>
      <c r="E221" s="158" t="s">
        <v>1</v>
      </c>
      <c r="F221" s="159" t="s">
        <v>461</v>
      </c>
      <c r="H221" s="160">
        <v>62.718</v>
      </c>
      <c r="L221" s="157"/>
      <c r="M221" s="161"/>
      <c r="N221" s="162"/>
      <c r="O221" s="162"/>
      <c r="P221" s="162"/>
      <c r="Q221" s="162"/>
      <c r="R221" s="162"/>
      <c r="S221" s="162"/>
      <c r="T221" s="163"/>
      <c r="AT221" s="158" t="s">
        <v>169</v>
      </c>
      <c r="AU221" s="158" t="s">
        <v>81</v>
      </c>
      <c r="AV221" s="12" t="s">
        <v>83</v>
      </c>
      <c r="AW221" s="12" t="s">
        <v>31</v>
      </c>
      <c r="AX221" s="12" t="s">
        <v>74</v>
      </c>
      <c r="AY221" s="158" t="s">
        <v>160</v>
      </c>
    </row>
    <row r="222" spans="2:51" s="15" customFormat="1" ht="12">
      <c r="B222" s="177"/>
      <c r="D222" s="153" t="s">
        <v>169</v>
      </c>
      <c r="E222" s="178" t="s">
        <v>1</v>
      </c>
      <c r="F222" s="179" t="s">
        <v>199</v>
      </c>
      <c r="H222" s="180">
        <v>62.718</v>
      </c>
      <c r="L222" s="177"/>
      <c r="M222" s="181"/>
      <c r="N222" s="182"/>
      <c r="O222" s="182"/>
      <c r="P222" s="182"/>
      <c r="Q222" s="182"/>
      <c r="R222" s="182"/>
      <c r="S222" s="182"/>
      <c r="T222" s="183"/>
      <c r="AT222" s="178" t="s">
        <v>169</v>
      </c>
      <c r="AU222" s="178" t="s">
        <v>81</v>
      </c>
      <c r="AV222" s="15" t="s">
        <v>161</v>
      </c>
      <c r="AW222" s="15" t="s">
        <v>31</v>
      </c>
      <c r="AX222" s="15" t="s">
        <v>81</v>
      </c>
      <c r="AY222" s="178" t="s">
        <v>160</v>
      </c>
    </row>
    <row r="223" spans="2:63" s="11" customFormat="1" ht="25.9" customHeight="1">
      <c r="B223" s="130"/>
      <c r="D223" s="131" t="s">
        <v>73</v>
      </c>
      <c r="E223" s="132" t="s">
        <v>241</v>
      </c>
      <c r="F223" s="132" t="s">
        <v>242</v>
      </c>
      <c r="J223" s="133">
        <f>BK223</f>
        <v>1667.01</v>
      </c>
      <c r="L223" s="130"/>
      <c r="M223" s="134"/>
      <c r="N223" s="135"/>
      <c r="O223" s="135"/>
      <c r="P223" s="136">
        <f>SUM(P224:P225)</f>
        <v>0</v>
      </c>
      <c r="Q223" s="135"/>
      <c r="R223" s="136">
        <f>SUM(R224:R225)</f>
        <v>0</v>
      </c>
      <c r="S223" s="135"/>
      <c r="T223" s="137">
        <f>SUM(T224:T225)</f>
        <v>0</v>
      </c>
      <c r="AR223" s="131" t="s">
        <v>81</v>
      </c>
      <c r="AT223" s="138" t="s">
        <v>73</v>
      </c>
      <c r="AU223" s="138" t="s">
        <v>74</v>
      </c>
      <c r="AY223" s="131" t="s">
        <v>160</v>
      </c>
      <c r="BK223" s="139">
        <f>SUM(BK224:BK225)</f>
        <v>1667.01</v>
      </c>
    </row>
    <row r="224" spans="1:65" s="2" customFormat="1" ht="37.9" customHeight="1">
      <c r="A224" s="30"/>
      <c r="B224" s="140"/>
      <c r="C224" s="141">
        <v>83</v>
      </c>
      <c r="D224" s="141" t="s">
        <v>162</v>
      </c>
      <c r="E224" s="142" t="s">
        <v>243</v>
      </c>
      <c r="F224" s="143" t="s">
        <v>244</v>
      </c>
      <c r="G224" s="144" t="s">
        <v>245</v>
      </c>
      <c r="H224" s="145">
        <v>4.443</v>
      </c>
      <c r="I224" s="146">
        <v>375.2</v>
      </c>
      <c r="J224" s="146">
        <f>ROUND(I224*H224,2)</f>
        <v>1667.01</v>
      </c>
      <c r="K224" s="143" t="s">
        <v>1015</v>
      </c>
      <c r="L224" s="31"/>
      <c r="M224" s="147" t="s">
        <v>1</v>
      </c>
      <c r="N224" s="148" t="s">
        <v>39</v>
      </c>
      <c r="O224" s="149">
        <v>0</v>
      </c>
      <c r="P224" s="149">
        <f>O224*H224</f>
        <v>0</v>
      </c>
      <c r="Q224" s="149">
        <v>0</v>
      </c>
      <c r="R224" s="149">
        <f>Q224*H224</f>
        <v>0</v>
      </c>
      <c r="S224" s="149">
        <v>0</v>
      </c>
      <c r="T224" s="150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1" t="s">
        <v>161</v>
      </c>
      <c r="AT224" s="151" t="s">
        <v>162</v>
      </c>
      <c r="AU224" s="151" t="s">
        <v>81</v>
      </c>
      <c r="AY224" s="18" t="s">
        <v>160</v>
      </c>
      <c r="BE224" s="152">
        <f>IF(N224="základní",J224,0)</f>
        <v>1667.01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8" t="s">
        <v>81</v>
      </c>
      <c r="BK224" s="152">
        <f>ROUND(I224*H224,2)</f>
        <v>1667.01</v>
      </c>
      <c r="BL224" s="18" t="s">
        <v>161</v>
      </c>
      <c r="BM224" s="151" t="s">
        <v>462</v>
      </c>
    </row>
    <row r="225" spans="1:47" s="2" customFormat="1" ht="19.5">
      <c r="A225" s="30"/>
      <c r="B225" s="31"/>
      <c r="C225" s="30"/>
      <c r="D225" s="153" t="s">
        <v>167</v>
      </c>
      <c r="E225" s="30"/>
      <c r="F225" s="154" t="s">
        <v>247</v>
      </c>
      <c r="G225" s="30"/>
      <c r="H225" s="30"/>
      <c r="I225" s="30"/>
      <c r="J225" s="30"/>
      <c r="K225" s="30"/>
      <c r="L225" s="31"/>
      <c r="M225" s="155"/>
      <c r="N225" s="156"/>
      <c r="O225" s="56"/>
      <c r="P225" s="56"/>
      <c r="Q225" s="56"/>
      <c r="R225" s="56"/>
      <c r="S225" s="56"/>
      <c r="T225" s="57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8" t="s">
        <v>167</v>
      </c>
      <c r="AU225" s="18" t="s">
        <v>81</v>
      </c>
    </row>
    <row r="226" spans="2:63" s="11" customFormat="1" ht="25.9" customHeight="1">
      <c r="B226" s="130"/>
      <c r="D226" s="131" t="s">
        <v>73</v>
      </c>
      <c r="E226" s="132" t="s">
        <v>463</v>
      </c>
      <c r="F226" s="132" t="s">
        <v>464</v>
      </c>
      <c r="J226" s="133">
        <f>BK226</f>
        <v>163221.58999999997</v>
      </c>
      <c r="L226" s="130"/>
      <c r="M226" s="134"/>
      <c r="N226" s="135"/>
      <c r="O226" s="135"/>
      <c r="P226" s="136">
        <f>SUM(P227:P247)</f>
        <v>237.44304</v>
      </c>
      <c r="Q226" s="135"/>
      <c r="R226" s="136">
        <f>SUM(R227:R247)</f>
        <v>2.6925096</v>
      </c>
      <c r="S226" s="135"/>
      <c r="T226" s="137">
        <f>SUM(T227:T247)</f>
        <v>0</v>
      </c>
      <c r="AR226" s="131" t="s">
        <v>81</v>
      </c>
      <c r="AT226" s="138" t="s">
        <v>73</v>
      </c>
      <c r="AU226" s="138" t="s">
        <v>74</v>
      </c>
      <c r="AY226" s="131" t="s">
        <v>160</v>
      </c>
      <c r="BK226" s="139">
        <f>SUM(BK227:BK247)</f>
        <v>163221.58999999997</v>
      </c>
    </row>
    <row r="227" spans="1:65" s="2" customFormat="1" ht="49.15" customHeight="1">
      <c r="A227" s="30"/>
      <c r="B227" s="140"/>
      <c r="C227" s="141">
        <v>116</v>
      </c>
      <c r="D227" s="141" t="s">
        <v>162</v>
      </c>
      <c r="E227" s="142" t="s">
        <v>465</v>
      </c>
      <c r="F227" s="143" t="s">
        <v>466</v>
      </c>
      <c r="G227" s="144" t="s">
        <v>213</v>
      </c>
      <c r="H227" s="145">
        <v>21.632</v>
      </c>
      <c r="I227" s="146">
        <v>720</v>
      </c>
      <c r="J227" s="146">
        <f>ROUND(I227*H227,2)</f>
        <v>15575.04</v>
      </c>
      <c r="K227" s="143" t="s">
        <v>1015</v>
      </c>
      <c r="L227" s="31"/>
      <c r="M227" s="147" t="s">
        <v>1</v>
      </c>
      <c r="N227" s="148" t="s">
        <v>39</v>
      </c>
      <c r="O227" s="149">
        <v>0</v>
      </c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1" t="s">
        <v>161</v>
      </c>
      <c r="AT227" s="151" t="s">
        <v>162</v>
      </c>
      <c r="AU227" s="151" t="s">
        <v>81</v>
      </c>
      <c r="AY227" s="18" t="s">
        <v>160</v>
      </c>
      <c r="BE227" s="152">
        <f>IF(N227="základní",J227,0)</f>
        <v>15575.04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8" t="s">
        <v>81</v>
      </c>
      <c r="BK227" s="152">
        <f>ROUND(I227*H227,2)</f>
        <v>15575.04</v>
      </c>
      <c r="BL227" s="18" t="s">
        <v>161</v>
      </c>
      <c r="BM227" s="151" t="s">
        <v>467</v>
      </c>
    </row>
    <row r="228" spans="1:47" s="2" customFormat="1" ht="58.5">
      <c r="A228" s="30"/>
      <c r="B228" s="31"/>
      <c r="C228" s="30"/>
      <c r="D228" s="153" t="s">
        <v>167</v>
      </c>
      <c r="E228" s="30"/>
      <c r="F228" s="154" t="s">
        <v>468</v>
      </c>
      <c r="G228" s="30"/>
      <c r="H228" s="30"/>
      <c r="I228" s="30"/>
      <c r="J228" s="30"/>
      <c r="K228" s="30"/>
      <c r="L228" s="31"/>
      <c r="M228" s="155"/>
      <c r="N228" s="156"/>
      <c r="O228" s="56"/>
      <c r="P228" s="56"/>
      <c r="Q228" s="56"/>
      <c r="R228" s="56"/>
      <c r="S228" s="56"/>
      <c r="T228" s="57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8" t="s">
        <v>167</v>
      </c>
      <c r="AU228" s="18" t="s">
        <v>81</v>
      </c>
    </row>
    <row r="229" spans="2:51" s="14" customFormat="1" ht="12">
      <c r="B229" s="171"/>
      <c r="D229" s="153" t="s">
        <v>169</v>
      </c>
      <c r="E229" s="172" t="s">
        <v>1</v>
      </c>
      <c r="F229" s="173" t="s">
        <v>469</v>
      </c>
      <c r="H229" s="172" t="s">
        <v>1</v>
      </c>
      <c r="L229" s="171"/>
      <c r="M229" s="174"/>
      <c r="N229" s="175"/>
      <c r="O229" s="175"/>
      <c r="P229" s="175"/>
      <c r="Q229" s="175"/>
      <c r="R229" s="175"/>
      <c r="S229" s="175"/>
      <c r="T229" s="176"/>
      <c r="AT229" s="172" t="s">
        <v>169</v>
      </c>
      <c r="AU229" s="172" t="s">
        <v>81</v>
      </c>
      <c r="AV229" s="14" t="s">
        <v>81</v>
      </c>
      <c r="AW229" s="14" t="s">
        <v>31</v>
      </c>
      <c r="AX229" s="14" t="s">
        <v>74</v>
      </c>
      <c r="AY229" s="172" t="s">
        <v>160</v>
      </c>
    </row>
    <row r="230" spans="2:51" s="12" customFormat="1" ht="12">
      <c r="B230" s="157"/>
      <c r="D230" s="153" t="s">
        <v>169</v>
      </c>
      <c r="E230" s="158" t="s">
        <v>1</v>
      </c>
      <c r="F230" s="159" t="s">
        <v>470</v>
      </c>
      <c r="H230" s="160">
        <v>21.632</v>
      </c>
      <c r="L230" s="157"/>
      <c r="M230" s="161"/>
      <c r="N230" s="162"/>
      <c r="O230" s="162"/>
      <c r="P230" s="162"/>
      <c r="Q230" s="162"/>
      <c r="R230" s="162"/>
      <c r="S230" s="162"/>
      <c r="T230" s="163"/>
      <c r="AT230" s="158" t="s">
        <v>169</v>
      </c>
      <c r="AU230" s="158" t="s">
        <v>81</v>
      </c>
      <c r="AV230" s="12" t="s">
        <v>83</v>
      </c>
      <c r="AW230" s="12" t="s">
        <v>31</v>
      </c>
      <c r="AX230" s="12" t="s">
        <v>81</v>
      </c>
      <c r="AY230" s="158" t="s">
        <v>160</v>
      </c>
    </row>
    <row r="231" spans="1:65" s="2" customFormat="1" ht="21.75" customHeight="1">
      <c r="A231" s="30"/>
      <c r="B231" s="140"/>
      <c r="C231" s="141"/>
      <c r="D231" s="141" t="s">
        <v>162</v>
      </c>
      <c r="E231" s="142" t="s">
        <v>471</v>
      </c>
      <c r="F231" s="143" t="s">
        <v>472</v>
      </c>
      <c r="G231" s="144" t="s">
        <v>203</v>
      </c>
      <c r="H231" s="145">
        <v>243.88</v>
      </c>
      <c r="I231" s="146">
        <v>515.2</v>
      </c>
      <c r="J231" s="146">
        <f>ROUND(I231*H231,2)</f>
        <v>125646.98</v>
      </c>
      <c r="K231" s="143" t="s">
        <v>1013</v>
      </c>
      <c r="L231" s="31"/>
      <c r="M231" s="147" t="s">
        <v>1</v>
      </c>
      <c r="N231" s="148" t="s">
        <v>39</v>
      </c>
      <c r="O231" s="149">
        <v>0.908</v>
      </c>
      <c r="P231" s="149">
        <f>O231*H231</f>
        <v>221.44304</v>
      </c>
      <c r="Q231" s="149">
        <v>0.01002</v>
      </c>
      <c r="R231" s="149">
        <f>Q231*H231</f>
        <v>2.4436776</v>
      </c>
      <c r="S231" s="149">
        <v>0</v>
      </c>
      <c r="T231" s="150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1" t="s">
        <v>265</v>
      </c>
      <c r="AT231" s="151" t="s">
        <v>162</v>
      </c>
      <c r="AU231" s="151" t="s">
        <v>81</v>
      </c>
      <c r="AY231" s="18" t="s">
        <v>160</v>
      </c>
      <c r="BE231" s="152">
        <f>IF(N231="základní",J231,0)</f>
        <v>125646.98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8" t="s">
        <v>81</v>
      </c>
      <c r="BK231" s="152">
        <f>ROUND(I231*H231,2)</f>
        <v>125646.98</v>
      </c>
      <c r="BL231" s="18" t="s">
        <v>265</v>
      </c>
      <c r="BM231" s="151" t="s">
        <v>473</v>
      </c>
    </row>
    <row r="232" spans="2:51" s="14" customFormat="1" ht="12">
      <c r="B232" s="171"/>
      <c r="D232" s="153" t="s">
        <v>169</v>
      </c>
      <c r="E232" s="172" t="s">
        <v>1</v>
      </c>
      <c r="F232" s="173" t="s">
        <v>474</v>
      </c>
      <c r="H232" s="172" t="s">
        <v>1</v>
      </c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169</v>
      </c>
      <c r="AU232" s="172" t="s">
        <v>81</v>
      </c>
      <c r="AV232" s="14" t="s">
        <v>81</v>
      </c>
      <c r="AW232" s="14" t="s">
        <v>31</v>
      </c>
      <c r="AX232" s="14" t="s">
        <v>74</v>
      </c>
      <c r="AY232" s="172" t="s">
        <v>160</v>
      </c>
    </row>
    <row r="233" spans="2:51" s="12" customFormat="1" ht="12">
      <c r="B233" s="157"/>
      <c r="D233" s="153" t="s">
        <v>169</v>
      </c>
      <c r="E233" s="158" t="s">
        <v>1</v>
      </c>
      <c r="F233" s="159" t="s">
        <v>475</v>
      </c>
      <c r="H233" s="160">
        <v>23.8</v>
      </c>
      <c r="L233" s="157"/>
      <c r="M233" s="161"/>
      <c r="N233" s="162"/>
      <c r="O233" s="162"/>
      <c r="P233" s="162"/>
      <c r="Q233" s="162"/>
      <c r="R233" s="162"/>
      <c r="S233" s="162"/>
      <c r="T233" s="163"/>
      <c r="AT233" s="158" t="s">
        <v>169</v>
      </c>
      <c r="AU233" s="158" t="s">
        <v>81</v>
      </c>
      <c r="AV233" s="12" t="s">
        <v>83</v>
      </c>
      <c r="AW233" s="12" t="s">
        <v>31</v>
      </c>
      <c r="AX233" s="12" t="s">
        <v>74</v>
      </c>
      <c r="AY233" s="158" t="s">
        <v>160</v>
      </c>
    </row>
    <row r="234" spans="2:51" s="12" customFormat="1" ht="12">
      <c r="B234" s="157"/>
      <c r="D234" s="153" t="s">
        <v>169</v>
      </c>
      <c r="E234" s="158" t="s">
        <v>1</v>
      </c>
      <c r="F234" s="159" t="s">
        <v>476</v>
      </c>
      <c r="H234" s="160">
        <v>1.2</v>
      </c>
      <c r="L234" s="157"/>
      <c r="M234" s="161"/>
      <c r="N234" s="162"/>
      <c r="O234" s="162"/>
      <c r="P234" s="162"/>
      <c r="Q234" s="162"/>
      <c r="R234" s="162"/>
      <c r="S234" s="162"/>
      <c r="T234" s="163"/>
      <c r="AT234" s="158" t="s">
        <v>169</v>
      </c>
      <c r="AU234" s="158" t="s">
        <v>81</v>
      </c>
      <c r="AV234" s="12" t="s">
        <v>83</v>
      </c>
      <c r="AW234" s="12" t="s">
        <v>31</v>
      </c>
      <c r="AX234" s="12" t="s">
        <v>74</v>
      </c>
      <c r="AY234" s="158" t="s">
        <v>160</v>
      </c>
    </row>
    <row r="235" spans="2:51" s="12" customFormat="1" ht="12">
      <c r="B235" s="157"/>
      <c r="D235" s="153" t="s">
        <v>169</v>
      </c>
      <c r="E235" s="158" t="s">
        <v>1</v>
      </c>
      <c r="F235" s="159" t="s">
        <v>477</v>
      </c>
      <c r="H235" s="160">
        <v>21.98</v>
      </c>
      <c r="L235" s="157"/>
      <c r="M235" s="161"/>
      <c r="N235" s="162"/>
      <c r="O235" s="162"/>
      <c r="P235" s="162"/>
      <c r="Q235" s="162"/>
      <c r="R235" s="162"/>
      <c r="S235" s="162"/>
      <c r="T235" s="163"/>
      <c r="AT235" s="158" t="s">
        <v>169</v>
      </c>
      <c r="AU235" s="158" t="s">
        <v>81</v>
      </c>
      <c r="AV235" s="12" t="s">
        <v>83</v>
      </c>
      <c r="AW235" s="12" t="s">
        <v>31</v>
      </c>
      <c r="AX235" s="12" t="s">
        <v>74</v>
      </c>
      <c r="AY235" s="158" t="s">
        <v>160</v>
      </c>
    </row>
    <row r="236" spans="2:51" s="12" customFormat="1" ht="12">
      <c r="B236" s="157"/>
      <c r="D236" s="153" t="s">
        <v>169</v>
      </c>
      <c r="E236" s="158" t="s">
        <v>1</v>
      </c>
      <c r="F236" s="159" t="s">
        <v>478</v>
      </c>
      <c r="H236" s="160">
        <v>91.65</v>
      </c>
      <c r="L236" s="157"/>
      <c r="M236" s="161"/>
      <c r="N236" s="162"/>
      <c r="O236" s="162"/>
      <c r="P236" s="162"/>
      <c r="Q236" s="162"/>
      <c r="R236" s="162"/>
      <c r="S236" s="162"/>
      <c r="T236" s="163"/>
      <c r="AT236" s="158" t="s">
        <v>169</v>
      </c>
      <c r="AU236" s="158" t="s">
        <v>81</v>
      </c>
      <c r="AV236" s="12" t="s">
        <v>83</v>
      </c>
      <c r="AW236" s="12" t="s">
        <v>31</v>
      </c>
      <c r="AX236" s="12" t="s">
        <v>74</v>
      </c>
      <c r="AY236" s="158" t="s">
        <v>160</v>
      </c>
    </row>
    <row r="237" spans="2:51" s="12" customFormat="1" ht="12">
      <c r="B237" s="157"/>
      <c r="D237" s="153" t="s">
        <v>169</v>
      </c>
      <c r="E237" s="158" t="s">
        <v>1</v>
      </c>
      <c r="F237" s="159" t="s">
        <v>479</v>
      </c>
      <c r="H237" s="160">
        <v>91.65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8" t="s">
        <v>169</v>
      </c>
      <c r="AU237" s="158" t="s">
        <v>81</v>
      </c>
      <c r="AV237" s="12" t="s">
        <v>83</v>
      </c>
      <c r="AW237" s="12" t="s">
        <v>31</v>
      </c>
      <c r="AX237" s="12" t="s">
        <v>74</v>
      </c>
      <c r="AY237" s="158" t="s">
        <v>160</v>
      </c>
    </row>
    <row r="238" spans="2:51" s="12" customFormat="1" ht="12">
      <c r="B238" s="157"/>
      <c r="D238" s="153" t="s">
        <v>169</v>
      </c>
      <c r="E238" s="158" t="s">
        <v>1</v>
      </c>
      <c r="F238" s="159" t="s">
        <v>480</v>
      </c>
      <c r="H238" s="160">
        <v>7.2</v>
      </c>
      <c r="L238" s="157"/>
      <c r="M238" s="161"/>
      <c r="N238" s="162"/>
      <c r="O238" s="162"/>
      <c r="P238" s="162"/>
      <c r="Q238" s="162"/>
      <c r="R238" s="162"/>
      <c r="S238" s="162"/>
      <c r="T238" s="163"/>
      <c r="AT238" s="158" t="s">
        <v>169</v>
      </c>
      <c r="AU238" s="158" t="s">
        <v>81</v>
      </c>
      <c r="AV238" s="12" t="s">
        <v>83</v>
      </c>
      <c r="AW238" s="12" t="s">
        <v>31</v>
      </c>
      <c r="AX238" s="12" t="s">
        <v>74</v>
      </c>
      <c r="AY238" s="158" t="s">
        <v>160</v>
      </c>
    </row>
    <row r="239" spans="2:51" s="13" customFormat="1" ht="12">
      <c r="B239" s="164"/>
      <c r="D239" s="153" t="s">
        <v>169</v>
      </c>
      <c r="E239" s="165" t="s">
        <v>1</v>
      </c>
      <c r="F239" s="166" t="s">
        <v>174</v>
      </c>
      <c r="H239" s="167">
        <v>237.48</v>
      </c>
      <c r="L239" s="164"/>
      <c r="M239" s="168"/>
      <c r="N239" s="169"/>
      <c r="O239" s="169"/>
      <c r="P239" s="169"/>
      <c r="Q239" s="169"/>
      <c r="R239" s="169"/>
      <c r="S239" s="169"/>
      <c r="T239" s="170"/>
      <c r="AT239" s="165" t="s">
        <v>169</v>
      </c>
      <c r="AU239" s="165" t="s">
        <v>81</v>
      </c>
      <c r="AV239" s="13" t="s">
        <v>91</v>
      </c>
      <c r="AW239" s="13" t="s">
        <v>31</v>
      </c>
      <c r="AX239" s="13" t="s">
        <v>74</v>
      </c>
      <c r="AY239" s="165" t="s">
        <v>160</v>
      </c>
    </row>
    <row r="240" spans="2:51" s="12" customFormat="1" ht="12">
      <c r="B240" s="157"/>
      <c r="D240" s="153" t="s">
        <v>169</v>
      </c>
      <c r="E240" s="158" t="s">
        <v>1</v>
      </c>
      <c r="F240" s="159" t="s">
        <v>481</v>
      </c>
      <c r="H240" s="160">
        <v>6.4</v>
      </c>
      <c r="L240" s="157"/>
      <c r="M240" s="161"/>
      <c r="N240" s="162"/>
      <c r="O240" s="162"/>
      <c r="P240" s="162"/>
      <c r="Q240" s="162"/>
      <c r="R240" s="162"/>
      <c r="S240" s="162"/>
      <c r="T240" s="163"/>
      <c r="AT240" s="158" t="s">
        <v>169</v>
      </c>
      <c r="AU240" s="158" t="s">
        <v>81</v>
      </c>
      <c r="AV240" s="12" t="s">
        <v>83</v>
      </c>
      <c r="AW240" s="12" t="s">
        <v>31</v>
      </c>
      <c r="AX240" s="12" t="s">
        <v>74</v>
      </c>
      <c r="AY240" s="158" t="s">
        <v>160</v>
      </c>
    </row>
    <row r="241" spans="2:51" s="13" customFormat="1" ht="12">
      <c r="B241" s="164"/>
      <c r="D241" s="153" t="s">
        <v>169</v>
      </c>
      <c r="E241" s="165" t="s">
        <v>1</v>
      </c>
      <c r="F241" s="166" t="s">
        <v>174</v>
      </c>
      <c r="H241" s="167">
        <v>6.4</v>
      </c>
      <c r="L241" s="164"/>
      <c r="M241" s="168"/>
      <c r="N241" s="169"/>
      <c r="O241" s="169"/>
      <c r="P241" s="169"/>
      <c r="Q241" s="169"/>
      <c r="R241" s="169"/>
      <c r="S241" s="169"/>
      <c r="T241" s="170"/>
      <c r="AT241" s="165" t="s">
        <v>169</v>
      </c>
      <c r="AU241" s="165" t="s">
        <v>81</v>
      </c>
      <c r="AV241" s="13" t="s">
        <v>91</v>
      </c>
      <c r="AW241" s="13" t="s">
        <v>31</v>
      </c>
      <c r="AX241" s="13" t="s">
        <v>74</v>
      </c>
      <c r="AY241" s="165" t="s">
        <v>160</v>
      </c>
    </row>
    <row r="242" spans="2:51" s="15" customFormat="1" ht="12">
      <c r="B242" s="177"/>
      <c r="D242" s="153" t="s">
        <v>169</v>
      </c>
      <c r="E242" s="178" t="s">
        <v>1</v>
      </c>
      <c r="F242" s="179" t="s">
        <v>199</v>
      </c>
      <c r="H242" s="180">
        <v>243.88</v>
      </c>
      <c r="L242" s="177"/>
      <c r="M242" s="181"/>
      <c r="N242" s="182"/>
      <c r="O242" s="182"/>
      <c r="P242" s="182"/>
      <c r="Q242" s="182"/>
      <c r="R242" s="182"/>
      <c r="S242" s="182"/>
      <c r="T242" s="183"/>
      <c r="AT242" s="178" t="s">
        <v>169</v>
      </c>
      <c r="AU242" s="178" t="s">
        <v>81</v>
      </c>
      <c r="AV242" s="15" t="s">
        <v>161</v>
      </c>
      <c r="AW242" s="15" t="s">
        <v>31</v>
      </c>
      <c r="AX242" s="15" t="s">
        <v>81</v>
      </c>
      <c r="AY242" s="178" t="s">
        <v>160</v>
      </c>
    </row>
    <row r="243" spans="1:65" s="2" customFormat="1" ht="21.75" customHeight="1">
      <c r="A243" s="30"/>
      <c r="B243" s="140"/>
      <c r="C243" s="141"/>
      <c r="D243" s="141" t="s">
        <v>162</v>
      </c>
      <c r="E243" s="142" t="s">
        <v>482</v>
      </c>
      <c r="F243" s="143" t="s">
        <v>483</v>
      </c>
      <c r="G243" s="144" t="s">
        <v>441</v>
      </c>
      <c r="H243" s="145">
        <v>16</v>
      </c>
      <c r="I243" s="146">
        <v>1324.22</v>
      </c>
      <c r="J243" s="146">
        <f>ROUND(I243*H243,2)</f>
        <v>21187.52</v>
      </c>
      <c r="K243" s="143" t="s">
        <v>1013</v>
      </c>
      <c r="L243" s="31"/>
      <c r="M243" s="147" t="s">
        <v>1</v>
      </c>
      <c r="N243" s="148" t="s">
        <v>39</v>
      </c>
      <c r="O243" s="149">
        <v>1</v>
      </c>
      <c r="P243" s="149">
        <f>O243*H243</f>
        <v>16</v>
      </c>
      <c r="Q243" s="149">
        <v>0.015552</v>
      </c>
      <c r="R243" s="149">
        <f>Q243*H243</f>
        <v>0.248832</v>
      </c>
      <c r="S243" s="149">
        <v>0</v>
      </c>
      <c r="T243" s="150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1" t="s">
        <v>161</v>
      </c>
      <c r="AT243" s="151" t="s">
        <v>162</v>
      </c>
      <c r="AU243" s="151" t="s">
        <v>81</v>
      </c>
      <c r="AY243" s="18" t="s">
        <v>160</v>
      </c>
      <c r="BE243" s="152">
        <f>IF(N243="základní",J243,0)</f>
        <v>21187.52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8" t="s">
        <v>81</v>
      </c>
      <c r="BK243" s="152">
        <f>ROUND(I243*H243,2)</f>
        <v>21187.52</v>
      </c>
      <c r="BL243" s="18" t="s">
        <v>161</v>
      </c>
      <c r="BM243" s="151" t="s">
        <v>484</v>
      </c>
    </row>
    <row r="244" spans="2:51" s="14" customFormat="1" ht="12">
      <c r="B244" s="171"/>
      <c r="D244" s="153" t="s">
        <v>169</v>
      </c>
      <c r="E244" s="172" t="s">
        <v>1</v>
      </c>
      <c r="F244" s="173" t="s">
        <v>485</v>
      </c>
      <c r="H244" s="172" t="s">
        <v>1</v>
      </c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169</v>
      </c>
      <c r="AU244" s="172" t="s">
        <v>81</v>
      </c>
      <c r="AV244" s="14" t="s">
        <v>81</v>
      </c>
      <c r="AW244" s="14" t="s">
        <v>31</v>
      </c>
      <c r="AX244" s="14" t="s">
        <v>74</v>
      </c>
      <c r="AY244" s="172" t="s">
        <v>160</v>
      </c>
    </row>
    <row r="245" spans="2:51" s="12" customFormat="1" ht="12">
      <c r="B245" s="157"/>
      <c r="D245" s="153" t="s">
        <v>169</v>
      </c>
      <c r="E245" s="158" t="s">
        <v>1</v>
      </c>
      <c r="F245" s="159" t="s">
        <v>265</v>
      </c>
      <c r="H245" s="160">
        <v>16</v>
      </c>
      <c r="L245" s="157"/>
      <c r="M245" s="161"/>
      <c r="N245" s="162"/>
      <c r="O245" s="162"/>
      <c r="P245" s="162"/>
      <c r="Q245" s="162"/>
      <c r="R245" s="162"/>
      <c r="S245" s="162"/>
      <c r="T245" s="163"/>
      <c r="AT245" s="158" t="s">
        <v>169</v>
      </c>
      <c r="AU245" s="158" t="s">
        <v>81</v>
      </c>
      <c r="AV245" s="12" t="s">
        <v>83</v>
      </c>
      <c r="AW245" s="12" t="s">
        <v>31</v>
      </c>
      <c r="AX245" s="12" t="s">
        <v>81</v>
      </c>
      <c r="AY245" s="158" t="s">
        <v>160</v>
      </c>
    </row>
    <row r="246" spans="1:65" s="2" customFormat="1" ht="21.75" customHeight="1">
      <c r="A246" s="30"/>
      <c r="B246" s="140"/>
      <c r="C246" s="141">
        <v>121</v>
      </c>
      <c r="D246" s="141" t="s">
        <v>162</v>
      </c>
      <c r="E246" s="142" t="s">
        <v>486</v>
      </c>
      <c r="F246" s="143" t="s">
        <v>487</v>
      </c>
      <c r="G246" s="144" t="s">
        <v>488</v>
      </c>
      <c r="H246" s="145">
        <v>1624.0954</v>
      </c>
      <c r="I246" s="146">
        <v>0.5</v>
      </c>
      <c r="J246" s="146">
        <f>ROUND(I246*H246,2)</f>
        <v>812.05</v>
      </c>
      <c r="K246" s="143" t="s">
        <v>1015</v>
      </c>
      <c r="L246" s="31"/>
      <c r="M246" s="147" t="s">
        <v>1</v>
      </c>
      <c r="N246" s="148" t="s">
        <v>39</v>
      </c>
      <c r="O246" s="149">
        <v>0</v>
      </c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51" t="s">
        <v>161</v>
      </c>
      <c r="AT246" s="151" t="s">
        <v>162</v>
      </c>
      <c r="AU246" s="151" t="s">
        <v>81</v>
      </c>
      <c r="AY246" s="18" t="s">
        <v>160</v>
      </c>
      <c r="BE246" s="152">
        <f>IF(N246="základní",J246,0)</f>
        <v>812.05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8" t="s">
        <v>81</v>
      </c>
      <c r="BK246" s="152">
        <f>ROUND(I246*H246,2)</f>
        <v>812.05</v>
      </c>
      <c r="BL246" s="18" t="s">
        <v>161</v>
      </c>
      <c r="BM246" s="151" t="s">
        <v>489</v>
      </c>
    </row>
    <row r="247" spans="1:47" s="2" customFormat="1" ht="19.5">
      <c r="A247" s="30"/>
      <c r="B247" s="31"/>
      <c r="C247" s="30"/>
      <c r="D247" s="153" t="s">
        <v>167</v>
      </c>
      <c r="E247" s="30"/>
      <c r="F247" s="154" t="s">
        <v>490</v>
      </c>
      <c r="G247" s="30"/>
      <c r="H247" s="30"/>
      <c r="I247" s="30"/>
      <c r="J247" s="30"/>
      <c r="K247" s="30"/>
      <c r="L247" s="31"/>
      <c r="M247" s="155"/>
      <c r="N247" s="156"/>
      <c r="O247" s="56"/>
      <c r="P247" s="56"/>
      <c r="Q247" s="56"/>
      <c r="R247" s="56"/>
      <c r="S247" s="56"/>
      <c r="T247" s="57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T247" s="18" t="s">
        <v>167</v>
      </c>
      <c r="AU247" s="18" t="s">
        <v>81</v>
      </c>
    </row>
    <row r="248" spans="2:63" s="11" customFormat="1" ht="25.9" customHeight="1">
      <c r="B248" s="130"/>
      <c r="D248" s="131" t="s">
        <v>73</v>
      </c>
      <c r="E248" s="132" t="s">
        <v>491</v>
      </c>
      <c r="F248" s="132" t="s">
        <v>492</v>
      </c>
      <c r="J248" s="133">
        <f>BK248</f>
        <v>323461.05</v>
      </c>
      <c r="L248" s="130"/>
      <c r="M248" s="134"/>
      <c r="N248" s="135"/>
      <c r="O248" s="135"/>
      <c r="P248" s="136">
        <f>SUM(P249:P278)</f>
        <v>5.6171999999999995</v>
      </c>
      <c r="Q248" s="135"/>
      <c r="R248" s="136">
        <f>SUM(R249:R278)</f>
        <v>0.004832</v>
      </c>
      <c r="S248" s="135"/>
      <c r="T248" s="137">
        <f>SUM(T249:T278)</f>
        <v>0</v>
      </c>
      <c r="AR248" s="131" t="s">
        <v>81</v>
      </c>
      <c r="AT248" s="138" t="s">
        <v>73</v>
      </c>
      <c r="AU248" s="138" t="s">
        <v>74</v>
      </c>
      <c r="AY248" s="131" t="s">
        <v>160</v>
      </c>
      <c r="BK248" s="139">
        <f>SUM(BK249:BK278)</f>
        <v>323461.05</v>
      </c>
    </row>
    <row r="249" spans="1:65" s="2" customFormat="1" ht="16.5" customHeight="1">
      <c r="A249" s="30"/>
      <c r="B249" s="140"/>
      <c r="C249" s="141">
        <v>162</v>
      </c>
      <c r="D249" s="141" t="s">
        <v>162</v>
      </c>
      <c r="E249" s="142" t="s">
        <v>493</v>
      </c>
      <c r="F249" s="143" t="s">
        <v>494</v>
      </c>
      <c r="G249" s="144" t="s">
        <v>203</v>
      </c>
      <c r="H249" s="145">
        <v>30.2</v>
      </c>
      <c r="I249" s="146">
        <v>122.91</v>
      </c>
      <c r="J249" s="146">
        <f>ROUND(I249*H249,2)</f>
        <v>3711.88</v>
      </c>
      <c r="K249" s="143" t="s">
        <v>1015</v>
      </c>
      <c r="L249" s="31"/>
      <c r="M249" s="147" t="s">
        <v>1</v>
      </c>
      <c r="N249" s="148" t="s">
        <v>39</v>
      </c>
      <c r="O249" s="149">
        <v>0.186</v>
      </c>
      <c r="P249" s="149">
        <f>O249*H249</f>
        <v>5.6171999999999995</v>
      </c>
      <c r="Q249" s="149">
        <v>0.00016</v>
      </c>
      <c r="R249" s="149">
        <f>Q249*H249</f>
        <v>0.004832</v>
      </c>
      <c r="S249" s="149">
        <v>0</v>
      </c>
      <c r="T249" s="150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1" t="s">
        <v>161</v>
      </c>
      <c r="AT249" s="151" t="s">
        <v>162</v>
      </c>
      <c r="AU249" s="151" t="s">
        <v>81</v>
      </c>
      <c r="AY249" s="18" t="s">
        <v>160</v>
      </c>
      <c r="BE249" s="152">
        <f>IF(N249="základní",J249,0)</f>
        <v>3711.88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8" t="s">
        <v>81</v>
      </c>
      <c r="BK249" s="152">
        <f>ROUND(I249*H249,2)</f>
        <v>3711.88</v>
      </c>
      <c r="BL249" s="18" t="s">
        <v>161</v>
      </c>
      <c r="BM249" s="151" t="s">
        <v>495</v>
      </c>
    </row>
    <row r="250" spans="1:47" s="2" customFormat="1" ht="19.5">
      <c r="A250" s="30"/>
      <c r="B250" s="31"/>
      <c r="C250" s="30"/>
      <c r="D250" s="153" t="s">
        <v>167</v>
      </c>
      <c r="E250" s="30"/>
      <c r="F250" s="154" t="s">
        <v>496</v>
      </c>
      <c r="G250" s="30"/>
      <c r="H250" s="30"/>
      <c r="I250" s="30"/>
      <c r="J250" s="30"/>
      <c r="K250" s="30"/>
      <c r="L250" s="31"/>
      <c r="M250" s="155"/>
      <c r="N250" s="156"/>
      <c r="O250" s="56"/>
      <c r="P250" s="56"/>
      <c r="Q250" s="56"/>
      <c r="R250" s="56"/>
      <c r="S250" s="56"/>
      <c r="T250" s="57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8" t="s">
        <v>167</v>
      </c>
      <c r="AU250" s="18" t="s">
        <v>81</v>
      </c>
    </row>
    <row r="251" spans="2:51" s="12" customFormat="1" ht="12">
      <c r="B251" s="157"/>
      <c r="D251" s="153" t="s">
        <v>169</v>
      </c>
      <c r="E251" s="158" t="s">
        <v>1</v>
      </c>
      <c r="F251" s="159" t="s">
        <v>497</v>
      </c>
      <c r="H251" s="160">
        <v>4</v>
      </c>
      <c r="L251" s="157"/>
      <c r="M251" s="161"/>
      <c r="N251" s="162"/>
      <c r="O251" s="162"/>
      <c r="P251" s="162"/>
      <c r="Q251" s="162"/>
      <c r="R251" s="162"/>
      <c r="S251" s="162"/>
      <c r="T251" s="163"/>
      <c r="AT251" s="158" t="s">
        <v>169</v>
      </c>
      <c r="AU251" s="158" t="s">
        <v>81</v>
      </c>
      <c r="AV251" s="12" t="s">
        <v>83</v>
      </c>
      <c r="AW251" s="12" t="s">
        <v>31</v>
      </c>
      <c r="AX251" s="12" t="s">
        <v>74</v>
      </c>
      <c r="AY251" s="158" t="s">
        <v>160</v>
      </c>
    </row>
    <row r="252" spans="2:51" s="12" customFormat="1" ht="12">
      <c r="B252" s="157"/>
      <c r="D252" s="153" t="s">
        <v>169</v>
      </c>
      <c r="E252" s="158" t="s">
        <v>1</v>
      </c>
      <c r="F252" s="159" t="s">
        <v>498</v>
      </c>
      <c r="H252" s="160">
        <v>0.4</v>
      </c>
      <c r="L252" s="157"/>
      <c r="M252" s="161"/>
      <c r="N252" s="162"/>
      <c r="O252" s="162"/>
      <c r="P252" s="162"/>
      <c r="Q252" s="162"/>
      <c r="R252" s="162"/>
      <c r="S252" s="162"/>
      <c r="T252" s="163"/>
      <c r="AT252" s="158" t="s">
        <v>169</v>
      </c>
      <c r="AU252" s="158" t="s">
        <v>81</v>
      </c>
      <c r="AV252" s="12" t="s">
        <v>83</v>
      </c>
      <c r="AW252" s="12" t="s">
        <v>31</v>
      </c>
      <c r="AX252" s="12" t="s">
        <v>74</v>
      </c>
      <c r="AY252" s="158" t="s">
        <v>160</v>
      </c>
    </row>
    <row r="253" spans="2:51" s="12" customFormat="1" ht="12">
      <c r="B253" s="157"/>
      <c r="D253" s="153" t="s">
        <v>169</v>
      </c>
      <c r="E253" s="158" t="s">
        <v>1</v>
      </c>
      <c r="F253" s="159" t="s">
        <v>499</v>
      </c>
      <c r="H253" s="160">
        <v>15.6</v>
      </c>
      <c r="L253" s="157"/>
      <c r="M253" s="161"/>
      <c r="N253" s="162"/>
      <c r="O253" s="162"/>
      <c r="P253" s="162"/>
      <c r="Q253" s="162"/>
      <c r="R253" s="162"/>
      <c r="S253" s="162"/>
      <c r="T253" s="163"/>
      <c r="AT253" s="158" t="s">
        <v>169</v>
      </c>
      <c r="AU253" s="158" t="s">
        <v>81</v>
      </c>
      <c r="AV253" s="12" t="s">
        <v>83</v>
      </c>
      <c r="AW253" s="12" t="s">
        <v>31</v>
      </c>
      <c r="AX253" s="12" t="s">
        <v>74</v>
      </c>
      <c r="AY253" s="158" t="s">
        <v>160</v>
      </c>
    </row>
    <row r="254" spans="2:51" s="12" customFormat="1" ht="12">
      <c r="B254" s="157"/>
      <c r="D254" s="153" t="s">
        <v>169</v>
      </c>
      <c r="E254" s="158" t="s">
        <v>1</v>
      </c>
      <c r="F254" s="159" t="s">
        <v>500</v>
      </c>
      <c r="H254" s="160">
        <v>7.8</v>
      </c>
      <c r="L254" s="157"/>
      <c r="M254" s="161"/>
      <c r="N254" s="162"/>
      <c r="O254" s="162"/>
      <c r="P254" s="162"/>
      <c r="Q254" s="162"/>
      <c r="R254" s="162"/>
      <c r="S254" s="162"/>
      <c r="T254" s="163"/>
      <c r="AT254" s="158" t="s">
        <v>169</v>
      </c>
      <c r="AU254" s="158" t="s">
        <v>81</v>
      </c>
      <c r="AV254" s="12" t="s">
        <v>83</v>
      </c>
      <c r="AW254" s="12" t="s">
        <v>31</v>
      </c>
      <c r="AX254" s="12" t="s">
        <v>74</v>
      </c>
      <c r="AY254" s="158" t="s">
        <v>160</v>
      </c>
    </row>
    <row r="255" spans="2:51" s="12" customFormat="1" ht="12">
      <c r="B255" s="157"/>
      <c r="D255" s="153" t="s">
        <v>169</v>
      </c>
      <c r="E255" s="158" t="s">
        <v>1</v>
      </c>
      <c r="F255" s="159" t="s">
        <v>501</v>
      </c>
      <c r="H255" s="160">
        <v>2.4</v>
      </c>
      <c r="L255" s="157"/>
      <c r="M255" s="161"/>
      <c r="N255" s="162"/>
      <c r="O255" s="162"/>
      <c r="P255" s="162"/>
      <c r="Q255" s="162"/>
      <c r="R255" s="162"/>
      <c r="S255" s="162"/>
      <c r="T255" s="163"/>
      <c r="AT255" s="158" t="s">
        <v>169</v>
      </c>
      <c r="AU255" s="158" t="s">
        <v>81</v>
      </c>
      <c r="AV255" s="12" t="s">
        <v>83</v>
      </c>
      <c r="AW255" s="12" t="s">
        <v>31</v>
      </c>
      <c r="AX255" s="12" t="s">
        <v>74</v>
      </c>
      <c r="AY255" s="158" t="s">
        <v>160</v>
      </c>
    </row>
    <row r="256" spans="2:51" s="15" customFormat="1" ht="12">
      <c r="B256" s="177"/>
      <c r="D256" s="153" t="s">
        <v>169</v>
      </c>
      <c r="E256" s="178" t="s">
        <v>1</v>
      </c>
      <c r="F256" s="179" t="s">
        <v>199</v>
      </c>
      <c r="H256" s="180">
        <v>30.2</v>
      </c>
      <c r="L256" s="177"/>
      <c r="M256" s="181"/>
      <c r="N256" s="182"/>
      <c r="O256" s="182"/>
      <c r="P256" s="182"/>
      <c r="Q256" s="182"/>
      <c r="R256" s="182"/>
      <c r="S256" s="182"/>
      <c r="T256" s="183"/>
      <c r="AT256" s="178" t="s">
        <v>169</v>
      </c>
      <c r="AU256" s="178" t="s">
        <v>81</v>
      </c>
      <c r="AV256" s="15" t="s">
        <v>161</v>
      </c>
      <c r="AW256" s="15" t="s">
        <v>31</v>
      </c>
      <c r="AX256" s="15" t="s">
        <v>81</v>
      </c>
      <c r="AY256" s="178" t="s">
        <v>160</v>
      </c>
    </row>
    <row r="257" spans="1:65" s="2" customFormat="1" ht="24.2" customHeight="1">
      <c r="A257" s="30"/>
      <c r="B257" s="140"/>
      <c r="C257" s="194"/>
      <c r="D257" s="194" t="s">
        <v>339</v>
      </c>
      <c r="E257" s="195" t="s">
        <v>89</v>
      </c>
      <c r="F257" s="196" t="s">
        <v>502</v>
      </c>
      <c r="G257" s="197" t="s">
        <v>503</v>
      </c>
      <c r="H257" s="198">
        <v>10</v>
      </c>
      <c r="I257" s="199">
        <v>3437</v>
      </c>
      <c r="J257" s="199">
        <f>ROUND(I257*H257,2)</f>
        <v>34370</v>
      </c>
      <c r="K257" s="196" t="s">
        <v>1014</v>
      </c>
      <c r="L257" s="200"/>
      <c r="M257" s="201" t="s">
        <v>1</v>
      </c>
      <c r="N257" s="202" t="s">
        <v>39</v>
      </c>
      <c r="O257" s="149">
        <v>0</v>
      </c>
      <c r="P257" s="149">
        <f>O257*H257</f>
        <v>0</v>
      </c>
      <c r="Q257" s="149">
        <v>0</v>
      </c>
      <c r="R257" s="149">
        <f>Q257*H257</f>
        <v>0</v>
      </c>
      <c r="S257" s="149">
        <v>0</v>
      </c>
      <c r="T257" s="150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51" t="s">
        <v>216</v>
      </c>
      <c r="AT257" s="151" t="s">
        <v>339</v>
      </c>
      <c r="AU257" s="151" t="s">
        <v>81</v>
      </c>
      <c r="AY257" s="18" t="s">
        <v>160</v>
      </c>
      <c r="BE257" s="152">
        <f>IF(N257="základní",J257,0)</f>
        <v>34370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8" t="s">
        <v>81</v>
      </c>
      <c r="BK257" s="152">
        <f>ROUND(I257*H257,2)</f>
        <v>34370</v>
      </c>
      <c r="BL257" s="18" t="s">
        <v>161</v>
      </c>
      <c r="BM257" s="151" t="s">
        <v>504</v>
      </c>
    </row>
    <row r="258" spans="2:51" s="12" customFormat="1" ht="12">
      <c r="B258" s="157"/>
      <c r="D258" s="153" t="s">
        <v>169</v>
      </c>
      <c r="E258" s="158" t="s">
        <v>1</v>
      </c>
      <c r="F258" s="159" t="s">
        <v>505</v>
      </c>
      <c r="H258" s="160">
        <v>10</v>
      </c>
      <c r="L258" s="157"/>
      <c r="M258" s="161"/>
      <c r="N258" s="162"/>
      <c r="O258" s="162"/>
      <c r="P258" s="162"/>
      <c r="Q258" s="162"/>
      <c r="R258" s="162"/>
      <c r="S258" s="162"/>
      <c r="T258" s="163"/>
      <c r="AT258" s="158" t="s">
        <v>169</v>
      </c>
      <c r="AU258" s="158" t="s">
        <v>81</v>
      </c>
      <c r="AV258" s="12" t="s">
        <v>83</v>
      </c>
      <c r="AW258" s="12" t="s">
        <v>31</v>
      </c>
      <c r="AX258" s="12" t="s">
        <v>74</v>
      </c>
      <c r="AY258" s="158" t="s">
        <v>160</v>
      </c>
    </row>
    <row r="259" spans="2:51" s="15" customFormat="1" ht="12">
      <c r="B259" s="177"/>
      <c r="D259" s="153" t="s">
        <v>169</v>
      </c>
      <c r="E259" s="178" t="s">
        <v>1</v>
      </c>
      <c r="F259" s="179" t="s">
        <v>199</v>
      </c>
      <c r="H259" s="180">
        <v>10</v>
      </c>
      <c r="L259" s="177"/>
      <c r="M259" s="181"/>
      <c r="N259" s="182"/>
      <c r="O259" s="182"/>
      <c r="P259" s="182"/>
      <c r="Q259" s="182"/>
      <c r="R259" s="182"/>
      <c r="S259" s="182"/>
      <c r="T259" s="183"/>
      <c r="AT259" s="178" t="s">
        <v>169</v>
      </c>
      <c r="AU259" s="178" t="s">
        <v>81</v>
      </c>
      <c r="AV259" s="15" t="s">
        <v>161</v>
      </c>
      <c r="AW259" s="15" t="s">
        <v>31</v>
      </c>
      <c r="AX259" s="15" t="s">
        <v>81</v>
      </c>
      <c r="AY259" s="178" t="s">
        <v>160</v>
      </c>
    </row>
    <row r="260" spans="1:65" s="2" customFormat="1" ht="24.2" customHeight="1">
      <c r="A260" s="30"/>
      <c r="B260" s="140"/>
      <c r="C260" s="194"/>
      <c r="D260" s="194" t="s">
        <v>339</v>
      </c>
      <c r="E260" s="195" t="s">
        <v>93</v>
      </c>
      <c r="F260" s="196" t="s">
        <v>506</v>
      </c>
      <c r="G260" s="197" t="s">
        <v>503</v>
      </c>
      <c r="H260" s="198">
        <v>1</v>
      </c>
      <c r="I260" s="199">
        <v>1922.8</v>
      </c>
      <c r="J260" s="199">
        <f>ROUND(I260*H260,2)</f>
        <v>1922.8</v>
      </c>
      <c r="K260" s="196" t="s">
        <v>1014</v>
      </c>
      <c r="L260" s="200"/>
      <c r="M260" s="201" t="s">
        <v>1</v>
      </c>
      <c r="N260" s="202" t="s">
        <v>39</v>
      </c>
      <c r="O260" s="149">
        <v>0</v>
      </c>
      <c r="P260" s="149">
        <f>O260*H260</f>
        <v>0</v>
      </c>
      <c r="Q260" s="149">
        <v>0</v>
      </c>
      <c r="R260" s="149">
        <f>Q260*H260</f>
        <v>0</v>
      </c>
      <c r="S260" s="149">
        <v>0</v>
      </c>
      <c r="T260" s="150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1" t="s">
        <v>216</v>
      </c>
      <c r="AT260" s="151" t="s">
        <v>339</v>
      </c>
      <c r="AU260" s="151" t="s">
        <v>81</v>
      </c>
      <c r="AY260" s="18" t="s">
        <v>160</v>
      </c>
      <c r="BE260" s="152">
        <f>IF(N260="základní",J260,0)</f>
        <v>1922.8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8" t="s">
        <v>81</v>
      </c>
      <c r="BK260" s="152">
        <f>ROUND(I260*H260,2)</f>
        <v>1922.8</v>
      </c>
      <c r="BL260" s="18" t="s">
        <v>161</v>
      </c>
      <c r="BM260" s="151" t="s">
        <v>507</v>
      </c>
    </row>
    <row r="261" spans="2:51" s="12" customFormat="1" ht="12">
      <c r="B261" s="157"/>
      <c r="D261" s="153" t="s">
        <v>169</v>
      </c>
      <c r="E261" s="158" t="s">
        <v>1</v>
      </c>
      <c r="F261" s="159" t="s">
        <v>508</v>
      </c>
      <c r="H261" s="160">
        <v>1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8" t="s">
        <v>169</v>
      </c>
      <c r="AU261" s="158" t="s">
        <v>81</v>
      </c>
      <c r="AV261" s="12" t="s">
        <v>83</v>
      </c>
      <c r="AW261" s="12" t="s">
        <v>31</v>
      </c>
      <c r="AX261" s="12" t="s">
        <v>74</v>
      </c>
      <c r="AY261" s="158" t="s">
        <v>160</v>
      </c>
    </row>
    <row r="262" spans="2:51" s="15" customFormat="1" ht="12">
      <c r="B262" s="177"/>
      <c r="D262" s="153" t="s">
        <v>169</v>
      </c>
      <c r="E262" s="178" t="s">
        <v>1</v>
      </c>
      <c r="F262" s="179" t="s">
        <v>199</v>
      </c>
      <c r="H262" s="180">
        <v>1</v>
      </c>
      <c r="L262" s="177"/>
      <c r="M262" s="181"/>
      <c r="N262" s="182"/>
      <c r="O262" s="182"/>
      <c r="P262" s="182"/>
      <c r="Q262" s="182"/>
      <c r="R262" s="182"/>
      <c r="S262" s="182"/>
      <c r="T262" s="183"/>
      <c r="AT262" s="178" t="s">
        <v>169</v>
      </c>
      <c r="AU262" s="178" t="s">
        <v>81</v>
      </c>
      <c r="AV262" s="15" t="s">
        <v>161</v>
      </c>
      <c r="AW262" s="15" t="s">
        <v>31</v>
      </c>
      <c r="AX262" s="15" t="s">
        <v>81</v>
      </c>
      <c r="AY262" s="178" t="s">
        <v>160</v>
      </c>
    </row>
    <row r="263" spans="1:65" s="2" customFormat="1" ht="24.2" customHeight="1">
      <c r="A263" s="30"/>
      <c r="B263" s="140"/>
      <c r="C263" s="194"/>
      <c r="D263" s="194" t="s">
        <v>339</v>
      </c>
      <c r="E263" s="195" t="s">
        <v>96</v>
      </c>
      <c r="F263" s="196" t="s">
        <v>509</v>
      </c>
      <c r="G263" s="197" t="s">
        <v>503</v>
      </c>
      <c r="H263" s="198">
        <v>3</v>
      </c>
      <c r="I263" s="199">
        <v>5532.8</v>
      </c>
      <c r="J263" s="199">
        <f>ROUND(I263*H263,2)</f>
        <v>16598.4</v>
      </c>
      <c r="K263" s="196" t="s">
        <v>1014</v>
      </c>
      <c r="L263" s="200"/>
      <c r="M263" s="201" t="s">
        <v>1</v>
      </c>
      <c r="N263" s="202" t="s">
        <v>39</v>
      </c>
      <c r="O263" s="149">
        <v>0</v>
      </c>
      <c r="P263" s="149">
        <f>O263*H263</f>
        <v>0</v>
      </c>
      <c r="Q263" s="149">
        <v>0</v>
      </c>
      <c r="R263" s="149">
        <f>Q263*H263</f>
        <v>0</v>
      </c>
      <c r="S263" s="149">
        <v>0</v>
      </c>
      <c r="T263" s="150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51" t="s">
        <v>216</v>
      </c>
      <c r="AT263" s="151" t="s">
        <v>339</v>
      </c>
      <c r="AU263" s="151" t="s">
        <v>81</v>
      </c>
      <c r="AY263" s="18" t="s">
        <v>160</v>
      </c>
      <c r="BE263" s="152">
        <f>IF(N263="základní",J263,0)</f>
        <v>16598.4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8" t="s">
        <v>81</v>
      </c>
      <c r="BK263" s="152">
        <f>ROUND(I263*H263,2)</f>
        <v>16598.4</v>
      </c>
      <c r="BL263" s="18" t="s">
        <v>161</v>
      </c>
      <c r="BM263" s="151" t="s">
        <v>510</v>
      </c>
    </row>
    <row r="264" spans="1:65" s="2" customFormat="1" ht="24.2" customHeight="1">
      <c r="A264" s="30"/>
      <c r="B264" s="140"/>
      <c r="C264" s="194"/>
      <c r="D264" s="194" t="s">
        <v>339</v>
      </c>
      <c r="E264" s="195" t="s">
        <v>99</v>
      </c>
      <c r="F264" s="196" t="s">
        <v>511</v>
      </c>
      <c r="G264" s="197" t="s">
        <v>503</v>
      </c>
      <c r="H264" s="198">
        <v>39</v>
      </c>
      <c r="I264" s="199">
        <v>3437</v>
      </c>
      <c r="J264" s="199">
        <f>ROUND(I264*H264,2)</f>
        <v>134043</v>
      </c>
      <c r="K264" s="196" t="s">
        <v>1014</v>
      </c>
      <c r="L264" s="200"/>
      <c r="M264" s="201" t="s">
        <v>1</v>
      </c>
      <c r="N264" s="202" t="s">
        <v>39</v>
      </c>
      <c r="O264" s="149">
        <v>0</v>
      </c>
      <c r="P264" s="149">
        <f>O264*H264</f>
        <v>0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1" t="s">
        <v>216</v>
      </c>
      <c r="AT264" s="151" t="s">
        <v>339</v>
      </c>
      <c r="AU264" s="151" t="s">
        <v>81</v>
      </c>
      <c r="AY264" s="18" t="s">
        <v>160</v>
      </c>
      <c r="BE264" s="152">
        <f>IF(N264="základní",J264,0)</f>
        <v>134043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8" t="s">
        <v>81</v>
      </c>
      <c r="BK264" s="152">
        <f>ROUND(I264*H264,2)</f>
        <v>134043</v>
      </c>
      <c r="BL264" s="18" t="s">
        <v>161</v>
      </c>
      <c r="BM264" s="151" t="s">
        <v>512</v>
      </c>
    </row>
    <row r="265" spans="2:51" s="12" customFormat="1" ht="12">
      <c r="B265" s="157"/>
      <c r="D265" s="153" t="s">
        <v>169</v>
      </c>
      <c r="E265" s="158" t="s">
        <v>1</v>
      </c>
      <c r="F265" s="159" t="s">
        <v>513</v>
      </c>
      <c r="H265" s="160">
        <v>6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169</v>
      </c>
      <c r="AU265" s="158" t="s">
        <v>81</v>
      </c>
      <c r="AV265" s="12" t="s">
        <v>83</v>
      </c>
      <c r="AW265" s="12" t="s">
        <v>31</v>
      </c>
      <c r="AX265" s="12" t="s">
        <v>74</v>
      </c>
      <c r="AY265" s="158" t="s">
        <v>160</v>
      </c>
    </row>
    <row r="266" spans="2:51" s="12" customFormat="1" ht="22.5">
      <c r="B266" s="157"/>
      <c r="D266" s="153" t="s">
        <v>169</v>
      </c>
      <c r="E266" s="158" t="s">
        <v>1</v>
      </c>
      <c r="F266" s="159" t="s">
        <v>514</v>
      </c>
      <c r="H266" s="160">
        <v>33</v>
      </c>
      <c r="L266" s="157"/>
      <c r="M266" s="161"/>
      <c r="N266" s="162"/>
      <c r="O266" s="162"/>
      <c r="P266" s="162"/>
      <c r="Q266" s="162"/>
      <c r="R266" s="162"/>
      <c r="S266" s="162"/>
      <c r="T266" s="163"/>
      <c r="AT266" s="158" t="s">
        <v>169</v>
      </c>
      <c r="AU266" s="158" t="s">
        <v>81</v>
      </c>
      <c r="AV266" s="12" t="s">
        <v>83</v>
      </c>
      <c r="AW266" s="12" t="s">
        <v>31</v>
      </c>
      <c r="AX266" s="12" t="s">
        <v>74</v>
      </c>
      <c r="AY266" s="158" t="s">
        <v>160</v>
      </c>
    </row>
    <row r="267" spans="2:51" s="15" customFormat="1" ht="12">
      <c r="B267" s="177"/>
      <c r="D267" s="153" t="s">
        <v>169</v>
      </c>
      <c r="E267" s="178" t="s">
        <v>1</v>
      </c>
      <c r="F267" s="179" t="s">
        <v>199</v>
      </c>
      <c r="H267" s="180">
        <v>39</v>
      </c>
      <c r="L267" s="177"/>
      <c r="M267" s="181"/>
      <c r="N267" s="182"/>
      <c r="O267" s="182"/>
      <c r="P267" s="182"/>
      <c r="Q267" s="182"/>
      <c r="R267" s="182"/>
      <c r="S267" s="182"/>
      <c r="T267" s="183"/>
      <c r="AT267" s="178" t="s">
        <v>169</v>
      </c>
      <c r="AU267" s="178" t="s">
        <v>81</v>
      </c>
      <c r="AV267" s="15" t="s">
        <v>161</v>
      </c>
      <c r="AW267" s="15" t="s">
        <v>31</v>
      </c>
      <c r="AX267" s="15" t="s">
        <v>81</v>
      </c>
      <c r="AY267" s="178" t="s">
        <v>160</v>
      </c>
    </row>
    <row r="268" spans="1:65" s="2" customFormat="1" ht="24.2" customHeight="1">
      <c r="A268" s="30"/>
      <c r="B268" s="140"/>
      <c r="C268" s="194"/>
      <c r="D268" s="194" t="s">
        <v>339</v>
      </c>
      <c r="E268" s="195" t="s">
        <v>102</v>
      </c>
      <c r="F268" s="196" t="s">
        <v>515</v>
      </c>
      <c r="G268" s="197" t="s">
        <v>503</v>
      </c>
      <c r="H268" s="198">
        <v>39</v>
      </c>
      <c r="I268" s="199">
        <v>3437</v>
      </c>
      <c r="J268" s="199">
        <f>ROUND(I268*H268,2)</f>
        <v>134043</v>
      </c>
      <c r="K268" s="196" t="s">
        <v>1014</v>
      </c>
      <c r="L268" s="200"/>
      <c r="M268" s="201" t="s">
        <v>1</v>
      </c>
      <c r="N268" s="202" t="s">
        <v>39</v>
      </c>
      <c r="O268" s="149">
        <v>0</v>
      </c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1" t="s">
        <v>216</v>
      </c>
      <c r="AT268" s="151" t="s">
        <v>339</v>
      </c>
      <c r="AU268" s="151" t="s">
        <v>81</v>
      </c>
      <c r="AY268" s="18" t="s">
        <v>160</v>
      </c>
      <c r="BE268" s="152">
        <f>IF(N268="základní",J268,0)</f>
        <v>134043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8" t="s">
        <v>81</v>
      </c>
      <c r="BK268" s="152">
        <f>ROUND(I268*H268,2)</f>
        <v>134043</v>
      </c>
      <c r="BL268" s="18" t="s">
        <v>161</v>
      </c>
      <c r="BM268" s="151" t="s">
        <v>516</v>
      </c>
    </row>
    <row r="269" spans="2:51" s="12" customFormat="1" ht="12">
      <c r="B269" s="157"/>
      <c r="D269" s="153" t="s">
        <v>169</v>
      </c>
      <c r="E269" s="158" t="s">
        <v>1</v>
      </c>
      <c r="F269" s="159" t="s">
        <v>517</v>
      </c>
      <c r="H269" s="160">
        <v>6</v>
      </c>
      <c r="L269" s="157"/>
      <c r="M269" s="161"/>
      <c r="N269" s="162"/>
      <c r="O269" s="162"/>
      <c r="P269" s="162"/>
      <c r="Q269" s="162"/>
      <c r="R269" s="162"/>
      <c r="S269" s="162"/>
      <c r="T269" s="163"/>
      <c r="AT269" s="158" t="s">
        <v>169</v>
      </c>
      <c r="AU269" s="158" t="s">
        <v>81</v>
      </c>
      <c r="AV269" s="12" t="s">
        <v>83</v>
      </c>
      <c r="AW269" s="12" t="s">
        <v>31</v>
      </c>
      <c r="AX269" s="12" t="s">
        <v>74</v>
      </c>
      <c r="AY269" s="158" t="s">
        <v>160</v>
      </c>
    </row>
    <row r="270" spans="2:51" s="12" customFormat="1" ht="12">
      <c r="B270" s="157"/>
      <c r="D270" s="153" t="s">
        <v>169</v>
      </c>
      <c r="E270" s="158" t="s">
        <v>1</v>
      </c>
      <c r="F270" s="159" t="s">
        <v>518</v>
      </c>
      <c r="H270" s="160">
        <v>33</v>
      </c>
      <c r="L270" s="157"/>
      <c r="M270" s="161"/>
      <c r="N270" s="162"/>
      <c r="O270" s="162"/>
      <c r="P270" s="162"/>
      <c r="Q270" s="162"/>
      <c r="R270" s="162"/>
      <c r="S270" s="162"/>
      <c r="T270" s="163"/>
      <c r="AT270" s="158" t="s">
        <v>169</v>
      </c>
      <c r="AU270" s="158" t="s">
        <v>81</v>
      </c>
      <c r="AV270" s="12" t="s">
        <v>83</v>
      </c>
      <c r="AW270" s="12" t="s">
        <v>31</v>
      </c>
      <c r="AX270" s="12" t="s">
        <v>74</v>
      </c>
      <c r="AY270" s="158" t="s">
        <v>160</v>
      </c>
    </row>
    <row r="271" spans="2:51" s="15" customFormat="1" ht="12">
      <c r="B271" s="177"/>
      <c r="D271" s="153" t="s">
        <v>169</v>
      </c>
      <c r="E271" s="178" t="s">
        <v>1</v>
      </c>
      <c r="F271" s="179" t="s">
        <v>199</v>
      </c>
      <c r="H271" s="180">
        <v>39</v>
      </c>
      <c r="L271" s="177"/>
      <c r="M271" s="181"/>
      <c r="N271" s="182"/>
      <c r="O271" s="182"/>
      <c r="P271" s="182"/>
      <c r="Q271" s="182"/>
      <c r="R271" s="182"/>
      <c r="S271" s="182"/>
      <c r="T271" s="183"/>
      <c r="AT271" s="178" t="s">
        <v>169</v>
      </c>
      <c r="AU271" s="178" t="s">
        <v>81</v>
      </c>
      <c r="AV271" s="15" t="s">
        <v>161</v>
      </c>
      <c r="AW271" s="15" t="s">
        <v>31</v>
      </c>
      <c r="AX271" s="15" t="s">
        <v>81</v>
      </c>
      <c r="AY271" s="178" t="s">
        <v>160</v>
      </c>
    </row>
    <row r="272" spans="1:65" s="2" customFormat="1" ht="24.2" customHeight="1">
      <c r="A272" s="30"/>
      <c r="B272" s="140"/>
      <c r="C272" s="194"/>
      <c r="D272" s="194" t="s">
        <v>339</v>
      </c>
      <c r="E272" s="195" t="s">
        <v>105</v>
      </c>
      <c r="F272" s="196" t="s">
        <v>519</v>
      </c>
      <c r="G272" s="197" t="s">
        <v>503</v>
      </c>
      <c r="H272" s="198">
        <v>6</v>
      </c>
      <c r="I272" s="199">
        <v>1922.8</v>
      </c>
      <c r="J272" s="199">
        <f>ROUND(I272*H272,2)</f>
        <v>11536.8</v>
      </c>
      <c r="K272" s="196" t="s">
        <v>1014</v>
      </c>
      <c r="L272" s="200"/>
      <c r="M272" s="201" t="s">
        <v>1</v>
      </c>
      <c r="N272" s="202" t="s">
        <v>39</v>
      </c>
      <c r="O272" s="149">
        <v>0</v>
      </c>
      <c r="P272" s="149">
        <f>O272*H272</f>
        <v>0</v>
      </c>
      <c r="Q272" s="149">
        <v>0</v>
      </c>
      <c r="R272" s="149">
        <f>Q272*H272</f>
        <v>0</v>
      </c>
      <c r="S272" s="149">
        <v>0</v>
      </c>
      <c r="T272" s="150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1" t="s">
        <v>216</v>
      </c>
      <c r="AT272" s="151" t="s">
        <v>339</v>
      </c>
      <c r="AU272" s="151" t="s">
        <v>81</v>
      </c>
      <c r="AY272" s="18" t="s">
        <v>160</v>
      </c>
      <c r="BE272" s="152">
        <f>IF(N272="základní",J272,0)</f>
        <v>11536.8</v>
      </c>
      <c r="BF272" s="152">
        <f>IF(N272="snížená",J272,0)</f>
        <v>0</v>
      </c>
      <c r="BG272" s="152">
        <f>IF(N272="zákl. přenesená",J272,0)</f>
        <v>0</v>
      </c>
      <c r="BH272" s="152">
        <f>IF(N272="sníž. přenesená",J272,0)</f>
        <v>0</v>
      </c>
      <c r="BI272" s="152">
        <f>IF(N272="nulová",J272,0)</f>
        <v>0</v>
      </c>
      <c r="BJ272" s="18" t="s">
        <v>81</v>
      </c>
      <c r="BK272" s="152">
        <f>ROUND(I272*H272,2)</f>
        <v>11536.8</v>
      </c>
      <c r="BL272" s="18" t="s">
        <v>161</v>
      </c>
      <c r="BM272" s="151" t="s">
        <v>520</v>
      </c>
    </row>
    <row r="273" spans="2:51" s="12" customFormat="1" ht="12">
      <c r="B273" s="157"/>
      <c r="D273" s="153" t="s">
        <v>169</v>
      </c>
      <c r="E273" s="158" t="s">
        <v>1</v>
      </c>
      <c r="F273" s="159" t="s">
        <v>521</v>
      </c>
      <c r="H273" s="160">
        <v>6</v>
      </c>
      <c r="L273" s="157"/>
      <c r="M273" s="161"/>
      <c r="N273" s="162"/>
      <c r="O273" s="162"/>
      <c r="P273" s="162"/>
      <c r="Q273" s="162"/>
      <c r="R273" s="162"/>
      <c r="S273" s="162"/>
      <c r="T273" s="163"/>
      <c r="AT273" s="158" t="s">
        <v>169</v>
      </c>
      <c r="AU273" s="158" t="s">
        <v>81</v>
      </c>
      <c r="AV273" s="12" t="s">
        <v>83</v>
      </c>
      <c r="AW273" s="12" t="s">
        <v>31</v>
      </c>
      <c r="AX273" s="12" t="s">
        <v>74</v>
      </c>
      <c r="AY273" s="158" t="s">
        <v>160</v>
      </c>
    </row>
    <row r="274" spans="2:51" s="15" customFormat="1" ht="12">
      <c r="B274" s="177"/>
      <c r="D274" s="153" t="s">
        <v>169</v>
      </c>
      <c r="E274" s="178" t="s">
        <v>1</v>
      </c>
      <c r="F274" s="179" t="s">
        <v>199</v>
      </c>
      <c r="H274" s="180">
        <v>6</v>
      </c>
      <c r="L274" s="177"/>
      <c r="M274" s="181"/>
      <c r="N274" s="182"/>
      <c r="O274" s="182"/>
      <c r="P274" s="182"/>
      <c r="Q274" s="182"/>
      <c r="R274" s="182"/>
      <c r="S274" s="182"/>
      <c r="T274" s="183"/>
      <c r="AT274" s="178" t="s">
        <v>169</v>
      </c>
      <c r="AU274" s="178" t="s">
        <v>81</v>
      </c>
      <c r="AV274" s="15" t="s">
        <v>161</v>
      </c>
      <c r="AW274" s="15" t="s">
        <v>31</v>
      </c>
      <c r="AX274" s="15" t="s">
        <v>81</v>
      </c>
      <c r="AY274" s="178" t="s">
        <v>160</v>
      </c>
    </row>
    <row r="275" spans="1:65" s="2" customFormat="1" ht="24.2" customHeight="1">
      <c r="A275" s="30"/>
      <c r="B275" s="140"/>
      <c r="C275" s="194">
        <v>169</v>
      </c>
      <c r="D275" s="194" t="s">
        <v>339</v>
      </c>
      <c r="E275" s="195" t="s">
        <v>108</v>
      </c>
      <c r="F275" s="196" t="s">
        <v>522</v>
      </c>
      <c r="G275" s="197" t="s">
        <v>503</v>
      </c>
      <c r="H275" s="198">
        <v>-16</v>
      </c>
      <c r="I275" s="199">
        <v>8353</v>
      </c>
      <c r="J275" s="199">
        <f>ROUND(I275*H275,2)</f>
        <v>-133648</v>
      </c>
      <c r="K275" s="196" t="s">
        <v>1015</v>
      </c>
      <c r="L275" s="200"/>
      <c r="M275" s="201" t="s">
        <v>1</v>
      </c>
      <c r="N275" s="202" t="s">
        <v>39</v>
      </c>
      <c r="O275" s="149">
        <v>0</v>
      </c>
      <c r="P275" s="149">
        <f>O275*H275</f>
        <v>0</v>
      </c>
      <c r="Q275" s="149">
        <v>0</v>
      </c>
      <c r="R275" s="149">
        <f>Q275*H275</f>
        <v>0</v>
      </c>
      <c r="S275" s="149">
        <v>0</v>
      </c>
      <c r="T275" s="150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1" t="s">
        <v>216</v>
      </c>
      <c r="AT275" s="151" t="s">
        <v>339</v>
      </c>
      <c r="AU275" s="151" t="s">
        <v>81</v>
      </c>
      <c r="AY275" s="18" t="s">
        <v>160</v>
      </c>
      <c r="BE275" s="152">
        <f>IF(N275="základní",J275,0)</f>
        <v>-133648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8" t="s">
        <v>81</v>
      </c>
      <c r="BK275" s="152">
        <f>ROUND(I275*H275,2)</f>
        <v>-133648</v>
      </c>
      <c r="BL275" s="18" t="s">
        <v>161</v>
      </c>
      <c r="BM275" s="151" t="s">
        <v>523</v>
      </c>
    </row>
    <row r="276" spans="1:65" s="2" customFormat="1" ht="24.2" customHeight="1">
      <c r="A276" s="30"/>
      <c r="B276" s="140"/>
      <c r="C276" s="194"/>
      <c r="D276" s="194" t="s">
        <v>339</v>
      </c>
      <c r="E276" s="195" t="s">
        <v>524</v>
      </c>
      <c r="F276" s="196" t="s">
        <v>525</v>
      </c>
      <c r="G276" s="197" t="s">
        <v>503</v>
      </c>
      <c r="H276" s="198">
        <v>16</v>
      </c>
      <c r="I276" s="199">
        <v>7229</v>
      </c>
      <c r="J276" s="199">
        <f>ROUND(I276*H276,2)</f>
        <v>115664</v>
      </c>
      <c r="K276" s="196" t="s">
        <v>1014</v>
      </c>
      <c r="L276" s="200"/>
      <c r="M276" s="201" t="s">
        <v>1</v>
      </c>
      <c r="N276" s="202" t="s">
        <v>39</v>
      </c>
      <c r="O276" s="149">
        <v>0</v>
      </c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1" t="s">
        <v>216</v>
      </c>
      <c r="AT276" s="151" t="s">
        <v>339</v>
      </c>
      <c r="AU276" s="151" t="s">
        <v>81</v>
      </c>
      <c r="AY276" s="18" t="s">
        <v>160</v>
      </c>
      <c r="BE276" s="152">
        <f>IF(N276="základní",J276,0)</f>
        <v>115664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8" t="s">
        <v>81</v>
      </c>
      <c r="BK276" s="152">
        <f>ROUND(I276*H276,2)</f>
        <v>115664</v>
      </c>
      <c r="BL276" s="18" t="s">
        <v>161</v>
      </c>
      <c r="BM276" s="151" t="s">
        <v>526</v>
      </c>
    </row>
    <row r="277" spans="1:65" s="2" customFormat="1" ht="24.2" customHeight="1">
      <c r="A277" s="30"/>
      <c r="B277" s="140"/>
      <c r="C277" s="141">
        <v>161</v>
      </c>
      <c r="D277" s="141" t="s">
        <v>162</v>
      </c>
      <c r="E277" s="142" t="s">
        <v>527</v>
      </c>
      <c r="F277" s="143" t="s">
        <v>528</v>
      </c>
      <c r="G277" s="144" t="s">
        <v>488</v>
      </c>
      <c r="H277" s="145">
        <v>3182.4188</v>
      </c>
      <c r="I277" s="146">
        <v>1.64</v>
      </c>
      <c r="J277" s="146">
        <f>ROUND(I277*H277,2)</f>
        <v>5219.17</v>
      </c>
      <c r="K277" s="143" t="s">
        <v>1015</v>
      </c>
      <c r="L277" s="31"/>
      <c r="M277" s="147" t="s">
        <v>1</v>
      </c>
      <c r="N277" s="148" t="s">
        <v>39</v>
      </c>
      <c r="O277" s="149">
        <v>0</v>
      </c>
      <c r="P277" s="149">
        <f>O277*H277</f>
        <v>0</v>
      </c>
      <c r="Q277" s="149">
        <v>0</v>
      </c>
      <c r="R277" s="149">
        <f>Q277*H277</f>
        <v>0</v>
      </c>
      <c r="S277" s="149">
        <v>0</v>
      </c>
      <c r="T277" s="150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1" t="s">
        <v>161</v>
      </c>
      <c r="AT277" s="151" t="s">
        <v>162</v>
      </c>
      <c r="AU277" s="151" t="s">
        <v>81</v>
      </c>
      <c r="AY277" s="18" t="s">
        <v>160</v>
      </c>
      <c r="BE277" s="152">
        <f>IF(N277="základní",J277,0)</f>
        <v>5219.17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8" t="s">
        <v>81</v>
      </c>
      <c r="BK277" s="152">
        <f>ROUND(I277*H277,2)</f>
        <v>5219.17</v>
      </c>
      <c r="BL277" s="18" t="s">
        <v>161</v>
      </c>
      <c r="BM277" s="151" t="s">
        <v>529</v>
      </c>
    </row>
    <row r="278" spans="1:47" s="2" customFormat="1" ht="19.5">
      <c r="A278" s="30"/>
      <c r="B278" s="31"/>
      <c r="C278" s="30"/>
      <c r="D278" s="153" t="s">
        <v>167</v>
      </c>
      <c r="E278" s="30"/>
      <c r="F278" s="154" t="s">
        <v>490</v>
      </c>
      <c r="G278" s="30"/>
      <c r="H278" s="30"/>
      <c r="I278" s="30"/>
      <c r="J278" s="30"/>
      <c r="K278" s="30"/>
      <c r="L278" s="31"/>
      <c r="M278" s="155"/>
      <c r="N278" s="156"/>
      <c r="O278" s="56"/>
      <c r="P278" s="56"/>
      <c r="Q278" s="56"/>
      <c r="R278" s="56"/>
      <c r="S278" s="56"/>
      <c r="T278" s="57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T278" s="18" t="s">
        <v>167</v>
      </c>
      <c r="AU278" s="18" t="s">
        <v>81</v>
      </c>
    </row>
    <row r="279" spans="2:63" s="11" customFormat="1" ht="25.9" customHeight="1">
      <c r="B279" s="130"/>
      <c r="D279" s="131" t="s">
        <v>73</v>
      </c>
      <c r="E279" s="132" t="s">
        <v>530</v>
      </c>
      <c r="F279" s="132" t="s">
        <v>531</v>
      </c>
      <c r="J279" s="133">
        <f>BK279</f>
        <v>60212.88999999999</v>
      </c>
      <c r="L279" s="130"/>
      <c r="M279" s="134"/>
      <c r="N279" s="135"/>
      <c r="O279" s="135"/>
      <c r="P279" s="136">
        <f>SUM(P280:P284)</f>
        <v>0</v>
      </c>
      <c r="Q279" s="135"/>
      <c r="R279" s="136">
        <f>SUM(R280:R284)</f>
        <v>0</v>
      </c>
      <c r="S279" s="135"/>
      <c r="T279" s="137">
        <f>SUM(T280:T284)</f>
        <v>0</v>
      </c>
      <c r="AR279" s="131" t="s">
        <v>81</v>
      </c>
      <c r="AT279" s="138" t="s">
        <v>73</v>
      </c>
      <c r="AU279" s="138" t="s">
        <v>74</v>
      </c>
      <c r="AY279" s="131" t="s">
        <v>160</v>
      </c>
      <c r="BK279" s="139">
        <f>SUM(BK280:BK284)</f>
        <v>60212.88999999999</v>
      </c>
    </row>
    <row r="280" spans="1:65" s="2" customFormat="1" ht="24.2" customHeight="1">
      <c r="A280" s="30"/>
      <c r="B280" s="140"/>
      <c r="C280" s="141"/>
      <c r="D280" s="141" t="s">
        <v>162</v>
      </c>
      <c r="E280" s="142" t="s">
        <v>532</v>
      </c>
      <c r="F280" s="143" t="s">
        <v>533</v>
      </c>
      <c r="G280" s="144" t="s">
        <v>503</v>
      </c>
      <c r="H280" s="145">
        <v>1</v>
      </c>
      <c r="I280" s="146">
        <v>8339.38</v>
      </c>
      <c r="J280" s="146">
        <f>ROUND(I280*H280,2)</f>
        <v>8339.38</v>
      </c>
      <c r="K280" s="143" t="s">
        <v>1014</v>
      </c>
      <c r="L280" s="31"/>
      <c r="M280" s="147" t="s">
        <v>1</v>
      </c>
      <c r="N280" s="148" t="s">
        <v>39</v>
      </c>
      <c r="O280" s="149">
        <v>0</v>
      </c>
      <c r="P280" s="149">
        <f>O280*H280</f>
        <v>0</v>
      </c>
      <c r="Q280" s="149">
        <v>0</v>
      </c>
      <c r="R280" s="149">
        <f>Q280*H280</f>
        <v>0</v>
      </c>
      <c r="S280" s="149">
        <v>0</v>
      </c>
      <c r="T280" s="150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1" t="s">
        <v>161</v>
      </c>
      <c r="AT280" s="151" t="s">
        <v>162</v>
      </c>
      <c r="AU280" s="151" t="s">
        <v>81</v>
      </c>
      <c r="AY280" s="18" t="s">
        <v>160</v>
      </c>
      <c r="BE280" s="152">
        <f>IF(N280="základní",J280,0)</f>
        <v>8339.38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8" t="s">
        <v>81</v>
      </c>
      <c r="BK280" s="152">
        <f>ROUND(I280*H280,2)</f>
        <v>8339.38</v>
      </c>
      <c r="BL280" s="18" t="s">
        <v>161</v>
      </c>
      <c r="BM280" s="151" t="s">
        <v>534</v>
      </c>
    </row>
    <row r="281" spans="1:65" s="2" customFormat="1" ht="24.2" customHeight="1">
      <c r="A281" s="30"/>
      <c r="B281" s="140"/>
      <c r="C281" s="141"/>
      <c r="D281" s="141" t="s">
        <v>162</v>
      </c>
      <c r="E281" s="142" t="s">
        <v>535</v>
      </c>
      <c r="F281" s="143" t="s">
        <v>536</v>
      </c>
      <c r="G281" s="144" t="s">
        <v>503</v>
      </c>
      <c r="H281" s="145">
        <v>3</v>
      </c>
      <c r="I281" s="146">
        <v>7581.25</v>
      </c>
      <c r="J281" s="146">
        <f>ROUND(I281*H281,2)</f>
        <v>22743.75</v>
      </c>
      <c r="K281" s="143" t="s">
        <v>1014</v>
      </c>
      <c r="L281" s="31"/>
      <c r="M281" s="147" t="s">
        <v>1</v>
      </c>
      <c r="N281" s="148" t="s">
        <v>39</v>
      </c>
      <c r="O281" s="149">
        <v>0</v>
      </c>
      <c r="P281" s="149">
        <f>O281*H281</f>
        <v>0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51" t="s">
        <v>161</v>
      </c>
      <c r="AT281" s="151" t="s">
        <v>162</v>
      </c>
      <c r="AU281" s="151" t="s">
        <v>81</v>
      </c>
      <c r="AY281" s="18" t="s">
        <v>160</v>
      </c>
      <c r="BE281" s="152">
        <f>IF(N281="základní",J281,0)</f>
        <v>22743.75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8" t="s">
        <v>81</v>
      </c>
      <c r="BK281" s="152">
        <f>ROUND(I281*H281,2)</f>
        <v>22743.75</v>
      </c>
      <c r="BL281" s="18" t="s">
        <v>161</v>
      </c>
      <c r="BM281" s="151" t="s">
        <v>537</v>
      </c>
    </row>
    <row r="282" spans="1:65" s="2" customFormat="1" ht="24.2" customHeight="1">
      <c r="A282" s="30"/>
      <c r="B282" s="140"/>
      <c r="C282" s="141"/>
      <c r="D282" s="141" t="s">
        <v>162</v>
      </c>
      <c r="E282" s="142" t="s">
        <v>538</v>
      </c>
      <c r="F282" s="143" t="s">
        <v>539</v>
      </c>
      <c r="G282" s="144" t="s">
        <v>503</v>
      </c>
      <c r="H282" s="145">
        <v>2</v>
      </c>
      <c r="I282" s="146">
        <v>6232.32</v>
      </c>
      <c r="J282" s="146">
        <f>ROUND(I282*H282,2)</f>
        <v>12464.64</v>
      </c>
      <c r="K282" s="143" t="s">
        <v>1014</v>
      </c>
      <c r="L282" s="31"/>
      <c r="M282" s="147" t="s">
        <v>1</v>
      </c>
      <c r="N282" s="148" t="s">
        <v>39</v>
      </c>
      <c r="O282" s="149">
        <v>0</v>
      </c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1" t="s">
        <v>161</v>
      </c>
      <c r="AT282" s="151" t="s">
        <v>162</v>
      </c>
      <c r="AU282" s="151" t="s">
        <v>81</v>
      </c>
      <c r="AY282" s="18" t="s">
        <v>160</v>
      </c>
      <c r="BE282" s="152">
        <f>IF(N282="základní",J282,0)</f>
        <v>12464.64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8" t="s">
        <v>81</v>
      </c>
      <c r="BK282" s="152">
        <f>ROUND(I282*H282,2)</f>
        <v>12464.64</v>
      </c>
      <c r="BL282" s="18" t="s">
        <v>161</v>
      </c>
      <c r="BM282" s="151" t="s">
        <v>540</v>
      </c>
    </row>
    <row r="283" spans="1:65" s="2" customFormat="1" ht="16.5" customHeight="1">
      <c r="A283" s="30"/>
      <c r="B283" s="140"/>
      <c r="C283" s="141"/>
      <c r="D283" s="141" t="s">
        <v>162</v>
      </c>
      <c r="E283" s="142" t="s">
        <v>541</v>
      </c>
      <c r="F283" s="143" t="s">
        <v>542</v>
      </c>
      <c r="G283" s="144" t="s">
        <v>503</v>
      </c>
      <c r="H283" s="145">
        <v>2</v>
      </c>
      <c r="I283" s="146">
        <v>8016.78</v>
      </c>
      <c r="J283" s="146">
        <f>ROUND(I283*H283,2)</f>
        <v>16033.56</v>
      </c>
      <c r="K283" s="143" t="s">
        <v>1014</v>
      </c>
      <c r="L283" s="31"/>
      <c r="M283" s="147" t="s">
        <v>1</v>
      </c>
      <c r="N283" s="148" t="s">
        <v>39</v>
      </c>
      <c r="O283" s="149">
        <v>0</v>
      </c>
      <c r="P283" s="149">
        <f>O283*H283</f>
        <v>0</v>
      </c>
      <c r="Q283" s="149">
        <v>0</v>
      </c>
      <c r="R283" s="149">
        <f>Q283*H283</f>
        <v>0</v>
      </c>
      <c r="S283" s="149">
        <v>0</v>
      </c>
      <c r="T283" s="150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1" t="s">
        <v>161</v>
      </c>
      <c r="AT283" s="151" t="s">
        <v>162</v>
      </c>
      <c r="AU283" s="151" t="s">
        <v>81</v>
      </c>
      <c r="AY283" s="18" t="s">
        <v>160</v>
      </c>
      <c r="BE283" s="152">
        <f>IF(N283="základní",J283,0)</f>
        <v>16033.56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8" t="s">
        <v>81</v>
      </c>
      <c r="BK283" s="152">
        <f>ROUND(I283*H283,2)</f>
        <v>16033.56</v>
      </c>
      <c r="BL283" s="18" t="s">
        <v>161</v>
      </c>
      <c r="BM283" s="151" t="s">
        <v>543</v>
      </c>
    </row>
    <row r="284" spans="1:65" s="2" customFormat="1" ht="24.2" customHeight="1">
      <c r="A284" s="30"/>
      <c r="B284" s="140"/>
      <c r="C284" s="141">
        <v>170</v>
      </c>
      <c r="D284" s="141" t="s">
        <v>162</v>
      </c>
      <c r="E284" s="142" t="s">
        <v>544</v>
      </c>
      <c r="F284" s="143" t="s">
        <v>545</v>
      </c>
      <c r="G284" s="144" t="s">
        <v>488</v>
      </c>
      <c r="H284" s="145">
        <v>595.8133</v>
      </c>
      <c r="I284" s="146">
        <v>1.06</v>
      </c>
      <c r="J284" s="146">
        <f>ROUND(I284*H284,2)</f>
        <v>631.56</v>
      </c>
      <c r="K284" s="143" t="s">
        <v>1015</v>
      </c>
      <c r="L284" s="31"/>
      <c r="M284" s="147" t="s">
        <v>1</v>
      </c>
      <c r="N284" s="148" t="s">
        <v>39</v>
      </c>
      <c r="O284" s="149">
        <v>0</v>
      </c>
      <c r="P284" s="149">
        <f>O284*H284</f>
        <v>0</v>
      </c>
      <c r="Q284" s="149">
        <v>0</v>
      </c>
      <c r="R284" s="149">
        <f>Q284*H284</f>
        <v>0</v>
      </c>
      <c r="S284" s="149">
        <v>0</v>
      </c>
      <c r="T284" s="150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51" t="s">
        <v>161</v>
      </c>
      <c r="AT284" s="151" t="s">
        <v>162</v>
      </c>
      <c r="AU284" s="151" t="s">
        <v>81</v>
      </c>
      <c r="AY284" s="18" t="s">
        <v>160</v>
      </c>
      <c r="BE284" s="152">
        <f>IF(N284="základní",J284,0)</f>
        <v>631.56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8" t="s">
        <v>81</v>
      </c>
      <c r="BK284" s="152">
        <f>ROUND(I284*H284,2)</f>
        <v>631.56</v>
      </c>
      <c r="BL284" s="18" t="s">
        <v>161</v>
      </c>
      <c r="BM284" s="151" t="s">
        <v>546</v>
      </c>
    </row>
    <row r="285" spans="2:63" s="11" customFormat="1" ht="25.9" customHeight="1">
      <c r="B285" s="130"/>
      <c r="D285" s="131" t="s">
        <v>73</v>
      </c>
      <c r="E285" s="132" t="s">
        <v>547</v>
      </c>
      <c r="F285" s="132" t="s">
        <v>548</v>
      </c>
      <c r="J285" s="133">
        <f>BK285</f>
        <v>-27366.53</v>
      </c>
      <c r="L285" s="130"/>
      <c r="M285" s="134"/>
      <c r="N285" s="135"/>
      <c r="O285" s="135"/>
      <c r="P285" s="136">
        <f>SUM(P286:P290)</f>
        <v>0</v>
      </c>
      <c r="Q285" s="135"/>
      <c r="R285" s="136">
        <f>SUM(R286:R290)</f>
        <v>0</v>
      </c>
      <c r="S285" s="135"/>
      <c r="T285" s="137">
        <f>SUM(T286:T290)</f>
        <v>0</v>
      </c>
      <c r="AR285" s="131" t="s">
        <v>83</v>
      </c>
      <c r="AT285" s="138" t="s">
        <v>73</v>
      </c>
      <c r="AU285" s="138" t="s">
        <v>74</v>
      </c>
      <c r="AY285" s="131" t="s">
        <v>160</v>
      </c>
      <c r="BK285" s="139">
        <f>SUM(BK286:BK290)</f>
        <v>-27366.53</v>
      </c>
    </row>
    <row r="286" spans="1:65" s="2" customFormat="1" ht="24.2" customHeight="1">
      <c r="A286" s="30"/>
      <c r="B286" s="140"/>
      <c r="C286" s="141">
        <v>151</v>
      </c>
      <c r="D286" s="141" t="s">
        <v>162</v>
      </c>
      <c r="E286" s="142" t="s">
        <v>549</v>
      </c>
      <c r="F286" s="143" t="s">
        <v>550</v>
      </c>
      <c r="G286" s="144" t="s">
        <v>203</v>
      </c>
      <c r="H286" s="145">
        <v>-9.6</v>
      </c>
      <c r="I286" s="146">
        <v>2800</v>
      </c>
      <c r="J286" s="146">
        <f>ROUND(I286*H286,2)</f>
        <v>-26880</v>
      </c>
      <c r="K286" s="143" t="s">
        <v>1015</v>
      </c>
      <c r="L286" s="31"/>
      <c r="M286" s="147" t="s">
        <v>1</v>
      </c>
      <c r="N286" s="148" t="s">
        <v>39</v>
      </c>
      <c r="O286" s="149">
        <v>0</v>
      </c>
      <c r="P286" s="149">
        <f>O286*H286</f>
        <v>0</v>
      </c>
      <c r="Q286" s="149">
        <v>0</v>
      </c>
      <c r="R286" s="149">
        <f>Q286*H286</f>
        <v>0</v>
      </c>
      <c r="S286" s="149">
        <v>0</v>
      </c>
      <c r="T286" s="150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51" t="s">
        <v>265</v>
      </c>
      <c r="AT286" s="151" t="s">
        <v>162</v>
      </c>
      <c r="AU286" s="151" t="s">
        <v>81</v>
      </c>
      <c r="AY286" s="18" t="s">
        <v>160</v>
      </c>
      <c r="BE286" s="152">
        <f>IF(N286="základní",J286,0)</f>
        <v>-26880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8" t="s">
        <v>81</v>
      </c>
      <c r="BK286" s="152">
        <f>ROUND(I286*H286,2)</f>
        <v>-26880</v>
      </c>
      <c r="BL286" s="18" t="s">
        <v>265</v>
      </c>
      <c r="BM286" s="151" t="s">
        <v>551</v>
      </c>
    </row>
    <row r="287" spans="2:51" s="12" customFormat="1" ht="12">
      <c r="B287" s="157"/>
      <c r="D287" s="153" t="s">
        <v>169</v>
      </c>
      <c r="E287" s="158" t="s">
        <v>1</v>
      </c>
      <c r="F287" s="159" t="s">
        <v>552</v>
      </c>
      <c r="H287" s="160">
        <v>-9.6</v>
      </c>
      <c r="L287" s="157"/>
      <c r="M287" s="161"/>
      <c r="N287" s="162"/>
      <c r="O287" s="162"/>
      <c r="P287" s="162"/>
      <c r="Q287" s="162"/>
      <c r="R287" s="162"/>
      <c r="S287" s="162"/>
      <c r="T287" s="163"/>
      <c r="AT287" s="158" t="s">
        <v>169</v>
      </c>
      <c r="AU287" s="158" t="s">
        <v>81</v>
      </c>
      <c r="AV287" s="12" t="s">
        <v>83</v>
      </c>
      <c r="AW287" s="12" t="s">
        <v>31</v>
      </c>
      <c r="AX287" s="12" t="s">
        <v>74</v>
      </c>
      <c r="AY287" s="158" t="s">
        <v>160</v>
      </c>
    </row>
    <row r="288" spans="2:51" s="15" customFormat="1" ht="12">
      <c r="B288" s="177"/>
      <c r="D288" s="153" t="s">
        <v>169</v>
      </c>
      <c r="E288" s="178" t="s">
        <v>1</v>
      </c>
      <c r="F288" s="179" t="s">
        <v>199</v>
      </c>
      <c r="H288" s="180">
        <v>-9.6</v>
      </c>
      <c r="L288" s="177"/>
      <c r="M288" s="181"/>
      <c r="N288" s="182"/>
      <c r="O288" s="182"/>
      <c r="P288" s="182"/>
      <c r="Q288" s="182"/>
      <c r="R288" s="182"/>
      <c r="S288" s="182"/>
      <c r="T288" s="183"/>
      <c r="AT288" s="178" t="s">
        <v>169</v>
      </c>
      <c r="AU288" s="178" t="s">
        <v>81</v>
      </c>
      <c r="AV288" s="15" t="s">
        <v>161</v>
      </c>
      <c r="AW288" s="15" t="s">
        <v>31</v>
      </c>
      <c r="AX288" s="15" t="s">
        <v>81</v>
      </c>
      <c r="AY288" s="178" t="s">
        <v>160</v>
      </c>
    </row>
    <row r="289" spans="1:65" s="2" customFormat="1" ht="24.2" customHeight="1">
      <c r="A289" s="30"/>
      <c r="B289" s="140"/>
      <c r="C289" s="141">
        <v>146</v>
      </c>
      <c r="D289" s="141" t="s">
        <v>162</v>
      </c>
      <c r="E289" s="142" t="s">
        <v>544</v>
      </c>
      <c r="F289" s="143" t="s">
        <v>545</v>
      </c>
      <c r="G289" s="144" t="s">
        <v>488</v>
      </c>
      <c r="H289" s="145">
        <v>-268.8</v>
      </c>
      <c r="I289" s="146">
        <v>1.81</v>
      </c>
      <c r="J289" s="146">
        <f>ROUND(I289*H289,2)</f>
        <v>-486.53</v>
      </c>
      <c r="K289" s="143" t="s">
        <v>1015</v>
      </c>
      <c r="L289" s="31"/>
      <c r="M289" s="147" t="s">
        <v>1</v>
      </c>
      <c r="N289" s="148" t="s">
        <v>39</v>
      </c>
      <c r="O289" s="149">
        <v>0</v>
      </c>
      <c r="P289" s="149">
        <f>O289*H289</f>
        <v>0</v>
      </c>
      <c r="Q289" s="149">
        <v>0</v>
      </c>
      <c r="R289" s="149">
        <f>Q289*H289</f>
        <v>0</v>
      </c>
      <c r="S289" s="149">
        <v>0</v>
      </c>
      <c r="T289" s="150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51" t="s">
        <v>265</v>
      </c>
      <c r="AT289" s="151" t="s">
        <v>162</v>
      </c>
      <c r="AU289" s="151" t="s">
        <v>81</v>
      </c>
      <c r="AY289" s="18" t="s">
        <v>160</v>
      </c>
      <c r="BE289" s="152">
        <f>IF(N289="základní",J289,0)</f>
        <v>-486.53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8" t="s">
        <v>81</v>
      </c>
      <c r="BK289" s="152">
        <f>ROUND(I289*H289,2)</f>
        <v>-486.53</v>
      </c>
      <c r="BL289" s="18" t="s">
        <v>265</v>
      </c>
      <c r="BM289" s="151" t="s">
        <v>553</v>
      </c>
    </row>
    <row r="290" spans="1:47" s="2" customFormat="1" ht="19.5">
      <c r="A290" s="30"/>
      <c r="B290" s="31"/>
      <c r="C290" s="30"/>
      <c r="D290" s="153" t="s">
        <v>167</v>
      </c>
      <c r="E290" s="30"/>
      <c r="F290" s="154" t="s">
        <v>490</v>
      </c>
      <c r="G290" s="30"/>
      <c r="H290" s="30"/>
      <c r="I290" s="30"/>
      <c r="J290" s="30"/>
      <c r="K290" s="30"/>
      <c r="L290" s="31"/>
      <c r="M290" s="155"/>
      <c r="N290" s="156"/>
      <c r="O290" s="56"/>
      <c r="P290" s="56"/>
      <c r="Q290" s="56"/>
      <c r="R290" s="56"/>
      <c r="S290" s="56"/>
      <c r="T290" s="57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T290" s="18" t="s">
        <v>167</v>
      </c>
      <c r="AU290" s="18" t="s">
        <v>81</v>
      </c>
    </row>
    <row r="291" spans="2:63" s="11" customFormat="1" ht="25.9" customHeight="1">
      <c r="B291" s="130"/>
      <c r="D291" s="131" t="s">
        <v>73</v>
      </c>
      <c r="E291" s="132" t="s">
        <v>372</v>
      </c>
      <c r="F291" s="132" t="s">
        <v>554</v>
      </c>
      <c r="J291" s="133">
        <f>BK291</f>
        <v>10052.54</v>
      </c>
      <c r="L291" s="130"/>
      <c r="M291" s="134"/>
      <c r="N291" s="135"/>
      <c r="O291" s="135"/>
      <c r="P291" s="136">
        <f>SUM(P292:P315)</f>
        <v>8.260200000000001</v>
      </c>
      <c r="Q291" s="135"/>
      <c r="R291" s="136">
        <f>SUM(R292:R315)</f>
        <v>0.026432640000000004</v>
      </c>
      <c r="S291" s="135"/>
      <c r="T291" s="137">
        <f>SUM(T292:T315)</f>
        <v>0</v>
      </c>
      <c r="AR291" s="131" t="s">
        <v>83</v>
      </c>
      <c r="AT291" s="138" t="s">
        <v>73</v>
      </c>
      <c r="AU291" s="138" t="s">
        <v>74</v>
      </c>
      <c r="AY291" s="131" t="s">
        <v>160</v>
      </c>
      <c r="BK291" s="139">
        <f>SUM(BK292:BK315)</f>
        <v>10052.54</v>
      </c>
    </row>
    <row r="292" spans="1:65" s="2" customFormat="1" ht="24.2" customHeight="1">
      <c r="A292" s="30"/>
      <c r="B292" s="140"/>
      <c r="C292" s="141">
        <v>206</v>
      </c>
      <c r="D292" s="141" t="s">
        <v>162</v>
      </c>
      <c r="E292" s="142" t="s">
        <v>555</v>
      </c>
      <c r="F292" s="143" t="s">
        <v>556</v>
      </c>
      <c r="G292" s="144" t="s">
        <v>213</v>
      </c>
      <c r="H292" s="145">
        <v>13.585</v>
      </c>
      <c r="I292" s="146">
        <v>10</v>
      </c>
      <c r="J292" s="146">
        <f>ROUND(I292*H292,2)</f>
        <v>135.85</v>
      </c>
      <c r="K292" s="143" t="s">
        <v>1015</v>
      </c>
      <c r="L292" s="31"/>
      <c r="M292" s="147" t="s">
        <v>1</v>
      </c>
      <c r="N292" s="148" t="s">
        <v>39</v>
      </c>
      <c r="O292" s="149">
        <v>0</v>
      </c>
      <c r="P292" s="149">
        <f>O292*H292</f>
        <v>0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1" t="s">
        <v>265</v>
      </c>
      <c r="AT292" s="151" t="s">
        <v>162</v>
      </c>
      <c r="AU292" s="151" t="s">
        <v>81</v>
      </c>
      <c r="AY292" s="18" t="s">
        <v>160</v>
      </c>
      <c r="BE292" s="152">
        <f>IF(N292="základní",J292,0)</f>
        <v>135.85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8" t="s">
        <v>81</v>
      </c>
      <c r="BK292" s="152">
        <f>ROUND(I292*H292,2)</f>
        <v>135.85</v>
      </c>
      <c r="BL292" s="18" t="s">
        <v>265</v>
      </c>
      <c r="BM292" s="151" t="s">
        <v>557</v>
      </c>
    </row>
    <row r="293" spans="2:51" s="14" customFormat="1" ht="12">
      <c r="B293" s="171"/>
      <c r="D293" s="153" t="s">
        <v>169</v>
      </c>
      <c r="E293" s="172" t="s">
        <v>1</v>
      </c>
      <c r="F293" s="173" t="s">
        <v>405</v>
      </c>
      <c r="H293" s="172" t="s">
        <v>1</v>
      </c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169</v>
      </c>
      <c r="AU293" s="172" t="s">
        <v>81</v>
      </c>
      <c r="AV293" s="14" t="s">
        <v>81</v>
      </c>
      <c r="AW293" s="14" t="s">
        <v>31</v>
      </c>
      <c r="AX293" s="14" t="s">
        <v>74</v>
      </c>
      <c r="AY293" s="172" t="s">
        <v>160</v>
      </c>
    </row>
    <row r="294" spans="2:51" s="12" customFormat="1" ht="12">
      <c r="B294" s="157"/>
      <c r="D294" s="153" t="s">
        <v>169</v>
      </c>
      <c r="E294" s="158" t="s">
        <v>1</v>
      </c>
      <c r="F294" s="159" t="s">
        <v>413</v>
      </c>
      <c r="H294" s="160">
        <v>12.925</v>
      </c>
      <c r="L294" s="157"/>
      <c r="M294" s="161"/>
      <c r="N294" s="162"/>
      <c r="O294" s="162"/>
      <c r="P294" s="162"/>
      <c r="Q294" s="162"/>
      <c r="R294" s="162"/>
      <c r="S294" s="162"/>
      <c r="T294" s="163"/>
      <c r="AT294" s="158" t="s">
        <v>169</v>
      </c>
      <c r="AU294" s="158" t="s">
        <v>81</v>
      </c>
      <c r="AV294" s="12" t="s">
        <v>83</v>
      </c>
      <c r="AW294" s="12" t="s">
        <v>31</v>
      </c>
      <c r="AX294" s="12" t="s">
        <v>74</v>
      </c>
      <c r="AY294" s="158" t="s">
        <v>160</v>
      </c>
    </row>
    <row r="295" spans="2:51" s="14" customFormat="1" ht="12">
      <c r="B295" s="171"/>
      <c r="D295" s="153" t="s">
        <v>169</v>
      </c>
      <c r="E295" s="172" t="s">
        <v>1</v>
      </c>
      <c r="F295" s="173" t="s">
        <v>407</v>
      </c>
      <c r="H295" s="172" t="s">
        <v>1</v>
      </c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169</v>
      </c>
      <c r="AU295" s="172" t="s">
        <v>81</v>
      </c>
      <c r="AV295" s="14" t="s">
        <v>81</v>
      </c>
      <c r="AW295" s="14" t="s">
        <v>31</v>
      </c>
      <c r="AX295" s="14" t="s">
        <v>74</v>
      </c>
      <c r="AY295" s="172" t="s">
        <v>160</v>
      </c>
    </row>
    <row r="296" spans="2:51" s="12" customFormat="1" ht="12">
      <c r="B296" s="157"/>
      <c r="D296" s="153" t="s">
        <v>169</v>
      </c>
      <c r="E296" s="158" t="s">
        <v>1</v>
      </c>
      <c r="F296" s="159" t="s">
        <v>414</v>
      </c>
      <c r="H296" s="160">
        <v>0.66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AT296" s="158" t="s">
        <v>169</v>
      </c>
      <c r="AU296" s="158" t="s">
        <v>81</v>
      </c>
      <c r="AV296" s="12" t="s">
        <v>83</v>
      </c>
      <c r="AW296" s="12" t="s">
        <v>31</v>
      </c>
      <c r="AX296" s="12" t="s">
        <v>74</v>
      </c>
      <c r="AY296" s="158" t="s">
        <v>160</v>
      </c>
    </row>
    <row r="297" spans="2:51" s="15" customFormat="1" ht="12">
      <c r="B297" s="177"/>
      <c r="D297" s="153" t="s">
        <v>169</v>
      </c>
      <c r="E297" s="178" t="s">
        <v>1</v>
      </c>
      <c r="F297" s="179" t="s">
        <v>199</v>
      </c>
      <c r="H297" s="180">
        <v>13.585</v>
      </c>
      <c r="L297" s="177"/>
      <c r="M297" s="181"/>
      <c r="N297" s="182"/>
      <c r="O297" s="182"/>
      <c r="P297" s="182"/>
      <c r="Q297" s="182"/>
      <c r="R297" s="182"/>
      <c r="S297" s="182"/>
      <c r="T297" s="183"/>
      <c r="AT297" s="178" t="s">
        <v>169</v>
      </c>
      <c r="AU297" s="178" t="s">
        <v>81</v>
      </c>
      <c r="AV297" s="15" t="s">
        <v>161</v>
      </c>
      <c r="AW297" s="15" t="s">
        <v>31</v>
      </c>
      <c r="AX297" s="15" t="s">
        <v>81</v>
      </c>
      <c r="AY297" s="178" t="s">
        <v>160</v>
      </c>
    </row>
    <row r="298" spans="1:65" s="2" customFormat="1" ht="24.2" customHeight="1">
      <c r="A298" s="30"/>
      <c r="B298" s="140"/>
      <c r="C298" s="141">
        <v>207</v>
      </c>
      <c r="D298" s="141" t="s">
        <v>162</v>
      </c>
      <c r="E298" s="142" t="s">
        <v>558</v>
      </c>
      <c r="F298" s="143" t="s">
        <v>559</v>
      </c>
      <c r="G298" s="144" t="s">
        <v>213</v>
      </c>
      <c r="H298" s="145">
        <v>13.585</v>
      </c>
      <c r="I298" s="146">
        <v>30</v>
      </c>
      <c r="J298" s="146">
        <f>ROUND(I298*H298,2)</f>
        <v>407.55</v>
      </c>
      <c r="K298" s="143" t="s">
        <v>1015</v>
      </c>
      <c r="L298" s="31"/>
      <c r="M298" s="147" t="s">
        <v>1</v>
      </c>
      <c r="N298" s="148" t="s">
        <v>39</v>
      </c>
      <c r="O298" s="149">
        <v>0</v>
      </c>
      <c r="P298" s="149">
        <f>O298*H298</f>
        <v>0</v>
      </c>
      <c r="Q298" s="149">
        <v>0</v>
      </c>
      <c r="R298" s="149">
        <f>Q298*H298</f>
        <v>0</v>
      </c>
      <c r="S298" s="149">
        <v>0</v>
      </c>
      <c r="T298" s="150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51" t="s">
        <v>265</v>
      </c>
      <c r="AT298" s="151" t="s">
        <v>162</v>
      </c>
      <c r="AU298" s="151" t="s">
        <v>81</v>
      </c>
      <c r="AY298" s="18" t="s">
        <v>160</v>
      </c>
      <c r="BE298" s="152">
        <f>IF(N298="základní",J298,0)</f>
        <v>407.55</v>
      </c>
      <c r="BF298" s="152">
        <f>IF(N298="snížená",J298,0)</f>
        <v>0</v>
      </c>
      <c r="BG298" s="152">
        <f>IF(N298="zákl. přenesená",J298,0)</f>
        <v>0</v>
      </c>
      <c r="BH298" s="152">
        <f>IF(N298="sníž. přenesená",J298,0)</f>
        <v>0</v>
      </c>
      <c r="BI298" s="152">
        <f>IF(N298="nulová",J298,0)</f>
        <v>0</v>
      </c>
      <c r="BJ298" s="18" t="s">
        <v>81</v>
      </c>
      <c r="BK298" s="152">
        <f>ROUND(I298*H298,2)</f>
        <v>407.55</v>
      </c>
      <c r="BL298" s="18" t="s">
        <v>265</v>
      </c>
      <c r="BM298" s="151" t="s">
        <v>560</v>
      </c>
    </row>
    <row r="299" spans="2:51" s="14" customFormat="1" ht="12">
      <c r="B299" s="171"/>
      <c r="D299" s="153" t="s">
        <v>169</v>
      </c>
      <c r="E299" s="172" t="s">
        <v>1</v>
      </c>
      <c r="F299" s="173" t="s">
        <v>405</v>
      </c>
      <c r="H299" s="172" t="s">
        <v>1</v>
      </c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169</v>
      </c>
      <c r="AU299" s="172" t="s">
        <v>81</v>
      </c>
      <c r="AV299" s="14" t="s">
        <v>81</v>
      </c>
      <c r="AW299" s="14" t="s">
        <v>31</v>
      </c>
      <c r="AX299" s="14" t="s">
        <v>74</v>
      </c>
      <c r="AY299" s="172" t="s">
        <v>160</v>
      </c>
    </row>
    <row r="300" spans="2:51" s="12" customFormat="1" ht="12">
      <c r="B300" s="157"/>
      <c r="D300" s="153" t="s">
        <v>169</v>
      </c>
      <c r="E300" s="158" t="s">
        <v>1</v>
      </c>
      <c r="F300" s="159" t="s">
        <v>413</v>
      </c>
      <c r="H300" s="160">
        <v>12.925</v>
      </c>
      <c r="L300" s="157"/>
      <c r="M300" s="161"/>
      <c r="N300" s="162"/>
      <c r="O300" s="162"/>
      <c r="P300" s="162"/>
      <c r="Q300" s="162"/>
      <c r="R300" s="162"/>
      <c r="S300" s="162"/>
      <c r="T300" s="163"/>
      <c r="AT300" s="158" t="s">
        <v>169</v>
      </c>
      <c r="AU300" s="158" t="s">
        <v>81</v>
      </c>
      <c r="AV300" s="12" t="s">
        <v>83</v>
      </c>
      <c r="AW300" s="12" t="s">
        <v>31</v>
      </c>
      <c r="AX300" s="12" t="s">
        <v>74</v>
      </c>
      <c r="AY300" s="158" t="s">
        <v>160</v>
      </c>
    </row>
    <row r="301" spans="2:51" s="14" customFormat="1" ht="12">
      <c r="B301" s="171"/>
      <c r="D301" s="153" t="s">
        <v>169</v>
      </c>
      <c r="E301" s="172" t="s">
        <v>1</v>
      </c>
      <c r="F301" s="173" t="s">
        <v>407</v>
      </c>
      <c r="H301" s="172" t="s">
        <v>1</v>
      </c>
      <c r="L301" s="171"/>
      <c r="M301" s="174"/>
      <c r="N301" s="175"/>
      <c r="O301" s="175"/>
      <c r="P301" s="175"/>
      <c r="Q301" s="175"/>
      <c r="R301" s="175"/>
      <c r="S301" s="175"/>
      <c r="T301" s="176"/>
      <c r="AT301" s="172" t="s">
        <v>169</v>
      </c>
      <c r="AU301" s="172" t="s">
        <v>81</v>
      </c>
      <c r="AV301" s="14" t="s">
        <v>81</v>
      </c>
      <c r="AW301" s="14" t="s">
        <v>31</v>
      </c>
      <c r="AX301" s="14" t="s">
        <v>74</v>
      </c>
      <c r="AY301" s="172" t="s">
        <v>160</v>
      </c>
    </row>
    <row r="302" spans="2:51" s="12" customFormat="1" ht="12">
      <c r="B302" s="157"/>
      <c r="D302" s="153" t="s">
        <v>169</v>
      </c>
      <c r="E302" s="158" t="s">
        <v>1</v>
      </c>
      <c r="F302" s="159" t="s">
        <v>414</v>
      </c>
      <c r="H302" s="160">
        <v>0.66</v>
      </c>
      <c r="L302" s="157"/>
      <c r="M302" s="161"/>
      <c r="N302" s="162"/>
      <c r="O302" s="162"/>
      <c r="P302" s="162"/>
      <c r="Q302" s="162"/>
      <c r="R302" s="162"/>
      <c r="S302" s="162"/>
      <c r="T302" s="163"/>
      <c r="AT302" s="158" t="s">
        <v>169</v>
      </c>
      <c r="AU302" s="158" t="s">
        <v>81</v>
      </c>
      <c r="AV302" s="12" t="s">
        <v>83</v>
      </c>
      <c r="AW302" s="12" t="s">
        <v>31</v>
      </c>
      <c r="AX302" s="12" t="s">
        <v>74</v>
      </c>
      <c r="AY302" s="158" t="s">
        <v>160</v>
      </c>
    </row>
    <row r="303" spans="2:51" s="15" customFormat="1" ht="12">
      <c r="B303" s="177"/>
      <c r="D303" s="153" t="s">
        <v>169</v>
      </c>
      <c r="E303" s="178" t="s">
        <v>1</v>
      </c>
      <c r="F303" s="179" t="s">
        <v>199</v>
      </c>
      <c r="H303" s="180">
        <v>13.585</v>
      </c>
      <c r="L303" s="177"/>
      <c r="M303" s="181"/>
      <c r="N303" s="182"/>
      <c r="O303" s="182"/>
      <c r="P303" s="182"/>
      <c r="Q303" s="182"/>
      <c r="R303" s="182"/>
      <c r="S303" s="182"/>
      <c r="T303" s="183"/>
      <c r="AT303" s="178" t="s">
        <v>169</v>
      </c>
      <c r="AU303" s="178" t="s">
        <v>81</v>
      </c>
      <c r="AV303" s="15" t="s">
        <v>161</v>
      </c>
      <c r="AW303" s="15" t="s">
        <v>31</v>
      </c>
      <c r="AX303" s="15" t="s">
        <v>81</v>
      </c>
      <c r="AY303" s="178" t="s">
        <v>160</v>
      </c>
    </row>
    <row r="304" spans="1:65" s="2" customFormat="1" ht="33" customHeight="1">
      <c r="A304" s="30"/>
      <c r="B304" s="140"/>
      <c r="C304" s="141">
        <v>208</v>
      </c>
      <c r="D304" s="141" t="s">
        <v>162</v>
      </c>
      <c r="E304" s="142" t="s">
        <v>561</v>
      </c>
      <c r="F304" s="143" t="s">
        <v>562</v>
      </c>
      <c r="G304" s="144" t="s">
        <v>213</v>
      </c>
      <c r="H304" s="145">
        <v>165.204</v>
      </c>
      <c r="I304" s="146">
        <v>35</v>
      </c>
      <c r="J304" s="146">
        <f>ROUND(I304*H304,2)</f>
        <v>5782.14</v>
      </c>
      <c r="K304" s="143" t="s">
        <v>1015</v>
      </c>
      <c r="L304" s="31"/>
      <c r="M304" s="147" t="s">
        <v>1</v>
      </c>
      <c r="N304" s="148" t="s">
        <v>39</v>
      </c>
      <c r="O304" s="149">
        <v>0</v>
      </c>
      <c r="P304" s="149">
        <f>O304*H304</f>
        <v>0</v>
      </c>
      <c r="Q304" s="149">
        <v>0</v>
      </c>
      <c r="R304" s="149">
        <f>Q304*H304</f>
        <v>0</v>
      </c>
      <c r="S304" s="149">
        <v>0</v>
      </c>
      <c r="T304" s="150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1" t="s">
        <v>265</v>
      </c>
      <c r="AT304" s="151" t="s">
        <v>162</v>
      </c>
      <c r="AU304" s="151" t="s">
        <v>81</v>
      </c>
      <c r="AY304" s="18" t="s">
        <v>160</v>
      </c>
      <c r="BE304" s="152">
        <f>IF(N304="základní",J304,0)</f>
        <v>5782.14</v>
      </c>
      <c r="BF304" s="152">
        <f>IF(N304="snížená",J304,0)</f>
        <v>0</v>
      </c>
      <c r="BG304" s="152">
        <f>IF(N304="zákl. přenesená",J304,0)</f>
        <v>0</v>
      </c>
      <c r="BH304" s="152">
        <f>IF(N304="sníž. přenesená",J304,0)</f>
        <v>0</v>
      </c>
      <c r="BI304" s="152">
        <f>IF(N304="nulová",J304,0)</f>
        <v>0</v>
      </c>
      <c r="BJ304" s="18" t="s">
        <v>81</v>
      </c>
      <c r="BK304" s="152">
        <f>ROUND(I304*H304,2)</f>
        <v>5782.14</v>
      </c>
      <c r="BL304" s="18" t="s">
        <v>265</v>
      </c>
      <c r="BM304" s="151" t="s">
        <v>563</v>
      </c>
    </row>
    <row r="305" spans="2:51" s="14" customFormat="1" ht="12">
      <c r="B305" s="171"/>
      <c r="D305" s="153" t="s">
        <v>169</v>
      </c>
      <c r="E305" s="172" t="s">
        <v>1</v>
      </c>
      <c r="F305" s="173" t="s">
        <v>469</v>
      </c>
      <c r="H305" s="172" t="s">
        <v>1</v>
      </c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169</v>
      </c>
      <c r="AU305" s="172" t="s">
        <v>81</v>
      </c>
      <c r="AV305" s="14" t="s">
        <v>81</v>
      </c>
      <c r="AW305" s="14" t="s">
        <v>31</v>
      </c>
      <c r="AX305" s="14" t="s">
        <v>74</v>
      </c>
      <c r="AY305" s="172" t="s">
        <v>160</v>
      </c>
    </row>
    <row r="306" spans="2:51" s="12" customFormat="1" ht="12">
      <c r="B306" s="157"/>
      <c r="D306" s="153" t="s">
        <v>169</v>
      </c>
      <c r="E306" s="158" t="s">
        <v>1</v>
      </c>
      <c r="F306" s="159" t="s">
        <v>564</v>
      </c>
      <c r="H306" s="160">
        <v>43.264</v>
      </c>
      <c r="L306" s="157"/>
      <c r="M306" s="161"/>
      <c r="N306" s="162"/>
      <c r="O306" s="162"/>
      <c r="P306" s="162"/>
      <c r="Q306" s="162"/>
      <c r="R306" s="162"/>
      <c r="S306" s="162"/>
      <c r="T306" s="163"/>
      <c r="AT306" s="158" t="s">
        <v>169</v>
      </c>
      <c r="AU306" s="158" t="s">
        <v>81</v>
      </c>
      <c r="AV306" s="12" t="s">
        <v>83</v>
      </c>
      <c r="AW306" s="12" t="s">
        <v>31</v>
      </c>
      <c r="AX306" s="12" t="s">
        <v>74</v>
      </c>
      <c r="AY306" s="158" t="s">
        <v>160</v>
      </c>
    </row>
    <row r="307" spans="2:51" s="14" customFormat="1" ht="12">
      <c r="B307" s="171"/>
      <c r="D307" s="153" t="s">
        <v>169</v>
      </c>
      <c r="E307" s="172" t="s">
        <v>1</v>
      </c>
      <c r="F307" s="173" t="s">
        <v>565</v>
      </c>
      <c r="H307" s="172" t="s">
        <v>1</v>
      </c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169</v>
      </c>
      <c r="AU307" s="172" t="s">
        <v>81</v>
      </c>
      <c r="AV307" s="14" t="s">
        <v>81</v>
      </c>
      <c r="AW307" s="14" t="s">
        <v>31</v>
      </c>
      <c r="AX307" s="14" t="s">
        <v>74</v>
      </c>
      <c r="AY307" s="172" t="s">
        <v>160</v>
      </c>
    </row>
    <row r="308" spans="2:51" s="12" customFormat="1" ht="12">
      <c r="B308" s="157"/>
      <c r="D308" s="153" t="s">
        <v>169</v>
      </c>
      <c r="E308" s="158" t="s">
        <v>1</v>
      </c>
      <c r="F308" s="159" t="s">
        <v>566</v>
      </c>
      <c r="H308" s="160">
        <v>121.94</v>
      </c>
      <c r="L308" s="157"/>
      <c r="M308" s="161"/>
      <c r="N308" s="162"/>
      <c r="O308" s="162"/>
      <c r="P308" s="162"/>
      <c r="Q308" s="162"/>
      <c r="R308" s="162"/>
      <c r="S308" s="162"/>
      <c r="T308" s="163"/>
      <c r="AT308" s="158" t="s">
        <v>169</v>
      </c>
      <c r="AU308" s="158" t="s">
        <v>81</v>
      </c>
      <c r="AV308" s="12" t="s">
        <v>83</v>
      </c>
      <c r="AW308" s="12" t="s">
        <v>31</v>
      </c>
      <c r="AX308" s="12" t="s">
        <v>74</v>
      </c>
      <c r="AY308" s="158" t="s">
        <v>160</v>
      </c>
    </row>
    <row r="309" spans="2:51" s="15" customFormat="1" ht="12">
      <c r="B309" s="177"/>
      <c r="D309" s="153" t="s">
        <v>169</v>
      </c>
      <c r="E309" s="178" t="s">
        <v>1</v>
      </c>
      <c r="F309" s="179" t="s">
        <v>199</v>
      </c>
      <c r="H309" s="180">
        <v>165.204</v>
      </c>
      <c r="L309" s="177"/>
      <c r="M309" s="181"/>
      <c r="N309" s="182"/>
      <c r="O309" s="182"/>
      <c r="P309" s="182"/>
      <c r="Q309" s="182"/>
      <c r="R309" s="182"/>
      <c r="S309" s="182"/>
      <c r="T309" s="183"/>
      <c r="AT309" s="178" t="s">
        <v>169</v>
      </c>
      <c r="AU309" s="178" t="s">
        <v>81</v>
      </c>
      <c r="AV309" s="15" t="s">
        <v>161</v>
      </c>
      <c r="AW309" s="15" t="s">
        <v>31</v>
      </c>
      <c r="AX309" s="15" t="s">
        <v>81</v>
      </c>
      <c r="AY309" s="178" t="s">
        <v>160</v>
      </c>
    </row>
    <row r="310" spans="1:65" s="2" customFormat="1" ht="33" customHeight="1">
      <c r="A310" s="30"/>
      <c r="B310" s="140"/>
      <c r="C310" s="141"/>
      <c r="D310" s="141" t="s">
        <v>162</v>
      </c>
      <c r="E310" s="142" t="s">
        <v>378</v>
      </c>
      <c r="F310" s="143" t="s">
        <v>379</v>
      </c>
      <c r="G310" s="144" t="s">
        <v>213</v>
      </c>
      <c r="H310" s="145">
        <v>165.204</v>
      </c>
      <c r="I310" s="146">
        <v>22.56</v>
      </c>
      <c r="J310" s="146">
        <f>ROUND(I310*H310,2)</f>
        <v>3727</v>
      </c>
      <c r="K310" s="143" t="s">
        <v>1013</v>
      </c>
      <c r="L310" s="31"/>
      <c r="M310" s="147" t="s">
        <v>1</v>
      </c>
      <c r="N310" s="148" t="s">
        <v>39</v>
      </c>
      <c r="O310" s="149">
        <v>0.05</v>
      </c>
      <c r="P310" s="149">
        <f>O310*H310</f>
        <v>8.260200000000001</v>
      </c>
      <c r="Q310" s="149">
        <v>0.00016</v>
      </c>
      <c r="R310" s="149">
        <f>Q310*H310</f>
        <v>0.026432640000000004</v>
      </c>
      <c r="S310" s="149">
        <v>0</v>
      </c>
      <c r="T310" s="150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51" t="s">
        <v>265</v>
      </c>
      <c r="AT310" s="151" t="s">
        <v>162</v>
      </c>
      <c r="AU310" s="151" t="s">
        <v>81</v>
      </c>
      <c r="AY310" s="18" t="s">
        <v>160</v>
      </c>
      <c r="BE310" s="152">
        <f>IF(N310="základní",J310,0)</f>
        <v>3727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8" t="s">
        <v>81</v>
      </c>
      <c r="BK310" s="152">
        <f>ROUND(I310*H310,2)</f>
        <v>3727</v>
      </c>
      <c r="BL310" s="18" t="s">
        <v>265</v>
      </c>
      <c r="BM310" s="151" t="s">
        <v>567</v>
      </c>
    </row>
    <row r="311" spans="2:51" s="14" customFormat="1" ht="12">
      <c r="B311" s="171"/>
      <c r="D311" s="153" t="s">
        <v>169</v>
      </c>
      <c r="E311" s="172" t="s">
        <v>1</v>
      </c>
      <c r="F311" s="173" t="s">
        <v>469</v>
      </c>
      <c r="H311" s="172" t="s">
        <v>1</v>
      </c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169</v>
      </c>
      <c r="AU311" s="172" t="s">
        <v>81</v>
      </c>
      <c r="AV311" s="14" t="s">
        <v>81</v>
      </c>
      <c r="AW311" s="14" t="s">
        <v>31</v>
      </c>
      <c r="AX311" s="14" t="s">
        <v>74</v>
      </c>
      <c r="AY311" s="172" t="s">
        <v>160</v>
      </c>
    </row>
    <row r="312" spans="2:51" s="12" customFormat="1" ht="12">
      <c r="B312" s="157"/>
      <c r="D312" s="153" t="s">
        <v>169</v>
      </c>
      <c r="E312" s="158" t="s">
        <v>1</v>
      </c>
      <c r="F312" s="159" t="s">
        <v>564</v>
      </c>
      <c r="H312" s="160">
        <v>43.264</v>
      </c>
      <c r="L312" s="157"/>
      <c r="M312" s="161"/>
      <c r="N312" s="162"/>
      <c r="O312" s="162"/>
      <c r="P312" s="162"/>
      <c r="Q312" s="162"/>
      <c r="R312" s="162"/>
      <c r="S312" s="162"/>
      <c r="T312" s="163"/>
      <c r="AT312" s="158" t="s">
        <v>169</v>
      </c>
      <c r="AU312" s="158" t="s">
        <v>81</v>
      </c>
      <c r="AV312" s="12" t="s">
        <v>83</v>
      </c>
      <c r="AW312" s="12" t="s">
        <v>31</v>
      </c>
      <c r="AX312" s="12" t="s">
        <v>74</v>
      </c>
      <c r="AY312" s="158" t="s">
        <v>160</v>
      </c>
    </row>
    <row r="313" spans="2:51" s="14" customFormat="1" ht="12">
      <c r="B313" s="171"/>
      <c r="D313" s="153" t="s">
        <v>169</v>
      </c>
      <c r="E313" s="172" t="s">
        <v>1</v>
      </c>
      <c r="F313" s="173" t="s">
        <v>565</v>
      </c>
      <c r="H313" s="172" t="s">
        <v>1</v>
      </c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169</v>
      </c>
      <c r="AU313" s="172" t="s">
        <v>81</v>
      </c>
      <c r="AV313" s="14" t="s">
        <v>81</v>
      </c>
      <c r="AW313" s="14" t="s">
        <v>31</v>
      </c>
      <c r="AX313" s="14" t="s">
        <v>74</v>
      </c>
      <c r="AY313" s="172" t="s">
        <v>160</v>
      </c>
    </row>
    <row r="314" spans="2:51" s="12" customFormat="1" ht="12">
      <c r="B314" s="157"/>
      <c r="D314" s="153" t="s">
        <v>169</v>
      </c>
      <c r="E314" s="158" t="s">
        <v>1</v>
      </c>
      <c r="F314" s="159" t="s">
        <v>566</v>
      </c>
      <c r="H314" s="160">
        <v>121.94</v>
      </c>
      <c r="L314" s="157"/>
      <c r="M314" s="161"/>
      <c r="N314" s="162"/>
      <c r="O314" s="162"/>
      <c r="P314" s="162"/>
      <c r="Q314" s="162"/>
      <c r="R314" s="162"/>
      <c r="S314" s="162"/>
      <c r="T314" s="163"/>
      <c r="AT314" s="158" t="s">
        <v>169</v>
      </c>
      <c r="AU314" s="158" t="s">
        <v>81</v>
      </c>
      <c r="AV314" s="12" t="s">
        <v>83</v>
      </c>
      <c r="AW314" s="12" t="s">
        <v>31</v>
      </c>
      <c r="AX314" s="12" t="s">
        <v>74</v>
      </c>
      <c r="AY314" s="158" t="s">
        <v>160</v>
      </c>
    </row>
    <row r="315" spans="2:51" s="15" customFormat="1" ht="12">
      <c r="B315" s="177"/>
      <c r="D315" s="153" t="s">
        <v>169</v>
      </c>
      <c r="E315" s="178" t="s">
        <v>1</v>
      </c>
      <c r="F315" s="179" t="s">
        <v>199</v>
      </c>
      <c r="H315" s="180">
        <v>165.204</v>
      </c>
      <c r="L315" s="177"/>
      <c r="M315" s="203"/>
      <c r="N315" s="204"/>
      <c r="O315" s="204"/>
      <c r="P315" s="204"/>
      <c r="Q315" s="204"/>
      <c r="R315" s="204"/>
      <c r="S315" s="204"/>
      <c r="T315" s="205"/>
      <c r="AT315" s="178" t="s">
        <v>169</v>
      </c>
      <c r="AU315" s="178" t="s">
        <v>81</v>
      </c>
      <c r="AV315" s="15" t="s">
        <v>161</v>
      </c>
      <c r="AW315" s="15" t="s">
        <v>31</v>
      </c>
      <c r="AX315" s="15" t="s">
        <v>81</v>
      </c>
      <c r="AY315" s="178" t="s">
        <v>160</v>
      </c>
    </row>
    <row r="316" spans="1:31" s="2" customFormat="1" ht="6.95" customHeight="1">
      <c r="A316" s="30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31"/>
      <c r="M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</sheetData>
  <autoFilter ref="C132:K315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5"/>
  <sheetViews>
    <sheetView showGridLines="0" workbookViewId="0" topLeftCell="A189">
      <selection activeCell="K192" sqref="K19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568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ROUND(J126,2)</f>
        <v>864430.33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ROUND((SUM(BE126:BE214)),2)</f>
        <v>864430.33</v>
      </c>
      <c r="G37" s="30"/>
      <c r="H37" s="30"/>
      <c r="I37" s="104">
        <v>0.21</v>
      </c>
      <c r="J37" s="103">
        <f>ROUND(((SUM(BE126:BE214))*I37),2)</f>
        <v>181530.37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ROUND((SUM(BF126:BF214)),2)</f>
        <v>0</v>
      </c>
      <c r="G38" s="30"/>
      <c r="H38" s="30"/>
      <c r="I38" s="104">
        <v>0.15</v>
      </c>
      <c r="J38" s="103">
        <f>ROUND(((SUM(BF126:BF214))*I38),2)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ROUND((SUM(BG126:BG214)),2)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ROUND((SUM(BH126:BH214)),2)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ROUND((SUM(BI126:BI214)),2)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1045960.7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004 - ZM 004 - Záměna dveří D02, doplnění vybavení dveří D04 do bytů, váztuhy SDK UA profily, revizní dvíř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J126</f>
        <v>864430.33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395</v>
      </c>
      <c r="E101" s="118"/>
      <c r="F101" s="118"/>
      <c r="G101" s="118"/>
      <c r="H101" s="118"/>
      <c r="I101" s="118"/>
      <c r="J101" s="119">
        <f>J127</f>
        <v>774696.83</v>
      </c>
      <c r="L101" s="116"/>
    </row>
    <row r="102" spans="2:12" s="9" customFormat="1" ht="24.95" customHeight="1">
      <c r="B102" s="116"/>
      <c r="D102" s="117" t="s">
        <v>569</v>
      </c>
      <c r="E102" s="118"/>
      <c r="F102" s="118"/>
      <c r="G102" s="118"/>
      <c r="H102" s="118"/>
      <c r="I102" s="118"/>
      <c r="J102" s="119">
        <f>J186</f>
        <v>89733.5</v>
      </c>
      <c r="L102" s="116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145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62" t="str">
        <f>E7</f>
        <v>Bytový dům, ul. K Archivu 1993/2, Nový Jičín</v>
      </c>
      <c r="F112" s="263"/>
      <c r="G112" s="263"/>
      <c r="H112" s="26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s="1" customFormat="1" ht="12" customHeight="1">
      <c r="B113" s="21"/>
      <c r="C113" s="27" t="s">
        <v>131</v>
      </c>
      <c r="L113" s="21"/>
    </row>
    <row r="114" spans="2:12" s="1" customFormat="1" ht="16.5" customHeight="1">
      <c r="B114" s="21"/>
      <c r="E114" s="262" t="s">
        <v>132</v>
      </c>
      <c r="F114" s="237"/>
      <c r="G114" s="237"/>
      <c r="H114" s="237"/>
      <c r="L114" s="21"/>
    </row>
    <row r="115" spans="2:12" s="1" customFormat="1" ht="12" customHeight="1">
      <c r="B115" s="21"/>
      <c r="C115" s="27" t="s">
        <v>133</v>
      </c>
      <c r="L115" s="21"/>
    </row>
    <row r="116" spans="1:31" s="2" customFormat="1" ht="16.5" customHeight="1">
      <c r="A116" s="30"/>
      <c r="B116" s="31"/>
      <c r="C116" s="30"/>
      <c r="D116" s="30"/>
      <c r="E116" s="264" t="s">
        <v>134</v>
      </c>
      <c r="F116" s="265"/>
      <c r="G116" s="265"/>
      <c r="H116" s="26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135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30" customHeight="1">
      <c r="A118" s="30"/>
      <c r="B118" s="31"/>
      <c r="C118" s="30"/>
      <c r="D118" s="30"/>
      <c r="E118" s="257" t="str">
        <f>E13</f>
        <v>004 - ZM 004 - Záměna dveří D02, doplnění vybavení dveří D04 do bytů, váztuhy SDK UA profily, revizní dvíř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18</v>
      </c>
      <c r="D120" s="30"/>
      <c r="E120" s="30"/>
      <c r="F120" s="25" t="str">
        <f>F16</f>
        <v xml:space="preserve"> </v>
      </c>
      <c r="G120" s="30"/>
      <c r="H120" s="30"/>
      <c r="I120" s="27" t="s">
        <v>20</v>
      </c>
      <c r="J120" s="53">
        <f>IF(J16="","",J16)</f>
        <v>44475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21</v>
      </c>
      <c r="D122" s="30"/>
      <c r="E122" s="30"/>
      <c r="F122" s="25" t="str">
        <f>E19</f>
        <v xml:space="preserve">Město Nový Jičín - </v>
      </c>
      <c r="G122" s="30"/>
      <c r="H122" s="30"/>
      <c r="I122" s="27" t="s">
        <v>30</v>
      </c>
      <c r="J122" s="28" t="str">
        <f>E25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27</v>
      </c>
      <c r="D123" s="30"/>
      <c r="E123" s="30"/>
      <c r="F123" s="25" t="str">
        <f>IF(E22="","",E22)</f>
        <v>NOSTA, s.r.o.</v>
      </c>
      <c r="G123" s="30"/>
      <c r="H123" s="30"/>
      <c r="I123" s="27" t="s">
        <v>32</v>
      </c>
      <c r="J123" s="28" t="str">
        <f>E28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20"/>
      <c r="B125" s="121"/>
      <c r="C125" s="122" t="s">
        <v>146</v>
      </c>
      <c r="D125" s="123" t="s">
        <v>59</v>
      </c>
      <c r="E125" s="123" t="s">
        <v>55</v>
      </c>
      <c r="F125" s="123" t="s">
        <v>56</v>
      </c>
      <c r="G125" s="123" t="s">
        <v>147</v>
      </c>
      <c r="H125" s="123" t="s">
        <v>148</v>
      </c>
      <c r="I125" s="123" t="s">
        <v>149</v>
      </c>
      <c r="J125" s="123" t="s">
        <v>139</v>
      </c>
      <c r="K125" s="124" t="s">
        <v>150</v>
      </c>
      <c r="L125" s="125"/>
      <c r="M125" s="60" t="s">
        <v>1</v>
      </c>
      <c r="N125" s="61" t="s">
        <v>38</v>
      </c>
      <c r="O125" s="61" t="s">
        <v>151</v>
      </c>
      <c r="P125" s="61" t="s">
        <v>152</v>
      </c>
      <c r="Q125" s="61" t="s">
        <v>153</v>
      </c>
      <c r="R125" s="61" t="s">
        <v>154</v>
      </c>
      <c r="S125" s="61" t="s">
        <v>155</v>
      </c>
      <c r="T125" s="62" t="s">
        <v>156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0"/>
      <c r="B126" s="31"/>
      <c r="C126" s="67" t="s">
        <v>157</v>
      </c>
      <c r="D126" s="30"/>
      <c r="E126" s="30"/>
      <c r="F126" s="30"/>
      <c r="G126" s="30"/>
      <c r="H126" s="30"/>
      <c r="I126" s="30"/>
      <c r="J126" s="126">
        <f>BK126</f>
        <v>864430.33</v>
      </c>
      <c r="K126" s="30"/>
      <c r="L126" s="31"/>
      <c r="M126" s="63"/>
      <c r="N126" s="54"/>
      <c r="O126" s="64"/>
      <c r="P126" s="127">
        <f>P127+P186</f>
        <v>910.067</v>
      </c>
      <c r="Q126" s="64"/>
      <c r="R126" s="127">
        <f>R127+R186</f>
        <v>4.6416895</v>
      </c>
      <c r="S126" s="64"/>
      <c r="T126" s="128">
        <f>T127+T186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141</v>
      </c>
      <c r="BK126" s="129">
        <f>BK127+BK186</f>
        <v>864430.33</v>
      </c>
    </row>
    <row r="127" spans="2:63" s="11" customFormat="1" ht="25.9" customHeight="1">
      <c r="B127" s="130"/>
      <c r="D127" s="131" t="s">
        <v>73</v>
      </c>
      <c r="E127" s="132" t="s">
        <v>463</v>
      </c>
      <c r="F127" s="132" t="s">
        <v>464</v>
      </c>
      <c r="J127" s="133">
        <f>BK127</f>
        <v>774696.83</v>
      </c>
      <c r="L127" s="130"/>
      <c r="M127" s="134"/>
      <c r="N127" s="135"/>
      <c r="O127" s="135"/>
      <c r="P127" s="136">
        <f>SUM(P128:P185)</f>
        <v>895.442</v>
      </c>
      <c r="Q127" s="135"/>
      <c r="R127" s="136">
        <f>SUM(R128:R185)</f>
        <v>4.6393395</v>
      </c>
      <c r="S127" s="135"/>
      <c r="T127" s="137">
        <f>SUM(T128:T185)</f>
        <v>0</v>
      </c>
      <c r="AR127" s="131" t="s">
        <v>81</v>
      </c>
      <c r="AT127" s="138" t="s">
        <v>73</v>
      </c>
      <c r="AU127" s="138" t="s">
        <v>74</v>
      </c>
      <c r="AY127" s="131" t="s">
        <v>160</v>
      </c>
      <c r="BK127" s="139">
        <f>SUM(BK128:BK185)</f>
        <v>774696.83</v>
      </c>
    </row>
    <row r="128" spans="1:65" s="2" customFormat="1" ht="21.75" customHeight="1">
      <c r="A128" s="30"/>
      <c r="B128" s="140"/>
      <c r="C128" s="141"/>
      <c r="D128" s="141" t="s">
        <v>162</v>
      </c>
      <c r="E128" s="142" t="s">
        <v>482</v>
      </c>
      <c r="F128" s="143" t="s">
        <v>570</v>
      </c>
      <c r="G128" s="144" t="s">
        <v>441</v>
      </c>
      <c r="H128" s="145">
        <v>50</v>
      </c>
      <c r="I128" s="146">
        <v>1324.22</v>
      </c>
      <c r="J128" s="146">
        <f>ROUND(I128*H128,2)</f>
        <v>66211</v>
      </c>
      <c r="K128" s="143" t="s">
        <v>1013</v>
      </c>
      <c r="L128" s="31"/>
      <c r="M128" s="147" t="s">
        <v>1</v>
      </c>
      <c r="N128" s="148" t="s">
        <v>39</v>
      </c>
      <c r="O128" s="149">
        <v>1</v>
      </c>
      <c r="P128" s="149">
        <f>O128*H128</f>
        <v>50</v>
      </c>
      <c r="Q128" s="149">
        <v>0.015552</v>
      </c>
      <c r="R128" s="149">
        <f>Q128*H128</f>
        <v>0.7776</v>
      </c>
      <c r="S128" s="149">
        <v>0</v>
      </c>
      <c r="T128" s="15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1" t="s">
        <v>161</v>
      </c>
      <c r="AT128" s="151" t="s">
        <v>162</v>
      </c>
      <c r="AU128" s="151" t="s">
        <v>81</v>
      </c>
      <c r="AY128" s="18" t="s">
        <v>160</v>
      </c>
      <c r="BE128" s="152">
        <f>IF(N128="základní",J128,0)</f>
        <v>66211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8" t="s">
        <v>81</v>
      </c>
      <c r="BK128" s="152">
        <f>ROUND(I128*H128,2)</f>
        <v>66211</v>
      </c>
      <c r="BL128" s="18" t="s">
        <v>161</v>
      </c>
      <c r="BM128" s="151" t="s">
        <v>571</v>
      </c>
    </row>
    <row r="129" spans="2:51" s="14" customFormat="1" ht="12">
      <c r="B129" s="171"/>
      <c r="D129" s="153" t="s">
        <v>169</v>
      </c>
      <c r="E129" s="172" t="s">
        <v>1</v>
      </c>
      <c r="F129" s="173" t="s">
        <v>572</v>
      </c>
      <c r="H129" s="172" t="s">
        <v>1</v>
      </c>
      <c r="L129" s="171"/>
      <c r="M129" s="174"/>
      <c r="N129" s="175"/>
      <c r="O129" s="175"/>
      <c r="P129" s="175"/>
      <c r="Q129" s="175"/>
      <c r="R129" s="175"/>
      <c r="S129" s="175"/>
      <c r="T129" s="176"/>
      <c r="AT129" s="172" t="s">
        <v>169</v>
      </c>
      <c r="AU129" s="172" t="s">
        <v>81</v>
      </c>
      <c r="AV129" s="14" t="s">
        <v>81</v>
      </c>
      <c r="AW129" s="14" t="s">
        <v>31</v>
      </c>
      <c r="AX129" s="14" t="s">
        <v>74</v>
      </c>
      <c r="AY129" s="172" t="s">
        <v>160</v>
      </c>
    </row>
    <row r="130" spans="2:51" s="14" customFormat="1" ht="12">
      <c r="B130" s="171"/>
      <c r="D130" s="153" t="s">
        <v>169</v>
      </c>
      <c r="E130" s="172" t="s">
        <v>1</v>
      </c>
      <c r="F130" s="173" t="s">
        <v>573</v>
      </c>
      <c r="H130" s="172" t="s">
        <v>1</v>
      </c>
      <c r="L130" s="171"/>
      <c r="M130" s="174"/>
      <c r="N130" s="175"/>
      <c r="O130" s="175"/>
      <c r="P130" s="175"/>
      <c r="Q130" s="175"/>
      <c r="R130" s="175"/>
      <c r="S130" s="175"/>
      <c r="T130" s="176"/>
      <c r="AT130" s="172" t="s">
        <v>169</v>
      </c>
      <c r="AU130" s="172" t="s">
        <v>81</v>
      </c>
      <c r="AV130" s="14" t="s">
        <v>81</v>
      </c>
      <c r="AW130" s="14" t="s">
        <v>31</v>
      </c>
      <c r="AX130" s="14" t="s">
        <v>74</v>
      </c>
      <c r="AY130" s="172" t="s">
        <v>160</v>
      </c>
    </row>
    <row r="131" spans="2:51" s="12" customFormat="1" ht="12">
      <c r="B131" s="157"/>
      <c r="D131" s="153" t="s">
        <v>169</v>
      </c>
      <c r="E131" s="158" t="s">
        <v>1</v>
      </c>
      <c r="F131" s="159" t="s">
        <v>574</v>
      </c>
      <c r="H131" s="160">
        <v>14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81</v>
      </c>
      <c r="AV131" s="12" t="s">
        <v>83</v>
      </c>
      <c r="AW131" s="12" t="s">
        <v>31</v>
      </c>
      <c r="AX131" s="12" t="s">
        <v>74</v>
      </c>
      <c r="AY131" s="158" t="s">
        <v>160</v>
      </c>
    </row>
    <row r="132" spans="2:51" s="14" customFormat="1" ht="12">
      <c r="B132" s="171"/>
      <c r="D132" s="153" t="s">
        <v>169</v>
      </c>
      <c r="E132" s="172" t="s">
        <v>1</v>
      </c>
      <c r="F132" s="173" t="s">
        <v>575</v>
      </c>
      <c r="H132" s="172" t="s">
        <v>1</v>
      </c>
      <c r="L132" s="171"/>
      <c r="M132" s="174"/>
      <c r="N132" s="175"/>
      <c r="O132" s="175"/>
      <c r="P132" s="175"/>
      <c r="Q132" s="175"/>
      <c r="R132" s="175"/>
      <c r="S132" s="175"/>
      <c r="T132" s="176"/>
      <c r="AT132" s="172" t="s">
        <v>169</v>
      </c>
      <c r="AU132" s="172" t="s">
        <v>81</v>
      </c>
      <c r="AV132" s="14" t="s">
        <v>81</v>
      </c>
      <c r="AW132" s="14" t="s">
        <v>31</v>
      </c>
      <c r="AX132" s="14" t="s">
        <v>74</v>
      </c>
      <c r="AY132" s="172" t="s">
        <v>160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576</v>
      </c>
      <c r="H133" s="160">
        <v>36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81</v>
      </c>
      <c r="AV133" s="12" t="s">
        <v>83</v>
      </c>
      <c r="AW133" s="12" t="s">
        <v>31</v>
      </c>
      <c r="AX133" s="12" t="s">
        <v>74</v>
      </c>
      <c r="AY133" s="158" t="s">
        <v>160</v>
      </c>
    </row>
    <row r="134" spans="2:51" s="15" customFormat="1" ht="12">
      <c r="B134" s="177"/>
      <c r="D134" s="153" t="s">
        <v>169</v>
      </c>
      <c r="E134" s="178" t="s">
        <v>1</v>
      </c>
      <c r="F134" s="179" t="s">
        <v>199</v>
      </c>
      <c r="H134" s="180">
        <v>50</v>
      </c>
      <c r="L134" s="177"/>
      <c r="M134" s="181"/>
      <c r="N134" s="182"/>
      <c r="O134" s="182"/>
      <c r="P134" s="182"/>
      <c r="Q134" s="182"/>
      <c r="R134" s="182"/>
      <c r="S134" s="182"/>
      <c r="T134" s="183"/>
      <c r="AT134" s="178" t="s">
        <v>169</v>
      </c>
      <c r="AU134" s="178" t="s">
        <v>81</v>
      </c>
      <c r="AV134" s="15" t="s">
        <v>161</v>
      </c>
      <c r="AW134" s="15" t="s">
        <v>31</v>
      </c>
      <c r="AX134" s="15" t="s">
        <v>81</v>
      </c>
      <c r="AY134" s="178" t="s">
        <v>160</v>
      </c>
    </row>
    <row r="135" spans="1:65" s="2" customFormat="1" ht="24.2" customHeight="1">
      <c r="A135" s="30"/>
      <c r="B135" s="140"/>
      <c r="C135" s="141"/>
      <c r="D135" s="141" t="s">
        <v>162</v>
      </c>
      <c r="E135" s="142" t="s">
        <v>577</v>
      </c>
      <c r="F135" s="143" t="s">
        <v>578</v>
      </c>
      <c r="G135" s="144" t="s">
        <v>203</v>
      </c>
      <c r="H135" s="145">
        <v>706.05</v>
      </c>
      <c r="I135" s="146">
        <v>472.8</v>
      </c>
      <c r="J135" s="146">
        <f>ROUND(I135*H135,2)</f>
        <v>333820.44</v>
      </c>
      <c r="K135" s="143" t="s">
        <v>1013</v>
      </c>
      <c r="L135" s="31"/>
      <c r="M135" s="147" t="s">
        <v>1</v>
      </c>
      <c r="N135" s="148" t="s">
        <v>39</v>
      </c>
      <c r="O135" s="149">
        <v>1</v>
      </c>
      <c r="P135" s="149">
        <f>O135*H135</f>
        <v>706.05</v>
      </c>
      <c r="Q135" s="149">
        <v>0.00519</v>
      </c>
      <c r="R135" s="149">
        <f>Q135*H135</f>
        <v>3.6643995</v>
      </c>
      <c r="S135" s="149">
        <v>0</v>
      </c>
      <c r="T135" s="15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1" t="s">
        <v>265</v>
      </c>
      <c r="AT135" s="151" t="s">
        <v>162</v>
      </c>
      <c r="AU135" s="151" t="s">
        <v>81</v>
      </c>
      <c r="AY135" s="18" t="s">
        <v>160</v>
      </c>
      <c r="BE135" s="152">
        <f>IF(N135="základní",J135,0)</f>
        <v>333820.44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81</v>
      </c>
      <c r="BK135" s="152">
        <f>ROUND(I135*H135,2)</f>
        <v>333820.44</v>
      </c>
      <c r="BL135" s="18" t="s">
        <v>265</v>
      </c>
      <c r="BM135" s="151" t="s">
        <v>579</v>
      </c>
    </row>
    <row r="136" spans="2:51" s="14" customFormat="1" ht="12">
      <c r="B136" s="171"/>
      <c r="D136" s="153" t="s">
        <v>169</v>
      </c>
      <c r="E136" s="172" t="s">
        <v>1</v>
      </c>
      <c r="F136" s="173" t="s">
        <v>573</v>
      </c>
      <c r="H136" s="172" t="s">
        <v>1</v>
      </c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169</v>
      </c>
      <c r="AU136" s="172" t="s">
        <v>81</v>
      </c>
      <c r="AV136" s="14" t="s">
        <v>81</v>
      </c>
      <c r="AW136" s="14" t="s">
        <v>31</v>
      </c>
      <c r="AX136" s="14" t="s">
        <v>74</v>
      </c>
      <c r="AY136" s="172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580</v>
      </c>
      <c r="H137" s="160">
        <v>2.5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74</v>
      </c>
      <c r="AY137" s="158" t="s">
        <v>160</v>
      </c>
    </row>
    <row r="138" spans="2:51" s="14" customFormat="1" ht="12">
      <c r="B138" s="171"/>
      <c r="D138" s="153" t="s">
        <v>169</v>
      </c>
      <c r="E138" s="172" t="s">
        <v>1</v>
      </c>
      <c r="F138" s="173" t="s">
        <v>581</v>
      </c>
      <c r="H138" s="172" t="s">
        <v>1</v>
      </c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169</v>
      </c>
      <c r="AU138" s="172" t="s">
        <v>81</v>
      </c>
      <c r="AV138" s="14" t="s">
        <v>81</v>
      </c>
      <c r="AW138" s="14" t="s">
        <v>31</v>
      </c>
      <c r="AX138" s="14" t="s">
        <v>74</v>
      </c>
      <c r="AY138" s="172" t="s">
        <v>160</v>
      </c>
    </row>
    <row r="139" spans="2:51" s="12" customFormat="1" ht="12">
      <c r="B139" s="157"/>
      <c r="D139" s="153" t="s">
        <v>169</v>
      </c>
      <c r="E139" s="158" t="s">
        <v>1</v>
      </c>
      <c r="F139" s="159" t="s">
        <v>582</v>
      </c>
      <c r="H139" s="160">
        <v>27.5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169</v>
      </c>
      <c r="AU139" s="158" t="s">
        <v>81</v>
      </c>
      <c r="AV139" s="12" t="s">
        <v>83</v>
      </c>
      <c r="AW139" s="12" t="s">
        <v>31</v>
      </c>
      <c r="AX139" s="12" t="s">
        <v>74</v>
      </c>
      <c r="AY139" s="158" t="s">
        <v>160</v>
      </c>
    </row>
    <row r="140" spans="2:51" s="14" customFormat="1" ht="12">
      <c r="B140" s="171"/>
      <c r="D140" s="153" t="s">
        <v>169</v>
      </c>
      <c r="E140" s="172" t="s">
        <v>1</v>
      </c>
      <c r="F140" s="173" t="s">
        <v>583</v>
      </c>
      <c r="H140" s="172" t="s">
        <v>1</v>
      </c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169</v>
      </c>
      <c r="AU140" s="172" t="s">
        <v>81</v>
      </c>
      <c r="AV140" s="14" t="s">
        <v>81</v>
      </c>
      <c r="AW140" s="14" t="s">
        <v>31</v>
      </c>
      <c r="AX140" s="14" t="s">
        <v>74</v>
      </c>
      <c r="AY140" s="172" t="s">
        <v>160</v>
      </c>
    </row>
    <row r="141" spans="2:51" s="12" customFormat="1" ht="12">
      <c r="B141" s="157"/>
      <c r="D141" s="153" t="s">
        <v>169</v>
      </c>
      <c r="E141" s="158" t="s">
        <v>1</v>
      </c>
      <c r="F141" s="159" t="s">
        <v>584</v>
      </c>
      <c r="H141" s="160">
        <v>595.2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169</v>
      </c>
      <c r="AU141" s="158" t="s">
        <v>81</v>
      </c>
      <c r="AV141" s="12" t="s">
        <v>83</v>
      </c>
      <c r="AW141" s="12" t="s">
        <v>31</v>
      </c>
      <c r="AX141" s="12" t="s">
        <v>74</v>
      </c>
      <c r="AY141" s="158" t="s">
        <v>160</v>
      </c>
    </row>
    <row r="142" spans="2:51" s="14" customFormat="1" ht="12">
      <c r="B142" s="171"/>
      <c r="D142" s="153" t="s">
        <v>169</v>
      </c>
      <c r="E142" s="172" t="s">
        <v>1</v>
      </c>
      <c r="F142" s="173" t="s">
        <v>585</v>
      </c>
      <c r="H142" s="172" t="s">
        <v>1</v>
      </c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169</v>
      </c>
      <c r="AU142" s="172" t="s">
        <v>81</v>
      </c>
      <c r="AV142" s="14" t="s">
        <v>81</v>
      </c>
      <c r="AW142" s="14" t="s">
        <v>31</v>
      </c>
      <c r="AX142" s="14" t="s">
        <v>74</v>
      </c>
      <c r="AY142" s="172" t="s">
        <v>160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586</v>
      </c>
      <c r="H143" s="160">
        <v>62.1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81</v>
      </c>
      <c r="AV143" s="12" t="s">
        <v>83</v>
      </c>
      <c r="AW143" s="12" t="s">
        <v>31</v>
      </c>
      <c r="AX143" s="12" t="s">
        <v>74</v>
      </c>
      <c r="AY143" s="158" t="s">
        <v>160</v>
      </c>
    </row>
    <row r="144" spans="2:51" s="14" customFormat="1" ht="12">
      <c r="B144" s="171"/>
      <c r="D144" s="153" t="s">
        <v>169</v>
      </c>
      <c r="E144" s="172" t="s">
        <v>1</v>
      </c>
      <c r="F144" s="173" t="s">
        <v>587</v>
      </c>
      <c r="H144" s="172" t="s">
        <v>1</v>
      </c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169</v>
      </c>
      <c r="AU144" s="172" t="s">
        <v>81</v>
      </c>
      <c r="AV144" s="14" t="s">
        <v>81</v>
      </c>
      <c r="AW144" s="14" t="s">
        <v>31</v>
      </c>
      <c r="AX144" s="14" t="s">
        <v>74</v>
      </c>
      <c r="AY144" s="172" t="s">
        <v>160</v>
      </c>
    </row>
    <row r="145" spans="2:51" s="12" customFormat="1" ht="12">
      <c r="B145" s="157"/>
      <c r="D145" s="153" t="s">
        <v>169</v>
      </c>
      <c r="E145" s="158" t="s">
        <v>1</v>
      </c>
      <c r="F145" s="159" t="s">
        <v>588</v>
      </c>
      <c r="H145" s="160">
        <v>3.75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169</v>
      </c>
      <c r="AU145" s="158" t="s">
        <v>81</v>
      </c>
      <c r="AV145" s="12" t="s">
        <v>83</v>
      </c>
      <c r="AW145" s="12" t="s">
        <v>31</v>
      </c>
      <c r="AX145" s="12" t="s">
        <v>74</v>
      </c>
      <c r="AY145" s="158" t="s">
        <v>160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589</v>
      </c>
      <c r="H146" s="160">
        <v>7.5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74</v>
      </c>
      <c r="AY146" s="158" t="s">
        <v>160</v>
      </c>
    </row>
    <row r="147" spans="2:51" s="12" customFormat="1" ht="12">
      <c r="B147" s="157"/>
      <c r="D147" s="153" t="s">
        <v>169</v>
      </c>
      <c r="E147" s="158" t="s">
        <v>1</v>
      </c>
      <c r="F147" s="159" t="s">
        <v>590</v>
      </c>
      <c r="H147" s="160">
        <v>7.5</v>
      </c>
      <c r="L147" s="157"/>
      <c r="M147" s="161"/>
      <c r="N147" s="162"/>
      <c r="O147" s="162"/>
      <c r="P147" s="162"/>
      <c r="Q147" s="162"/>
      <c r="R147" s="162"/>
      <c r="S147" s="162"/>
      <c r="T147" s="163"/>
      <c r="AT147" s="158" t="s">
        <v>169</v>
      </c>
      <c r="AU147" s="158" t="s">
        <v>81</v>
      </c>
      <c r="AV147" s="12" t="s">
        <v>83</v>
      </c>
      <c r="AW147" s="12" t="s">
        <v>31</v>
      </c>
      <c r="AX147" s="12" t="s">
        <v>74</v>
      </c>
      <c r="AY147" s="158" t="s">
        <v>160</v>
      </c>
    </row>
    <row r="148" spans="2:51" s="15" customFormat="1" ht="12">
      <c r="B148" s="177"/>
      <c r="D148" s="153" t="s">
        <v>169</v>
      </c>
      <c r="E148" s="178" t="s">
        <v>1</v>
      </c>
      <c r="F148" s="179" t="s">
        <v>199</v>
      </c>
      <c r="H148" s="180">
        <v>706.05</v>
      </c>
      <c r="L148" s="177"/>
      <c r="M148" s="181"/>
      <c r="N148" s="182"/>
      <c r="O148" s="182"/>
      <c r="P148" s="182"/>
      <c r="Q148" s="182"/>
      <c r="R148" s="182"/>
      <c r="S148" s="182"/>
      <c r="T148" s="183"/>
      <c r="AT148" s="178" t="s">
        <v>169</v>
      </c>
      <c r="AU148" s="178" t="s">
        <v>81</v>
      </c>
      <c r="AV148" s="15" t="s">
        <v>161</v>
      </c>
      <c r="AW148" s="15" t="s">
        <v>31</v>
      </c>
      <c r="AX148" s="15" t="s">
        <v>81</v>
      </c>
      <c r="AY148" s="178" t="s">
        <v>160</v>
      </c>
    </row>
    <row r="149" spans="1:65" s="2" customFormat="1" ht="24.2" customHeight="1">
      <c r="A149" s="30"/>
      <c r="B149" s="140"/>
      <c r="C149" s="141"/>
      <c r="D149" s="141" t="s">
        <v>162</v>
      </c>
      <c r="E149" s="142" t="s">
        <v>591</v>
      </c>
      <c r="F149" s="143" t="s">
        <v>592</v>
      </c>
      <c r="G149" s="144" t="s">
        <v>441</v>
      </c>
      <c r="H149" s="145">
        <v>138</v>
      </c>
      <c r="I149" s="146">
        <v>136</v>
      </c>
      <c r="J149" s="146">
        <f>ROUND(I149*H149,2)</f>
        <v>18768</v>
      </c>
      <c r="K149" s="143" t="s">
        <v>1013</v>
      </c>
      <c r="L149" s="31"/>
      <c r="M149" s="147" t="s">
        <v>1</v>
      </c>
      <c r="N149" s="148" t="s">
        <v>39</v>
      </c>
      <c r="O149" s="149">
        <v>0.363</v>
      </c>
      <c r="P149" s="149">
        <f>O149*H149</f>
        <v>50.094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1" t="s">
        <v>265</v>
      </c>
      <c r="AT149" s="151" t="s">
        <v>162</v>
      </c>
      <c r="AU149" s="151" t="s">
        <v>81</v>
      </c>
      <c r="AY149" s="18" t="s">
        <v>160</v>
      </c>
      <c r="BE149" s="152">
        <f>IF(N149="základní",J149,0)</f>
        <v>18768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8" t="s">
        <v>81</v>
      </c>
      <c r="BK149" s="152">
        <f>ROUND(I149*H149,2)</f>
        <v>18768</v>
      </c>
      <c r="BL149" s="18" t="s">
        <v>265</v>
      </c>
      <c r="BM149" s="151" t="s">
        <v>593</v>
      </c>
    </row>
    <row r="150" spans="2:51" s="12" customFormat="1" ht="12">
      <c r="B150" s="157"/>
      <c r="D150" s="153" t="s">
        <v>169</v>
      </c>
      <c r="E150" s="158" t="s">
        <v>1</v>
      </c>
      <c r="F150" s="159" t="s">
        <v>594</v>
      </c>
      <c r="H150" s="160">
        <v>24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8" t="s">
        <v>169</v>
      </c>
      <c r="AU150" s="158" t="s">
        <v>81</v>
      </c>
      <c r="AV150" s="12" t="s">
        <v>83</v>
      </c>
      <c r="AW150" s="12" t="s">
        <v>31</v>
      </c>
      <c r="AX150" s="12" t="s">
        <v>74</v>
      </c>
      <c r="AY150" s="158" t="s">
        <v>160</v>
      </c>
    </row>
    <row r="151" spans="2:51" s="12" customFormat="1" ht="12">
      <c r="B151" s="157"/>
      <c r="D151" s="153" t="s">
        <v>169</v>
      </c>
      <c r="E151" s="158" t="s">
        <v>1</v>
      </c>
      <c r="F151" s="159" t="s">
        <v>595</v>
      </c>
      <c r="H151" s="160">
        <v>48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AT151" s="158" t="s">
        <v>169</v>
      </c>
      <c r="AU151" s="158" t="s">
        <v>81</v>
      </c>
      <c r="AV151" s="12" t="s">
        <v>83</v>
      </c>
      <c r="AW151" s="12" t="s">
        <v>31</v>
      </c>
      <c r="AX151" s="12" t="s">
        <v>74</v>
      </c>
      <c r="AY151" s="158" t="s">
        <v>160</v>
      </c>
    </row>
    <row r="152" spans="2:51" s="12" customFormat="1" ht="12">
      <c r="B152" s="157"/>
      <c r="D152" s="153" t="s">
        <v>169</v>
      </c>
      <c r="E152" s="158" t="s">
        <v>1</v>
      </c>
      <c r="F152" s="159" t="s">
        <v>596</v>
      </c>
      <c r="H152" s="160">
        <v>24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169</v>
      </c>
      <c r="AU152" s="158" t="s">
        <v>81</v>
      </c>
      <c r="AV152" s="12" t="s">
        <v>83</v>
      </c>
      <c r="AW152" s="12" t="s">
        <v>31</v>
      </c>
      <c r="AX152" s="12" t="s">
        <v>74</v>
      </c>
      <c r="AY152" s="158" t="s">
        <v>160</v>
      </c>
    </row>
    <row r="153" spans="2:51" s="13" customFormat="1" ht="12">
      <c r="B153" s="164"/>
      <c r="D153" s="153" t="s">
        <v>169</v>
      </c>
      <c r="E153" s="165" t="s">
        <v>1</v>
      </c>
      <c r="F153" s="166" t="s">
        <v>174</v>
      </c>
      <c r="H153" s="167">
        <v>96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169</v>
      </c>
      <c r="AU153" s="165" t="s">
        <v>81</v>
      </c>
      <c r="AV153" s="13" t="s">
        <v>91</v>
      </c>
      <c r="AW153" s="13" t="s">
        <v>31</v>
      </c>
      <c r="AX153" s="13" t="s">
        <v>74</v>
      </c>
      <c r="AY153" s="165" t="s">
        <v>160</v>
      </c>
    </row>
    <row r="154" spans="2:51" s="12" customFormat="1" ht="12">
      <c r="B154" s="157"/>
      <c r="D154" s="153" t="s">
        <v>169</v>
      </c>
      <c r="E154" s="158" t="s">
        <v>1</v>
      </c>
      <c r="F154" s="159" t="s">
        <v>597</v>
      </c>
      <c r="H154" s="160">
        <v>9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169</v>
      </c>
      <c r="AU154" s="158" t="s">
        <v>81</v>
      </c>
      <c r="AV154" s="12" t="s">
        <v>83</v>
      </c>
      <c r="AW154" s="12" t="s">
        <v>31</v>
      </c>
      <c r="AX154" s="12" t="s">
        <v>74</v>
      </c>
      <c r="AY154" s="158" t="s">
        <v>160</v>
      </c>
    </row>
    <row r="155" spans="2:51" s="12" customFormat="1" ht="12">
      <c r="B155" s="157"/>
      <c r="D155" s="153" t="s">
        <v>169</v>
      </c>
      <c r="E155" s="158" t="s">
        <v>1</v>
      </c>
      <c r="F155" s="159" t="s">
        <v>598</v>
      </c>
      <c r="H155" s="160">
        <v>33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169</v>
      </c>
      <c r="AU155" s="158" t="s">
        <v>81</v>
      </c>
      <c r="AV155" s="12" t="s">
        <v>83</v>
      </c>
      <c r="AW155" s="12" t="s">
        <v>31</v>
      </c>
      <c r="AX155" s="12" t="s">
        <v>74</v>
      </c>
      <c r="AY155" s="158" t="s">
        <v>160</v>
      </c>
    </row>
    <row r="156" spans="2:51" s="13" customFormat="1" ht="12">
      <c r="B156" s="164"/>
      <c r="D156" s="153" t="s">
        <v>169</v>
      </c>
      <c r="E156" s="165" t="s">
        <v>1</v>
      </c>
      <c r="F156" s="166" t="s">
        <v>174</v>
      </c>
      <c r="H156" s="167">
        <v>42</v>
      </c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169</v>
      </c>
      <c r="AU156" s="165" t="s">
        <v>81</v>
      </c>
      <c r="AV156" s="13" t="s">
        <v>91</v>
      </c>
      <c r="AW156" s="13" t="s">
        <v>31</v>
      </c>
      <c r="AX156" s="13" t="s">
        <v>74</v>
      </c>
      <c r="AY156" s="165" t="s">
        <v>160</v>
      </c>
    </row>
    <row r="157" spans="2:51" s="15" customFormat="1" ht="12">
      <c r="B157" s="177"/>
      <c r="D157" s="153" t="s">
        <v>169</v>
      </c>
      <c r="E157" s="178" t="s">
        <v>1</v>
      </c>
      <c r="F157" s="179" t="s">
        <v>199</v>
      </c>
      <c r="H157" s="180">
        <v>138</v>
      </c>
      <c r="L157" s="177"/>
      <c r="M157" s="181"/>
      <c r="N157" s="182"/>
      <c r="O157" s="182"/>
      <c r="P157" s="182"/>
      <c r="Q157" s="182"/>
      <c r="R157" s="182"/>
      <c r="S157" s="182"/>
      <c r="T157" s="183"/>
      <c r="AT157" s="178" t="s">
        <v>169</v>
      </c>
      <c r="AU157" s="178" t="s">
        <v>81</v>
      </c>
      <c r="AV157" s="15" t="s">
        <v>161</v>
      </c>
      <c r="AW157" s="15" t="s">
        <v>31</v>
      </c>
      <c r="AX157" s="15" t="s">
        <v>81</v>
      </c>
      <c r="AY157" s="178" t="s">
        <v>160</v>
      </c>
    </row>
    <row r="158" spans="1:65" s="2" customFormat="1" ht="24.2" customHeight="1">
      <c r="A158" s="30"/>
      <c r="B158" s="140"/>
      <c r="C158" s="141"/>
      <c r="D158" s="141" t="s">
        <v>162</v>
      </c>
      <c r="E158" s="142" t="s">
        <v>599</v>
      </c>
      <c r="F158" s="143" t="s">
        <v>600</v>
      </c>
      <c r="G158" s="144" t="s">
        <v>441</v>
      </c>
      <c r="H158" s="145">
        <v>96</v>
      </c>
      <c r="I158" s="146">
        <v>288.8</v>
      </c>
      <c r="J158" s="146">
        <f>ROUND(I158*H158,2)</f>
        <v>27724.8</v>
      </c>
      <c r="K158" s="143" t="s">
        <v>1013</v>
      </c>
      <c r="L158" s="31"/>
      <c r="M158" s="147" t="s">
        <v>1</v>
      </c>
      <c r="N158" s="148" t="s">
        <v>39</v>
      </c>
      <c r="O158" s="149">
        <v>0.683</v>
      </c>
      <c r="P158" s="149">
        <f>O158*H158</f>
        <v>65.56800000000001</v>
      </c>
      <c r="Q158" s="149">
        <v>3E-05</v>
      </c>
      <c r="R158" s="149">
        <f>Q158*H158</f>
        <v>0.00288</v>
      </c>
      <c r="S158" s="149">
        <v>0</v>
      </c>
      <c r="T158" s="15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1" t="s">
        <v>265</v>
      </c>
      <c r="AT158" s="151" t="s">
        <v>162</v>
      </c>
      <c r="AU158" s="151" t="s">
        <v>81</v>
      </c>
      <c r="AY158" s="18" t="s">
        <v>160</v>
      </c>
      <c r="BE158" s="152">
        <f>IF(N158="základní",J158,0)</f>
        <v>27724.8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8" t="s">
        <v>81</v>
      </c>
      <c r="BK158" s="152">
        <f>ROUND(I158*H158,2)</f>
        <v>27724.8</v>
      </c>
      <c r="BL158" s="18" t="s">
        <v>265</v>
      </c>
      <c r="BM158" s="151" t="s">
        <v>601</v>
      </c>
    </row>
    <row r="159" spans="2:51" s="12" customFormat="1" ht="12">
      <c r="B159" s="157"/>
      <c r="D159" s="153" t="s">
        <v>169</v>
      </c>
      <c r="E159" s="158" t="s">
        <v>1</v>
      </c>
      <c r="F159" s="159" t="s">
        <v>594</v>
      </c>
      <c r="H159" s="160">
        <v>24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AT159" s="158" t="s">
        <v>169</v>
      </c>
      <c r="AU159" s="158" t="s">
        <v>81</v>
      </c>
      <c r="AV159" s="12" t="s">
        <v>83</v>
      </c>
      <c r="AW159" s="12" t="s">
        <v>31</v>
      </c>
      <c r="AX159" s="12" t="s">
        <v>74</v>
      </c>
      <c r="AY159" s="158" t="s">
        <v>160</v>
      </c>
    </row>
    <row r="160" spans="2:51" s="12" customFormat="1" ht="12">
      <c r="B160" s="157"/>
      <c r="D160" s="153" t="s">
        <v>169</v>
      </c>
      <c r="E160" s="158" t="s">
        <v>1</v>
      </c>
      <c r="F160" s="159" t="s">
        <v>595</v>
      </c>
      <c r="H160" s="160">
        <v>48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169</v>
      </c>
      <c r="AU160" s="158" t="s">
        <v>81</v>
      </c>
      <c r="AV160" s="12" t="s">
        <v>83</v>
      </c>
      <c r="AW160" s="12" t="s">
        <v>31</v>
      </c>
      <c r="AX160" s="12" t="s">
        <v>74</v>
      </c>
      <c r="AY160" s="158" t="s">
        <v>160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596</v>
      </c>
      <c r="H161" s="160">
        <v>24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81</v>
      </c>
      <c r="AV161" s="12" t="s">
        <v>83</v>
      </c>
      <c r="AW161" s="12" t="s">
        <v>31</v>
      </c>
      <c r="AX161" s="12" t="s">
        <v>74</v>
      </c>
      <c r="AY161" s="158" t="s">
        <v>160</v>
      </c>
    </row>
    <row r="162" spans="2:51" s="15" customFormat="1" ht="12">
      <c r="B162" s="177"/>
      <c r="D162" s="153" t="s">
        <v>169</v>
      </c>
      <c r="E162" s="178" t="s">
        <v>1</v>
      </c>
      <c r="F162" s="179" t="s">
        <v>199</v>
      </c>
      <c r="H162" s="180">
        <v>96</v>
      </c>
      <c r="L162" s="177"/>
      <c r="M162" s="181"/>
      <c r="N162" s="182"/>
      <c r="O162" s="182"/>
      <c r="P162" s="182"/>
      <c r="Q162" s="182"/>
      <c r="R162" s="182"/>
      <c r="S162" s="182"/>
      <c r="T162" s="183"/>
      <c r="AT162" s="178" t="s">
        <v>169</v>
      </c>
      <c r="AU162" s="178" t="s">
        <v>81</v>
      </c>
      <c r="AV162" s="15" t="s">
        <v>161</v>
      </c>
      <c r="AW162" s="15" t="s">
        <v>31</v>
      </c>
      <c r="AX162" s="15" t="s">
        <v>81</v>
      </c>
      <c r="AY162" s="178" t="s">
        <v>160</v>
      </c>
    </row>
    <row r="163" spans="1:65" s="2" customFormat="1" ht="33" customHeight="1">
      <c r="A163" s="30"/>
      <c r="B163" s="140"/>
      <c r="C163" s="141"/>
      <c r="D163" s="141" t="s">
        <v>162</v>
      </c>
      <c r="E163" s="142" t="s">
        <v>602</v>
      </c>
      <c r="F163" s="143" t="s">
        <v>603</v>
      </c>
      <c r="G163" s="144" t="s">
        <v>441</v>
      </c>
      <c r="H163" s="145">
        <v>42</v>
      </c>
      <c r="I163" s="146">
        <v>240.8</v>
      </c>
      <c r="J163" s="146">
        <f>ROUND(I163*H163,2)</f>
        <v>10113.6</v>
      </c>
      <c r="K163" s="143" t="s">
        <v>1013</v>
      </c>
      <c r="L163" s="31"/>
      <c r="M163" s="147" t="s">
        <v>1</v>
      </c>
      <c r="N163" s="148" t="s">
        <v>39</v>
      </c>
      <c r="O163" s="149">
        <v>0.565</v>
      </c>
      <c r="P163" s="149">
        <f>O163*H163</f>
        <v>23.729999999999997</v>
      </c>
      <c r="Q163" s="149">
        <v>3E-05</v>
      </c>
      <c r="R163" s="149">
        <f>Q163*H163</f>
        <v>0.00126</v>
      </c>
      <c r="S163" s="149">
        <v>0</v>
      </c>
      <c r="T163" s="15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1" t="s">
        <v>265</v>
      </c>
      <c r="AT163" s="151" t="s">
        <v>162</v>
      </c>
      <c r="AU163" s="151" t="s">
        <v>81</v>
      </c>
      <c r="AY163" s="18" t="s">
        <v>160</v>
      </c>
      <c r="BE163" s="152">
        <f>IF(N163="základní",J163,0)</f>
        <v>10113.6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8" t="s">
        <v>81</v>
      </c>
      <c r="BK163" s="152">
        <f>ROUND(I163*H163,2)</f>
        <v>10113.6</v>
      </c>
      <c r="BL163" s="18" t="s">
        <v>265</v>
      </c>
      <c r="BM163" s="151" t="s">
        <v>604</v>
      </c>
    </row>
    <row r="164" spans="2:51" s="12" customFormat="1" ht="12">
      <c r="B164" s="157"/>
      <c r="D164" s="153" t="s">
        <v>169</v>
      </c>
      <c r="E164" s="158" t="s">
        <v>1</v>
      </c>
      <c r="F164" s="159" t="s">
        <v>597</v>
      </c>
      <c r="H164" s="160">
        <v>9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169</v>
      </c>
      <c r="AU164" s="158" t="s">
        <v>81</v>
      </c>
      <c r="AV164" s="12" t="s">
        <v>83</v>
      </c>
      <c r="AW164" s="12" t="s">
        <v>31</v>
      </c>
      <c r="AX164" s="12" t="s">
        <v>74</v>
      </c>
      <c r="AY164" s="158" t="s">
        <v>160</v>
      </c>
    </row>
    <row r="165" spans="2:51" s="12" customFormat="1" ht="12">
      <c r="B165" s="157"/>
      <c r="D165" s="153" t="s">
        <v>169</v>
      </c>
      <c r="E165" s="158" t="s">
        <v>1</v>
      </c>
      <c r="F165" s="159" t="s">
        <v>598</v>
      </c>
      <c r="H165" s="160">
        <v>33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169</v>
      </c>
      <c r="AU165" s="158" t="s">
        <v>81</v>
      </c>
      <c r="AV165" s="12" t="s">
        <v>83</v>
      </c>
      <c r="AW165" s="12" t="s">
        <v>31</v>
      </c>
      <c r="AX165" s="12" t="s">
        <v>74</v>
      </c>
      <c r="AY165" s="158" t="s">
        <v>160</v>
      </c>
    </row>
    <row r="166" spans="2:51" s="15" customFormat="1" ht="12">
      <c r="B166" s="177"/>
      <c r="D166" s="153" t="s">
        <v>169</v>
      </c>
      <c r="E166" s="178" t="s">
        <v>1</v>
      </c>
      <c r="F166" s="179" t="s">
        <v>199</v>
      </c>
      <c r="H166" s="180">
        <v>42</v>
      </c>
      <c r="L166" s="177"/>
      <c r="M166" s="181"/>
      <c r="N166" s="182"/>
      <c r="O166" s="182"/>
      <c r="P166" s="182"/>
      <c r="Q166" s="182"/>
      <c r="R166" s="182"/>
      <c r="S166" s="182"/>
      <c r="T166" s="183"/>
      <c r="AT166" s="178" t="s">
        <v>169</v>
      </c>
      <c r="AU166" s="178" t="s">
        <v>81</v>
      </c>
      <c r="AV166" s="15" t="s">
        <v>161</v>
      </c>
      <c r="AW166" s="15" t="s">
        <v>31</v>
      </c>
      <c r="AX166" s="15" t="s">
        <v>81</v>
      </c>
      <c r="AY166" s="178" t="s">
        <v>160</v>
      </c>
    </row>
    <row r="167" spans="1:65" s="2" customFormat="1" ht="24.2" customHeight="1">
      <c r="A167" s="30"/>
      <c r="B167" s="140"/>
      <c r="C167" s="194"/>
      <c r="D167" s="194" t="s">
        <v>339</v>
      </c>
      <c r="E167" s="195" t="s">
        <v>605</v>
      </c>
      <c r="F167" s="196" t="s">
        <v>606</v>
      </c>
      <c r="G167" s="197" t="s">
        <v>441</v>
      </c>
      <c r="H167" s="198">
        <v>138</v>
      </c>
      <c r="I167" s="199">
        <v>2268</v>
      </c>
      <c r="J167" s="199">
        <f>ROUND(I167*H167,2)</f>
        <v>312984</v>
      </c>
      <c r="K167" s="196" t="s">
        <v>1014</v>
      </c>
      <c r="L167" s="200"/>
      <c r="M167" s="201" t="s">
        <v>1</v>
      </c>
      <c r="N167" s="202" t="s">
        <v>39</v>
      </c>
      <c r="O167" s="149">
        <v>0</v>
      </c>
      <c r="P167" s="149">
        <f>O167*H167</f>
        <v>0</v>
      </c>
      <c r="Q167" s="149">
        <v>0.0014</v>
      </c>
      <c r="R167" s="149">
        <f>Q167*H167</f>
        <v>0.1932</v>
      </c>
      <c r="S167" s="149">
        <v>0</v>
      </c>
      <c r="T167" s="15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1" t="s">
        <v>431</v>
      </c>
      <c r="AT167" s="151" t="s">
        <v>339</v>
      </c>
      <c r="AU167" s="151" t="s">
        <v>81</v>
      </c>
      <c r="AY167" s="18" t="s">
        <v>160</v>
      </c>
      <c r="BE167" s="152">
        <f>IF(N167="základní",J167,0)</f>
        <v>312984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8" t="s">
        <v>81</v>
      </c>
      <c r="BK167" s="152">
        <f>ROUND(I167*H167,2)</f>
        <v>312984</v>
      </c>
      <c r="BL167" s="18" t="s">
        <v>265</v>
      </c>
      <c r="BM167" s="151" t="s">
        <v>607</v>
      </c>
    </row>
    <row r="168" spans="2:51" s="12" customFormat="1" ht="12">
      <c r="B168" s="157"/>
      <c r="D168" s="153" t="s">
        <v>169</v>
      </c>
      <c r="E168" s="158" t="s">
        <v>1</v>
      </c>
      <c r="F168" s="159" t="s">
        <v>594</v>
      </c>
      <c r="H168" s="160">
        <v>24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169</v>
      </c>
      <c r="AU168" s="158" t="s">
        <v>81</v>
      </c>
      <c r="AV168" s="12" t="s">
        <v>83</v>
      </c>
      <c r="AW168" s="12" t="s">
        <v>31</v>
      </c>
      <c r="AX168" s="12" t="s">
        <v>74</v>
      </c>
      <c r="AY168" s="158" t="s">
        <v>160</v>
      </c>
    </row>
    <row r="169" spans="2:51" s="12" customFormat="1" ht="12">
      <c r="B169" s="157"/>
      <c r="D169" s="153" t="s">
        <v>169</v>
      </c>
      <c r="E169" s="158" t="s">
        <v>1</v>
      </c>
      <c r="F169" s="159" t="s">
        <v>595</v>
      </c>
      <c r="H169" s="160">
        <v>48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169</v>
      </c>
      <c r="AU169" s="158" t="s">
        <v>81</v>
      </c>
      <c r="AV169" s="12" t="s">
        <v>83</v>
      </c>
      <c r="AW169" s="12" t="s">
        <v>31</v>
      </c>
      <c r="AX169" s="12" t="s">
        <v>74</v>
      </c>
      <c r="AY169" s="158" t="s">
        <v>160</v>
      </c>
    </row>
    <row r="170" spans="2:51" s="12" customFormat="1" ht="12">
      <c r="B170" s="157"/>
      <c r="D170" s="153" t="s">
        <v>169</v>
      </c>
      <c r="E170" s="158" t="s">
        <v>1</v>
      </c>
      <c r="F170" s="159" t="s">
        <v>596</v>
      </c>
      <c r="H170" s="160">
        <v>24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169</v>
      </c>
      <c r="AU170" s="158" t="s">
        <v>81</v>
      </c>
      <c r="AV170" s="12" t="s">
        <v>83</v>
      </c>
      <c r="AW170" s="12" t="s">
        <v>31</v>
      </c>
      <c r="AX170" s="12" t="s">
        <v>74</v>
      </c>
      <c r="AY170" s="158" t="s">
        <v>160</v>
      </c>
    </row>
    <row r="171" spans="2:51" s="13" customFormat="1" ht="12">
      <c r="B171" s="164"/>
      <c r="D171" s="153" t="s">
        <v>169</v>
      </c>
      <c r="E171" s="165" t="s">
        <v>1</v>
      </c>
      <c r="F171" s="166" t="s">
        <v>174</v>
      </c>
      <c r="H171" s="167">
        <v>96</v>
      </c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169</v>
      </c>
      <c r="AU171" s="165" t="s">
        <v>81</v>
      </c>
      <c r="AV171" s="13" t="s">
        <v>91</v>
      </c>
      <c r="AW171" s="13" t="s">
        <v>31</v>
      </c>
      <c r="AX171" s="13" t="s">
        <v>74</v>
      </c>
      <c r="AY171" s="165" t="s">
        <v>160</v>
      </c>
    </row>
    <row r="172" spans="2:51" s="12" customFormat="1" ht="12">
      <c r="B172" s="157"/>
      <c r="D172" s="153" t="s">
        <v>169</v>
      </c>
      <c r="E172" s="158" t="s">
        <v>1</v>
      </c>
      <c r="F172" s="159" t="s">
        <v>597</v>
      </c>
      <c r="H172" s="160">
        <v>9</v>
      </c>
      <c r="L172" s="157"/>
      <c r="M172" s="161"/>
      <c r="N172" s="162"/>
      <c r="O172" s="162"/>
      <c r="P172" s="162"/>
      <c r="Q172" s="162"/>
      <c r="R172" s="162"/>
      <c r="S172" s="162"/>
      <c r="T172" s="163"/>
      <c r="AT172" s="158" t="s">
        <v>169</v>
      </c>
      <c r="AU172" s="158" t="s">
        <v>81</v>
      </c>
      <c r="AV172" s="12" t="s">
        <v>83</v>
      </c>
      <c r="AW172" s="12" t="s">
        <v>31</v>
      </c>
      <c r="AX172" s="12" t="s">
        <v>74</v>
      </c>
      <c r="AY172" s="158" t="s">
        <v>160</v>
      </c>
    </row>
    <row r="173" spans="2:51" s="12" customFormat="1" ht="12">
      <c r="B173" s="157"/>
      <c r="D173" s="153" t="s">
        <v>169</v>
      </c>
      <c r="E173" s="158" t="s">
        <v>1</v>
      </c>
      <c r="F173" s="159" t="s">
        <v>598</v>
      </c>
      <c r="H173" s="160">
        <v>33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169</v>
      </c>
      <c r="AU173" s="158" t="s">
        <v>81</v>
      </c>
      <c r="AV173" s="12" t="s">
        <v>83</v>
      </c>
      <c r="AW173" s="12" t="s">
        <v>31</v>
      </c>
      <c r="AX173" s="12" t="s">
        <v>74</v>
      </c>
      <c r="AY173" s="158" t="s">
        <v>160</v>
      </c>
    </row>
    <row r="174" spans="2:51" s="13" customFormat="1" ht="12">
      <c r="B174" s="164"/>
      <c r="D174" s="153" t="s">
        <v>169</v>
      </c>
      <c r="E174" s="165" t="s">
        <v>1</v>
      </c>
      <c r="F174" s="166" t="s">
        <v>174</v>
      </c>
      <c r="H174" s="167">
        <v>42</v>
      </c>
      <c r="L174" s="164"/>
      <c r="M174" s="168"/>
      <c r="N174" s="169"/>
      <c r="O174" s="169"/>
      <c r="P174" s="169"/>
      <c r="Q174" s="169"/>
      <c r="R174" s="169"/>
      <c r="S174" s="169"/>
      <c r="T174" s="170"/>
      <c r="AT174" s="165" t="s">
        <v>169</v>
      </c>
      <c r="AU174" s="165" t="s">
        <v>81</v>
      </c>
      <c r="AV174" s="13" t="s">
        <v>91</v>
      </c>
      <c r="AW174" s="13" t="s">
        <v>31</v>
      </c>
      <c r="AX174" s="13" t="s">
        <v>74</v>
      </c>
      <c r="AY174" s="165" t="s">
        <v>160</v>
      </c>
    </row>
    <row r="175" spans="2:51" s="15" customFormat="1" ht="12">
      <c r="B175" s="177"/>
      <c r="D175" s="153" t="s">
        <v>169</v>
      </c>
      <c r="E175" s="178" t="s">
        <v>1</v>
      </c>
      <c r="F175" s="179" t="s">
        <v>199</v>
      </c>
      <c r="H175" s="180">
        <v>138</v>
      </c>
      <c r="L175" s="177"/>
      <c r="M175" s="181"/>
      <c r="N175" s="182"/>
      <c r="O175" s="182"/>
      <c r="P175" s="182"/>
      <c r="Q175" s="182"/>
      <c r="R175" s="182"/>
      <c r="S175" s="182"/>
      <c r="T175" s="183"/>
      <c r="AT175" s="178" t="s">
        <v>169</v>
      </c>
      <c r="AU175" s="178" t="s">
        <v>81</v>
      </c>
      <c r="AV175" s="15" t="s">
        <v>161</v>
      </c>
      <c r="AW175" s="15" t="s">
        <v>31</v>
      </c>
      <c r="AX175" s="15" t="s">
        <v>81</v>
      </c>
      <c r="AY175" s="178" t="s">
        <v>160</v>
      </c>
    </row>
    <row r="176" spans="1:65" s="2" customFormat="1" ht="49.15" customHeight="1">
      <c r="A176" s="30"/>
      <c r="B176" s="140"/>
      <c r="C176" s="141">
        <v>116</v>
      </c>
      <c r="D176" s="141" t="s">
        <v>162</v>
      </c>
      <c r="E176" s="142" t="s">
        <v>465</v>
      </c>
      <c r="F176" s="143" t="s">
        <v>466</v>
      </c>
      <c r="G176" s="144" t="s">
        <v>213</v>
      </c>
      <c r="H176" s="145">
        <v>1.23</v>
      </c>
      <c r="I176" s="146">
        <v>720</v>
      </c>
      <c r="J176" s="146">
        <f>ROUND(I176*H176,2)</f>
        <v>885.6</v>
      </c>
      <c r="K176" s="143" t="s">
        <v>1015</v>
      </c>
      <c r="L176" s="31"/>
      <c r="M176" s="147" t="s">
        <v>1</v>
      </c>
      <c r="N176" s="148" t="s">
        <v>39</v>
      </c>
      <c r="O176" s="149">
        <v>0</v>
      </c>
      <c r="P176" s="149">
        <f>O176*H176</f>
        <v>0</v>
      </c>
      <c r="Q176" s="149">
        <v>0</v>
      </c>
      <c r="R176" s="149">
        <f>Q176*H176</f>
        <v>0</v>
      </c>
      <c r="S176" s="149">
        <v>0</v>
      </c>
      <c r="T176" s="15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1" t="s">
        <v>161</v>
      </c>
      <c r="AT176" s="151" t="s">
        <v>162</v>
      </c>
      <c r="AU176" s="151" t="s">
        <v>81</v>
      </c>
      <c r="AY176" s="18" t="s">
        <v>160</v>
      </c>
      <c r="BE176" s="152">
        <f>IF(N176="základní",J176,0)</f>
        <v>885.6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81</v>
      </c>
      <c r="BK176" s="152">
        <f>ROUND(I176*H176,2)</f>
        <v>885.6</v>
      </c>
      <c r="BL176" s="18" t="s">
        <v>161</v>
      </c>
      <c r="BM176" s="151" t="s">
        <v>608</v>
      </c>
    </row>
    <row r="177" spans="1:47" s="2" customFormat="1" ht="58.5">
      <c r="A177" s="30"/>
      <c r="B177" s="31"/>
      <c r="C177" s="30"/>
      <c r="D177" s="153" t="s">
        <v>167</v>
      </c>
      <c r="E177" s="30"/>
      <c r="F177" s="154" t="s">
        <v>468</v>
      </c>
      <c r="G177" s="30"/>
      <c r="H177" s="30"/>
      <c r="I177" s="30"/>
      <c r="J177" s="30"/>
      <c r="K177" s="30"/>
      <c r="L177" s="31"/>
      <c r="M177" s="155"/>
      <c r="N177" s="156"/>
      <c r="O177" s="56"/>
      <c r="P177" s="56"/>
      <c r="Q177" s="56"/>
      <c r="R177" s="56"/>
      <c r="S177" s="56"/>
      <c r="T177" s="57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8" t="s">
        <v>167</v>
      </c>
      <c r="AU177" s="18" t="s">
        <v>81</v>
      </c>
    </row>
    <row r="178" spans="2:51" s="14" customFormat="1" ht="12">
      <c r="B178" s="171"/>
      <c r="D178" s="153" t="s">
        <v>169</v>
      </c>
      <c r="E178" s="172" t="s">
        <v>1</v>
      </c>
      <c r="F178" s="173" t="s">
        <v>609</v>
      </c>
      <c r="H178" s="172" t="s">
        <v>1</v>
      </c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169</v>
      </c>
      <c r="AU178" s="172" t="s">
        <v>81</v>
      </c>
      <c r="AV178" s="14" t="s">
        <v>81</v>
      </c>
      <c r="AW178" s="14" t="s">
        <v>31</v>
      </c>
      <c r="AX178" s="14" t="s">
        <v>74</v>
      </c>
      <c r="AY178" s="172" t="s">
        <v>160</v>
      </c>
    </row>
    <row r="179" spans="2:51" s="12" customFormat="1" ht="12">
      <c r="B179" s="157"/>
      <c r="D179" s="153" t="s">
        <v>169</v>
      </c>
      <c r="E179" s="158" t="s">
        <v>1</v>
      </c>
      <c r="F179" s="159" t="s">
        <v>610</v>
      </c>
      <c r="H179" s="160">
        <v>1.23</v>
      </c>
      <c r="L179" s="157"/>
      <c r="M179" s="161"/>
      <c r="N179" s="162"/>
      <c r="O179" s="162"/>
      <c r="P179" s="162"/>
      <c r="Q179" s="162"/>
      <c r="R179" s="162"/>
      <c r="S179" s="162"/>
      <c r="T179" s="163"/>
      <c r="AT179" s="158" t="s">
        <v>169</v>
      </c>
      <c r="AU179" s="158" t="s">
        <v>81</v>
      </c>
      <c r="AV179" s="12" t="s">
        <v>83</v>
      </c>
      <c r="AW179" s="12" t="s">
        <v>31</v>
      </c>
      <c r="AX179" s="12" t="s">
        <v>81</v>
      </c>
      <c r="AY179" s="158" t="s">
        <v>160</v>
      </c>
    </row>
    <row r="180" spans="1:65" s="2" customFormat="1" ht="55.5" customHeight="1">
      <c r="A180" s="30"/>
      <c r="B180" s="140"/>
      <c r="C180" s="141">
        <v>118</v>
      </c>
      <c r="D180" s="141" t="s">
        <v>162</v>
      </c>
      <c r="E180" s="142" t="s">
        <v>611</v>
      </c>
      <c r="F180" s="143" t="s">
        <v>612</v>
      </c>
      <c r="G180" s="144" t="s">
        <v>213</v>
      </c>
      <c r="H180" s="145">
        <v>0.3075</v>
      </c>
      <c r="I180" s="146">
        <v>1090</v>
      </c>
      <c r="J180" s="146">
        <f>ROUND(I180*H180,2)</f>
        <v>335.18</v>
      </c>
      <c r="K180" s="143" t="s">
        <v>1015</v>
      </c>
      <c r="L180" s="31"/>
      <c r="M180" s="147" t="s">
        <v>1</v>
      </c>
      <c r="N180" s="148" t="s">
        <v>39</v>
      </c>
      <c r="O180" s="149">
        <v>0</v>
      </c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1" t="s">
        <v>161</v>
      </c>
      <c r="AT180" s="151" t="s">
        <v>162</v>
      </c>
      <c r="AU180" s="151" t="s">
        <v>81</v>
      </c>
      <c r="AY180" s="18" t="s">
        <v>160</v>
      </c>
      <c r="BE180" s="152">
        <f>IF(N180="základní",J180,0)</f>
        <v>335.18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8" t="s">
        <v>81</v>
      </c>
      <c r="BK180" s="152">
        <f>ROUND(I180*H180,2)</f>
        <v>335.18</v>
      </c>
      <c r="BL180" s="18" t="s">
        <v>161</v>
      </c>
      <c r="BM180" s="151" t="s">
        <v>613</v>
      </c>
    </row>
    <row r="181" spans="1:47" s="2" customFormat="1" ht="58.5">
      <c r="A181" s="30"/>
      <c r="B181" s="31"/>
      <c r="C181" s="30"/>
      <c r="D181" s="153" t="s">
        <v>167</v>
      </c>
      <c r="E181" s="30"/>
      <c r="F181" s="154" t="s">
        <v>614</v>
      </c>
      <c r="G181" s="30"/>
      <c r="H181" s="30"/>
      <c r="I181" s="30"/>
      <c r="J181" s="30"/>
      <c r="K181" s="30"/>
      <c r="L181" s="31"/>
      <c r="M181" s="155"/>
      <c r="N181" s="156"/>
      <c r="O181" s="56"/>
      <c r="P181" s="56"/>
      <c r="Q181" s="56"/>
      <c r="R181" s="56"/>
      <c r="S181" s="56"/>
      <c r="T181" s="57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8" t="s">
        <v>167</v>
      </c>
      <c r="AU181" s="18" t="s">
        <v>81</v>
      </c>
    </row>
    <row r="182" spans="2:51" s="14" customFormat="1" ht="12">
      <c r="B182" s="171"/>
      <c r="D182" s="153" t="s">
        <v>169</v>
      </c>
      <c r="E182" s="172" t="s">
        <v>1</v>
      </c>
      <c r="F182" s="173" t="s">
        <v>609</v>
      </c>
      <c r="H182" s="172" t="s">
        <v>1</v>
      </c>
      <c r="L182" s="171"/>
      <c r="M182" s="174"/>
      <c r="N182" s="175"/>
      <c r="O182" s="175"/>
      <c r="P182" s="175"/>
      <c r="Q182" s="175"/>
      <c r="R182" s="175"/>
      <c r="S182" s="175"/>
      <c r="T182" s="176"/>
      <c r="AT182" s="172" t="s">
        <v>169</v>
      </c>
      <c r="AU182" s="172" t="s">
        <v>81</v>
      </c>
      <c r="AV182" s="14" t="s">
        <v>81</v>
      </c>
      <c r="AW182" s="14" t="s">
        <v>31</v>
      </c>
      <c r="AX182" s="14" t="s">
        <v>74</v>
      </c>
      <c r="AY182" s="172" t="s">
        <v>160</v>
      </c>
    </row>
    <row r="183" spans="2:51" s="12" customFormat="1" ht="12">
      <c r="B183" s="157"/>
      <c r="D183" s="153" t="s">
        <v>169</v>
      </c>
      <c r="E183" s="158" t="s">
        <v>1</v>
      </c>
      <c r="F183" s="159" t="s">
        <v>615</v>
      </c>
      <c r="H183" s="160">
        <v>0.3075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169</v>
      </c>
      <c r="AU183" s="158" t="s">
        <v>81</v>
      </c>
      <c r="AV183" s="12" t="s">
        <v>83</v>
      </c>
      <c r="AW183" s="12" t="s">
        <v>31</v>
      </c>
      <c r="AX183" s="12" t="s">
        <v>81</v>
      </c>
      <c r="AY183" s="158" t="s">
        <v>160</v>
      </c>
    </row>
    <row r="184" spans="1:65" s="2" customFormat="1" ht="21.75" customHeight="1">
      <c r="A184" s="30"/>
      <c r="B184" s="140"/>
      <c r="C184" s="141">
        <v>121</v>
      </c>
      <c r="D184" s="141" t="s">
        <v>162</v>
      </c>
      <c r="E184" s="142" t="s">
        <v>486</v>
      </c>
      <c r="F184" s="143" t="s">
        <v>487</v>
      </c>
      <c r="G184" s="144" t="s">
        <v>488</v>
      </c>
      <c r="H184" s="145">
        <v>7708.4262</v>
      </c>
      <c r="I184" s="146">
        <v>0.5</v>
      </c>
      <c r="J184" s="146">
        <f>ROUND(I184*H184,2)</f>
        <v>3854.21</v>
      </c>
      <c r="K184" s="143" t="s">
        <v>1015</v>
      </c>
      <c r="L184" s="31"/>
      <c r="M184" s="147" t="s">
        <v>1</v>
      </c>
      <c r="N184" s="148" t="s">
        <v>39</v>
      </c>
      <c r="O184" s="149">
        <v>0</v>
      </c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1" t="s">
        <v>161</v>
      </c>
      <c r="AT184" s="151" t="s">
        <v>162</v>
      </c>
      <c r="AU184" s="151" t="s">
        <v>81</v>
      </c>
      <c r="AY184" s="18" t="s">
        <v>160</v>
      </c>
      <c r="BE184" s="152">
        <f>IF(N184="základní",J184,0)</f>
        <v>3854.21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8" t="s">
        <v>81</v>
      </c>
      <c r="BK184" s="152">
        <f>ROUND(I184*H184,2)</f>
        <v>3854.21</v>
      </c>
      <c r="BL184" s="18" t="s">
        <v>161</v>
      </c>
      <c r="BM184" s="151" t="s">
        <v>616</v>
      </c>
    </row>
    <row r="185" spans="1:47" s="2" customFormat="1" ht="19.5">
      <c r="A185" s="30"/>
      <c r="B185" s="31"/>
      <c r="C185" s="30"/>
      <c r="D185" s="153" t="s">
        <v>167</v>
      </c>
      <c r="E185" s="30"/>
      <c r="F185" s="154" t="s">
        <v>490</v>
      </c>
      <c r="G185" s="30"/>
      <c r="H185" s="30"/>
      <c r="I185" s="30"/>
      <c r="J185" s="30"/>
      <c r="K185" s="30"/>
      <c r="L185" s="31"/>
      <c r="M185" s="155"/>
      <c r="N185" s="156"/>
      <c r="O185" s="56"/>
      <c r="P185" s="56"/>
      <c r="Q185" s="56"/>
      <c r="R185" s="56"/>
      <c r="S185" s="56"/>
      <c r="T185" s="57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8" t="s">
        <v>167</v>
      </c>
      <c r="AU185" s="18" t="s">
        <v>81</v>
      </c>
    </row>
    <row r="186" spans="2:63" s="11" customFormat="1" ht="25.9" customHeight="1">
      <c r="B186" s="130"/>
      <c r="D186" s="131" t="s">
        <v>73</v>
      </c>
      <c r="E186" s="132" t="s">
        <v>617</v>
      </c>
      <c r="F186" s="132" t="s">
        <v>618</v>
      </c>
      <c r="J186" s="133">
        <f>BK186</f>
        <v>89733.5</v>
      </c>
      <c r="L186" s="130"/>
      <c r="M186" s="134"/>
      <c r="N186" s="135"/>
      <c r="O186" s="135"/>
      <c r="P186" s="136">
        <f>SUM(P187:P214)</f>
        <v>14.625</v>
      </c>
      <c r="Q186" s="135"/>
      <c r="R186" s="136">
        <f>SUM(R187:R214)</f>
        <v>0.00235</v>
      </c>
      <c r="S186" s="135"/>
      <c r="T186" s="137">
        <f>SUM(T187:T214)</f>
        <v>0</v>
      </c>
      <c r="AR186" s="131" t="s">
        <v>83</v>
      </c>
      <c r="AT186" s="138" t="s">
        <v>73</v>
      </c>
      <c r="AU186" s="138" t="s">
        <v>74</v>
      </c>
      <c r="AY186" s="131" t="s">
        <v>160</v>
      </c>
      <c r="BK186" s="139">
        <f>SUM(BK187:BK214)</f>
        <v>89733.5</v>
      </c>
    </row>
    <row r="187" spans="1:65" s="2" customFormat="1" ht="24.2" customHeight="1">
      <c r="A187" s="30"/>
      <c r="B187" s="140"/>
      <c r="C187" s="194">
        <v>135</v>
      </c>
      <c r="D187" s="194" t="s">
        <v>339</v>
      </c>
      <c r="E187" s="195" t="s">
        <v>619</v>
      </c>
      <c r="F187" s="196" t="s">
        <v>620</v>
      </c>
      <c r="G187" s="197" t="s">
        <v>503</v>
      </c>
      <c r="H187" s="198">
        <v>-5</v>
      </c>
      <c r="I187" s="199">
        <v>57163</v>
      </c>
      <c r="J187" s="199">
        <f>ROUND(I187*H187,2)</f>
        <v>-285815</v>
      </c>
      <c r="K187" s="196" t="s">
        <v>1015</v>
      </c>
      <c r="L187" s="200"/>
      <c r="M187" s="201" t="s">
        <v>1</v>
      </c>
      <c r="N187" s="202" t="s">
        <v>39</v>
      </c>
      <c r="O187" s="149">
        <v>0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1" t="s">
        <v>431</v>
      </c>
      <c r="AT187" s="151" t="s">
        <v>339</v>
      </c>
      <c r="AU187" s="151" t="s">
        <v>81</v>
      </c>
      <c r="AY187" s="18" t="s">
        <v>160</v>
      </c>
      <c r="BE187" s="152">
        <f>IF(N187="základní",J187,0)</f>
        <v>-285815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81</v>
      </c>
      <c r="BK187" s="152">
        <f>ROUND(I187*H187,2)</f>
        <v>-285815</v>
      </c>
      <c r="BL187" s="18" t="s">
        <v>265</v>
      </c>
      <c r="BM187" s="151" t="s">
        <v>621</v>
      </c>
    </row>
    <row r="188" spans="1:47" s="2" customFormat="1" ht="146.25">
      <c r="A188" s="30"/>
      <c r="B188" s="31"/>
      <c r="C188" s="30"/>
      <c r="D188" s="153" t="s">
        <v>167</v>
      </c>
      <c r="E188" s="30"/>
      <c r="F188" s="154" t="s">
        <v>622</v>
      </c>
      <c r="G188" s="30"/>
      <c r="H188" s="30"/>
      <c r="I188" s="30"/>
      <c r="J188" s="30"/>
      <c r="K188" s="30"/>
      <c r="L188" s="31"/>
      <c r="M188" s="155"/>
      <c r="N188" s="156"/>
      <c r="O188" s="56"/>
      <c r="P188" s="56"/>
      <c r="Q188" s="56"/>
      <c r="R188" s="56"/>
      <c r="S188" s="56"/>
      <c r="T188" s="57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8" t="s">
        <v>167</v>
      </c>
      <c r="AU188" s="18" t="s">
        <v>81</v>
      </c>
    </row>
    <row r="189" spans="2:51" s="12" customFormat="1" ht="12">
      <c r="B189" s="157"/>
      <c r="D189" s="153" t="s">
        <v>169</v>
      </c>
      <c r="E189" s="158" t="s">
        <v>1</v>
      </c>
      <c r="F189" s="159" t="s">
        <v>623</v>
      </c>
      <c r="H189" s="160">
        <v>-2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169</v>
      </c>
      <c r="AU189" s="158" t="s">
        <v>81</v>
      </c>
      <c r="AV189" s="12" t="s">
        <v>83</v>
      </c>
      <c r="AW189" s="12" t="s">
        <v>31</v>
      </c>
      <c r="AX189" s="12" t="s">
        <v>74</v>
      </c>
      <c r="AY189" s="158" t="s">
        <v>160</v>
      </c>
    </row>
    <row r="190" spans="2:51" s="12" customFormat="1" ht="12">
      <c r="B190" s="157"/>
      <c r="D190" s="153" t="s">
        <v>169</v>
      </c>
      <c r="E190" s="158" t="s">
        <v>1</v>
      </c>
      <c r="F190" s="159" t="s">
        <v>624</v>
      </c>
      <c r="H190" s="160">
        <v>-3</v>
      </c>
      <c r="L190" s="157"/>
      <c r="M190" s="161"/>
      <c r="N190" s="162"/>
      <c r="O190" s="162"/>
      <c r="P190" s="162"/>
      <c r="Q190" s="162"/>
      <c r="R190" s="162"/>
      <c r="S190" s="162"/>
      <c r="T190" s="163"/>
      <c r="AT190" s="158" t="s">
        <v>169</v>
      </c>
      <c r="AU190" s="158" t="s">
        <v>81</v>
      </c>
      <c r="AV190" s="12" t="s">
        <v>83</v>
      </c>
      <c r="AW190" s="12" t="s">
        <v>31</v>
      </c>
      <c r="AX190" s="12" t="s">
        <v>74</v>
      </c>
      <c r="AY190" s="158" t="s">
        <v>160</v>
      </c>
    </row>
    <row r="191" spans="2:51" s="15" customFormat="1" ht="12">
      <c r="B191" s="177"/>
      <c r="D191" s="153" t="s">
        <v>169</v>
      </c>
      <c r="E191" s="178" t="s">
        <v>1</v>
      </c>
      <c r="F191" s="179" t="s">
        <v>199</v>
      </c>
      <c r="H191" s="180">
        <v>-5</v>
      </c>
      <c r="L191" s="177"/>
      <c r="M191" s="181"/>
      <c r="N191" s="182"/>
      <c r="O191" s="182"/>
      <c r="P191" s="182"/>
      <c r="Q191" s="182"/>
      <c r="R191" s="182"/>
      <c r="S191" s="182"/>
      <c r="T191" s="183"/>
      <c r="AT191" s="178" t="s">
        <v>169</v>
      </c>
      <c r="AU191" s="178" t="s">
        <v>81</v>
      </c>
      <c r="AV191" s="15" t="s">
        <v>161</v>
      </c>
      <c r="AW191" s="15" t="s">
        <v>31</v>
      </c>
      <c r="AX191" s="15" t="s">
        <v>81</v>
      </c>
      <c r="AY191" s="178" t="s">
        <v>160</v>
      </c>
    </row>
    <row r="192" spans="1:65" s="2" customFormat="1" ht="24.2" customHeight="1">
      <c r="A192" s="30"/>
      <c r="B192" s="140"/>
      <c r="C192" s="141" t="s">
        <v>435</v>
      </c>
      <c r="D192" s="141" t="s">
        <v>162</v>
      </c>
      <c r="E192" s="142" t="s">
        <v>625</v>
      </c>
      <c r="F192" s="143" t="s">
        <v>626</v>
      </c>
      <c r="G192" s="144" t="s">
        <v>441</v>
      </c>
      <c r="H192" s="145">
        <v>5</v>
      </c>
      <c r="I192" s="146">
        <v>1120</v>
      </c>
      <c r="J192" s="146">
        <f>ROUND(I192*H192,2)</f>
        <v>5600</v>
      </c>
      <c r="K192" s="143" t="s">
        <v>1013</v>
      </c>
      <c r="L192" s="31"/>
      <c r="M192" s="147" t="s">
        <v>1</v>
      </c>
      <c r="N192" s="148" t="s">
        <v>39</v>
      </c>
      <c r="O192" s="149">
        <v>2.925</v>
      </c>
      <c r="P192" s="149">
        <f>O192*H192</f>
        <v>14.625</v>
      </c>
      <c r="Q192" s="149">
        <v>0.00047</v>
      </c>
      <c r="R192" s="149">
        <f>Q192*H192</f>
        <v>0.00235</v>
      </c>
      <c r="S192" s="149">
        <v>0</v>
      </c>
      <c r="T192" s="150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1" t="s">
        <v>265</v>
      </c>
      <c r="AT192" s="151" t="s">
        <v>162</v>
      </c>
      <c r="AU192" s="151" t="s">
        <v>81</v>
      </c>
      <c r="AY192" s="18" t="s">
        <v>160</v>
      </c>
      <c r="BE192" s="152">
        <f>IF(N192="základní",J192,0)</f>
        <v>5600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8" t="s">
        <v>81</v>
      </c>
      <c r="BK192" s="152">
        <f>ROUND(I192*H192,2)</f>
        <v>5600</v>
      </c>
      <c r="BL192" s="18" t="s">
        <v>265</v>
      </c>
      <c r="BM192" s="151" t="s">
        <v>627</v>
      </c>
    </row>
    <row r="193" spans="1:65" s="2" customFormat="1" ht="37.9" customHeight="1">
      <c r="A193" s="30"/>
      <c r="B193" s="140"/>
      <c r="C193" s="194">
        <v>135</v>
      </c>
      <c r="D193" s="194" t="s">
        <v>339</v>
      </c>
      <c r="E193" s="195" t="s">
        <v>628</v>
      </c>
      <c r="F193" s="196" t="s">
        <v>629</v>
      </c>
      <c r="G193" s="197" t="s">
        <v>503</v>
      </c>
      <c r="H193" s="198">
        <v>1</v>
      </c>
      <c r="I193" s="199">
        <v>57163</v>
      </c>
      <c r="J193" s="199">
        <f>ROUND(I193*H193,2)</f>
        <v>57163</v>
      </c>
      <c r="K193" s="196" t="s">
        <v>1015</v>
      </c>
      <c r="L193" s="200"/>
      <c r="M193" s="201" t="s">
        <v>1</v>
      </c>
      <c r="N193" s="202" t="s">
        <v>39</v>
      </c>
      <c r="O193" s="149">
        <v>0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1" t="s">
        <v>431</v>
      </c>
      <c r="AT193" s="151" t="s">
        <v>339</v>
      </c>
      <c r="AU193" s="151" t="s">
        <v>81</v>
      </c>
      <c r="AY193" s="18" t="s">
        <v>160</v>
      </c>
      <c r="BE193" s="152">
        <f>IF(N193="základní",J193,0)</f>
        <v>57163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81</v>
      </c>
      <c r="BK193" s="152">
        <f>ROUND(I193*H193,2)</f>
        <v>57163</v>
      </c>
      <c r="BL193" s="18" t="s">
        <v>265</v>
      </c>
      <c r="BM193" s="151" t="s">
        <v>630</v>
      </c>
    </row>
    <row r="194" spans="2:51" s="12" customFormat="1" ht="12">
      <c r="B194" s="157"/>
      <c r="D194" s="153" t="s">
        <v>169</v>
      </c>
      <c r="E194" s="158" t="s">
        <v>1</v>
      </c>
      <c r="F194" s="159" t="s">
        <v>631</v>
      </c>
      <c r="H194" s="160">
        <v>1</v>
      </c>
      <c r="L194" s="157"/>
      <c r="M194" s="161"/>
      <c r="N194" s="162"/>
      <c r="O194" s="162"/>
      <c r="P194" s="162"/>
      <c r="Q194" s="162"/>
      <c r="R194" s="162"/>
      <c r="S194" s="162"/>
      <c r="T194" s="163"/>
      <c r="AT194" s="158" t="s">
        <v>169</v>
      </c>
      <c r="AU194" s="158" t="s">
        <v>81</v>
      </c>
      <c r="AV194" s="12" t="s">
        <v>83</v>
      </c>
      <c r="AW194" s="12" t="s">
        <v>31</v>
      </c>
      <c r="AX194" s="12" t="s">
        <v>81</v>
      </c>
      <c r="AY194" s="158" t="s">
        <v>160</v>
      </c>
    </row>
    <row r="195" spans="1:65" s="2" customFormat="1" ht="37.9" customHeight="1">
      <c r="A195" s="30"/>
      <c r="B195" s="140"/>
      <c r="C195" s="194">
        <v>135</v>
      </c>
      <c r="D195" s="194" t="s">
        <v>339</v>
      </c>
      <c r="E195" s="195" t="s">
        <v>632</v>
      </c>
      <c r="F195" s="196" t="s">
        <v>633</v>
      </c>
      <c r="G195" s="197" t="s">
        <v>503</v>
      </c>
      <c r="H195" s="198">
        <v>4</v>
      </c>
      <c r="I195" s="199">
        <v>57163</v>
      </c>
      <c r="J195" s="199">
        <f>ROUND(I195*H195,2)</f>
        <v>228652</v>
      </c>
      <c r="K195" s="196" t="s">
        <v>1015</v>
      </c>
      <c r="L195" s="200"/>
      <c r="M195" s="201" t="s">
        <v>1</v>
      </c>
      <c r="N195" s="202" t="s">
        <v>39</v>
      </c>
      <c r="O195" s="149">
        <v>0</v>
      </c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1" t="s">
        <v>431</v>
      </c>
      <c r="AT195" s="151" t="s">
        <v>339</v>
      </c>
      <c r="AU195" s="151" t="s">
        <v>81</v>
      </c>
      <c r="AY195" s="18" t="s">
        <v>160</v>
      </c>
      <c r="BE195" s="152">
        <f>IF(N195="základní",J195,0)</f>
        <v>228652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81</v>
      </c>
      <c r="BK195" s="152">
        <f>ROUND(I195*H195,2)</f>
        <v>228652</v>
      </c>
      <c r="BL195" s="18" t="s">
        <v>265</v>
      </c>
      <c r="BM195" s="151" t="s">
        <v>634</v>
      </c>
    </row>
    <row r="196" spans="2:51" s="12" customFormat="1" ht="12">
      <c r="B196" s="157"/>
      <c r="D196" s="153" t="s">
        <v>169</v>
      </c>
      <c r="E196" s="158" t="s">
        <v>1</v>
      </c>
      <c r="F196" s="159" t="s">
        <v>631</v>
      </c>
      <c r="H196" s="160">
        <v>1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169</v>
      </c>
      <c r="AU196" s="158" t="s">
        <v>81</v>
      </c>
      <c r="AV196" s="12" t="s">
        <v>83</v>
      </c>
      <c r="AW196" s="12" t="s">
        <v>31</v>
      </c>
      <c r="AX196" s="12" t="s">
        <v>74</v>
      </c>
      <c r="AY196" s="158" t="s">
        <v>160</v>
      </c>
    </row>
    <row r="197" spans="2:51" s="12" customFormat="1" ht="12">
      <c r="B197" s="157"/>
      <c r="D197" s="153" t="s">
        <v>169</v>
      </c>
      <c r="E197" s="158" t="s">
        <v>1</v>
      </c>
      <c r="F197" s="159" t="s">
        <v>635</v>
      </c>
      <c r="H197" s="160">
        <v>3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AT197" s="158" t="s">
        <v>169</v>
      </c>
      <c r="AU197" s="158" t="s">
        <v>81</v>
      </c>
      <c r="AV197" s="12" t="s">
        <v>83</v>
      </c>
      <c r="AW197" s="12" t="s">
        <v>31</v>
      </c>
      <c r="AX197" s="12" t="s">
        <v>74</v>
      </c>
      <c r="AY197" s="158" t="s">
        <v>160</v>
      </c>
    </row>
    <row r="198" spans="2:51" s="15" customFormat="1" ht="12">
      <c r="B198" s="177"/>
      <c r="D198" s="153" t="s">
        <v>169</v>
      </c>
      <c r="E198" s="178" t="s">
        <v>1</v>
      </c>
      <c r="F198" s="179" t="s">
        <v>199</v>
      </c>
      <c r="H198" s="180">
        <v>4</v>
      </c>
      <c r="L198" s="177"/>
      <c r="M198" s="181"/>
      <c r="N198" s="182"/>
      <c r="O198" s="182"/>
      <c r="P198" s="182"/>
      <c r="Q198" s="182"/>
      <c r="R198" s="182"/>
      <c r="S198" s="182"/>
      <c r="T198" s="183"/>
      <c r="AT198" s="178" t="s">
        <v>169</v>
      </c>
      <c r="AU198" s="178" t="s">
        <v>81</v>
      </c>
      <c r="AV198" s="15" t="s">
        <v>161</v>
      </c>
      <c r="AW198" s="15" t="s">
        <v>31</v>
      </c>
      <c r="AX198" s="15" t="s">
        <v>81</v>
      </c>
      <c r="AY198" s="178" t="s">
        <v>160</v>
      </c>
    </row>
    <row r="199" spans="1:65" s="2" customFormat="1" ht="24.2" customHeight="1">
      <c r="A199" s="30"/>
      <c r="B199" s="140"/>
      <c r="C199" s="194">
        <v>136</v>
      </c>
      <c r="D199" s="194" t="s">
        <v>339</v>
      </c>
      <c r="E199" s="195" t="s">
        <v>636</v>
      </c>
      <c r="F199" s="196" t="s">
        <v>637</v>
      </c>
      <c r="G199" s="197" t="s">
        <v>503</v>
      </c>
      <c r="H199" s="198">
        <v>-7</v>
      </c>
      <c r="I199" s="199">
        <v>5021</v>
      </c>
      <c r="J199" s="199">
        <f>ROUND(I199*H199,2)</f>
        <v>-35147</v>
      </c>
      <c r="K199" s="196" t="s">
        <v>1015</v>
      </c>
      <c r="L199" s="200"/>
      <c r="M199" s="201" t="s">
        <v>1</v>
      </c>
      <c r="N199" s="202" t="s">
        <v>39</v>
      </c>
      <c r="O199" s="149">
        <v>0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431</v>
      </c>
      <c r="AT199" s="151" t="s">
        <v>339</v>
      </c>
      <c r="AU199" s="151" t="s">
        <v>81</v>
      </c>
      <c r="AY199" s="18" t="s">
        <v>160</v>
      </c>
      <c r="BE199" s="152">
        <f>IF(N199="základní",J199,0)</f>
        <v>-35147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81</v>
      </c>
      <c r="BK199" s="152">
        <f>ROUND(I199*H199,2)</f>
        <v>-35147</v>
      </c>
      <c r="BL199" s="18" t="s">
        <v>265</v>
      </c>
      <c r="BM199" s="151" t="s">
        <v>638</v>
      </c>
    </row>
    <row r="200" spans="1:47" s="2" customFormat="1" ht="117">
      <c r="A200" s="30"/>
      <c r="B200" s="31"/>
      <c r="C200" s="30"/>
      <c r="D200" s="153" t="s">
        <v>167</v>
      </c>
      <c r="E200" s="30"/>
      <c r="F200" s="154" t="s">
        <v>639</v>
      </c>
      <c r="G200" s="30"/>
      <c r="H200" s="30"/>
      <c r="I200" s="30"/>
      <c r="J200" s="30"/>
      <c r="K200" s="30"/>
      <c r="L200" s="31"/>
      <c r="M200" s="155"/>
      <c r="N200" s="156"/>
      <c r="O200" s="56"/>
      <c r="P200" s="56"/>
      <c r="Q200" s="56"/>
      <c r="R200" s="56"/>
      <c r="S200" s="56"/>
      <c r="T200" s="57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8" t="s">
        <v>167</v>
      </c>
      <c r="AU200" s="18" t="s">
        <v>81</v>
      </c>
    </row>
    <row r="201" spans="2:51" s="12" customFormat="1" ht="12">
      <c r="B201" s="157"/>
      <c r="D201" s="153" t="s">
        <v>169</v>
      </c>
      <c r="E201" s="158" t="s">
        <v>1</v>
      </c>
      <c r="F201" s="159" t="s">
        <v>640</v>
      </c>
      <c r="H201" s="160">
        <v>11</v>
      </c>
      <c r="L201" s="157"/>
      <c r="M201" s="161"/>
      <c r="N201" s="162"/>
      <c r="O201" s="162"/>
      <c r="P201" s="162"/>
      <c r="Q201" s="162"/>
      <c r="R201" s="162"/>
      <c r="S201" s="162"/>
      <c r="T201" s="163"/>
      <c r="AT201" s="158" t="s">
        <v>169</v>
      </c>
      <c r="AU201" s="158" t="s">
        <v>81</v>
      </c>
      <c r="AV201" s="12" t="s">
        <v>83</v>
      </c>
      <c r="AW201" s="12" t="s">
        <v>31</v>
      </c>
      <c r="AX201" s="12" t="s">
        <v>74</v>
      </c>
      <c r="AY201" s="158" t="s">
        <v>160</v>
      </c>
    </row>
    <row r="202" spans="2:51" s="12" customFormat="1" ht="12">
      <c r="B202" s="157"/>
      <c r="D202" s="153" t="s">
        <v>169</v>
      </c>
      <c r="E202" s="158" t="s">
        <v>1</v>
      </c>
      <c r="F202" s="159" t="s">
        <v>641</v>
      </c>
      <c r="H202" s="160">
        <v>30</v>
      </c>
      <c r="L202" s="157"/>
      <c r="M202" s="161"/>
      <c r="N202" s="162"/>
      <c r="O202" s="162"/>
      <c r="P202" s="162"/>
      <c r="Q202" s="162"/>
      <c r="R202" s="162"/>
      <c r="S202" s="162"/>
      <c r="T202" s="163"/>
      <c r="AT202" s="158" t="s">
        <v>169</v>
      </c>
      <c r="AU202" s="158" t="s">
        <v>81</v>
      </c>
      <c r="AV202" s="12" t="s">
        <v>83</v>
      </c>
      <c r="AW202" s="12" t="s">
        <v>31</v>
      </c>
      <c r="AX202" s="12" t="s">
        <v>74</v>
      </c>
      <c r="AY202" s="158" t="s">
        <v>160</v>
      </c>
    </row>
    <row r="203" spans="2:51" s="13" customFormat="1" ht="12">
      <c r="B203" s="164"/>
      <c r="D203" s="153" t="s">
        <v>169</v>
      </c>
      <c r="E203" s="165" t="s">
        <v>1</v>
      </c>
      <c r="F203" s="166" t="s">
        <v>174</v>
      </c>
      <c r="H203" s="167">
        <v>41</v>
      </c>
      <c r="L203" s="164"/>
      <c r="M203" s="168"/>
      <c r="N203" s="169"/>
      <c r="O203" s="169"/>
      <c r="P203" s="169"/>
      <c r="Q203" s="169"/>
      <c r="R203" s="169"/>
      <c r="S203" s="169"/>
      <c r="T203" s="170"/>
      <c r="AT203" s="165" t="s">
        <v>169</v>
      </c>
      <c r="AU203" s="165" t="s">
        <v>81</v>
      </c>
      <c r="AV203" s="13" t="s">
        <v>91</v>
      </c>
      <c r="AW203" s="13" t="s">
        <v>31</v>
      </c>
      <c r="AX203" s="13" t="s">
        <v>74</v>
      </c>
      <c r="AY203" s="165" t="s">
        <v>160</v>
      </c>
    </row>
    <row r="204" spans="2:51" s="12" customFormat="1" ht="12">
      <c r="B204" s="157"/>
      <c r="D204" s="153" t="s">
        <v>169</v>
      </c>
      <c r="E204" s="158" t="s">
        <v>1</v>
      </c>
      <c r="F204" s="159" t="s">
        <v>642</v>
      </c>
      <c r="H204" s="160">
        <v>-7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169</v>
      </c>
      <c r="AU204" s="158" t="s">
        <v>81</v>
      </c>
      <c r="AV204" s="12" t="s">
        <v>83</v>
      </c>
      <c r="AW204" s="12" t="s">
        <v>31</v>
      </c>
      <c r="AX204" s="12" t="s">
        <v>81</v>
      </c>
      <c r="AY204" s="158" t="s">
        <v>160</v>
      </c>
    </row>
    <row r="205" spans="1:65" s="2" customFormat="1" ht="24.2" customHeight="1">
      <c r="A205" s="30"/>
      <c r="B205" s="140"/>
      <c r="C205" s="194"/>
      <c r="D205" s="194" t="s">
        <v>339</v>
      </c>
      <c r="E205" s="195" t="s">
        <v>643</v>
      </c>
      <c r="F205" s="196" t="s">
        <v>644</v>
      </c>
      <c r="G205" s="197" t="s">
        <v>503</v>
      </c>
      <c r="H205" s="198">
        <v>7</v>
      </c>
      <c r="I205" s="199">
        <v>6578</v>
      </c>
      <c r="J205" s="199">
        <f>ROUND(I205*H205,2)</f>
        <v>46046</v>
      </c>
      <c r="K205" s="196" t="s">
        <v>1014</v>
      </c>
      <c r="L205" s="200"/>
      <c r="M205" s="201" t="s">
        <v>1</v>
      </c>
      <c r="N205" s="202" t="s">
        <v>39</v>
      </c>
      <c r="O205" s="149">
        <v>0</v>
      </c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1" t="s">
        <v>431</v>
      </c>
      <c r="AT205" s="151" t="s">
        <v>339</v>
      </c>
      <c r="AU205" s="151" t="s">
        <v>81</v>
      </c>
      <c r="AY205" s="18" t="s">
        <v>160</v>
      </c>
      <c r="BE205" s="152">
        <f>IF(N205="základní",J205,0)</f>
        <v>46046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81</v>
      </c>
      <c r="BK205" s="152">
        <f>ROUND(I205*H205,2)</f>
        <v>46046</v>
      </c>
      <c r="BL205" s="18" t="s">
        <v>265</v>
      </c>
      <c r="BM205" s="151" t="s">
        <v>645</v>
      </c>
    </row>
    <row r="206" spans="2:51" s="12" customFormat="1" ht="12">
      <c r="B206" s="157"/>
      <c r="D206" s="153" t="s">
        <v>169</v>
      </c>
      <c r="E206" s="158" t="s">
        <v>1</v>
      </c>
      <c r="F206" s="159" t="s">
        <v>631</v>
      </c>
      <c r="H206" s="160">
        <v>1</v>
      </c>
      <c r="L206" s="157"/>
      <c r="M206" s="161"/>
      <c r="N206" s="162"/>
      <c r="O206" s="162"/>
      <c r="P206" s="162"/>
      <c r="Q206" s="162"/>
      <c r="R206" s="162"/>
      <c r="S206" s="162"/>
      <c r="T206" s="163"/>
      <c r="AT206" s="158" t="s">
        <v>169</v>
      </c>
      <c r="AU206" s="158" t="s">
        <v>81</v>
      </c>
      <c r="AV206" s="12" t="s">
        <v>83</v>
      </c>
      <c r="AW206" s="12" t="s">
        <v>31</v>
      </c>
      <c r="AX206" s="12" t="s">
        <v>74</v>
      </c>
      <c r="AY206" s="158" t="s">
        <v>160</v>
      </c>
    </row>
    <row r="207" spans="2:51" s="12" customFormat="1" ht="12">
      <c r="B207" s="157"/>
      <c r="D207" s="153" t="s">
        <v>169</v>
      </c>
      <c r="E207" s="158" t="s">
        <v>1</v>
      </c>
      <c r="F207" s="159" t="s">
        <v>646</v>
      </c>
      <c r="H207" s="160">
        <v>6</v>
      </c>
      <c r="L207" s="157"/>
      <c r="M207" s="161"/>
      <c r="N207" s="162"/>
      <c r="O207" s="162"/>
      <c r="P207" s="162"/>
      <c r="Q207" s="162"/>
      <c r="R207" s="162"/>
      <c r="S207" s="162"/>
      <c r="T207" s="163"/>
      <c r="AT207" s="158" t="s">
        <v>169</v>
      </c>
      <c r="AU207" s="158" t="s">
        <v>81</v>
      </c>
      <c r="AV207" s="12" t="s">
        <v>83</v>
      </c>
      <c r="AW207" s="12" t="s">
        <v>31</v>
      </c>
      <c r="AX207" s="12" t="s">
        <v>74</v>
      </c>
      <c r="AY207" s="158" t="s">
        <v>160</v>
      </c>
    </row>
    <row r="208" spans="2:51" s="15" customFormat="1" ht="12">
      <c r="B208" s="177"/>
      <c r="D208" s="153" t="s">
        <v>169</v>
      </c>
      <c r="E208" s="178" t="s">
        <v>1</v>
      </c>
      <c r="F208" s="179" t="s">
        <v>199</v>
      </c>
      <c r="H208" s="180">
        <v>7</v>
      </c>
      <c r="L208" s="177"/>
      <c r="M208" s="181"/>
      <c r="N208" s="182"/>
      <c r="O208" s="182"/>
      <c r="P208" s="182"/>
      <c r="Q208" s="182"/>
      <c r="R208" s="182"/>
      <c r="S208" s="182"/>
      <c r="T208" s="183"/>
      <c r="AT208" s="178" t="s">
        <v>169</v>
      </c>
      <c r="AU208" s="178" t="s">
        <v>81</v>
      </c>
      <c r="AV208" s="15" t="s">
        <v>161</v>
      </c>
      <c r="AW208" s="15" t="s">
        <v>31</v>
      </c>
      <c r="AX208" s="15" t="s">
        <v>81</v>
      </c>
      <c r="AY208" s="178" t="s">
        <v>160</v>
      </c>
    </row>
    <row r="209" spans="1:65" s="2" customFormat="1" ht="24.2" customHeight="1">
      <c r="A209" s="30"/>
      <c r="B209" s="140"/>
      <c r="C209" s="194"/>
      <c r="D209" s="194" t="s">
        <v>339</v>
      </c>
      <c r="E209" s="195" t="s">
        <v>647</v>
      </c>
      <c r="F209" s="196" t="s">
        <v>648</v>
      </c>
      <c r="G209" s="197" t="s">
        <v>503</v>
      </c>
      <c r="H209" s="198">
        <v>39</v>
      </c>
      <c r="I209" s="199">
        <v>1860</v>
      </c>
      <c r="J209" s="199">
        <f>ROUND(I209*H209,2)</f>
        <v>72540</v>
      </c>
      <c r="K209" s="196" t="s">
        <v>1014</v>
      </c>
      <c r="L209" s="200"/>
      <c r="M209" s="201" t="s">
        <v>1</v>
      </c>
      <c r="N209" s="202" t="s">
        <v>39</v>
      </c>
      <c r="O209" s="149">
        <v>0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1" t="s">
        <v>431</v>
      </c>
      <c r="AT209" s="151" t="s">
        <v>339</v>
      </c>
      <c r="AU209" s="151" t="s">
        <v>81</v>
      </c>
      <c r="AY209" s="18" t="s">
        <v>160</v>
      </c>
      <c r="BE209" s="152">
        <f>IF(N209="základní",J209,0)</f>
        <v>72540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81</v>
      </c>
      <c r="BK209" s="152">
        <f>ROUND(I209*H209,2)</f>
        <v>72540</v>
      </c>
      <c r="BL209" s="18" t="s">
        <v>265</v>
      </c>
      <c r="BM209" s="151" t="s">
        <v>649</v>
      </c>
    </row>
    <row r="210" spans="2:51" s="12" customFormat="1" ht="12">
      <c r="B210" s="157"/>
      <c r="D210" s="153" t="s">
        <v>169</v>
      </c>
      <c r="E210" s="158" t="s">
        <v>1</v>
      </c>
      <c r="F210" s="159" t="s">
        <v>650</v>
      </c>
      <c r="H210" s="160">
        <v>6</v>
      </c>
      <c r="L210" s="157"/>
      <c r="M210" s="161"/>
      <c r="N210" s="162"/>
      <c r="O210" s="162"/>
      <c r="P210" s="162"/>
      <c r="Q210" s="162"/>
      <c r="R210" s="162"/>
      <c r="S210" s="162"/>
      <c r="T210" s="163"/>
      <c r="AT210" s="158" t="s">
        <v>169</v>
      </c>
      <c r="AU210" s="158" t="s">
        <v>81</v>
      </c>
      <c r="AV210" s="12" t="s">
        <v>83</v>
      </c>
      <c r="AW210" s="12" t="s">
        <v>31</v>
      </c>
      <c r="AX210" s="12" t="s">
        <v>74</v>
      </c>
      <c r="AY210" s="158" t="s">
        <v>160</v>
      </c>
    </row>
    <row r="211" spans="2:51" s="12" customFormat="1" ht="12">
      <c r="B211" s="157"/>
      <c r="D211" s="153" t="s">
        <v>169</v>
      </c>
      <c r="E211" s="158" t="s">
        <v>1</v>
      </c>
      <c r="F211" s="159" t="s">
        <v>651</v>
      </c>
      <c r="H211" s="160">
        <v>33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58" t="s">
        <v>169</v>
      </c>
      <c r="AU211" s="158" t="s">
        <v>81</v>
      </c>
      <c r="AV211" s="12" t="s">
        <v>83</v>
      </c>
      <c r="AW211" s="12" t="s">
        <v>31</v>
      </c>
      <c r="AX211" s="12" t="s">
        <v>74</v>
      </c>
      <c r="AY211" s="158" t="s">
        <v>160</v>
      </c>
    </row>
    <row r="212" spans="2:51" s="15" customFormat="1" ht="12">
      <c r="B212" s="177"/>
      <c r="D212" s="153" t="s">
        <v>169</v>
      </c>
      <c r="E212" s="178" t="s">
        <v>1</v>
      </c>
      <c r="F212" s="179" t="s">
        <v>199</v>
      </c>
      <c r="H212" s="180">
        <v>39</v>
      </c>
      <c r="L212" s="177"/>
      <c r="M212" s="181"/>
      <c r="N212" s="182"/>
      <c r="O212" s="182"/>
      <c r="P212" s="182"/>
      <c r="Q212" s="182"/>
      <c r="R212" s="182"/>
      <c r="S212" s="182"/>
      <c r="T212" s="183"/>
      <c r="AT212" s="178" t="s">
        <v>169</v>
      </c>
      <c r="AU212" s="178" t="s">
        <v>81</v>
      </c>
      <c r="AV212" s="15" t="s">
        <v>161</v>
      </c>
      <c r="AW212" s="15" t="s">
        <v>31</v>
      </c>
      <c r="AX212" s="15" t="s">
        <v>81</v>
      </c>
      <c r="AY212" s="178" t="s">
        <v>160</v>
      </c>
    </row>
    <row r="213" spans="1:65" s="2" customFormat="1" ht="24.2" customHeight="1">
      <c r="A213" s="30"/>
      <c r="B213" s="140"/>
      <c r="C213" s="141">
        <v>132</v>
      </c>
      <c r="D213" s="141" t="s">
        <v>162</v>
      </c>
      <c r="E213" s="142" t="s">
        <v>527</v>
      </c>
      <c r="F213" s="143" t="s">
        <v>528</v>
      </c>
      <c r="G213" s="144" t="s">
        <v>488</v>
      </c>
      <c r="H213" s="145">
        <v>890.39</v>
      </c>
      <c r="I213" s="146">
        <v>0.78</v>
      </c>
      <c r="J213" s="146">
        <f>ROUND(I213*H213,2)</f>
        <v>694.5</v>
      </c>
      <c r="K213" s="143" t="s">
        <v>1015</v>
      </c>
      <c r="L213" s="31"/>
      <c r="M213" s="147" t="s">
        <v>1</v>
      </c>
      <c r="N213" s="148" t="s">
        <v>39</v>
      </c>
      <c r="O213" s="149">
        <v>0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1" t="s">
        <v>265</v>
      </c>
      <c r="AT213" s="151" t="s">
        <v>162</v>
      </c>
      <c r="AU213" s="151" t="s">
        <v>81</v>
      </c>
      <c r="AY213" s="18" t="s">
        <v>160</v>
      </c>
      <c r="BE213" s="152">
        <f>IF(N213="základní",J213,0)</f>
        <v>694.5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8" t="s">
        <v>81</v>
      </c>
      <c r="BK213" s="152">
        <f>ROUND(I213*H213,2)</f>
        <v>694.5</v>
      </c>
      <c r="BL213" s="18" t="s">
        <v>265</v>
      </c>
      <c r="BM213" s="151" t="s">
        <v>652</v>
      </c>
    </row>
    <row r="214" spans="1:47" s="2" customFormat="1" ht="19.5">
      <c r="A214" s="30"/>
      <c r="B214" s="31"/>
      <c r="C214" s="30"/>
      <c r="D214" s="153" t="s">
        <v>167</v>
      </c>
      <c r="E214" s="30"/>
      <c r="F214" s="154" t="s">
        <v>490</v>
      </c>
      <c r="G214" s="30"/>
      <c r="H214" s="30"/>
      <c r="I214" s="30"/>
      <c r="J214" s="30"/>
      <c r="K214" s="30"/>
      <c r="L214" s="31"/>
      <c r="M214" s="206"/>
      <c r="N214" s="207"/>
      <c r="O214" s="208"/>
      <c r="P214" s="208"/>
      <c r="Q214" s="208"/>
      <c r="R214" s="208"/>
      <c r="S214" s="208"/>
      <c r="T214" s="209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T214" s="18" t="s">
        <v>167</v>
      </c>
      <c r="AU214" s="18" t="s">
        <v>81</v>
      </c>
    </row>
    <row r="215" spans="1:31" s="2" customFormat="1" ht="6.95" customHeight="1">
      <c r="A215" s="30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31"/>
      <c r="M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</sheetData>
  <autoFilter ref="C125:K214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4"/>
  <sheetViews>
    <sheetView showGridLines="0" workbookViewId="0" topLeftCell="A199">
      <selection activeCell="K206" sqref="K2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653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ROUND(J130,2)</f>
        <v>609817.4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ROUND((SUM(BE130:BE223)),2)</f>
        <v>609817.4</v>
      </c>
      <c r="G37" s="30"/>
      <c r="H37" s="30"/>
      <c r="I37" s="104">
        <v>0.21</v>
      </c>
      <c r="J37" s="103">
        <f>ROUND(((SUM(BE130:BE223))*I37),2)</f>
        <v>128061.65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ROUND((SUM(BF130:BF223)),2)</f>
        <v>0</v>
      </c>
      <c r="G38" s="30"/>
      <c r="H38" s="30"/>
      <c r="I38" s="104">
        <v>0.15</v>
      </c>
      <c r="J38" s="103">
        <f>ROUND(((SUM(BF130:BF223))*I38),2)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ROUND((SUM(BG130:BG223)),2)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ROUND((SUM(BH130:BH223)),2)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ROUND((SUM(BI130:BI223)),2)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737879.05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005 - ZM 005 - Vnitřní ležatá kanalizace - bourací práce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J130</f>
        <v>609817.4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654</v>
      </c>
      <c r="E101" s="118"/>
      <c r="F101" s="118"/>
      <c r="G101" s="118"/>
      <c r="H101" s="118"/>
      <c r="I101" s="118"/>
      <c r="J101" s="119">
        <f>J131</f>
        <v>121306.05000000002</v>
      </c>
      <c r="L101" s="116"/>
    </row>
    <row r="102" spans="2:12" s="9" customFormat="1" ht="24.95" customHeight="1">
      <c r="B102" s="116"/>
      <c r="D102" s="117" t="s">
        <v>655</v>
      </c>
      <c r="E102" s="118"/>
      <c r="F102" s="118"/>
      <c r="G102" s="118"/>
      <c r="H102" s="118"/>
      <c r="I102" s="118"/>
      <c r="J102" s="119">
        <f>J159</f>
        <v>84494.51</v>
      </c>
      <c r="L102" s="116"/>
    </row>
    <row r="103" spans="2:12" s="9" customFormat="1" ht="24.95" customHeight="1">
      <c r="B103" s="116"/>
      <c r="D103" s="117" t="s">
        <v>142</v>
      </c>
      <c r="E103" s="118"/>
      <c r="F103" s="118"/>
      <c r="G103" s="118"/>
      <c r="H103" s="118"/>
      <c r="I103" s="118"/>
      <c r="J103" s="119">
        <f>J168</f>
        <v>249547.19</v>
      </c>
      <c r="L103" s="116"/>
    </row>
    <row r="104" spans="2:12" s="9" customFormat="1" ht="24.95" customHeight="1">
      <c r="B104" s="116"/>
      <c r="D104" s="117" t="s">
        <v>656</v>
      </c>
      <c r="E104" s="118"/>
      <c r="F104" s="118"/>
      <c r="G104" s="118"/>
      <c r="H104" s="118"/>
      <c r="I104" s="118"/>
      <c r="J104" s="119">
        <f>J202</f>
        <v>22808</v>
      </c>
      <c r="L104" s="116"/>
    </row>
    <row r="105" spans="2:12" s="9" customFormat="1" ht="24.95" customHeight="1">
      <c r="B105" s="116"/>
      <c r="D105" s="117" t="s">
        <v>143</v>
      </c>
      <c r="E105" s="118"/>
      <c r="F105" s="118"/>
      <c r="G105" s="118"/>
      <c r="H105" s="118"/>
      <c r="I105" s="118"/>
      <c r="J105" s="119">
        <f>J209</f>
        <v>90835.98000000001</v>
      </c>
      <c r="L105" s="116"/>
    </row>
    <row r="106" spans="2:12" s="9" customFormat="1" ht="24.95" customHeight="1">
      <c r="B106" s="116"/>
      <c r="D106" s="117" t="s">
        <v>144</v>
      </c>
      <c r="E106" s="118"/>
      <c r="F106" s="118"/>
      <c r="G106" s="118"/>
      <c r="H106" s="118"/>
      <c r="I106" s="118"/>
      <c r="J106" s="119">
        <f>J213</f>
        <v>40825.67</v>
      </c>
      <c r="L106" s="116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24.95" customHeight="1">
      <c r="A113" s="30"/>
      <c r="B113" s="31"/>
      <c r="C113" s="22" t="s">
        <v>145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2" customHeight="1">
      <c r="A115" s="30"/>
      <c r="B115" s="31"/>
      <c r="C115" s="27" t="s">
        <v>14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6.5" customHeight="1">
      <c r="A116" s="30"/>
      <c r="B116" s="31"/>
      <c r="C116" s="30"/>
      <c r="D116" s="30"/>
      <c r="E116" s="262" t="str">
        <f>E7</f>
        <v>Bytový dům, ul. K Archivu 1993/2, Nový Jičín</v>
      </c>
      <c r="F116" s="263"/>
      <c r="G116" s="263"/>
      <c r="H116" s="263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2:12" s="1" customFormat="1" ht="12" customHeight="1">
      <c r="B117" s="21"/>
      <c r="C117" s="27" t="s">
        <v>131</v>
      </c>
      <c r="L117" s="21"/>
    </row>
    <row r="118" spans="2:12" s="1" customFormat="1" ht="16.5" customHeight="1">
      <c r="B118" s="21"/>
      <c r="E118" s="262" t="s">
        <v>132</v>
      </c>
      <c r="F118" s="237"/>
      <c r="G118" s="237"/>
      <c r="H118" s="237"/>
      <c r="L118" s="21"/>
    </row>
    <row r="119" spans="2:12" s="1" customFormat="1" ht="12" customHeight="1">
      <c r="B119" s="21"/>
      <c r="C119" s="27" t="s">
        <v>133</v>
      </c>
      <c r="L119" s="21"/>
    </row>
    <row r="120" spans="1:31" s="2" customFormat="1" ht="16.5" customHeight="1">
      <c r="A120" s="30"/>
      <c r="B120" s="31"/>
      <c r="C120" s="30"/>
      <c r="D120" s="30"/>
      <c r="E120" s="264" t="s">
        <v>134</v>
      </c>
      <c r="F120" s="265"/>
      <c r="G120" s="265"/>
      <c r="H120" s="265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135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257" t="str">
        <f>E13</f>
        <v>005 - ZM 005 - Vnitřní ležatá kanalizace - bourací práce</v>
      </c>
      <c r="F122" s="265"/>
      <c r="G122" s="265"/>
      <c r="H122" s="265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18</v>
      </c>
      <c r="D124" s="30"/>
      <c r="E124" s="30"/>
      <c r="F124" s="25" t="str">
        <f>F16</f>
        <v xml:space="preserve"> </v>
      </c>
      <c r="G124" s="30"/>
      <c r="H124" s="30"/>
      <c r="I124" s="27" t="s">
        <v>20</v>
      </c>
      <c r="J124" s="53">
        <f>IF(J16="","",J16)</f>
        <v>44475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2" customHeight="1">
      <c r="A126" s="30"/>
      <c r="B126" s="31"/>
      <c r="C126" s="27" t="s">
        <v>21</v>
      </c>
      <c r="D126" s="30"/>
      <c r="E126" s="30"/>
      <c r="F126" s="25" t="str">
        <f>E19</f>
        <v xml:space="preserve">Město Nový Jičín - </v>
      </c>
      <c r="G126" s="30"/>
      <c r="H126" s="30"/>
      <c r="I126" s="27" t="s">
        <v>30</v>
      </c>
      <c r="J126" s="28" t="str">
        <f>E25</f>
        <v xml:space="preserve"> 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27</v>
      </c>
      <c r="D127" s="30"/>
      <c r="E127" s="30"/>
      <c r="F127" s="25" t="str">
        <f>IF(E22="","",E22)</f>
        <v>NOSTA, s.r.o.</v>
      </c>
      <c r="G127" s="30"/>
      <c r="H127" s="30"/>
      <c r="I127" s="27" t="s">
        <v>32</v>
      </c>
      <c r="J127" s="28" t="str">
        <f>E28</f>
        <v xml:space="preserve"> 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10" customFormat="1" ht="29.25" customHeight="1">
      <c r="A129" s="120"/>
      <c r="B129" s="121"/>
      <c r="C129" s="122" t="s">
        <v>146</v>
      </c>
      <c r="D129" s="123" t="s">
        <v>59</v>
      </c>
      <c r="E129" s="123" t="s">
        <v>55</v>
      </c>
      <c r="F129" s="123" t="s">
        <v>56</v>
      </c>
      <c r="G129" s="123" t="s">
        <v>147</v>
      </c>
      <c r="H129" s="123" t="s">
        <v>148</v>
      </c>
      <c r="I129" s="123" t="s">
        <v>149</v>
      </c>
      <c r="J129" s="123" t="s">
        <v>139</v>
      </c>
      <c r="K129" s="124" t="s">
        <v>150</v>
      </c>
      <c r="L129" s="125"/>
      <c r="M129" s="60" t="s">
        <v>1</v>
      </c>
      <c r="N129" s="61" t="s">
        <v>38</v>
      </c>
      <c r="O129" s="61" t="s">
        <v>151</v>
      </c>
      <c r="P129" s="61" t="s">
        <v>152</v>
      </c>
      <c r="Q129" s="61" t="s">
        <v>153</v>
      </c>
      <c r="R129" s="61" t="s">
        <v>154</v>
      </c>
      <c r="S129" s="61" t="s">
        <v>155</v>
      </c>
      <c r="T129" s="62" t="s">
        <v>156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3" s="2" customFormat="1" ht="22.9" customHeight="1">
      <c r="A130" s="30"/>
      <c r="B130" s="31"/>
      <c r="C130" s="67" t="s">
        <v>157</v>
      </c>
      <c r="D130" s="30"/>
      <c r="E130" s="30"/>
      <c r="F130" s="30"/>
      <c r="G130" s="30"/>
      <c r="H130" s="30"/>
      <c r="I130" s="30"/>
      <c r="J130" s="126">
        <f>BK130</f>
        <v>609817.4</v>
      </c>
      <c r="K130" s="30"/>
      <c r="L130" s="31"/>
      <c r="M130" s="63"/>
      <c r="N130" s="54"/>
      <c r="O130" s="64"/>
      <c r="P130" s="127">
        <f>P131+P159+P168+P202+P209+P213</f>
        <v>645.711297</v>
      </c>
      <c r="Q130" s="64"/>
      <c r="R130" s="127">
        <f>R131+R159+R168+R202+R209+R213</f>
        <v>130.12412819859998</v>
      </c>
      <c r="S130" s="64"/>
      <c r="T130" s="128">
        <f>T131+T159+T168+T202+T209+T213</f>
        <v>57.820829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73</v>
      </c>
      <c r="AU130" s="18" t="s">
        <v>141</v>
      </c>
      <c r="BK130" s="129">
        <f>BK131+BK159+BK168+BK202+BK209+BK213</f>
        <v>609817.4</v>
      </c>
    </row>
    <row r="131" spans="2:63" s="11" customFormat="1" ht="25.9" customHeight="1">
      <c r="B131" s="130"/>
      <c r="D131" s="131" t="s">
        <v>73</v>
      </c>
      <c r="E131" s="132" t="s">
        <v>81</v>
      </c>
      <c r="F131" s="132" t="s">
        <v>657</v>
      </c>
      <c r="J131" s="133">
        <f>BK131</f>
        <v>121306.05000000002</v>
      </c>
      <c r="L131" s="130"/>
      <c r="M131" s="134"/>
      <c r="N131" s="135"/>
      <c r="O131" s="135"/>
      <c r="P131" s="136">
        <f>SUM(P132:P158)</f>
        <v>195.019041</v>
      </c>
      <c r="Q131" s="135"/>
      <c r="R131" s="136">
        <f>SUM(R132:R158)</f>
        <v>72.4372686</v>
      </c>
      <c r="S131" s="135"/>
      <c r="T131" s="137">
        <f>SUM(T132:T158)</f>
        <v>2.8080000000000003</v>
      </c>
      <c r="AR131" s="131" t="s">
        <v>81</v>
      </c>
      <c r="AT131" s="138" t="s">
        <v>73</v>
      </c>
      <c r="AU131" s="138" t="s">
        <v>74</v>
      </c>
      <c r="AY131" s="131" t="s">
        <v>160</v>
      </c>
      <c r="BK131" s="139">
        <f>SUM(BK132:BK158)</f>
        <v>121306.05000000002</v>
      </c>
    </row>
    <row r="132" spans="1:65" s="2" customFormat="1" ht="37.9" customHeight="1">
      <c r="A132" s="30"/>
      <c r="B132" s="140"/>
      <c r="C132" s="141"/>
      <c r="D132" s="141" t="s">
        <v>162</v>
      </c>
      <c r="E132" s="142" t="s">
        <v>658</v>
      </c>
      <c r="F132" s="143" t="s">
        <v>659</v>
      </c>
      <c r="G132" s="144" t="s">
        <v>165</v>
      </c>
      <c r="H132" s="145">
        <v>78.447</v>
      </c>
      <c r="I132" s="146">
        <v>577.6</v>
      </c>
      <c r="J132" s="146">
        <f>ROUND(I132*H132,2)</f>
        <v>45310.99</v>
      </c>
      <c r="K132" s="143" t="s">
        <v>1013</v>
      </c>
      <c r="L132" s="31"/>
      <c r="M132" s="147" t="s">
        <v>1</v>
      </c>
      <c r="N132" s="148" t="s">
        <v>39</v>
      </c>
      <c r="O132" s="149">
        <v>0.98</v>
      </c>
      <c r="P132" s="149">
        <f>O132*H132</f>
        <v>76.87806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1" t="s">
        <v>161</v>
      </c>
      <c r="AT132" s="151" t="s">
        <v>162</v>
      </c>
      <c r="AU132" s="151" t="s">
        <v>81</v>
      </c>
      <c r="AY132" s="18" t="s">
        <v>160</v>
      </c>
      <c r="BE132" s="152">
        <f>IF(N132="základní",J132,0)</f>
        <v>45310.99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81</v>
      </c>
      <c r="BK132" s="152">
        <f>ROUND(I132*H132,2)</f>
        <v>45310.99</v>
      </c>
      <c r="BL132" s="18" t="s">
        <v>161</v>
      </c>
      <c r="BM132" s="151" t="s">
        <v>660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661</v>
      </c>
      <c r="H133" s="160">
        <v>80.631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81</v>
      </c>
      <c r="AV133" s="12" t="s">
        <v>83</v>
      </c>
      <c r="AW133" s="12" t="s">
        <v>31</v>
      </c>
      <c r="AX133" s="12" t="s">
        <v>74</v>
      </c>
      <c r="AY133" s="158" t="s">
        <v>160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662</v>
      </c>
      <c r="H134" s="160">
        <v>-2.184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81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5" customFormat="1" ht="12">
      <c r="B135" s="177"/>
      <c r="D135" s="153" t="s">
        <v>169</v>
      </c>
      <c r="E135" s="178" t="s">
        <v>1</v>
      </c>
      <c r="F135" s="179" t="s">
        <v>199</v>
      </c>
      <c r="H135" s="180">
        <v>78.447</v>
      </c>
      <c r="L135" s="177"/>
      <c r="M135" s="181"/>
      <c r="N135" s="182"/>
      <c r="O135" s="182"/>
      <c r="P135" s="182"/>
      <c r="Q135" s="182"/>
      <c r="R135" s="182"/>
      <c r="S135" s="182"/>
      <c r="T135" s="183"/>
      <c r="AT135" s="178" t="s">
        <v>169</v>
      </c>
      <c r="AU135" s="178" t="s">
        <v>81</v>
      </c>
      <c r="AV135" s="15" t="s">
        <v>161</v>
      </c>
      <c r="AW135" s="15" t="s">
        <v>31</v>
      </c>
      <c r="AX135" s="15" t="s">
        <v>81</v>
      </c>
      <c r="AY135" s="178" t="s">
        <v>160</v>
      </c>
    </row>
    <row r="136" spans="1:65" s="2" customFormat="1" ht="24.2" customHeight="1">
      <c r="A136" s="30"/>
      <c r="B136" s="140"/>
      <c r="C136" s="141"/>
      <c r="D136" s="141" t="s">
        <v>162</v>
      </c>
      <c r="E136" s="142" t="s">
        <v>664</v>
      </c>
      <c r="F136" s="143" t="s">
        <v>665</v>
      </c>
      <c r="G136" s="144" t="s">
        <v>165</v>
      </c>
      <c r="H136" s="145">
        <v>1.56</v>
      </c>
      <c r="I136" s="146">
        <v>1448</v>
      </c>
      <c r="J136" s="146">
        <f>ROUND(I136*H136,2)</f>
        <v>2258.88</v>
      </c>
      <c r="K136" s="143" t="s">
        <v>1013</v>
      </c>
      <c r="L136" s="31"/>
      <c r="M136" s="147" t="s">
        <v>1</v>
      </c>
      <c r="N136" s="148" t="s">
        <v>39</v>
      </c>
      <c r="O136" s="149">
        <v>1.499</v>
      </c>
      <c r="P136" s="149">
        <f>O136*H136</f>
        <v>2.3384400000000003</v>
      </c>
      <c r="Q136" s="149">
        <v>0</v>
      </c>
      <c r="R136" s="149">
        <f>Q136*H136</f>
        <v>0</v>
      </c>
      <c r="S136" s="149">
        <v>1.8</v>
      </c>
      <c r="T136" s="150">
        <f>S136*H136</f>
        <v>2.8080000000000003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1" t="s">
        <v>161</v>
      </c>
      <c r="AT136" s="151" t="s">
        <v>162</v>
      </c>
      <c r="AU136" s="151" t="s">
        <v>81</v>
      </c>
      <c r="AY136" s="18" t="s">
        <v>160</v>
      </c>
      <c r="BE136" s="152">
        <f>IF(N136="základní",J136,0)</f>
        <v>2258.88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8" t="s">
        <v>81</v>
      </c>
      <c r="BK136" s="152">
        <f>ROUND(I136*H136,2)</f>
        <v>2258.88</v>
      </c>
      <c r="BL136" s="18" t="s">
        <v>161</v>
      </c>
      <c r="BM136" s="151" t="s">
        <v>666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667</v>
      </c>
      <c r="H137" s="160">
        <v>1.56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81</v>
      </c>
      <c r="AY137" s="158" t="s">
        <v>160</v>
      </c>
    </row>
    <row r="138" spans="1:65" s="2" customFormat="1" ht="16.5" customHeight="1">
      <c r="A138" s="30"/>
      <c r="B138" s="140"/>
      <c r="C138" s="141">
        <v>4</v>
      </c>
      <c r="D138" s="141" t="s">
        <v>162</v>
      </c>
      <c r="E138" s="142" t="s">
        <v>668</v>
      </c>
      <c r="F138" s="143" t="s">
        <v>669</v>
      </c>
      <c r="G138" s="144" t="s">
        <v>165</v>
      </c>
      <c r="H138" s="145">
        <v>80.007</v>
      </c>
      <c r="I138" s="146">
        <v>91.2</v>
      </c>
      <c r="J138" s="146">
        <f>ROUND(I138*H138,2)</f>
        <v>7296.64</v>
      </c>
      <c r="K138" s="143" t="s">
        <v>1025</v>
      </c>
      <c r="L138" s="31"/>
      <c r="M138" s="147" t="s">
        <v>1</v>
      </c>
      <c r="N138" s="148" t="s">
        <v>39</v>
      </c>
      <c r="O138" s="149">
        <v>0</v>
      </c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1" t="s">
        <v>161</v>
      </c>
      <c r="AT138" s="151" t="s">
        <v>162</v>
      </c>
      <c r="AU138" s="151" t="s">
        <v>81</v>
      </c>
      <c r="AY138" s="18" t="s">
        <v>160</v>
      </c>
      <c r="BE138" s="152">
        <f>IF(N138="základní",J138,0)</f>
        <v>7296.64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81</v>
      </c>
      <c r="BK138" s="152">
        <f>ROUND(I138*H138,2)</f>
        <v>7296.64</v>
      </c>
      <c r="BL138" s="18" t="s">
        <v>161</v>
      </c>
      <c r="BM138" s="151" t="s">
        <v>670</v>
      </c>
    </row>
    <row r="139" spans="2:51" s="12" customFormat="1" ht="12">
      <c r="B139" s="157"/>
      <c r="D139" s="153" t="s">
        <v>169</v>
      </c>
      <c r="E139" s="158" t="s">
        <v>1</v>
      </c>
      <c r="F139" s="159" t="s">
        <v>671</v>
      </c>
      <c r="H139" s="160">
        <v>80.007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169</v>
      </c>
      <c r="AU139" s="158" t="s">
        <v>81</v>
      </c>
      <c r="AV139" s="12" t="s">
        <v>83</v>
      </c>
      <c r="AW139" s="12" t="s">
        <v>31</v>
      </c>
      <c r="AX139" s="12" t="s">
        <v>81</v>
      </c>
      <c r="AY139" s="158" t="s">
        <v>160</v>
      </c>
    </row>
    <row r="140" spans="1:65" s="2" customFormat="1" ht="66.75" customHeight="1">
      <c r="A140" s="30"/>
      <c r="B140" s="140"/>
      <c r="C140" s="141">
        <v>8</v>
      </c>
      <c r="D140" s="141" t="s">
        <v>162</v>
      </c>
      <c r="E140" s="142" t="s">
        <v>672</v>
      </c>
      <c r="F140" s="143" t="s">
        <v>673</v>
      </c>
      <c r="G140" s="144" t="s">
        <v>165</v>
      </c>
      <c r="H140" s="145">
        <v>35.355</v>
      </c>
      <c r="I140" s="146">
        <v>151.13</v>
      </c>
      <c r="J140" s="146">
        <f>ROUND(I140*H140,2)</f>
        <v>5343.2</v>
      </c>
      <c r="K140" s="143" t="s">
        <v>1025</v>
      </c>
      <c r="L140" s="31"/>
      <c r="M140" s="147" t="s">
        <v>1</v>
      </c>
      <c r="N140" s="148" t="s">
        <v>39</v>
      </c>
      <c r="O140" s="149">
        <v>0.113</v>
      </c>
      <c r="P140" s="149">
        <f>O140*H140</f>
        <v>3.9951149999999997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1" t="s">
        <v>161</v>
      </c>
      <c r="AT140" s="151" t="s">
        <v>162</v>
      </c>
      <c r="AU140" s="151" t="s">
        <v>81</v>
      </c>
      <c r="AY140" s="18" t="s">
        <v>160</v>
      </c>
      <c r="BE140" s="152">
        <f>IF(N140="základní",J140,0)</f>
        <v>5343.2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81</v>
      </c>
      <c r="BK140" s="152">
        <f>ROUND(I140*H140,2)</f>
        <v>5343.2</v>
      </c>
      <c r="BL140" s="18" t="s">
        <v>161</v>
      </c>
      <c r="BM140" s="151" t="s">
        <v>674</v>
      </c>
    </row>
    <row r="141" spans="2:51" s="12" customFormat="1" ht="12">
      <c r="B141" s="157"/>
      <c r="D141" s="153" t="s">
        <v>169</v>
      </c>
      <c r="E141" s="158" t="s">
        <v>1</v>
      </c>
      <c r="F141" s="159" t="s">
        <v>675</v>
      </c>
      <c r="H141" s="160">
        <v>35.355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169</v>
      </c>
      <c r="AU141" s="158" t="s">
        <v>81</v>
      </c>
      <c r="AV141" s="12" t="s">
        <v>83</v>
      </c>
      <c r="AW141" s="12" t="s">
        <v>31</v>
      </c>
      <c r="AX141" s="12" t="s">
        <v>81</v>
      </c>
      <c r="AY141" s="158" t="s">
        <v>160</v>
      </c>
    </row>
    <row r="142" spans="1:65" s="2" customFormat="1" ht="66.75" customHeight="1">
      <c r="A142" s="30"/>
      <c r="B142" s="140"/>
      <c r="C142" s="141">
        <v>9</v>
      </c>
      <c r="D142" s="141" t="s">
        <v>162</v>
      </c>
      <c r="E142" s="142" t="s">
        <v>676</v>
      </c>
      <c r="F142" s="143" t="s">
        <v>677</v>
      </c>
      <c r="G142" s="144" t="s">
        <v>165</v>
      </c>
      <c r="H142" s="145">
        <v>170.795</v>
      </c>
      <c r="I142" s="146">
        <v>11.44</v>
      </c>
      <c r="J142" s="146">
        <f>ROUND(I142*H142,2)</f>
        <v>1953.89</v>
      </c>
      <c r="K142" s="143" t="s">
        <v>1025</v>
      </c>
      <c r="L142" s="31"/>
      <c r="M142" s="147" t="s">
        <v>1</v>
      </c>
      <c r="N142" s="148" t="s">
        <v>39</v>
      </c>
      <c r="O142" s="149">
        <v>0.006</v>
      </c>
      <c r="P142" s="149">
        <f>O142*H142</f>
        <v>1.02477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161</v>
      </c>
      <c r="AT142" s="151" t="s">
        <v>162</v>
      </c>
      <c r="AU142" s="151" t="s">
        <v>81</v>
      </c>
      <c r="AY142" s="18" t="s">
        <v>160</v>
      </c>
      <c r="BE142" s="152">
        <f>IF(N142="základní",J142,0)</f>
        <v>1953.89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81</v>
      </c>
      <c r="BK142" s="152">
        <f>ROUND(I142*H142,2)</f>
        <v>1953.89</v>
      </c>
      <c r="BL142" s="18" t="s">
        <v>161</v>
      </c>
      <c r="BM142" s="151" t="s">
        <v>678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679</v>
      </c>
      <c r="H143" s="160">
        <v>170.795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81</v>
      </c>
      <c r="AV143" s="12" t="s">
        <v>83</v>
      </c>
      <c r="AW143" s="12" t="s">
        <v>31</v>
      </c>
      <c r="AX143" s="12" t="s">
        <v>81</v>
      </c>
      <c r="AY143" s="158" t="s">
        <v>160</v>
      </c>
    </row>
    <row r="144" spans="1:65" s="2" customFormat="1" ht="44.25" customHeight="1">
      <c r="A144" s="30"/>
      <c r="B144" s="140"/>
      <c r="C144" s="141">
        <v>10</v>
      </c>
      <c r="D144" s="141" t="s">
        <v>162</v>
      </c>
      <c r="E144" s="142" t="s">
        <v>680</v>
      </c>
      <c r="F144" s="143" t="s">
        <v>681</v>
      </c>
      <c r="G144" s="144" t="s">
        <v>165</v>
      </c>
      <c r="H144" s="145">
        <v>35.355</v>
      </c>
      <c r="I144" s="146">
        <v>181.64</v>
      </c>
      <c r="J144" s="146">
        <f>ROUND(I144*H144,2)</f>
        <v>6421.88</v>
      </c>
      <c r="K144" s="143" t="s">
        <v>1025</v>
      </c>
      <c r="L144" s="31"/>
      <c r="M144" s="147" t="s">
        <v>1</v>
      </c>
      <c r="N144" s="148" t="s">
        <v>39</v>
      </c>
      <c r="O144" s="149">
        <v>0.32</v>
      </c>
      <c r="P144" s="149">
        <f>O144*H144</f>
        <v>11.3136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161</v>
      </c>
      <c r="AT144" s="151" t="s">
        <v>162</v>
      </c>
      <c r="AU144" s="151" t="s">
        <v>81</v>
      </c>
      <c r="AY144" s="18" t="s">
        <v>160</v>
      </c>
      <c r="BE144" s="152">
        <f>IF(N144="základní",J144,0)</f>
        <v>6421.88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81</v>
      </c>
      <c r="BK144" s="152">
        <f>ROUND(I144*H144,2)</f>
        <v>6421.88</v>
      </c>
      <c r="BL144" s="18" t="s">
        <v>161</v>
      </c>
      <c r="BM144" s="151" t="s">
        <v>682</v>
      </c>
    </row>
    <row r="145" spans="1:65" s="2" customFormat="1" ht="44.25" customHeight="1">
      <c r="A145" s="30"/>
      <c r="B145" s="140"/>
      <c r="C145" s="141">
        <v>11</v>
      </c>
      <c r="D145" s="141" t="s">
        <v>162</v>
      </c>
      <c r="E145" s="142" t="s">
        <v>683</v>
      </c>
      <c r="F145" s="143" t="s">
        <v>684</v>
      </c>
      <c r="G145" s="144" t="s">
        <v>245</v>
      </c>
      <c r="H145" s="145">
        <v>61.87125</v>
      </c>
      <c r="I145" s="146">
        <v>150</v>
      </c>
      <c r="J145" s="146">
        <f>ROUND(I145*H145,2)</f>
        <v>9280.69</v>
      </c>
      <c r="K145" s="143" t="s">
        <v>1025</v>
      </c>
      <c r="L145" s="31"/>
      <c r="M145" s="147" t="s">
        <v>1</v>
      </c>
      <c r="N145" s="148" t="s">
        <v>39</v>
      </c>
      <c r="O145" s="149">
        <v>0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1" t="s">
        <v>161</v>
      </c>
      <c r="AT145" s="151" t="s">
        <v>162</v>
      </c>
      <c r="AU145" s="151" t="s">
        <v>81</v>
      </c>
      <c r="AY145" s="18" t="s">
        <v>160</v>
      </c>
      <c r="BE145" s="152">
        <f>IF(N145="základní",J145,0)</f>
        <v>9280.69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81</v>
      </c>
      <c r="BK145" s="152">
        <f>ROUND(I145*H145,2)</f>
        <v>9280.69</v>
      </c>
      <c r="BL145" s="18" t="s">
        <v>161</v>
      </c>
      <c r="BM145" s="151" t="s">
        <v>685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686</v>
      </c>
      <c r="H146" s="160">
        <v>61.87125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81</v>
      </c>
      <c r="AY146" s="158" t="s">
        <v>160</v>
      </c>
    </row>
    <row r="147" spans="1:65" s="2" customFormat="1" ht="44.25" customHeight="1">
      <c r="A147" s="30"/>
      <c r="B147" s="140"/>
      <c r="C147" s="141">
        <v>13</v>
      </c>
      <c r="D147" s="141" t="s">
        <v>162</v>
      </c>
      <c r="E147" s="142" t="s">
        <v>687</v>
      </c>
      <c r="F147" s="143" t="s">
        <v>688</v>
      </c>
      <c r="G147" s="144" t="s">
        <v>165</v>
      </c>
      <c r="H147" s="145">
        <v>44.652</v>
      </c>
      <c r="I147" s="146">
        <v>106.11</v>
      </c>
      <c r="J147" s="146">
        <f>ROUND(I147*H147,2)</f>
        <v>4738.02</v>
      </c>
      <c r="K147" s="143" t="s">
        <v>1025</v>
      </c>
      <c r="L147" s="31"/>
      <c r="M147" s="147" t="s">
        <v>1</v>
      </c>
      <c r="N147" s="148" t="s">
        <v>39</v>
      </c>
      <c r="O147" s="149">
        <v>0.328</v>
      </c>
      <c r="P147" s="149">
        <f>O147*H147</f>
        <v>14.645856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1" t="s">
        <v>161</v>
      </c>
      <c r="AT147" s="151" t="s">
        <v>162</v>
      </c>
      <c r="AU147" s="151" t="s">
        <v>81</v>
      </c>
      <c r="AY147" s="18" t="s">
        <v>160</v>
      </c>
      <c r="BE147" s="152">
        <f>IF(N147="základní",J147,0)</f>
        <v>4738.02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8" t="s">
        <v>81</v>
      </c>
      <c r="BK147" s="152">
        <f>ROUND(I147*H147,2)</f>
        <v>4738.02</v>
      </c>
      <c r="BL147" s="18" t="s">
        <v>161</v>
      </c>
      <c r="BM147" s="151" t="s">
        <v>689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690</v>
      </c>
      <c r="H148" s="160">
        <v>44.064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81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2" customFormat="1" ht="12">
      <c r="B149" s="157"/>
      <c r="D149" s="153" t="s">
        <v>169</v>
      </c>
      <c r="E149" s="158" t="s">
        <v>1</v>
      </c>
      <c r="F149" s="159" t="s">
        <v>691</v>
      </c>
      <c r="H149" s="160">
        <v>0.588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169</v>
      </c>
      <c r="AU149" s="158" t="s">
        <v>81</v>
      </c>
      <c r="AV149" s="12" t="s">
        <v>83</v>
      </c>
      <c r="AW149" s="12" t="s">
        <v>31</v>
      </c>
      <c r="AX149" s="12" t="s">
        <v>74</v>
      </c>
      <c r="AY149" s="158" t="s">
        <v>160</v>
      </c>
    </row>
    <row r="150" spans="2:51" s="15" customFormat="1" ht="12">
      <c r="B150" s="177"/>
      <c r="D150" s="153" t="s">
        <v>169</v>
      </c>
      <c r="E150" s="178" t="s">
        <v>1</v>
      </c>
      <c r="F150" s="179" t="s">
        <v>199</v>
      </c>
      <c r="H150" s="180">
        <v>44.652</v>
      </c>
      <c r="L150" s="177"/>
      <c r="M150" s="181"/>
      <c r="N150" s="182"/>
      <c r="O150" s="182"/>
      <c r="P150" s="182"/>
      <c r="Q150" s="182"/>
      <c r="R150" s="182"/>
      <c r="S150" s="182"/>
      <c r="T150" s="183"/>
      <c r="AT150" s="178" t="s">
        <v>169</v>
      </c>
      <c r="AU150" s="178" t="s">
        <v>81</v>
      </c>
      <c r="AV150" s="15" t="s">
        <v>161</v>
      </c>
      <c r="AW150" s="15" t="s">
        <v>31</v>
      </c>
      <c r="AX150" s="15" t="s">
        <v>81</v>
      </c>
      <c r="AY150" s="178" t="s">
        <v>160</v>
      </c>
    </row>
    <row r="151" spans="1:65" s="2" customFormat="1" ht="66.75" customHeight="1">
      <c r="A151" s="30"/>
      <c r="B151" s="140"/>
      <c r="C151" s="141">
        <v>14</v>
      </c>
      <c r="D151" s="141" t="s">
        <v>162</v>
      </c>
      <c r="E151" s="142" t="s">
        <v>692</v>
      </c>
      <c r="F151" s="143" t="s">
        <v>693</v>
      </c>
      <c r="G151" s="144" t="s">
        <v>165</v>
      </c>
      <c r="H151" s="145">
        <v>27.54</v>
      </c>
      <c r="I151" s="146">
        <v>413.32</v>
      </c>
      <c r="J151" s="146">
        <f>ROUND(I151*H151,2)</f>
        <v>11382.83</v>
      </c>
      <c r="K151" s="143" t="s">
        <v>1025</v>
      </c>
      <c r="L151" s="31"/>
      <c r="M151" s="147" t="s">
        <v>1</v>
      </c>
      <c r="N151" s="148" t="s">
        <v>39</v>
      </c>
      <c r="O151" s="149">
        <v>1.789</v>
      </c>
      <c r="P151" s="149">
        <f>O151*H151</f>
        <v>49.269059999999996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1" t="s">
        <v>161</v>
      </c>
      <c r="AT151" s="151" t="s">
        <v>162</v>
      </c>
      <c r="AU151" s="151" t="s">
        <v>81</v>
      </c>
      <c r="AY151" s="18" t="s">
        <v>160</v>
      </c>
      <c r="BE151" s="152">
        <f>IF(N151="základní",J151,0)</f>
        <v>11382.83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8" t="s">
        <v>81</v>
      </c>
      <c r="BK151" s="152">
        <f>ROUND(I151*H151,2)</f>
        <v>11382.83</v>
      </c>
      <c r="BL151" s="18" t="s">
        <v>161</v>
      </c>
      <c r="BM151" s="151" t="s">
        <v>694</v>
      </c>
    </row>
    <row r="152" spans="2:51" s="12" customFormat="1" ht="12">
      <c r="B152" s="157"/>
      <c r="D152" s="153" t="s">
        <v>169</v>
      </c>
      <c r="E152" s="158" t="s">
        <v>1</v>
      </c>
      <c r="F152" s="159" t="s">
        <v>695</v>
      </c>
      <c r="H152" s="160">
        <v>27.54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169</v>
      </c>
      <c r="AU152" s="158" t="s">
        <v>81</v>
      </c>
      <c r="AV152" s="12" t="s">
        <v>83</v>
      </c>
      <c r="AW152" s="12" t="s">
        <v>31</v>
      </c>
      <c r="AX152" s="12" t="s">
        <v>81</v>
      </c>
      <c r="AY152" s="158" t="s">
        <v>160</v>
      </c>
    </row>
    <row r="153" spans="1:65" s="2" customFormat="1" ht="16.5" customHeight="1">
      <c r="A153" s="30"/>
      <c r="B153" s="140"/>
      <c r="C153" s="194">
        <v>15</v>
      </c>
      <c r="D153" s="194" t="s">
        <v>339</v>
      </c>
      <c r="E153" s="195" t="s">
        <v>696</v>
      </c>
      <c r="F153" s="196" t="s">
        <v>697</v>
      </c>
      <c r="G153" s="197" t="s">
        <v>245</v>
      </c>
      <c r="H153" s="198">
        <v>55.08</v>
      </c>
      <c r="I153" s="199">
        <v>220</v>
      </c>
      <c r="J153" s="199">
        <f>ROUND(I153*H153,2)</f>
        <v>12117.6</v>
      </c>
      <c r="K153" s="196" t="s">
        <v>1025</v>
      </c>
      <c r="L153" s="200"/>
      <c r="M153" s="201" t="s">
        <v>1</v>
      </c>
      <c r="N153" s="202" t="s">
        <v>39</v>
      </c>
      <c r="O153" s="149">
        <v>0</v>
      </c>
      <c r="P153" s="149">
        <f>O153*H153</f>
        <v>0</v>
      </c>
      <c r="Q153" s="149">
        <v>1</v>
      </c>
      <c r="R153" s="149">
        <f>Q153*H153</f>
        <v>55.08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216</v>
      </c>
      <c r="AT153" s="151" t="s">
        <v>339</v>
      </c>
      <c r="AU153" s="151" t="s">
        <v>81</v>
      </c>
      <c r="AY153" s="18" t="s">
        <v>160</v>
      </c>
      <c r="BE153" s="152">
        <f>IF(N153="základní",J153,0)</f>
        <v>12117.6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81</v>
      </c>
      <c r="BK153" s="152">
        <f>ROUND(I153*H153,2)</f>
        <v>12117.6</v>
      </c>
      <c r="BL153" s="18" t="s">
        <v>161</v>
      </c>
      <c r="BM153" s="151" t="s">
        <v>698</v>
      </c>
    </row>
    <row r="154" spans="2:51" s="12" customFormat="1" ht="12">
      <c r="B154" s="157"/>
      <c r="D154" s="153" t="s">
        <v>169</v>
      </c>
      <c r="E154" s="158" t="s">
        <v>1</v>
      </c>
      <c r="F154" s="159" t="s">
        <v>699</v>
      </c>
      <c r="H154" s="160">
        <v>55.08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169</v>
      </c>
      <c r="AU154" s="158" t="s">
        <v>81</v>
      </c>
      <c r="AV154" s="12" t="s">
        <v>83</v>
      </c>
      <c r="AW154" s="12" t="s">
        <v>31</v>
      </c>
      <c r="AX154" s="12" t="s">
        <v>81</v>
      </c>
      <c r="AY154" s="158" t="s">
        <v>160</v>
      </c>
    </row>
    <row r="155" spans="1:65" s="2" customFormat="1" ht="66.75" customHeight="1">
      <c r="A155" s="30"/>
      <c r="B155" s="140"/>
      <c r="C155" s="141">
        <v>16</v>
      </c>
      <c r="D155" s="141" t="s">
        <v>162</v>
      </c>
      <c r="E155" s="142" t="s">
        <v>700</v>
      </c>
      <c r="F155" s="143" t="s">
        <v>701</v>
      </c>
      <c r="G155" s="144" t="s">
        <v>165</v>
      </c>
      <c r="H155" s="145">
        <v>27.54</v>
      </c>
      <c r="I155" s="146">
        <v>196.84</v>
      </c>
      <c r="J155" s="146">
        <f>ROUND(I155*H155,2)</f>
        <v>5420.97</v>
      </c>
      <c r="K155" s="143" t="s">
        <v>1025</v>
      </c>
      <c r="L155" s="31"/>
      <c r="M155" s="147" t="s">
        <v>1</v>
      </c>
      <c r="N155" s="148" t="s">
        <v>39</v>
      </c>
      <c r="O155" s="149">
        <v>0.852</v>
      </c>
      <c r="P155" s="149">
        <f>O155*H155</f>
        <v>23.46408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1" t="s">
        <v>161</v>
      </c>
      <c r="AT155" s="151" t="s">
        <v>162</v>
      </c>
      <c r="AU155" s="151" t="s">
        <v>81</v>
      </c>
      <c r="AY155" s="18" t="s">
        <v>160</v>
      </c>
      <c r="BE155" s="152">
        <f>IF(N155="základní",J155,0)</f>
        <v>5420.97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8" t="s">
        <v>81</v>
      </c>
      <c r="BK155" s="152">
        <f>ROUND(I155*H155,2)</f>
        <v>5420.97</v>
      </c>
      <c r="BL155" s="18" t="s">
        <v>161</v>
      </c>
      <c r="BM155" s="151" t="s">
        <v>702</v>
      </c>
    </row>
    <row r="156" spans="1:65" s="2" customFormat="1" ht="16.5" customHeight="1">
      <c r="A156" s="30"/>
      <c r="B156" s="140"/>
      <c r="C156" s="141">
        <v>16</v>
      </c>
      <c r="D156" s="141" t="s">
        <v>162</v>
      </c>
      <c r="E156" s="142" t="s">
        <v>703</v>
      </c>
      <c r="F156" s="143" t="s">
        <v>704</v>
      </c>
      <c r="G156" s="144" t="s">
        <v>165</v>
      </c>
      <c r="H156" s="145">
        <v>9.18</v>
      </c>
      <c r="I156" s="146">
        <v>1065.41</v>
      </c>
      <c r="J156" s="146">
        <f>ROUND(I156*H156,2)</f>
        <v>9780.46</v>
      </c>
      <c r="K156" s="143" t="s">
        <v>1025</v>
      </c>
      <c r="L156" s="31"/>
      <c r="M156" s="147" t="s">
        <v>1</v>
      </c>
      <c r="N156" s="148" t="s">
        <v>39</v>
      </c>
      <c r="O156" s="149">
        <v>1.317</v>
      </c>
      <c r="P156" s="149">
        <f>O156*H156</f>
        <v>12.09006</v>
      </c>
      <c r="Q156" s="149">
        <v>1.89077</v>
      </c>
      <c r="R156" s="149">
        <f>Q156*H156</f>
        <v>17.3572686</v>
      </c>
      <c r="S156" s="149">
        <v>0</v>
      </c>
      <c r="T156" s="15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1" t="s">
        <v>161</v>
      </c>
      <c r="AT156" s="151" t="s">
        <v>162</v>
      </c>
      <c r="AU156" s="151" t="s">
        <v>81</v>
      </c>
      <c r="AY156" s="18" t="s">
        <v>160</v>
      </c>
      <c r="BE156" s="152">
        <f>IF(N156="základní",J156,0)</f>
        <v>9780.46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8" t="s">
        <v>81</v>
      </c>
      <c r="BK156" s="152">
        <f>ROUND(I156*H156,2)</f>
        <v>9780.46</v>
      </c>
      <c r="BL156" s="18" t="s">
        <v>161</v>
      </c>
      <c r="BM156" s="151" t="s">
        <v>705</v>
      </c>
    </row>
    <row r="157" spans="2:51" s="12" customFormat="1" ht="12">
      <c r="B157" s="157"/>
      <c r="D157" s="153" t="s">
        <v>169</v>
      </c>
      <c r="E157" s="158" t="s">
        <v>1</v>
      </c>
      <c r="F157" s="159" t="s">
        <v>706</v>
      </c>
      <c r="H157" s="160">
        <v>9.18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169</v>
      </c>
      <c r="AU157" s="158" t="s">
        <v>81</v>
      </c>
      <c r="AV157" s="12" t="s">
        <v>83</v>
      </c>
      <c r="AW157" s="12" t="s">
        <v>31</v>
      </c>
      <c r="AX157" s="12" t="s">
        <v>74</v>
      </c>
      <c r="AY157" s="158" t="s">
        <v>160</v>
      </c>
    </row>
    <row r="158" spans="2:51" s="15" customFormat="1" ht="12">
      <c r="B158" s="177"/>
      <c r="D158" s="153" t="s">
        <v>169</v>
      </c>
      <c r="E158" s="178" t="s">
        <v>1</v>
      </c>
      <c r="F158" s="179" t="s">
        <v>199</v>
      </c>
      <c r="H158" s="180">
        <v>9.18</v>
      </c>
      <c r="L158" s="177"/>
      <c r="M158" s="181"/>
      <c r="N158" s="182"/>
      <c r="O158" s="182"/>
      <c r="P158" s="182"/>
      <c r="Q158" s="182"/>
      <c r="R158" s="182"/>
      <c r="S158" s="182"/>
      <c r="T158" s="183"/>
      <c r="AT158" s="178" t="s">
        <v>169</v>
      </c>
      <c r="AU158" s="178" t="s">
        <v>81</v>
      </c>
      <c r="AV158" s="15" t="s">
        <v>161</v>
      </c>
      <c r="AW158" s="15" t="s">
        <v>31</v>
      </c>
      <c r="AX158" s="15" t="s">
        <v>81</v>
      </c>
      <c r="AY158" s="178" t="s">
        <v>160</v>
      </c>
    </row>
    <row r="159" spans="2:63" s="11" customFormat="1" ht="25.9" customHeight="1">
      <c r="B159" s="130"/>
      <c r="D159" s="131" t="s">
        <v>73</v>
      </c>
      <c r="E159" s="132" t="s">
        <v>707</v>
      </c>
      <c r="F159" s="132" t="s">
        <v>708</v>
      </c>
      <c r="J159" s="133">
        <f>BK159</f>
        <v>84494.51</v>
      </c>
      <c r="L159" s="130"/>
      <c r="M159" s="134"/>
      <c r="N159" s="135"/>
      <c r="O159" s="135"/>
      <c r="P159" s="136">
        <f>SUM(P160:P167)</f>
        <v>79.4512</v>
      </c>
      <c r="Q159" s="135"/>
      <c r="R159" s="136">
        <f>SUM(R160:R167)</f>
        <v>57.67760459859999</v>
      </c>
      <c r="S159" s="135"/>
      <c r="T159" s="137">
        <f>SUM(T160:T167)</f>
        <v>0</v>
      </c>
      <c r="AR159" s="131" t="s">
        <v>81</v>
      </c>
      <c r="AT159" s="138" t="s">
        <v>73</v>
      </c>
      <c r="AU159" s="138" t="s">
        <v>74</v>
      </c>
      <c r="AY159" s="131" t="s">
        <v>160</v>
      </c>
      <c r="BK159" s="139">
        <f>SUM(BK160:BK167)</f>
        <v>84494.51</v>
      </c>
    </row>
    <row r="160" spans="1:65" s="2" customFormat="1" ht="24.2" customHeight="1">
      <c r="A160" s="30"/>
      <c r="B160" s="140"/>
      <c r="C160" s="141"/>
      <c r="D160" s="141" t="s">
        <v>162</v>
      </c>
      <c r="E160" s="142" t="s">
        <v>709</v>
      </c>
      <c r="F160" s="143" t="s">
        <v>710</v>
      </c>
      <c r="G160" s="144" t="s">
        <v>165</v>
      </c>
      <c r="H160" s="145">
        <v>18.4</v>
      </c>
      <c r="I160" s="146">
        <v>3400</v>
      </c>
      <c r="J160" s="146">
        <f>ROUND(I160*H160,2)</f>
        <v>62560</v>
      </c>
      <c r="K160" s="143" t="s">
        <v>1013</v>
      </c>
      <c r="L160" s="31"/>
      <c r="M160" s="147" t="s">
        <v>1</v>
      </c>
      <c r="N160" s="148" t="s">
        <v>39</v>
      </c>
      <c r="O160" s="149">
        <v>3.4</v>
      </c>
      <c r="P160" s="149">
        <f>O160*H160</f>
        <v>62.559999999999995</v>
      </c>
      <c r="Q160" s="149">
        <v>2.25634</v>
      </c>
      <c r="R160" s="149">
        <f>Q160*H160</f>
        <v>41.51665599999999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161</v>
      </c>
      <c r="AT160" s="151" t="s">
        <v>162</v>
      </c>
      <c r="AU160" s="151" t="s">
        <v>81</v>
      </c>
      <c r="AY160" s="18" t="s">
        <v>160</v>
      </c>
      <c r="BE160" s="152">
        <f>IF(N160="základní",J160,0)</f>
        <v>62560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81</v>
      </c>
      <c r="BK160" s="152">
        <f>ROUND(I160*H160,2)</f>
        <v>62560</v>
      </c>
      <c r="BL160" s="18" t="s">
        <v>161</v>
      </c>
      <c r="BM160" s="151" t="s">
        <v>711</v>
      </c>
    </row>
    <row r="161" spans="2:51" s="12" customFormat="1" ht="12">
      <c r="B161" s="157"/>
      <c r="D161" s="153" t="s">
        <v>169</v>
      </c>
      <c r="E161" s="158" t="s">
        <v>1</v>
      </c>
      <c r="F161" s="159" t="s">
        <v>712</v>
      </c>
      <c r="H161" s="160">
        <v>18.4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169</v>
      </c>
      <c r="AU161" s="158" t="s">
        <v>81</v>
      </c>
      <c r="AV161" s="12" t="s">
        <v>83</v>
      </c>
      <c r="AW161" s="12" t="s">
        <v>31</v>
      </c>
      <c r="AX161" s="12" t="s">
        <v>81</v>
      </c>
      <c r="AY161" s="158" t="s">
        <v>160</v>
      </c>
    </row>
    <row r="162" spans="1:65" s="2" customFormat="1" ht="37.9" customHeight="1">
      <c r="A162" s="30"/>
      <c r="B162" s="140"/>
      <c r="C162" s="141">
        <v>57</v>
      </c>
      <c r="D162" s="141" t="s">
        <v>162</v>
      </c>
      <c r="E162" s="142" t="s">
        <v>713</v>
      </c>
      <c r="F162" s="143" t="s">
        <v>714</v>
      </c>
      <c r="G162" s="144" t="s">
        <v>245</v>
      </c>
      <c r="H162" s="145">
        <v>0.49018</v>
      </c>
      <c r="I162" s="146">
        <v>26730</v>
      </c>
      <c r="J162" s="146">
        <f>ROUND(I162*H162,2)</f>
        <v>13102.51</v>
      </c>
      <c r="K162" s="143" t="s">
        <v>1015</v>
      </c>
      <c r="L162" s="31"/>
      <c r="M162" s="147" t="s">
        <v>1</v>
      </c>
      <c r="N162" s="148" t="s">
        <v>39</v>
      </c>
      <c r="O162" s="149">
        <v>0</v>
      </c>
      <c r="P162" s="149">
        <f>O162*H162</f>
        <v>0</v>
      </c>
      <c r="Q162" s="149">
        <v>1.06277</v>
      </c>
      <c r="R162" s="149">
        <f>Q162*H162</f>
        <v>0.5209485986</v>
      </c>
      <c r="S162" s="149">
        <v>0</v>
      </c>
      <c r="T162" s="15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1" t="s">
        <v>161</v>
      </c>
      <c r="AT162" s="151" t="s">
        <v>162</v>
      </c>
      <c r="AU162" s="151" t="s">
        <v>81</v>
      </c>
      <c r="AY162" s="18" t="s">
        <v>160</v>
      </c>
      <c r="BE162" s="152">
        <f>IF(N162="základní",J162,0)</f>
        <v>13102.51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8" t="s">
        <v>81</v>
      </c>
      <c r="BK162" s="152">
        <f>ROUND(I162*H162,2)</f>
        <v>13102.51</v>
      </c>
      <c r="BL162" s="18" t="s">
        <v>161</v>
      </c>
      <c r="BM162" s="151" t="s">
        <v>715</v>
      </c>
    </row>
    <row r="163" spans="1:47" s="2" customFormat="1" ht="19.5">
      <c r="A163" s="30"/>
      <c r="B163" s="31"/>
      <c r="C163" s="30"/>
      <c r="D163" s="153" t="s">
        <v>167</v>
      </c>
      <c r="E163" s="30"/>
      <c r="F163" s="154" t="s">
        <v>716</v>
      </c>
      <c r="G163" s="30"/>
      <c r="H163" s="30"/>
      <c r="I163" s="30"/>
      <c r="J163" s="30"/>
      <c r="K163" s="30"/>
      <c r="L163" s="31"/>
      <c r="M163" s="155"/>
      <c r="N163" s="156"/>
      <c r="O163" s="56"/>
      <c r="P163" s="56"/>
      <c r="Q163" s="56"/>
      <c r="R163" s="56"/>
      <c r="S163" s="56"/>
      <c r="T163" s="57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8" t="s">
        <v>167</v>
      </c>
      <c r="AU163" s="18" t="s">
        <v>81</v>
      </c>
    </row>
    <row r="164" spans="2:51" s="12" customFormat="1" ht="12">
      <c r="B164" s="157"/>
      <c r="D164" s="153" t="s">
        <v>169</v>
      </c>
      <c r="E164" s="158" t="s">
        <v>1</v>
      </c>
      <c r="F164" s="159" t="s">
        <v>717</v>
      </c>
      <c r="H164" s="160">
        <v>0.49018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169</v>
      </c>
      <c r="AU164" s="158" t="s">
        <v>81</v>
      </c>
      <c r="AV164" s="12" t="s">
        <v>83</v>
      </c>
      <c r="AW164" s="12" t="s">
        <v>31</v>
      </c>
      <c r="AX164" s="12" t="s">
        <v>74</v>
      </c>
      <c r="AY164" s="158" t="s">
        <v>160</v>
      </c>
    </row>
    <row r="165" spans="2:51" s="15" customFormat="1" ht="12">
      <c r="B165" s="177"/>
      <c r="D165" s="153" t="s">
        <v>169</v>
      </c>
      <c r="E165" s="178" t="s">
        <v>1</v>
      </c>
      <c r="F165" s="179" t="s">
        <v>199</v>
      </c>
      <c r="H165" s="180">
        <v>0.49018</v>
      </c>
      <c r="L165" s="177"/>
      <c r="M165" s="181"/>
      <c r="N165" s="182"/>
      <c r="O165" s="182"/>
      <c r="P165" s="182"/>
      <c r="Q165" s="182"/>
      <c r="R165" s="182"/>
      <c r="S165" s="182"/>
      <c r="T165" s="183"/>
      <c r="AT165" s="178" t="s">
        <v>169</v>
      </c>
      <c r="AU165" s="178" t="s">
        <v>81</v>
      </c>
      <c r="AV165" s="15" t="s">
        <v>161</v>
      </c>
      <c r="AW165" s="15" t="s">
        <v>31</v>
      </c>
      <c r="AX165" s="15" t="s">
        <v>81</v>
      </c>
      <c r="AY165" s="178" t="s">
        <v>160</v>
      </c>
    </row>
    <row r="166" spans="1:65" s="2" customFormat="1" ht="21.75" customHeight="1">
      <c r="A166" s="30"/>
      <c r="B166" s="140"/>
      <c r="C166" s="141" t="s">
        <v>255</v>
      </c>
      <c r="D166" s="141" t="s">
        <v>162</v>
      </c>
      <c r="E166" s="142" t="s">
        <v>718</v>
      </c>
      <c r="F166" s="143" t="s">
        <v>719</v>
      </c>
      <c r="G166" s="144" t="s">
        <v>165</v>
      </c>
      <c r="H166" s="145">
        <v>9.2</v>
      </c>
      <c r="I166" s="146">
        <v>960</v>
      </c>
      <c r="J166" s="146">
        <f>ROUND(I166*H166,2)</f>
        <v>8832</v>
      </c>
      <c r="K166" s="143" t="s">
        <v>1013</v>
      </c>
      <c r="L166" s="31"/>
      <c r="M166" s="147" t="s">
        <v>1</v>
      </c>
      <c r="N166" s="148" t="s">
        <v>39</v>
      </c>
      <c r="O166" s="149">
        <v>1.836</v>
      </c>
      <c r="P166" s="149">
        <f>O166*H166</f>
        <v>16.891199999999998</v>
      </c>
      <c r="Q166" s="149">
        <v>1.7</v>
      </c>
      <c r="R166" s="149">
        <f>Q166*H166</f>
        <v>15.639999999999999</v>
      </c>
      <c r="S166" s="149">
        <v>0</v>
      </c>
      <c r="T166" s="15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1" t="s">
        <v>161</v>
      </c>
      <c r="AT166" s="151" t="s">
        <v>162</v>
      </c>
      <c r="AU166" s="151" t="s">
        <v>81</v>
      </c>
      <c r="AY166" s="18" t="s">
        <v>160</v>
      </c>
      <c r="BE166" s="152">
        <f>IF(N166="základní",J166,0)</f>
        <v>8832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81</v>
      </c>
      <c r="BK166" s="152">
        <f>ROUND(I166*H166,2)</f>
        <v>8832</v>
      </c>
      <c r="BL166" s="18" t="s">
        <v>161</v>
      </c>
      <c r="BM166" s="151" t="s">
        <v>720</v>
      </c>
    </row>
    <row r="167" spans="2:51" s="12" customFormat="1" ht="12">
      <c r="B167" s="157"/>
      <c r="D167" s="153" t="s">
        <v>169</v>
      </c>
      <c r="E167" s="158" t="s">
        <v>1</v>
      </c>
      <c r="F167" s="159" t="s">
        <v>721</v>
      </c>
      <c r="H167" s="160">
        <v>9.2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169</v>
      </c>
      <c r="AU167" s="158" t="s">
        <v>81</v>
      </c>
      <c r="AV167" s="12" t="s">
        <v>83</v>
      </c>
      <c r="AW167" s="12" t="s">
        <v>31</v>
      </c>
      <c r="AX167" s="12" t="s">
        <v>81</v>
      </c>
      <c r="AY167" s="158" t="s">
        <v>160</v>
      </c>
    </row>
    <row r="168" spans="2:63" s="11" customFormat="1" ht="25.9" customHeight="1">
      <c r="B168" s="130"/>
      <c r="D168" s="131" t="s">
        <v>73</v>
      </c>
      <c r="E168" s="132" t="s">
        <v>158</v>
      </c>
      <c r="F168" s="132" t="s">
        <v>159</v>
      </c>
      <c r="J168" s="133">
        <f>BK168</f>
        <v>249547.19</v>
      </c>
      <c r="L168" s="130"/>
      <c r="M168" s="134"/>
      <c r="N168" s="135"/>
      <c r="O168" s="135"/>
      <c r="P168" s="136">
        <f>SUM(P169:P201)</f>
        <v>219.30229599999998</v>
      </c>
      <c r="Q168" s="135"/>
      <c r="R168" s="136">
        <f>SUM(R169:R201)</f>
        <v>0.0030600000000000002</v>
      </c>
      <c r="S168" s="135"/>
      <c r="T168" s="137">
        <f>SUM(T169:T201)</f>
        <v>54.09982900000001</v>
      </c>
      <c r="AR168" s="131" t="s">
        <v>81</v>
      </c>
      <c r="AT168" s="138" t="s">
        <v>73</v>
      </c>
      <c r="AU168" s="138" t="s">
        <v>74</v>
      </c>
      <c r="AY168" s="131" t="s">
        <v>160</v>
      </c>
      <c r="BK168" s="139">
        <f>SUM(BK169:BK201)</f>
        <v>249547.19</v>
      </c>
    </row>
    <row r="169" spans="1:65" s="2" customFormat="1" ht="37.9" customHeight="1">
      <c r="A169" s="30"/>
      <c r="B169" s="140"/>
      <c r="C169" s="141" t="s">
        <v>8</v>
      </c>
      <c r="D169" s="141" t="s">
        <v>162</v>
      </c>
      <c r="E169" s="142" t="s">
        <v>722</v>
      </c>
      <c r="F169" s="143" t="s">
        <v>723</v>
      </c>
      <c r="G169" s="144" t="s">
        <v>165</v>
      </c>
      <c r="H169" s="145">
        <v>18.401</v>
      </c>
      <c r="I169" s="146">
        <v>2072</v>
      </c>
      <c r="J169" s="146">
        <f>ROUND(I169*H169,2)</f>
        <v>38126.87</v>
      </c>
      <c r="K169" s="143" t="s">
        <v>1013</v>
      </c>
      <c r="L169" s="31"/>
      <c r="M169" s="147" t="s">
        <v>1</v>
      </c>
      <c r="N169" s="148" t="s">
        <v>39</v>
      </c>
      <c r="O169" s="149">
        <v>5.867</v>
      </c>
      <c r="P169" s="149">
        <f>O169*H169</f>
        <v>107.958667</v>
      </c>
      <c r="Q169" s="149">
        <v>0</v>
      </c>
      <c r="R169" s="149">
        <f>Q169*H169</f>
        <v>0</v>
      </c>
      <c r="S169" s="149">
        <v>2.2</v>
      </c>
      <c r="T169" s="150">
        <f>S169*H169</f>
        <v>40.482200000000006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161</v>
      </c>
      <c r="AT169" s="151" t="s">
        <v>162</v>
      </c>
      <c r="AU169" s="151" t="s">
        <v>81</v>
      </c>
      <c r="AY169" s="18" t="s">
        <v>160</v>
      </c>
      <c r="BE169" s="152">
        <f>IF(N169="základní",J169,0)</f>
        <v>38126.87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8" t="s">
        <v>81</v>
      </c>
      <c r="BK169" s="152">
        <f>ROUND(I169*H169,2)</f>
        <v>38126.87</v>
      </c>
      <c r="BL169" s="18" t="s">
        <v>161</v>
      </c>
      <c r="BM169" s="151" t="s">
        <v>724</v>
      </c>
    </row>
    <row r="170" spans="2:51" s="12" customFormat="1" ht="12">
      <c r="B170" s="157"/>
      <c r="D170" s="153" t="s">
        <v>169</v>
      </c>
      <c r="E170" s="158" t="s">
        <v>1</v>
      </c>
      <c r="F170" s="159" t="s">
        <v>725</v>
      </c>
      <c r="H170" s="160">
        <v>0.42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169</v>
      </c>
      <c r="AU170" s="158" t="s">
        <v>81</v>
      </c>
      <c r="AV170" s="12" t="s">
        <v>83</v>
      </c>
      <c r="AW170" s="12" t="s">
        <v>31</v>
      </c>
      <c r="AX170" s="12" t="s">
        <v>74</v>
      </c>
      <c r="AY170" s="158" t="s">
        <v>160</v>
      </c>
    </row>
    <row r="171" spans="2:51" s="12" customFormat="1" ht="12">
      <c r="B171" s="157"/>
      <c r="D171" s="153" t="s">
        <v>169</v>
      </c>
      <c r="E171" s="158" t="s">
        <v>1</v>
      </c>
      <c r="F171" s="159" t="s">
        <v>726</v>
      </c>
      <c r="H171" s="160">
        <v>1.1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8" t="s">
        <v>169</v>
      </c>
      <c r="AU171" s="158" t="s">
        <v>81</v>
      </c>
      <c r="AV171" s="12" t="s">
        <v>83</v>
      </c>
      <c r="AW171" s="12" t="s">
        <v>31</v>
      </c>
      <c r="AX171" s="12" t="s">
        <v>74</v>
      </c>
      <c r="AY171" s="158" t="s">
        <v>160</v>
      </c>
    </row>
    <row r="172" spans="2:51" s="12" customFormat="1" ht="12">
      <c r="B172" s="157"/>
      <c r="D172" s="153" t="s">
        <v>169</v>
      </c>
      <c r="E172" s="158" t="s">
        <v>1</v>
      </c>
      <c r="F172" s="159" t="s">
        <v>727</v>
      </c>
      <c r="H172" s="160">
        <v>0.42</v>
      </c>
      <c r="L172" s="157"/>
      <c r="M172" s="161"/>
      <c r="N172" s="162"/>
      <c r="O172" s="162"/>
      <c r="P172" s="162"/>
      <c r="Q172" s="162"/>
      <c r="R172" s="162"/>
      <c r="S172" s="162"/>
      <c r="T172" s="163"/>
      <c r="AT172" s="158" t="s">
        <v>169</v>
      </c>
      <c r="AU172" s="158" t="s">
        <v>81</v>
      </c>
      <c r="AV172" s="12" t="s">
        <v>83</v>
      </c>
      <c r="AW172" s="12" t="s">
        <v>31</v>
      </c>
      <c r="AX172" s="12" t="s">
        <v>74</v>
      </c>
      <c r="AY172" s="158" t="s">
        <v>160</v>
      </c>
    </row>
    <row r="173" spans="2:51" s="12" customFormat="1" ht="12">
      <c r="B173" s="157"/>
      <c r="D173" s="153" t="s">
        <v>169</v>
      </c>
      <c r="E173" s="158" t="s">
        <v>1</v>
      </c>
      <c r="F173" s="159" t="s">
        <v>728</v>
      </c>
      <c r="H173" s="160">
        <v>4.285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169</v>
      </c>
      <c r="AU173" s="158" t="s">
        <v>81</v>
      </c>
      <c r="AV173" s="12" t="s">
        <v>83</v>
      </c>
      <c r="AW173" s="12" t="s">
        <v>31</v>
      </c>
      <c r="AX173" s="12" t="s">
        <v>74</v>
      </c>
      <c r="AY173" s="158" t="s">
        <v>160</v>
      </c>
    </row>
    <row r="174" spans="2:51" s="12" customFormat="1" ht="12">
      <c r="B174" s="157"/>
      <c r="D174" s="153" t="s">
        <v>169</v>
      </c>
      <c r="E174" s="158" t="s">
        <v>1</v>
      </c>
      <c r="F174" s="159" t="s">
        <v>729</v>
      </c>
      <c r="H174" s="160">
        <v>0.28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8" t="s">
        <v>169</v>
      </c>
      <c r="AU174" s="158" t="s">
        <v>81</v>
      </c>
      <c r="AV174" s="12" t="s">
        <v>83</v>
      </c>
      <c r="AW174" s="12" t="s">
        <v>31</v>
      </c>
      <c r="AX174" s="12" t="s">
        <v>74</v>
      </c>
      <c r="AY174" s="158" t="s">
        <v>160</v>
      </c>
    </row>
    <row r="175" spans="2:51" s="12" customFormat="1" ht="12">
      <c r="B175" s="157"/>
      <c r="D175" s="153" t="s">
        <v>169</v>
      </c>
      <c r="E175" s="158" t="s">
        <v>1</v>
      </c>
      <c r="F175" s="159" t="s">
        <v>730</v>
      </c>
      <c r="H175" s="160">
        <v>0.56</v>
      </c>
      <c r="L175" s="157"/>
      <c r="M175" s="161"/>
      <c r="N175" s="162"/>
      <c r="O175" s="162"/>
      <c r="P175" s="162"/>
      <c r="Q175" s="162"/>
      <c r="R175" s="162"/>
      <c r="S175" s="162"/>
      <c r="T175" s="163"/>
      <c r="AT175" s="158" t="s">
        <v>169</v>
      </c>
      <c r="AU175" s="158" t="s">
        <v>81</v>
      </c>
      <c r="AV175" s="12" t="s">
        <v>83</v>
      </c>
      <c r="AW175" s="12" t="s">
        <v>31</v>
      </c>
      <c r="AX175" s="12" t="s">
        <v>74</v>
      </c>
      <c r="AY175" s="158" t="s">
        <v>160</v>
      </c>
    </row>
    <row r="176" spans="2:51" s="12" customFormat="1" ht="12">
      <c r="B176" s="157"/>
      <c r="D176" s="153" t="s">
        <v>169</v>
      </c>
      <c r="E176" s="158" t="s">
        <v>1</v>
      </c>
      <c r="F176" s="159" t="s">
        <v>731</v>
      </c>
      <c r="H176" s="160">
        <v>0.506</v>
      </c>
      <c r="L176" s="157"/>
      <c r="M176" s="161"/>
      <c r="N176" s="162"/>
      <c r="O176" s="162"/>
      <c r="P176" s="162"/>
      <c r="Q176" s="162"/>
      <c r="R176" s="162"/>
      <c r="S176" s="162"/>
      <c r="T176" s="163"/>
      <c r="AT176" s="158" t="s">
        <v>169</v>
      </c>
      <c r="AU176" s="158" t="s">
        <v>81</v>
      </c>
      <c r="AV176" s="12" t="s">
        <v>83</v>
      </c>
      <c r="AW176" s="12" t="s">
        <v>31</v>
      </c>
      <c r="AX176" s="12" t="s">
        <v>74</v>
      </c>
      <c r="AY176" s="158" t="s">
        <v>160</v>
      </c>
    </row>
    <row r="177" spans="2:51" s="12" customFormat="1" ht="12">
      <c r="B177" s="157"/>
      <c r="D177" s="153" t="s">
        <v>169</v>
      </c>
      <c r="E177" s="158" t="s">
        <v>1</v>
      </c>
      <c r="F177" s="159" t="s">
        <v>732</v>
      </c>
      <c r="H177" s="160">
        <v>0.042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169</v>
      </c>
      <c r="AU177" s="158" t="s">
        <v>81</v>
      </c>
      <c r="AV177" s="12" t="s">
        <v>83</v>
      </c>
      <c r="AW177" s="12" t="s">
        <v>31</v>
      </c>
      <c r="AX177" s="12" t="s">
        <v>74</v>
      </c>
      <c r="AY177" s="158" t="s">
        <v>160</v>
      </c>
    </row>
    <row r="178" spans="2:51" s="12" customFormat="1" ht="12">
      <c r="B178" s="157"/>
      <c r="D178" s="153" t="s">
        <v>169</v>
      </c>
      <c r="E178" s="158" t="s">
        <v>1</v>
      </c>
      <c r="F178" s="159" t="s">
        <v>733</v>
      </c>
      <c r="H178" s="160">
        <v>0.256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8" t="s">
        <v>169</v>
      </c>
      <c r="AU178" s="158" t="s">
        <v>81</v>
      </c>
      <c r="AV178" s="12" t="s">
        <v>83</v>
      </c>
      <c r="AW178" s="12" t="s">
        <v>31</v>
      </c>
      <c r="AX178" s="12" t="s">
        <v>74</v>
      </c>
      <c r="AY178" s="158" t="s">
        <v>160</v>
      </c>
    </row>
    <row r="179" spans="2:51" s="12" customFormat="1" ht="12">
      <c r="B179" s="157"/>
      <c r="D179" s="153" t="s">
        <v>169</v>
      </c>
      <c r="E179" s="158" t="s">
        <v>1</v>
      </c>
      <c r="F179" s="159" t="s">
        <v>734</v>
      </c>
      <c r="H179" s="160">
        <v>2.736</v>
      </c>
      <c r="L179" s="157"/>
      <c r="M179" s="161"/>
      <c r="N179" s="162"/>
      <c r="O179" s="162"/>
      <c r="P179" s="162"/>
      <c r="Q179" s="162"/>
      <c r="R179" s="162"/>
      <c r="S179" s="162"/>
      <c r="T179" s="163"/>
      <c r="AT179" s="158" t="s">
        <v>169</v>
      </c>
      <c r="AU179" s="158" t="s">
        <v>81</v>
      </c>
      <c r="AV179" s="12" t="s">
        <v>83</v>
      </c>
      <c r="AW179" s="12" t="s">
        <v>31</v>
      </c>
      <c r="AX179" s="12" t="s">
        <v>74</v>
      </c>
      <c r="AY179" s="158" t="s">
        <v>160</v>
      </c>
    </row>
    <row r="180" spans="2:51" s="12" customFormat="1" ht="12">
      <c r="B180" s="157"/>
      <c r="D180" s="153" t="s">
        <v>169</v>
      </c>
      <c r="E180" s="158" t="s">
        <v>1</v>
      </c>
      <c r="F180" s="159" t="s">
        <v>735</v>
      </c>
      <c r="H180" s="160">
        <v>0.2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58" t="s">
        <v>169</v>
      </c>
      <c r="AU180" s="158" t="s">
        <v>81</v>
      </c>
      <c r="AV180" s="12" t="s">
        <v>83</v>
      </c>
      <c r="AW180" s="12" t="s">
        <v>31</v>
      </c>
      <c r="AX180" s="12" t="s">
        <v>74</v>
      </c>
      <c r="AY180" s="158" t="s">
        <v>160</v>
      </c>
    </row>
    <row r="181" spans="2:51" s="12" customFormat="1" ht="12">
      <c r="B181" s="157"/>
      <c r="D181" s="153" t="s">
        <v>169</v>
      </c>
      <c r="E181" s="158" t="s">
        <v>1</v>
      </c>
      <c r="F181" s="159" t="s">
        <v>736</v>
      </c>
      <c r="H181" s="160">
        <v>0.616</v>
      </c>
      <c r="L181" s="157"/>
      <c r="M181" s="161"/>
      <c r="N181" s="162"/>
      <c r="O181" s="162"/>
      <c r="P181" s="162"/>
      <c r="Q181" s="162"/>
      <c r="R181" s="162"/>
      <c r="S181" s="162"/>
      <c r="T181" s="163"/>
      <c r="AT181" s="158" t="s">
        <v>169</v>
      </c>
      <c r="AU181" s="158" t="s">
        <v>81</v>
      </c>
      <c r="AV181" s="12" t="s">
        <v>83</v>
      </c>
      <c r="AW181" s="12" t="s">
        <v>31</v>
      </c>
      <c r="AX181" s="12" t="s">
        <v>74</v>
      </c>
      <c r="AY181" s="158" t="s">
        <v>160</v>
      </c>
    </row>
    <row r="182" spans="2:51" s="12" customFormat="1" ht="12">
      <c r="B182" s="157"/>
      <c r="D182" s="153" t="s">
        <v>169</v>
      </c>
      <c r="E182" s="158" t="s">
        <v>1</v>
      </c>
      <c r="F182" s="159" t="s">
        <v>737</v>
      </c>
      <c r="H182" s="160">
        <v>0.946</v>
      </c>
      <c r="L182" s="157"/>
      <c r="M182" s="161"/>
      <c r="N182" s="162"/>
      <c r="O182" s="162"/>
      <c r="P182" s="162"/>
      <c r="Q182" s="162"/>
      <c r="R182" s="162"/>
      <c r="S182" s="162"/>
      <c r="T182" s="163"/>
      <c r="AT182" s="158" t="s">
        <v>169</v>
      </c>
      <c r="AU182" s="158" t="s">
        <v>81</v>
      </c>
      <c r="AV182" s="12" t="s">
        <v>83</v>
      </c>
      <c r="AW182" s="12" t="s">
        <v>31</v>
      </c>
      <c r="AX182" s="12" t="s">
        <v>74</v>
      </c>
      <c r="AY182" s="158" t="s">
        <v>160</v>
      </c>
    </row>
    <row r="183" spans="2:51" s="12" customFormat="1" ht="12">
      <c r="B183" s="157"/>
      <c r="D183" s="153" t="s">
        <v>169</v>
      </c>
      <c r="E183" s="158" t="s">
        <v>1</v>
      </c>
      <c r="F183" s="159" t="s">
        <v>738</v>
      </c>
      <c r="H183" s="160">
        <v>1.26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169</v>
      </c>
      <c r="AU183" s="158" t="s">
        <v>81</v>
      </c>
      <c r="AV183" s="12" t="s">
        <v>83</v>
      </c>
      <c r="AW183" s="12" t="s">
        <v>31</v>
      </c>
      <c r="AX183" s="12" t="s">
        <v>74</v>
      </c>
      <c r="AY183" s="158" t="s">
        <v>160</v>
      </c>
    </row>
    <row r="184" spans="2:51" s="12" customFormat="1" ht="12">
      <c r="B184" s="157"/>
      <c r="D184" s="153" t="s">
        <v>169</v>
      </c>
      <c r="E184" s="158" t="s">
        <v>1</v>
      </c>
      <c r="F184" s="159" t="s">
        <v>739</v>
      </c>
      <c r="H184" s="160">
        <v>1.023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169</v>
      </c>
      <c r="AU184" s="158" t="s">
        <v>81</v>
      </c>
      <c r="AV184" s="12" t="s">
        <v>83</v>
      </c>
      <c r="AW184" s="12" t="s">
        <v>31</v>
      </c>
      <c r="AX184" s="12" t="s">
        <v>74</v>
      </c>
      <c r="AY184" s="158" t="s">
        <v>160</v>
      </c>
    </row>
    <row r="185" spans="2:51" s="12" customFormat="1" ht="12">
      <c r="B185" s="157"/>
      <c r="D185" s="153" t="s">
        <v>169</v>
      </c>
      <c r="E185" s="158" t="s">
        <v>1</v>
      </c>
      <c r="F185" s="159" t="s">
        <v>740</v>
      </c>
      <c r="H185" s="160">
        <v>0.32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8" t="s">
        <v>169</v>
      </c>
      <c r="AU185" s="158" t="s">
        <v>81</v>
      </c>
      <c r="AV185" s="12" t="s">
        <v>83</v>
      </c>
      <c r="AW185" s="12" t="s">
        <v>31</v>
      </c>
      <c r="AX185" s="12" t="s">
        <v>74</v>
      </c>
      <c r="AY185" s="158" t="s">
        <v>160</v>
      </c>
    </row>
    <row r="186" spans="2:51" s="12" customFormat="1" ht="12">
      <c r="B186" s="157"/>
      <c r="D186" s="153" t="s">
        <v>169</v>
      </c>
      <c r="E186" s="158" t="s">
        <v>1</v>
      </c>
      <c r="F186" s="159" t="s">
        <v>741</v>
      </c>
      <c r="H186" s="160">
        <v>0.456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169</v>
      </c>
      <c r="AU186" s="158" t="s">
        <v>81</v>
      </c>
      <c r="AV186" s="12" t="s">
        <v>83</v>
      </c>
      <c r="AW186" s="12" t="s">
        <v>31</v>
      </c>
      <c r="AX186" s="12" t="s">
        <v>74</v>
      </c>
      <c r="AY186" s="158" t="s">
        <v>160</v>
      </c>
    </row>
    <row r="187" spans="2:51" s="12" customFormat="1" ht="12">
      <c r="B187" s="157"/>
      <c r="D187" s="153" t="s">
        <v>169</v>
      </c>
      <c r="E187" s="158" t="s">
        <v>1</v>
      </c>
      <c r="F187" s="159" t="s">
        <v>729</v>
      </c>
      <c r="H187" s="160">
        <v>0.28</v>
      </c>
      <c r="L187" s="157"/>
      <c r="M187" s="161"/>
      <c r="N187" s="162"/>
      <c r="O187" s="162"/>
      <c r="P187" s="162"/>
      <c r="Q187" s="162"/>
      <c r="R187" s="162"/>
      <c r="S187" s="162"/>
      <c r="T187" s="163"/>
      <c r="AT187" s="158" t="s">
        <v>169</v>
      </c>
      <c r="AU187" s="158" t="s">
        <v>81</v>
      </c>
      <c r="AV187" s="12" t="s">
        <v>83</v>
      </c>
      <c r="AW187" s="12" t="s">
        <v>31</v>
      </c>
      <c r="AX187" s="12" t="s">
        <v>74</v>
      </c>
      <c r="AY187" s="158" t="s">
        <v>160</v>
      </c>
    </row>
    <row r="188" spans="2:51" s="12" customFormat="1" ht="12">
      <c r="B188" s="157"/>
      <c r="D188" s="153" t="s">
        <v>169</v>
      </c>
      <c r="E188" s="158" t="s">
        <v>1</v>
      </c>
      <c r="F188" s="159" t="s">
        <v>742</v>
      </c>
      <c r="H188" s="160">
        <v>0.343</v>
      </c>
      <c r="L188" s="157"/>
      <c r="M188" s="161"/>
      <c r="N188" s="162"/>
      <c r="O188" s="162"/>
      <c r="P188" s="162"/>
      <c r="Q188" s="162"/>
      <c r="R188" s="162"/>
      <c r="S188" s="162"/>
      <c r="T188" s="163"/>
      <c r="AT188" s="158" t="s">
        <v>169</v>
      </c>
      <c r="AU188" s="158" t="s">
        <v>81</v>
      </c>
      <c r="AV188" s="12" t="s">
        <v>83</v>
      </c>
      <c r="AW188" s="12" t="s">
        <v>31</v>
      </c>
      <c r="AX188" s="12" t="s">
        <v>74</v>
      </c>
      <c r="AY188" s="158" t="s">
        <v>160</v>
      </c>
    </row>
    <row r="189" spans="2:51" s="12" customFormat="1" ht="12">
      <c r="B189" s="157"/>
      <c r="D189" s="153" t="s">
        <v>169</v>
      </c>
      <c r="E189" s="158" t="s">
        <v>1</v>
      </c>
      <c r="F189" s="159" t="s">
        <v>743</v>
      </c>
      <c r="H189" s="160">
        <v>0.196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169</v>
      </c>
      <c r="AU189" s="158" t="s">
        <v>81</v>
      </c>
      <c r="AV189" s="12" t="s">
        <v>83</v>
      </c>
      <c r="AW189" s="12" t="s">
        <v>31</v>
      </c>
      <c r="AX189" s="12" t="s">
        <v>74</v>
      </c>
      <c r="AY189" s="158" t="s">
        <v>160</v>
      </c>
    </row>
    <row r="190" spans="2:51" s="12" customFormat="1" ht="12">
      <c r="B190" s="157"/>
      <c r="D190" s="153" t="s">
        <v>169</v>
      </c>
      <c r="E190" s="158" t="s">
        <v>1</v>
      </c>
      <c r="F190" s="159" t="s">
        <v>744</v>
      </c>
      <c r="H190" s="160">
        <v>0.98</v>
      </c>
      <c r="L190" s="157"/>
      <c r="M190" s="161"/>
      <c r="N190" s="162"/>
      <c r="O190" s="162"/>
      <c r="P190" s="162"/>
      <c r="Q190" s="162"/>
      <c r="R190" s="162"/>
      <c r="S190" s="162"/>
      <c r="T190" s="163"/>
      <c r="AT190" s="158" t="s">
        <v>169</v>
      </c>
      <c r="AU190" s="158" t="s">
        <v>81</v>
      </c>
      <c r="AV190" s="12" t="s">
        <v>83</v>
      </c>
      <c r="AW190" s="12" t="s">
        <v>31</v>
      </c>
      <c r="AX190" s="12" t="s">
        <v>74</v>
      </c>
      <c r="AY190" s="158" t="s">
        <v>160</v>
      </c>
    </row>
    <row r="191" spans="2:51" s="12" customFormat="1" ht="12">
      <c r="B191" s="157"/>
      <c r="D191" s="153" t="s">
        <v>169</v>
      </c>
      <c r="E191" s="158" t="s">
        <v>1</v>
      </c>
      <c r="F191" s="159" t="s">
        <v>745</v>
      </c>
      <c r="H191" s="160">
        <v>0.744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AT191" s="158" t="s">
        <v>169</v>
      </c>
      <c r="AU191" s="158" t="s">
        <v>81</v>
      </c>
      <c r="AV191" s="12" t="s">
        <v>83</v>
      </c>
      <c r="AW191" s="12" t="s">
        <v>31</v>
      </c>
      <c r="AX191" s="12" t="s">
        <v>74</v>
      </c>
      <c r="AY191" s="158" t="s">
        <v>160</v>
      </c>
    </row>
    <row r="192" spans="2:51" s="12" customFormat="1" ht="12">
      <c r="B192" s="157"/>
      <c r="D192" s="153" t="s">
        <v>169</v>
      </c>
      <c r="E192" s="158" t="s">
        <v>1</v>
      </c>
      <c r="F192" s="159" t="s">
        <v>746</v>
      </c>
      <c r="H192" s="160">
        <v>0.432</v>
      </c>
      <c r="L192" s="157"/>
      <c r="M192" s="161"/>
      <c r="N192" s="162"/>
      <c r="O192" s="162"/>
      <c r="P192" s="162"/>
      <c r="Q192" s="162"/>
      <c r="R192" s="162"/>
      <c r="S192" s="162"/>
      <c r="T192" s="163"/>
      <c r="AT192" s="158" t="s">
        <v>169</v>
      </c>
      <c r="AU192" s="158" t="s">
        <v>81</v>
      </c>
      <c r="AV192" s="12" t="s">
        <v>83</v>
      </c>
      <c r="AW192" s="12" t="s">
        <v>31</v>
      </c>
      <c r="AX192" s="12" t="s">
        <v>74</v>
      </c>
      <c r="AY192" s="158" t="s">
        <v>160</v>
      </c>
    </row>
    <row r="193" spans="2:51" s="13" customFormat="1" ht="12">
      <c r="B193" s="164"/>
      <c r="D193" s="153" t="s">
        <v>169</v>
      </c>
      <c r="E193" s="165" t="s">
        <v>1</v>
      </c>
      <c r="F193" s="166" t="s">
        <v>174</v>
      </c>
      <c r="H193" s="167">
        <v>18.401</v>
      </c>
      <c r="L193" s="164"/>
      <c r="M193" s="168"/>
      <c r="N193" s="169"/>
      <c r="O193" s="169"/>
      <c r="P193" s="169"/>
      <c r="Q193" s="169"/>
      <c r="R193" s="169"/>
      <c r="S193" s="169"/>
      <c r="T193" s="170"/>
      <c r="AT193" s="165" t="s">
        <v>169</v>
      </c>
      <c r="AU193" s="165" t="s">
        <v>81</v>
      </c>
      <c r="AV193" s="13" t="s">
        <v>91</v>
      </c>
      <c r="AW193" s="13" t="s">
        <v>31</v>
      </c>
      <c r="AX193" s="13" t="s">
        <v>81</v>
      </c>
      <c r="AY193" s="165" t="s">
        <v>160</v>
      </c>
    </row>
    <row r="194" spans="1:65" s="2" customFormat="1" ht="33" customHeight="1">
      <c r="A194" s="30"/>
      <c r="B194" s="140"/>
      <c r="C194" s="141"/>
      <c r="D194" s="141" t="s">
        <v>162</v>
      </c>
      <c r="E194" s="142" t="s">
        <v>747</v>
      </c>
      <c r="F194" s="143" t="s">
        <v>748</v>
      </c>
      <c r="G194" s="144" t="s">
        <v>165</v>
      </c>
      <c r="H194" s="145">
        <v>18.401</v>
      </c>
      <c r="I194" s="146">
        <v>1470</v>
      </c>
      <c r="J194" s="146">
        <f>ROUND(I194*H194,2)</f>
        <v>27049.47</v>
      </c>
      <c r="K194" s="143" t="s">
        <v>1013</v>
      </c>
      <c r="L194" s="31"/>
      <c r="M194" s="147" t="s">
        <v>1</v>
      </c>
      <c r="N194" s="148" t="s">
        <v>39</v>
      </c>
      <c r="O194" s="149">
        <v>4.029</v>
      </c>
      <c r="P194" s="149">
        <f>O194*H194</f>
        <v>74.137629</v>
      </c>
      <c r="Q194" s="149">
        <v>0</v>
      </c>
      <c r="R194" s="149">
        <f>Q194*H194</f>
        <v>0</v>
      </c>
      <c r="S194" s="149">
        <v>0.029</v>
      </c>
      <c r="T194" s="150">
        <f>S194*H194</f>
        <v>0.533629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1" t="s">
        <v>161</v>
      </c>
      <c r="AT194" s="151" t="s">
        <v>162</v>
      </c>
      <c r="AU194" s="151" t="s">
        <v>81</v>
      </c>
      <c r="AY194" s="18" t="s">
        <v>160</v>
      </c>
      <c r="BE194" s="152">
        <f>IF(N194="základní",J194,0)</f>
        <v>27049.47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8" t="s">
        <v>81</v>
      </c>
      <c r="BK194" s="152">
        <f>ROUND(I194*H194,2)</f>
        <v>27049.47</v>
      </c>
      <c r="BL194" s="18" t="s">
        <v>161</v>
      </c>
      <c r="BM194" s="151" t="s">
        <v>749</v>
      </c>
    </row>
    <row r="195" spans="1:65" s="2" customFormat="1" ht="33" customHeight="1">
      <c r="A195" s="30"/>
      <c r="B195" s="140"/>
      <c r="C195" s="141">
        <v>35</v>
      </c>
      <c r="D195" s="141" t="s">
        <v>162</v>
      </c>
      <c r="E195" s="142" t="s">
        <v>750</v>
      </c>
      <c r="F195" s="143" t="s">
        <v>751</v>
      </c>
      <c r="G195" s="144" t="s">
        <v>165</v>
      </c>
      <c r="H195" s="145">
        <v>9.2</v>
      </c>
      <c r="I195" s="146">
        <v>220.49</v>
      </c>
      <c r="J195" s="146">
        <f>ROUND(I195*H195,2)</f>
        <v>2028.51</v>
      </c>
      <c r="K195" s="143" t="s">
        <v>1011</v>
      </c>
      <c r="L195" s="31"/>
      <c r="M195" s="147" t="s">
        <v>1</v>
      </c>
      <c r="N195" s="148" t="s">
        <v>39</v>
      </c>
      <c r="O195" s="149">
        <v>1.35</v>
      </c>
      <c r="P195" s="149">
        <f>O195*H195</f>
        <v>12.42</v>
      </c>
      <c r="Q195" s="149">
        <v>0</v>
      </c>
      <c r="R195" s="149">
        <f>Q195*H195</f>
        <v>0</v>
      </c>
      <c r="S195" s="149">
        <v>1.4</v>
      </c>
      <c r="T195" s="150">
        <f>S195*H195</f>
        <v>12.879999999999999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1" t="s">
        <v>161</v>
      </c>
      <c r="AT195" s="151" t="s">
        <v>162</v>
      </c>
      <c r="AU195" s="151" t="s">
        <v>81</v>
      </c>
      <c r="AY195" s="18" t="s">
        <v>160</v>
      </c>
      <c r="BE195" s="152">
        <f>IF(N195="základní",J195,0)</f>
        <v>2028.51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81</v>
      </c>
      <c r="BK195" s="152">
        <f>ROUND(I195*H195,2)</f>
        <v>2028.51</v>
      </c>
      <c r="BL195" s="18" t="s">
        <v>161</v>
      </c>
      <c r="BM195" s="151" t="s">
        <v>752</v>
      </c>
    </row>
    <row r="196" spans="2:51" s="12" customFormat="1" ht="12">
      <c r="B196" s="157"/>
      <c r="D196" s="153" t="s">
        <v>169</v>
      </c>
      <c r="E196" s="158" t="s">
        <v>1</v>
      </c>
      <c r="F196" s="159" t="s">
        <v>721</v>
      </c>
      <c r="H196" s="160">
        <v>9.2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169</v>
      </c>
      <c r="AU196" s="158" t="s">
        <v>81</v>
      </c>
      <c r="AV196" s="12" t="s">
        <v>83</v>
      </c>
      <c r="AW196" s="12" t="s">
        <v>31</v>
      </c>
      <c r="AX196" s="12" t="s">
        <v>81</v>
      </c>
      <c r="AY196" s="158" t="s">
        <v>160</v>
      </c>
    </row>
    <row r="197" spans="1:65" s="2" customFormat="1" ht="16.5" customHeight="1">
      <c r="A197" s="30"/>
      <c r="B197" s="140"/>
      <c r="C197" s="141">
        <v>46</v>
      </c>
      <c r="D197" s="141" t="s">
        <v>162</v>
      </c>
      <c r="E197" s="142" t="s">
        <v>753</v>
      </c>
      <c r="F197" s="143" t="s">
        <v>754</v>
      </c>
      <c r="G197" s="144" t="s">
        <v>203</v>
      </c>
      <c r="H197" s="145">
        <v>204</v>
      </c>
      <c r="I197" s="146">
        <v>779.4</v>
      </c>
      <c r="J197" s="146">
        <f>ROUND(I197*H197,2)</f>
        <v>158997.6</v>
      </c>
      <c r="K197" s="143" t="s">
        <v>1011</v>
      </c>
      <c r="L197" s="31"/>
      <c r="M197" s="147" t="s">
        <v>1</v>
      </c>
      <c r="N197" s="148" t="s">
        <v>39</v>
      </c>
      <c r="O197" s="149">
        <v>0</v>
      </c>
      <c r="P197" s="149">
        <f>O197*H197</f>
        <v>0</v>
      </c>
      <c r="Q197" s="149">
        <v>0</v>
      </c>
      <c r="R197" s="149">
        <f>Q197*H197</f>
        <v>0</v>
      </c>
      <c r="S197" s="149">
        <v>0.001</v>
      </c>
      <c r="T197" s="150">
        <f>S197*H197</f>
        <v>0.20400000000000001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1" t="s">
        <v>161</v>
      </c>
      <c r="AT197" s="151" t="s">
        <v>162</v>
      </c>
      <c r="AU197" s="151" t="s">
        <v>81</v>
      </c>
      <c r="AY197" s="18" t="s">
        <v>160</v>
      </c>
      <c r="BE197" s="152">
        <f>IF(N197="základní",J197,0)</f>
        <v>158997.6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81</v>
      </c>
      <c r="BK197" s="152">
        <f>ROUND(I197*H197,2)</f>
        <v>158997.6</v>
      </c>
      <c r="BL197" s="18" t="s">
        <v>161</v>
      </c>
      <c r="BM197" s="151" t="s">
        <v>755</v>
      </c>
    </row>
    <row r="198" spans="2:51" s="12" customFormat="1" ht="12">
      <c r="B198" s="157"/>
      <c r="D198" s="153" t="s">
        <v>169</v>
      </c>
      <c r="E198" s="158" t="s">
        <v>1</v>
      </c>
      <c r="F198" s="159" t="s">
        <v>756</v>
      </c>
      <c r="H198" s="160">
        <v>204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169</v>
      </c>
      <c r="AU198" s="158" t="s">
        <v>81</v>
      </c>
      <c r="AV198" s="12" t="s">
        <v>83</v>
      </c>
      <c r="AW198" s="12" t="s">
        <v>31</v>
      </c>
      <c r="AX198" s="12" t="s">
        <v>81</v>
      </c>
      <c r="AY198" s="158" t="s">
        <v>160</v>
      </c>
    </row>
    <row r="199" spans="1:65" s="2" customFormat="1" ht="24.2" customHeight="1">
      <c r="A199" s="30"/>
      <c r="B199" s="140"/>
      <c r="C199" s="141"/>
      <c r="D199" s="141" t="s">
        <v>162</v>
      </c>
      <c r="E199" s="142" t="s">
        <v>757</v>
      </c>
      <c r="F199" s="143" t="s">
        <v>758</v>
      </c>
      <c r="G199" s="144" t="s">
        <v>441</v>
      </c>
      <c r="H199" s="145">
        <v>306</v>
      </c>
      <c r="I199" s="146">
        <v>76.29</v>
      </c>
      <c r="J199" s="146">
        <f>ROUND(I199*H199,2)</f>
        <v>23344.74</v>
      </c>
      <c r="K199" s="143" t="s">
        <v>1014</v>
      </c>
      <c r="L199" s="31"/>
      <c r="M199" s="147" t="s">
        <v>1</v>
      </c>
      <c r="N199" s="148" t="s">
        <v>39</v>
      </c>
      <c r="O199" s="149">
        <v>0.081</v>
      </c>
      <c r="P199" s="149">
        <f>O199*H199</f>
        <v>24.786</v>
      </c>
      <c r="Q199" s="149">
        <v>1E-05</v>
      </c>
      <c r="R199" s="149">
        <f>Q199*H199</f>
        <v>0.0030600000000000002</v>
      </c>
      <c r="S199" s="149">
        <v>0</v>
      </c>
      <c r="T199" s="150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1" t="s">
        <v>161</v>
      </c>
      <c r="AT199" s="151" t="s">
        <v>162</v>
      </c>
      <c r="AU199" s="151" t="s">
        <v>81</v>
      </c>
      <c r="AY199" s="18" t="s">
        <v>160</v>
      </c>
      <c r="BE199" s="152">
        <f>IF(N199="základní",J199,0)</f>
        <v>23344.74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81</v>
      </c>
      <c r="BK199" s="152">
        <f>ROUND(I199*H199,2)</f>
        <v>23344.74</v>
      </c>
      <c r="BL199" s="18" t="s">
        <v>161</v>
      </c>
      <c r="BM199" s="151" t="s">
        <v>759</v>
      </c>
    </row>
    <row r="200" spans="2:51" s="14" customFormat="1" ht="12">
      <c r="B200" s="171"/>
      <c r="D200" s="153" t="s">
        <v>169</v>
      </c>
      <c r="E200" s="172" t="s">
        <v>1</v>
      </c>
      <c r="F200" s="173" t="s">
        <v>760</v>
      </c>
      <c r="H200" s="172" t="s">
        <v>1</v>
      </c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169</v>
      </c>
      <c r="AU200" s="172" t="s">
        <v>81</v>
      </c>
      <c r="AV200" s="14" t="s">
        <v>81</v>
      </c>
      <c r="AW200" s="14" t="s">
        <v>31</v>
      </c>
      <c r="AX200" s="14" t="s">
        <v>74</v>
      </c>
      <c r="AY200" s="172" t="s">
        <v>160</v>
      </c>
    </row>
    <row r="201" spans="2:51" s="12" customFormat="1" ht="12">
      <c r="B201" s="157"/>
      <c r="D201" s="153" t="s">
        <v>169</v>
      </c>
      <c r="E201" s="158" t="s">
        <v>1</v>
      </c>
      <c r="F201" s="159" t="s">
        <v>761</v>
      </c>
      <c r="H201" s="160">
        <v>306</v>
      </c>
      <c r="L201" s="157"/>
      <c r="M201" s="161"/>
      <c r="N201" s="162"/>
      <c r="O201" s="162"/>
      <c r="P201" s="162"/>
      <c r="Q201" s="162"/>
      <c r="R201" s="162"/>
      <c r="S201" s="162"/>
      <c r="T201" s="163"/>
      <c r="AT201" s="158" t="s">
        <v>169</v>
      </c>
      <c r="AU201" s="158" t="s">
        <v>81</v>
      </c>
      <c r="AV201" s="12" t="s">
        <v>83</v>
      </c>
      <c r="AW201" s="12" t="s">
        <v>31</v>
      </c>
      <c r="AX201" s="12" t="s">
        <v>81</v>
      </c>
      <c r="AY201" s="158" t="s">
        <v>160</v>
      </c>
    </row>
    <row r="202" spans="2:63" s="11" customFormat="1" ht="25.9" customHeight="1">
      <c r="B202" s="130"/>
      <c r="D202" s="131" t="s">
        <v>73</v>
      </c>
      <c r="E202" s="132" t="s">
        <v>225</v>
      </c>
      <c r="F202" s="132" t="s">
        <v>762</v>
      </c>
      <c r="J202" s="133">
        <f>BK202</f>
        <v>22808</v>
      </c>
      <c r="L202" s="130"/>
      <c r="M202" s="134"/>
      <c r="N202" s="135"/>
      <c r="O202" s="135"/>
      <c r="P202" s="136">
        <f>SUM(P203:P208)</f>
        <v>44.732</v>
      </c>
      <c r="Q202" s="135"/>
      <c r="R202" s="136">
        <f>SUM(R203:R208)</f>
        <v>0.006195</v>
      </c>
      <c r="S202" s="135"/>
      <c r="T202" s="137">
        <f>SUM(T203:T208)</f>
        <v>0.913</v>
      </c>
      <c r="AR202" s="131" t="s">
        <v>81</v>
      </c>
      <c r="AT202" s="138" t="s">
        <v>73</v>
      </c>
      <c r="AU202" s="138" t="s">
        <v>74</v>
      </c>
      <c r="AY202" s="131" t="s">
        <v>160</v>
      </c>
      <c r="BK202" s="139">
        <f>SUM(BK203:BK208)</f>
        <v>22808</v>
      </c>
    </row>
    <row r="203" spans="1:65" s="2" customFormat="1" ht="24.2" customHeight="1">
      <c r="A203" s="30"/>
      <c r="B203" s="140"/>
      <c r="C203" s="141"/>
      <c r="D203" s="141" t="s">
        <v>162</v>
      </c>
      <c r="E203" s="142" t="s">
        <v>763</v>
      </c>
      <c r="F203" s="143" t="s">
        <v>764</v>
      </c>
      <c r="G203" s="144" t="s">
        <v>203</v>
      </c>
      <c r="H203" s="145">
        <v>1.5</v>
      </c>
      <c r="I203" s="146">
        <v>11600</v>
      </c>
      <c r="J203" s="146">
        <f>ROUND(I203*H203,2)</f>
        <v>17400</v>
      </c>
      <c r="K203" s="143" t="s">
        <v>1013</v>
      </c>
      <c r="L203" s="31"/>
      <c r="M203" s="147" t="s">
        <v>1</v>
      </c>
      <c r="N203" s="148" t="s">
        <v>39</v>
      </c>
      <c r="O203" s="149">
        <v>17.456</v>
      </c>
      <c r="P203" s="149">
        <f>O203*H203</f>
        <v>26.183999999999997</v>
      </c>
      <c r="Q203" s="149">
        <v>0.00413</v>
      </c>
      <c r="R203" s="149">
        <f>Q203*H203</f>
        <v>0.006195</v>
      </c>
      <c r="S203" s="149">
        <v>0.11</v>
      </c>
      <c r="T203" s="150">
        <f>S203*H203</f>
        <v>0.165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1" t="s">
        <v>161</v>
      </c>
      <c r="AT203" s="151" t="s">
        <v>162</v>
      </c>
      <c r="AU203" s="151" t="s">
        <v>81</v>
      </c>
      <c r="AY203" s="18" t="s">
        <v>160</v>
      </c>
      <c r="BE203" s="152">
        <f>IF(N203="základní",J203,0)</f>
        <v>17400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8" t="s">
        <v>81</v>
      </c>
      <c r="BK203" s="152">
        <f>ROUND(I203*H203,2)</f>
        <v>17400</v>
      </c>
      <c r="BL203" s="18" t="s">
        <v>161</v>
      </c>
      <c r="BM203" s="151" t="s">
        <v>765</v>
      </c>
    </row>
    <row r="204" spans="2:51" s="14" customFormat="1" ht="12">
      <c r="B204" s="171"/>
      <c r="D204" s="153" t="s">
        <v>169</v>
      </c>
      <c r="E204" s="172" t="s">
        <v>1</v>
      </c>
      <c r="F204" s="173" t="s">
        <v>766</v>
      </c>
      <c r="H204" s="172" t="s">
        <v>1</v>
      </c>
      <c r="L204" s="171"/>
      <c r="M204" s="174"/>
      <c r="N204" s="175"/>
      <c r="O204" s="175"/>
      <c r="P204" s="175"/>
      <c r="Q204" s="175"/>
      <c r="R204" s="175"/>
      <c r="S204" s="175"/>
      <c r="T204" s="176"/>
      <c r="AT204" s="172" t="s">
        <v>169</v>
      </c>
      <c r="AU204" s="172" t="s">
        <v>81</v>
      </c>
      <c r="AV204" s="14" t="s">
        <v>81</v>
      </c>
      <c r="AW204" s="14" t="s">
        <v>31</v>
      </c>
      <c r="AX204" s="14" t="s">
        <v>74</v>
      </c>
      <c r="AY204" s="172" t="s">
        <v>160</v>
      </c>
    </row>
    <row r="205" spans="2:51" s="12" customFormat="1" ht="12">
      <c r="B205" s="157"/>
      <c r="D205" s="153" t="s">
        <v>169</v>
      </c>
      <c r="E205" s="158" t="s">
        <v>1</v>
      </c>
      <c r="F205" s="159" t="s">
        <v>767</v>
      </c>
      <c r="H205" s="160">
        <v>1.5</v>
      </c>
      <c r="L205" s="157"/>
      <c r="M205" s="161"/>
      <c r="N205" s="162"/>
      <c r="O205" s="162"/>
      <c r="P205" s="162"/>
      <c r="Q205" s="162"/>
      <c r="R205" s="162"/>
      <c r="S205" s="162"/>
      <c r="T205" s="163"/>
      <c r="AT205" s="158" t="s">
        <v>169</v>
      </c>
      <c r="AU205" s="158" t="s">
        <v>81</v>
      </c>
      <c r="AV205" s="12" t="s">
        <v>83</v>
      </c>
      <c r="AW205" s="12" t="s">
        <v>31</v>
      </c>
      <c r="AX205" s="12" t="s">
        <v>81</v>
      </c>
      <c r="AY205" s="158" t="s">
        <v>160</v>
      </c>
    </row>
    <row r="206" spans="1:65" s="2" customFormat="1" ht="24.2" customHeight="1">
      <c r="A206" s="30"/>
      <c r="B206" s="140"/>
      <c r="C206" s="141"/>
      <c r="D206" s="141" t="s">
        <v>162</v>
      </c>
      <c r="E206" s="142" t="s">
        <v>768</v>
      </c>
      <c r="F206" s="143" t="s">
        <v>769</v>
      </c>
      <c r="G206" s="144" t="s">
        <v>441</v>
      </c>
      <c r="H206" s="145">
        <v>2</v>
      </c>
      <c r="I206" s="146">
        <v>2704</v>
      </c>
      <c r="J206" s="146">
        <f>ROUND(I206*H206,2)</f>
        <v>5408</v>
      </c>
      <c r="K206" s="143" t="s">
        <v>1013</v>
      </c>
      <c r="L206" s="31"/>
      <c r="M206" s="147" t="s">
        <v>1</v>
      </c>
      <c r="N206" s="148" t="s">
        <v>39</v>
      </c>
      <c r="O206" s="149">
        <v>9.274</v>
      </c>
      <c r="P206" s="149">
        <f>O206*H206</f>
        <v>18.548</v>
      </c>
      <c r="Q206" s="149">
        <v>0</v>
      </c>
      <c r="R206" s="149">
        <f>Q206*H206</f>
        <v>0</v>
      </c>
      <c r="S206" s="149">
        <v>0.374</v>
      </c>
      <c r="T206" s="150">
        <f>S206*H206</f>
        <v>0.748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1" t="s">
        <v>161</v>
      </c>
      <c r="AT206" s="151" t="s">
        <v>162</v>
      </c>
      <c r="AU206" s="151" t="s">
        <v>81</v>
      </c>
      <c r="AY206" s="18" t="s">
        <v>160</v>
      </c>
      <c r="BE206" s="152">
        <f>IF(N206="základní",J206,0)</f>
        <v>5408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8" t="s">
        <v>81</v>
      </c>
      <c r="BK206" s="152">
        <f>ROUND(I206*H206,2)</f>
        <v>5408</v>
      </c>
      <c r="BL206" s="18" t="s">
        <v>161</v>
      </c>
      <c r="BM206" s="151" t="s">
        <v>770</v>
      </c>
    </row>
    <row r="207" spans="2:51" s="14" customFormat="1" ht="12">
      <c r="B207" s="171"/>
      <c r="D207" s="153" t="s">
        <v>169</v>
      </c>
      <c r="E207" s="172" t="s">
        <v>1</v>
      </c>
      <c r="F207" s="173" t="s">
        <v>771</v>
      </c>
      <c r="H207" s="172" t="s">
        <v>1</v>
      </c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169</v>
      </c>
      <c r="AU207" s="172" t="s">
        <v>81</v>
      </c>
      <c r="AV207" s="14" t="s">
        <v>81</v>
      </c>
      <c r="AW207" s="14" t="s">
        <v>31</v>
      </c>
      <c r="AX207" s="14" t="s">
        <v>74</v>
      </c>
      <c r="AY207" s="172" t="s">
        <v>160</v>
      </c>
    </row>
    <row r="208" spans="2:51" s="12" customFormat="1" ht="12">
      <c r="B208" s="157"/>
      <c r="D208" s="153" t="s">
        <v>169</v>
      </c>
      <c r="E208" s="158" t="s">
        <v>1</v>
      </c>
      <c r="F208" s="159" t="s">
        <v>83</v>
      </c>
      <c r="H208" s="160">
        <v>2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169</v>
      </c>
      <c r="AU208" s="158" t="s">
        <v>81</v>
      </c>
      <c r="AV208" s="12" t="s">
        <v>83</v>
      </c>
      <c r="AW208" s="12" t="s">
        <v>31</v>
      </c>
      <c r="AX208" s="12" t="s">
        <v>81</v>
      </c>
      <c r="AY208" s="158" t="s">
        <v>160</v>
      </c>
    </row>
    <row r="209" spans="2:63" s="11" customFormat="1" ht="25.9" customHeight="1">
      <c r="B209" s="130"/>
      <c r="D209" s="131" t="s">
        <v>73</v>
      </c>
      <c r="E209" s="132" t="s">
        <v>241</v>
      </c>
      <c r="F209" s="132" t="s">
        <v>242</v>
      </c>
      <c r="J209" s="133">
        <f>BK209</f>
        <v>90835.98000000001</v>
      </c>
      <c r="L209" s="130"/>
      <c r="M209" s="134"/>
      <c r="N209" s="135"/>
      <c r="O209" s="135"/>
      <c r="P209" s="136">
        <f>SUM(P210:P212)</f>
        <v>107.20675999999999</v>
      </c>
      <c r="Q209" s="135"/>
      <c r="R209" s="136">
        <f>SUM(R210:R212)</f>
        <v>0</v>
      </c>
      <c r="S209" s="135"/>
      <c r="T209" s="137">
        <f>SUM(T210:T212)</f>
        <v>0</v>
      </c>
      <c r="AR209" s="131" t="s">
        <v>81</v>
      </c>
      <c r="AT209" s="138" t="s">
        <v>73</v>
      </c>
      <c r="AU209" s="138" t="s">
        <v>74</v>
      </c>
      <c r="AY209" s="131" t="s">
        <v>160</v>
      </c>
      <c r="BK209" s="139">
        <f>SUM(BK210:BK212)</f>
        <v>90835.98000000001</v>
      </c>
    </row>
    <row r="210" spans="1:65" s="2" customFormat="1" ht="37.9" customHeight="1">
      <c r="A210" s="30"/>
      <c r="B210" s="140"/>
      <c r="C210" s="141">
        <v>83</v>
      </c>
      <c r="D210" s="141" t="s">
        <v>162</v>
      </c>
      <c r="E210" s="142" t="s">
        <v>243</v>
      </c>
      <c r="F210" s="143" t="s">
        <v>244</v>
      </c>
      <c r="G210" s="144" t="s">
        <v>245</v>
      </c>
      <c r="H210" s="145">
        <v>57.687</v>
      </c>
      <c r="I210" s="146">
        <v>375.2</v>
      </c>
      <c r="J210" s="146">
        <f>ROUND(I210*H210,2)</f>
        <v>21644.16</v>
      </c>
      <c r="K210" s="143" t="s">
        <v>1015</v>
      </c>
      <c r="L210" s="31"/>
      <c r="M210" s="147" t="s">
        <v>1</v>
      </c>
      <c r="N210" s="148" t="s">
        <v>39</v>
      </c>
      <c r="O210" s="149">
        <v>0</v>
      </c>
      <c r="P210" s="149">
        <f>O210*H210</f>
        <v>0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1" t="s">
        <v>161</v>
      </c>
      <c r="AT210" s="151" t="s">
        <v>162</v>
      </c>
      <c r="AU210" s="151" t="s">
        <v>81</v>
      </c>
      <c r="AY210" s="18" t="s">
        <v>160</v>
      </c>
      <c r="BE210" s="152">
        <f>IF(N210="základní",J210,0)</f>
        <v>21644.16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8" t="s">
        <v>81</v>
      </c>
      <c r="BK210" s="152">
        <f>ROUND(I210*H210,2)</f>
        <v>21644.16</v>
      </c>
      <c r="BL210" s="18" t="s">
        <v>161</v>
      </c>
      <c r="BM210" s="151" t="s">
        <v>772</v>
      </c>
    </row>
    <row r="211" spans="1:47" s="2" customFormat="1" ht="19.5">
      <c r="A211" s="30"/>
      <c r="B211" s="31"/>
      <c r="C211" s="30"/>
      <c r="D211" s="153" t="s">
        <v>167</v>
      </c>
      <c r="E211" s="30"/>
      <c r="F211" s="154" t="s">
        <v>247</v>
      </c>
      <c r="G211" s="30"/>
      <c r="H211" s="30"/>
      <c r="I211" s="30"/>
      <c r="J211" s="30"/>
      <c r="K211" s="30"/>
      <c r="L211" s="31"/>
      <c r="M211" s="155"/>
      <c r="N211" s="156"/>
      <c r="O211" s="56"/>
      <c r="P211" s="56"/>
      <c r="Q211" s="56"/>
      <c r="R211" s="56"/>
      <c r="S211" s="56"/>
      <c r="T211" s="57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8" t="s">
        <v>167</v>
      </c>
      <c r="AU211" s="18" t="s">
        <v>81</v>
      </c>
    </row>
    <row r="212" spans="1:65" s="2" customFormat="1" ht="49.15" customHeight="1">
      <c r="A212" s="30"/>
      <c r="B212" s="140"/>
      <c r="C212" s="141">
        <v>24</v>
      </c>
      <c r="D212" s="141" t="s">
        <v>162</v>
      </c>
      <c r="E212" s="142" t="s">
        <v>266</v>
      </c>
      <c r="F212" s="143" t="s">
        <v>773</v>
      </c>
      <c r="G212" s="144" t="s">
        <v>245</v>
      </c>
      <c r="H212" s="145">
        <v>72.437</v>
      </c>
      <c r="I212" s="146">
        <v>955.2</v>
      </c>
      <c r="J212" s="146">
        <f>ROUND(I212*H212,2)</f>
        <v>69191.82</v>
      </c>
      <c r="K212" s="143" t="s">
        <v>1025</v>
      </c>
      <c r="L212" s="31"/>
      <c r="M212" s="147" t="s">
        <v>1</v>
      </c>
      <c r="N212" s="148" t="s">
        <v>39</v>
      </c>
      <c r="O212" s="149">
        <v>1.48</v>
      </c>
      <c r="P212" s="149">
        <f>O212*H212</f>
        <v>107.20675999999999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1" t="s">
        <v>161</v>
      </c>
      <c r="AT212" s="151" t="s">
        <v>162</v>
      </c>
      <c r="AU212" s="151" t="s">
        <v>81</v>
      </c>
      <c r="AY212" s="18" t="s">
        <v>160</v>
      </c>
      <c r="BE212" s="152">
        <f>IF(N212="základní",J212,0)</f>
        <v>69191.82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8" t="s">
        <v>81</v>
      </c>
      <c r="BK212" s="152">
        <f>ROUND(I212*H212,2)</f>
        <v>69191.82</v>
      </c>
      <c r="BL212" s="18" t="s">
        <v>161</v>
      </c>
      <c r="BM212" s="151" t="s">
        <v>774</v>
      </c>
    </row>
    <row r="213" spans="2:63" s="11" customFormat="1" ht="25.9" customHeight="1">
      <c r="B213" s="130"/>
      <c r="D213" s="131" t="s">
        <v>73</v>
      </c>
      <c r="E213" s="132" t="s">
        <v>272</v>
      </c>
      <c r="F213" s="132" t="s">
        <v>273</v>
      </c>
      <c r="J213" s="133">
        <f>BK213</f>
        <v>40825.67</v>
      </c>
      <c r="L213" s="130"/>
      <c r="M213" s="134"/>
      <c r="N213" s="135"/>
      <c r="O213" s="135"/>
      <c r="P213" s="136">
        <f>SUM(P214:P223)</f>
        <v>0</v>
      </c>
      <c r="Q213" s="135"/>
      <c r="R213" s="136">
        <f>SUM(R214:R223)</f>
        <v>0</v>
      </c>
      <c r="S213" s="135"/>
      <c r="T213" s="137">
        <f>SUM(T214:T223)</f>
        <v>0</v>
      </c>
      <c r="AR213" s="131" t="s">
        <v>81</v>
      </c>
      <c r="AT213" s="138" t="s">
        <v>73</v>
      </c>
      <c r="AU213" s="138" t="s">
        <v>74</v>
      </c>
      <c r="AY213" s="131" t="s">
        <v>160</v>
      </c>
      <c r="BK213" s="139">
        <f>SUM(BK214:BK223)</f>
        <v>40825.67</v>
      </c>
    </row>
    <row r="214" spans="1:65" s="2" customFormat="1" ht="21.75" customHeight="1">
      <c r="A214" s="30"/>
      <c r="B214" s="140"/>
      <c r="C214" s="141">
        <v>60</v>
      </c>
      <c r="D214" s="141" t="s">
        <v>162</v>
      </c>
      <c r="E214" s="142" t="s">
        <v>287</v>
      </c>
      <c r="F214" s="143" t="s">
        <v>288</v>
      </c>
      <c r="G214" s="144" t="s">
        <v>245</v>
      </c>
      <c r="H214" s="145">
        <v>57.821</v>
      </c>
      <c r="I214" s="146">
        <v>111.33</v>
      </c>
      <c r="J214" s="146">
        <f>ROUND(I214*H214,2)</f>
        <v>6437.21</v>
      </c>
      <c r="K214" s="143" t="s">
        <v>1011</v>
      </c>
      <c r="L214" s="31"/>
      <c r="M214" s="147" t="s">
        <v>1</v>
      </c>
      <c r="N214" s="148" t="s">
        <v>39</v>
      </c>
      <c r="O214" s="149">
        <v>0</v>
      </c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1" t="s">
        <v>161</v>
      </c>
      <c r="AT214" s="151" t="s">
        <v>162</v>
      </c>
      <c r="AU214" s="151" t="s">
        <v>81</v>
      </c>
      <c r="AY214" s="18" t="s">
        <v>160</v>
      </c>
      <c r="BE214" s="152">
        <f>IF(N214="základní",J214,0)</f>
        <v>6437.21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8" t="s">
        <v>81</v>
      </c>
      <c r="BK214" s="152">
        <f>ROUND(I214*H214,2)</f>
        <v>6437.21</v>
      </c>
      <c r="BL214" s="18" t="s">
        <v>161</v>
      </c>
      <c r="BM214" s="151" t="s">
        <v>775</v>
      </c>
    </row>
    <row r="215" spans="1:47" s="2" customFormat="1" ht="29.25">
      <c r="A215" s="30"/>
      <c r="B215" s="31"/>
      <c r="C215" s="30"/>
      <c r="D215" s="153" t="s">
        <v>167</v>
      </c>
      <c r="E215" s="30"/>
      <c r="F215" s="154" t="s">
        <v>290</v>
      </c>
      <c r="G215" s="30"/>
      <c r="H215" s="30"/>
      <c r="I215" s="30"/>
      <c r="J215" s="30"/>
      <c r="K215" s="30"/>
      <c r="L215" s="31"/>
      <c r="M215" s="155"/>
      <c r="N215" s="156"/>
      <c r="O215" s="56"/>
      <c r="P215" s="56"/>
      <c r="Q215" s="56"/>
      <c r="R215" s="56"/>
      <c r="S215" s="56"/>
      <c r="T215" s="57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8" t="s">
        <v>167</v>
      </c>
      <c r="AU215" s="18" t="s">
        <v>81</v>
      </c>
    </row>
    <row r="216" spans="1:65" s="2" customFormat="1" ht="24.2" customHeight="1">
      <c r="A216" s="30"/>
      <c r="B216" s="140"/>
      <c r="C216" s="141">
        <v>61</v>
      </c>
      <c r="D216" s="141" t="s">
        <v>162</v>
      </c>
      <c r="E216" s="142" t="s">
        <v>291</v>
      </c>
      <c r="F216" s="143" t="s">
        <v>292</v>
      </c>
      <c r="G216" s="144" t="s">
        <v>245</v>
      </c>
      <c r="H216" s="145">
        <v>520.389</v>
      </c>
      <c r="I216" s="146">
        <v>5.04</v>
      </c>
      <c r="J216" s="146">
        <f>ROUND(I216*H216,2)</f>
        <v>2622.76</v>
      </c>
      <c r="K216" s="143" t="s">
        <v>1011</v>
      </c>
      <c r="L216" s="31"/>
      <c r="M216" s="147" t="s">
        <v>1</v>
      </c>
      <c r="N216" s="148" t="s">
        <v>39</v>
      </c>
      <c r="O216" s="149">
        <v>0</v>
      </c>
      <c r="P216" s="149">
        <f>O216*H216</f>
        <v>0</v>
      </c>
      <c r="Q216" s="149">
        <v>0</v>
      </c>
      <c r="R216" s="149">
        <f>Q216*H216</f>
        <v>0</v>
      </c>
      <c r="S216" s="149">
        <v>0</v>
      </c>
      <c r="T216" s="150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1" t="s">
        <v>161</v>
      </c>
      <c r="AT216" s="151" t="s">
        <v>162</v>
      </c>
      <c r="AU216" s="151" t="s">
        <v>81</v>
      </c>
      <c r="AY216" s="18" t="s">
        <v>160</v>
      </c>
      <c r="BE216" s="152">
        <f>IF(N216="základní",J216,0)</f>
        <v>2622.76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81</v>
      </c>
      <c r="BK216" s="152">
        <f>ROUND(I216*H216,2)</f>
        <v>2622.76</v>
      </c>
      <c r="BL216" s="18" t="s">
        <v>161</v>
      </c>
      <c r="BM216" s="151" t="s">
        <v>776</v>
      </c>
    </row>
    <row r="217" spans="2:51" s="12" customFormat="1" ht="12">
      <c r="B217" s="157"/>
      <c r="D217" s="153" t="s">
        <v>169</v>
      </c>
      <c r="E217" s="158" t="s">
        <v>1</v>
      </c>
      <c r="F217" s="159" t="s">
        <v>777</v>
      </c>
      <c r="H217" s="160">
        <v>520.389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58" t="s">
        <v>169</v>
      </c>
      <c r="AU217" s="158" t="s">
        <v>81</v>
      </c>
      <c r="AV217" s="12" t="s">
        <v>83</v>
      </c>
      <c r="AW217" s="12" t="s">
        <v>31</v>
      </c>
      <c r="AX217" s="12" t="s">
        <v>74</v>
      </c>
      <c r="AY217" s="158" t="s">
        <v>160</v>
      </c>
    </row>
    <row r="218" spans="2:51" s="15" customFormat="1" ht="12">
      <c r="B218" s="177"/>
      <c r="D218" s="153" t="s">
        <v>169</v>
      </c>
      <c r="E218" s="178" t="s">
        <v>1</v>
      </c>
      <c r="F218" s="179" t="s">
        <v>199</v>
      </c>
      <c r="H218" s="180">
        <v>520.389</v>
      </c>
      <c r="L218" s="177"/>
      <c r="M218" s="181"/>
      <c r="N218" s="182"/>
      <c r="O218" s="182"/>
      <c r="P218" s="182"/>
      <c r="Q218" s="182"/>
      <c r="R218" s="182"/>
      <c r="S218" s="182"/>
      <c r="T218" s="183"/>
      <c r="AT218" s="178" t="s">
        <v>169</v>
      </c>
      <c r="AU218" s="178" t="s">
        <v>81</v>
      </c>
      <c r="AV218" s="15" t="s">
        <v>161</v>
      </c>
      <c r="AW218" s="15" t="s">
        <v>31</v>
      </c>
      <c r="AX218" s="15" t="s">
        <v>81</v>
      </c>
      <c r="AY218" s="178" t="s">
        <v>160</v>
      </c>
    </row>
    <row r="219" spans="1:65" s="2" customFormat="1" ht="24.2" customHeight="1">
      <c r="A219" s="30"/>
      <c r="B219" s="140"/>
      <c r="C219" s="141">
        <v>62</v>
      </c>
      <c r="D219" s="141" t="s">
        <v>162</v>
      </c>
      <c r="E219" s="142" t="s">
        <v>295</v>
      </c>
      <c r="F219" s="143" t="s">
        <v>296</v>
      </c>
      <c r="G219" s="144" t="s">
        <v>245</v>
      </c>
      <c r="H219" s="145">
        <v>57.821</v>
      </c>
      <c r="I219" s="146">
        <v>142.88</v>
      </c>
      <c r="J219" s="146">
        <f>ROUND(I219*H219,2)</f>
        <v>8261.46</v>
      </c>
      <c r="K219" s="143" t="s">
        <v>1011</v>
      </c>
      <c r="L219" s="31"/>
      <c r="M219" s="147" t="s">
        <v>1</v>
      </c>
      <c r="N219" s="148" t="s">
        <v>39</v>
      </c>
      <c r="O219" s="149">
        <v>0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1" t="s">
        <v>161</v>
      </c>
      <c r="AT219" s="151" t="s">
        <v>162</v>
      </c>
      <c r="AU219" s="151" t="s">
        <v>81</v>
      </c>
      <c r="AY219" s="18" t="s">
        <v>160</v>
      </c>
      <c r="BE219" s="152">
        <f>IF(N219="základní",J219,0)</f>
        <v>8261.46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8" t="s">
        <v>81</v>
      </c>
      <c r="BK219" s="152">
        <f>ROUND(I219*H219,2)</f>
        <v>8261.46</v>
      </c>
      <c r="BL219" s="18" t="s">
        <v>161</v>
      </c>
      <c r="BM219" s="151" t="s">
        <v>778</v>
      </c>
    </row>
    <row r="220" spans="1:65" s="2" customFormat="1" ht="24.2" customHeight="1">
      <c r="A220" s="30"/>
      <c r="B220" s="140"/>
      <c r="C220" s="141">
        <v>63</v>
      </c>
      <c r="D220" s="141" t="s">
        <v>162</v>
      </c>
      <c r="E220" s="142" t="s">
        <v>298</v>
      </c>
      <c r="F220" s="143" t="s">
        <v>299</v>
      </c>
      <c r="G220" s="144" t="s">
        <v>245</v>
      </c>
      <c r="H220" s="145">
        <v>346.926</v>
      </c>
      <c r="I220" s="146">
        <v>12.75</v>
      </c>
      <c r="J220" s="146">
        <f>ROUND(I220*H220,2)</f>
        <v>4423.31</v>
      </c>
      <c r="K220" s="143" t="s">
        <v>1011</v>
      </c>
      <c r="L220" s="31"/>
      <c r="M220" s="147" t="s">
        <v>1</v>
      </c>
      <c r="N220" s="148" t="s">
        <v>39</v>
      </c>
      <c r="O220" s="149">
        <v>0</v>
      </c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1" t="s">
        <v>161</v>
      </c>
      <c r="AT220" s="151" t="s">
        <v>162</v>
      </c>
      <c r="AU220" s="151" t="s">
        <v>81</v>
      </c>
      <c r="AY220" s="18" t="s">
        <v>160</v>
      </c>
      <c r="BE220" s="152">
        <f>IF(N220="základní",J220,0)</f>
        <v>4423.31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8" t="s">
        <v>81</v>
      </c>
      <c r="BK220" s="152">
        <f>ROUND(I220*H220,2)</f>
        <v>4423.31</v>
      </c>
      <c r="BL220" s="18" t="s">
        <v>161</v>
      </c>
      <c r="BM220" s="151" t="s">
        <v>779</v>
      </c>
    </row>
    <row r="221" spans="2:51" s="12" customFormat="1" ht="12">
      <c r="B221" s="157"/>
      <c r="D221" s="153" t="s">
        <v>169</v>
      </c>
      <c r="E221" s="158" t="s">
        <v>1</v>
      </c>
      <c r="F221" s="159" t="s">
        <v>780</v>
      </c>
      <c r="H221" s="160">
        <v>346.926</v>
      </c>
      <c r="L221" s="157"/>
      <c r="M221" s="161"/>
      <c r="N221" s="162"/>
      <c r="O221" s="162"/>
      <c r="P221" s="162"/>
      <c r="Q221" s="162"/>
      <c r="R221" s="162"/>
      <c r="S221" s="162"/>
      <c r="T221" s="163"/>
      <c r="AT221" s="158" t="s">
        <v>169</v>
      </c>
      <c r="AU221" s="158" t="s">
        <v>81</v>
      </c>
      <c r="AV221" s="12" t="s">
        <v>83</v>
      </c>
      <c r="AW221" s="12" t="s">
        <v>31</v>
      </c>
      <c r="AX221" s="12" t="s">
        <v>74</v>
      </c>
      <c r="AY221" s="158" t="s">
        <v>160</v>
      </c>
    </row>
    <row r="222" spans="2:51" s="15" customFormat="1" ht="12">
      <c r="B222" s="177"/>
      <c r="D222" s="153" t="s">
        <v>169</v>
      </c>
      <c r="E222" s="178" t="s">
        <v>1</v>
      </c>
      <c r="F222" s="179" t="s">
        <v>199</v>
      </c>
      <c r="H222" s="180">
        <v>346.926</v>
      </c>
      <c r="L222" s="177"/>
      <c r="M222" s="181"/>
      <c r="N222" s="182"/>
      <c r="O222" s="182"/>
      <c r="P222" s="182"/>
      <c r="Q222" s="182"/>
      <c r="R222" s="182"/>
      <c r="S222" s="182"/>
      <c r="T222" s="183"/>
      <c r="AT222" s="178" t="s">
        <v>169</v>
      </c>
      <c r="AU222" s="178" t="s">
        <v>81</v>
      </c>
      <c r="AV222" s="15" t="s">
        <v>161</v>
      </c>
      <c r="AW222" s="15" t="s">
        <v>31</v>
      </c>
      <c r="AX222" s="15" t="s">
        <v>81</v>
      </c>
      <c r="AY222" s="178" t="s">
        <v>160</v>
      </c>
    </row>
    <row r="223" spans="1:65" s="2" customFormat="1" ht="24.2" customHeight="1">
      <c r="A223" s="30"/>
      <c r="B223" s="140"/>
      <c r="C223" s="141">
        <v>65</v>
      </c>
      <c r="D223" s="141" t="s">
        <v>162</v>
      </c>
      <c r="E223" s="142" t="s">
        <v>302</v>
      </c>
      <c r="F223" s="143" t="s">
        <v>303</v>
      </c>
      <c r="G223" s="144" t="s">
        <v>245</v>
      </c>
      <c r="H223" s="145">
        <v>57.821</v>
      </c>
      <c r="I223" s="146">
        <v>330</v>
      </c>
      <c r="J223" s="146">
        <f>ROUND(I223*H223,2)</f>
        <v>19080.93</v>
      </c>
      <c r="K223" s="143" t="s">
        <v>1011</v>
      </c>
      <c r="L223" s="31"/>
      <c r="M223" s="184" t="s">
        <v>1</v>
      </c>
      <c r="N223" s="185" t="s">
        <v>39</v>
      </c>
      <c r="O223" s="186">
        <v>0</v>
      </c>
      <c r="P223" s="186">
        <f>O223*H223</f>
        <v>0</v>
      </c>
      <c r="Q223" s="186">
        <v>0</v>
      </c>
      <c r="R223" s="186">
        <f>Q223*H223</f>
        <v>0</v>
      </c>
      <c r="S223" s="186">
        <v>0</v>
      </c>
      <c r="T223" s="187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1" t="s">
        <v>161</v>
      </c>
      <c r="AT223" s="151" t="s">
        <v>162</v>
      </c>
      <c r="AU223" s="151" t="s">
        <v>81</v>
      </c>
      <c r="AY223" s="18" t="s">
        <v>160</v>
      </c>
      <c r="BE223" s="152">
        <f>IF(N223="základní",J223,0)</f>
        <v>19080.93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8" t="s">
        <v>81</v>
      </c>
      <c r="BK223" s="152">
        <f>ROUND(I223*H223,2)</f>
        <v>19080.93</v>
      </c>
      <c r="BL223" s="18" t="s">
        <v>161</v>
      </c>
      <c r="BM223" s="151" t="s">
        <v>781</v>
      </c>
    </row>
    <row r="224" spans="1:31" s="2" customFormat="1" ht="6.95" customHeight="1">
      <c r="A224" s="30"/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31"/>
      <c r="M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</sheetData>
  <autoFilter ref="C129:K223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 topLeftCell="A126">
      <selection activeCell="K139" sqref="K1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782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ROUND(J128,2)</f>
        <v>43910.62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ROUND((SUM(BE128:BE161)),2)</f>
        <v>43910.62</v>
      </c>
      <c r="G37" s="30"/>
      <c r="H37" s="30"/>
      <c r="I37" s="104">
        <v>0.21</v>
      </c>
      <c r="J37" s="103">
        <f>ROUND(((SUM(BE128:BE161))*I37),2)</f>
        <v>9221.23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ROUND((SUM(BF128:BF161)),2)</f>
        <v>0</v>
      </c>
      <c r="G38" s="30"/>
      <c r="H38" s="30"/>
      <c r="I38" s="104">
        <v>0.15</v>
      </c>
      <c r="J38" s="103">
        <f>ROUND(((SUM(BF128:BF161))*I38),2)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ROUND((SUM(BG128:BG161)),2)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ROUND((SUM(BH128:BH161)),2)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ROUND((SUM(BI128:BI161)),2)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53131.850000000006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006 - ZM 006 - Demontáž technologie stávajícího výtahu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J128</f>
        <v>43910.62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783</v>
      </c>
      <c r="E101" s="118"/>
      <c r="F101" s="118"/>
      <c r="G101" s="118"/>
      <c r="H101" s="118"/>
      <c r="I101" s="118"/>
      <c r="J101" s="119">
        <f>J129</f>
        <v>4030.26</v>
      </c>
      <c r="L101" s="116"/>
    </row>
    <row r="102" spans="2:12" s="9" customFormat="1" ht="24.95" customHeight="1">
      <c r="B102" s="116"/>
      <c r="D102" s="117" t="s">
        <v>656</v>
      </c>
      <c r="E102" s="118"/>
      <c r="F102" s="118"/>
      <c r="G102" s="118"/>
      <c r="H102" s="118"/>
      <c r="I102" s="118"/>
      <c r="J102" s="119">
        <f>J138</f>
        <v>1605.95</v>
      </c>
      <c r="L102" s="116"/>
    </row>
    <row r="103" spans="2:12" s="9" customFormat="1" ht="24.95" customHeight="1">
      <c r="B103" s="116"/>
      <c r="D103" s="117" t="s">
        <v>144</v>
      </c>
      <c r="E103" s="118"/>
      <c r="F103" s="118"/>
      <c r="G103" s="118"/>
      <c r="H103" s="118"/>
      <c r="I103" s="118"/>
      <c r="J103" s="119">
        <f>J141</f>
        <v>574.41</v>
      </c>
      <c r="L103" s="116"/>
    </row>
    <row r="104" spans="2:12" s="9" customFormat="1" ht="24.95" customHeight="1">
      <c r="B104" s="116"/>
      <c r="D104" s="117" t="s">
        <v>784</v>
      </c>
      <c r="E104" s="118"/>
      <c r="F104" s="118"/>
      <c r="G104" s="118"/>
      <c r="H104" s="118"/>
      <c r="I104" s="118"/>
      <c r="J104" s="119">
        <f>J159</f>
        <v>37700</v>
      </c>
      <c r="L104" s="116"/>
    </row>
    <row r="105" spans="1:31" s="2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2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24.95" customHeight="1">
      <c r="A111" s="30"/>
      <c r="B111" s="31"/>
      <c r="C111" s="22" t="s">
        <v>145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6.5" customHeight="1">
      <c r="A114" s="30"/>
      <c r="B114" s="31"/>
      <c r="C114" s="30"/>
      <c r="D114" s="30"/>
      <c r="E114" s="262" t="str">
        <f>E7</f>
        <v>Bytový dům, ul. K Archivu 1993/2, Nový Jičín</v>
      </c>
      <c r="F114" s="263"/>
      <c r="G114" s="263"/>
      <c r="H114" s="263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s="1" customFormat="1" ht="12" customHeight="1">
      <c r="B115" s="21"/>
      <c r="C115" s="27" t="s">
        <v>131</v>
      </c>
      <c r="L115" s="21"/>
    </row>
    <row r="116" spans="2:12" s="1" customFormat="1" ht="16.5" customHeight="1">
      <c r="B116" s="21"/>
      <c r="E116" s="262" t="s">
        <v>132</v>
      </c>
      <c r="F116" s="237"/>
      <c r="G116" s="237"/>
      <c r="H116" s="237"/>
      <c r="L116" s="21"/>
    </row>
    <row r="117" spans="2:12" s="1" customFormat="1" ht="12" customHeight="1">
      <c r="B117" s="21"/>
      <c r="C117" s="27" t="s">
        <v>133</v>
      </c>
      <c r="L117" s="21"/>
    </row>
    <row r="118" spans="1:31" s="2" customFormat="1" ht="16.5" customHeight="1">
      <c r="A118" s="30"/>
      <c r="B118" s="31"/>
      <c r="C118" s="30"/>
      <c r="D118" s="30"/>
      <c r="E118" s="264" t="s">
        <v>134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135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57" t="str">
        <f>E13</f>
        <v>006 - ZM 006 - Demontáž technologie stávajícího výtahu</v>
      </c>
      <c r="F120" s="265"/>
      <c r="G120" s="265"/>
      <c r="H120" s="265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18</v>
      </c>
      <c r="D122" s="30"/>
      <c r="E122" s="30"/>
      <c r="F122" s="25" t="str">
        <f>F16</f>
        <v xml:space="preserve"> </v>
      </c>
      <c r="G122" s="30"/>
      <c r="H122" s="30"/>
      <c r="I122" s="27" t="s">
        <v>20</v>
      </c>
      <c r="J122" s="53">
        <f>IF(J16="","",J16)</f>
        <v>44475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21</v>
      </c>
      <c r="D124" s="30"/>
      <c r="E124" s="30"/>
      <c r="F124" s="25" t="str">
        <f>E19</f>
        <v xml:space="preserve">Město Nový Jičín - </v>
      </c>
      <c r="G124" s="30"/>
      <c r="H124" s="30"/>
      <c r="I124" s="27" t="s">
        <v>30</v>
      </c>
      <c r="J124" s="28" t="str">
        <f>E25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2" customHeight="1">
      <c r="A125" s="30"/>
      <c r="B125" s="31"/>
      <c r="C125" s="27" t="s">
        <v>27</v>
      </c>
      <c r="D125" s="30"/>
      <c r="E125" s="30"/>
      <c r="F125" s="25" t="str">
        <f>IF(E22="","",E22)</f>
        <v>NOSTA, s.r.o.</v>
      </c>
      <c r="G125" s="30"/>
      <c r="H125" s="30"/>
      <c r="I125" s="27" t="s">
        <v>32</v>
      </c>
      <c r="J125" s="28" t="str">
        <f>E28</f>
        <v xml:space="preserve"> 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0" customFormat="1" ht="29.25" customHeight="1">
      <c r="A127" s="120"/>
      <c r="B127" s="121"/>
      <c r="C127" s="122" t="s">
        <v>146</v>
      </c>
      <c r="D127" s="123" t="s">
        <v>59</v>
      </c>
      <c r="E127" s="123" t="s">
        <v>55</v>
      </c>
      <c r="F127" s="123" t="s">
        <v>56</v>
      </c>
      <c r="G127" s="123" t="s">
        <v>147</v>
      </c>
      <c r="H127" s="123" t="s">
        <v>148</v>
      </c>
      <c r="I127" s="123" t="s">
        <v>149</v>
      </c>
      <c r="J127" s="123" t="s">
        <v>139</v>
      </c>
      <c r="K127" s="124" t="s">
        <v>150</v>
      </c>
      <c r="L127" s="125"/>
      <c r="M127" s="60" t="s">
        <v>1</v>
      </c>
      <c r="N127" s="61" t="s">
        <v>38</v>
      </c>
      <c r="O127" s="61" t="s">
        <v>151</v>
      </c>
      <c r="P127" s="61" t="s">
        <v>152</v>
      </c>
      <c r="Q127" s="61" t="s">
        <v>153</v>
      </c>
      <c r="R127" s="61" t="s">
        <v>154</v>
      </c>
      <c r="S127" s="61" t="s">
        <v>155</v>
      </c>
      <c r="T127" s="62" t="s">
        <v>156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30"/>
      <c r="B128" s="31"/>
      <c r="C128" s="67" t="s">
        <v>157</v>
      </c>
      <c r="D128" s="30"/>
      <c r="E128" s="30"/>
      <c r="F128" s="30"/>
      <c r="G128" s="30"/>
      <c r="H128" s="30"/>
      <c r="I128" s="30"/>
      <c r="J128" s="126">
        <f>BK128</f>
        <v>43910.62</v>
      </c>
      <c r="K128" s="30"/>
      <c r="L128" s="31"/>
      <c r="M128" s="63"/>
      <c r="N128" s="54"/>
      <c r="O128" s="64"/>
      <c r="P128" s="127">
        <f>P129+P138+P141+P159</f>
        <v>3.7694528400000005</v>
      </c>
      <c r="Q128" s="64"/>
      <c r="R128" s="127">
        <f>R129+R138+R141+R159</f>
        <v>0</v>
      </c>
      <c r="S128" s="64"/>
      <c r="T128" s="128">
        <f>T129+T138+T141+T159</f>
        <v>0.549984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73</v>
      </c>
      <c r="AU128" s="18" t="s">
        <v>141</v>
      </c>
      <c r="BK128" s="129">
        <f>BK129+BK138+BK141+BK159</f>
        <v>43910.62</v>
      </c>
    </row>
    <row r="129" spans="2:63" s="11" customFormat="1" ht="25.9" customHeight="1">
      <c r="B129" s="130"/>
      <c r="D129" s="131" t="s">
        <v>73</v>
      </c>
      <c r="E129" s="132" t="s">
        <v>785</v>
      </c>
      <c r="F129" s="132" t="s">
        <v>786</v>
      </c>
      <c r="J129" s="133">
        <f>BK129</f>
        <v>4030.26</v>
      </c>
      <c r="L129" s="130"/>
      <c r="M129" s="134"/>
      <c r="N129" s="135"/>
      <c r="O129" s="135"/>
      <c r="P129" s="136">
        <f>SUM(P130:P137)</f>
        <v>0</v>
      </c>
      <c r="Q129" s="135"/>
      <c r="R129" s="136">
        <f>SUM(R130:R137)</f>
        <v>0</v>
      </c>
      <c r="S129" s="135"/>
      <c r="T129" s="137">
        <f>SUM(T130:T137)</f>
        <v>0</v>
      </c>
      <c r="AR129" s="131" t="s">
        <v>81</v>
      </c>
      <c r="AT129" s="138" t="s">
        <v>73</v>
      </c>
      <c r="AU129" s="138" t="s">
        <v>74</v>
      </c>
      <c r="AY129" s="131" t="s">
        <v>160</v>
      </c>
      <c r="BK129" s="139">
        <f>SUM(BK130:BK137)</f>
        <v>4030.26</v>
      </c>
    </row>
    <row r="130" spans="1:65" s="2" customFormat="1" ht="16.5" customHeight="1">
      <c r="A130" s="30"/>
      <c r="B130" s="140"/>
      <c r="C130" s="141">
        <v>38</v>
      </c>
      <c r="D130" s="141" t="s">
        <v>162</v>
      </c>
      <c r="E130" s="142" t="s">
        <v>787</v>
      </c>
      <c r="F130" s="143" t="s">
        <v>788</v>
      </c>
      <c r="G130" s="144" t="s">
        <v>165</v>
      </c>
      <c r="H130" s="145">
        <v>39.86415</v>
      </c>
      <c r="I130" s="146">
        <v>53.2</v>
      </c>
      <c r="J130" s="146">
        <f>ROUND(I130*H130,2)</f>
        <v>2120.77</v>
      </c>
      <c r="K130" s="143" t="s">
        <v>1026</v>
      </c>
      <c r="L130" s="31"/>
      <c r="M130" s="147" t="s">
        <v>1</v>
      </c>
      <c r="N130" s="148" t="s">
        <v>39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1" t="s">
        <v>161</v>
      </c>
      <c r="AT130" s="151" t="s">
        <v>162</v>
      </c>
      <c r="AU130" s="151" t="s">
        <v>81</v>
      </c>
      <c r="AY130" s="18" t="s">
        <v>160</v>
      </c>
      <c r="BE130" s="152">
        <f>IF(N130="základní",J130,0)</f>
        <v>2120.77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81</v>
      </c>
      <c r="BK130" s="152">
        <f>ROUND(I130*H130,2)</f>
        <v>2120.77</v>
      </c>
      <c r="BL130" s="18" t="s">
        <v>161</v>
      </c>
      <c r="BM130" s="151" t="s">
        <v>789</v>
      </c>
    </row>
    <row r="131" spans="2:51" s="12" customFormat="1" ht="12">
      <c r="B131" s="157"/>
      <c r="D131" s="153" t="s">
        <v>169</v>
      </c>
      <c r="E131" s="158" t="s">
        <v>1</v>
      </c>
      <c r="F131" s="159" t="s">
        <v>790</v>
      </c>
      <c r="H131" s="160">
        <v>39.86415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169</v>
      </c>
      <c r="AU131" s="158" t="s">
        <v>81</v>
      </c>
      <c r="AV131" s="12" t="s">
        <v>83</v>
      </c>
      <c r="AW131" s="12" t="s">
        <v>31</v>
      </c>
      <c r="AX131" s="12" t="s">
        <v>74</v>
      </c>
      <c r="AY131" s="158" t="s">
        <v>160</v>
      </c>
    </row>
    <row r="132" spans="2:51" s="15" customFormat="1" ht="12">
      <c r="B132" s="177"/>
      <c r="D132" s="153" t="s">
        <v>169</v>
      </c>
      <c r="E132" s="178" t="s">
        <v>1</v>
      </c>
      <c r="F132" s="179" t="s">
        <v>199</v>
      </c>
      <c r="H132" s="180">
        <v>39.86415</v>
      </c>
      <c r="L132" s="177"/>
      <c r="M132" s="181"/>
      <c r="N132" s="182"/>
      <c r="O132" s="182"/>
      <c r="P132" s="182"/>
      <c r="Q132" s="182"/>
      <c r="R132" s="182"/>
      <c r="S132" s="182"/>
      <c r="T132" s="183"/>
      <c r="AT132" s="178" t="s">
        <v>169</v>
      </c>
      <c r="AU132" s="178" t="s">
        <v>81</v>
      </c>
      <c r="AV132" s="15" t="s">
        <v>161</v>
      </c>
      <c r="AW132" s="15" t="s">
        <v>31</v>
      </c>
      <c r="AX132" s="15" t="s">
        <v>81</v>
      </c>
      <c r="AY132" s="178" t="s">
        <v>160</v>
      </c>
    </row>
    <row r="133" spans="1:65" s="2" customFormat="1" ht="33" customHeight="1">
      <c r="A133" s="30"/>
      <c r="B133" s="140"/>
      <c r="C133" s="141"/>
      <c r="D133" s="141" t="s">
        <v>162</v>
      </c>
      <c r="E133" s="142" t="s">
        <v>791</v>
      </c>
      <c r="F133" s="143" t="s">
        <v>792</v>
      </c>
      <c r="G133" s="144" t="s">
        <v>165</v>
      </c>
      <c r="H133" s="145">
        <v>1195.9245</v>
      </c>
      <c r="I133" s="146">
        <v>0.48</v>
      </c>
      <c r="J133" s="146">
        <f>ROUND(I133*H133,2)</f>
        <v>574.04</v>
      </c>
      <c r="K133" s="143" t="s">
        <v>1013</v>
      </c>
      <c r="L133" s="31"/>
      <c r="M133" s="147" t="s">
        <v>1</v>
      </c>
      <c r="N133" s="148" t="s">
        <v>39</v>
      </c>
      <c r="O133" s="149">
        <v>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1" t="s">
        <v>161</v>
      </c>
      <c r="AT133" s="151" t="s">
        <v>162</v>
      </c>
      <c r="AU133" s="151" t="s">
        <v>81</v>
      </c>
      <c r="AY133" s="18" t="s">
        <v>160</v>
      </c>
      <c r="BE133" s="152">
        <f>IF(N133="základní",J133,0)</f>
        <v>574.04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81</v>
      </c>
      <c r="BK133" s="152">
        <f>ROUND(I133*H133,2)</f>
        <v>574.04</v>
      </c>
      <c r="BL133" s="18" t="s">
        <v>161</v>
      </c>
      <c r="BM133" s="151" t="s">
        <v>793</v>
      </c>
    </row>
    <row r="134" spans="2:51" s="12" customFormat="1" ht="12">
      <c r="B134" s="157"/>
      <c r="D134" s="153" t="s">
        <v>169</v>
      </c>
      <c r="E134" s="158" t="s">
        <v>1</v>
      </c>
      <c r="F134" s="159" t="s">
        <v>794</v>
      </c>
      <c r="H134" s="160">
        <v>1195.9245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169</v>
      </c>
      <c r="AU134" s="158" t="s">
        <v>81</v>
      </c>
      <c r="AV134" s="12" t="s">
        <v>83</v>
      </c>
      <c r="AW134" s="12" t="s">
        <v>31</v>
      </c>
      <c r="AX134" s="12" t="s">
        <v>74</v>
      </c>
      <c r="AY134" s="158" t="s">
        <v>160</v>
      </c>
    </row>
    <row r="135" spans="2:51" s="15" customFormat="1" ht="12">
      <c r="B135" s="177"/>
      <c r="D135" s="153" t="s">
        <v>169</v>
      </c>
      <c r="E135" s="178" t="s">
        <v>1</v>
      </c>
      <c r="F135" s="179" t="s">
        <v>199</v>
      </c>
      <c r="H135" s="180">
        <v>1195.9245</v>
      </c>
      <c r="L135" s="177"/>
      <c r="M135" s="181"/>
      <c r="N135" s="182"/>
      <c r="O135" s="182"/>
      <c r="P135" s="182"/>
      <c r="Q135" s="182"/>
      <c r="R135" s="182"/>
      <c r="S135" s="182"/>
      <c r="T135" s="183"/>
      <c r="AT135" s="178" t="s">
        <v>169</v>
      </c>
      <c r="AU135" s="178" t="s">
        <v>81</v>
      </c>
      <c r="AV135" s="15" t="s">
        <v>161</v>
      </c>
      <c r="AW135" s="15" t="s">
        <v>31</v>
      </c>
      <c r="AX135" s="15" t="s">
        <v>81</v>
      </c>
      <c r="AY135" s="178" t="s">
        <v>160</v>
      </c>
    </row>
    <row r="136" spans="1:65" s="2" customFormat="1" ht="16.5" customHeight="1">
      <c r="A136" s="30"/>
      <c r="B136" s="140"/>
      <c r="C136" s="141">
        <v>40</v>
      </c>
      <c r="D136" s="141" t="s">
        <v>162</v>
      </c>
      <c r="E136" s="142" t="s">
        <v>795</v>
      </c>
      <c r="F136" s="143" t="s">
        <v>796</v>
      </c>
      <c r="G136" s="144" t="s">
        <v>165</v>
      </c>
      <c r="H136" s="145">
        <v>39.86415</v>
      </c>
      <c r="I136" s="146">
        <v>33.5</v>
      </c>
      <c r="J136" s="146">
        <f>ROUND(I136*H136,2)</f>
        <v>1335.45</v>
      </c>
      <c r="K136" s="143" t="s">
        <v>1026</v>
      </c>
      <c r="L136" s="31"/>
      <c r="M136" s="147" t="s">
        <v>1</v>
      </c>
      <c r="N136" s="148" t="s">
        <v>39</v>
      </c>
      <c r="O136" s="149">
        <v>0</v>
      </c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1" t="s">
        <v>161</v>
      </c>
      <c r="AT136" s="151" t="s">
        <v>162</v>
      </c>
      <c r="AU136" s="151" t="s">
        <v>81</v>
      </c>
      <c r="AY136" s="18" t="s">
        <v>160</v>
      </c>
      <c r="BE136" s="152">
        <f>IF(N136="základní",J136,0)</f>
        <v>1335.45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8" t="s">
        <v>81</v>
      </c>
      <c r="BK136" s="152">
        <f>ROUND(I136*H136,2)</f>
        <v>1335.45</v>
      </c>
      <c r="BL136" s="18" t="s">
        <v>161</v>
      </c>
      <c r="BM136" s="151" t="s">
        <v>797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798</v>
      </c>
      <c r="H137" s="160">
        <v>39.86415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81</v>
      </c>
      <c r="AV137" s="12" t="s">
        <v>83</v>
      </c>
      <c r="AW137" s="12" t="s">
        <v>31</v>
      </c>
      <c r="AX137" s="12" t="s">
        <v>81</v>
      </c>
      <c r="AY137" s="158" t="s">
        <v>160</v>
      </c>
    </row>
    <row r="138" spans="2:63" s="11" customFormat="1" ht="25.9" customHeight="1">
      <c r="B138" s="130"/>
      <c r="D138" s="131" t="s">
        <v>73</v>
      </c>
      <c r="E138" s="132" t="s">
        <v>225</v>
      </c>
      <c r="F138" s="132" t="s">
        <v>762</v>
      </c>
      <c r="J138" s="133">
        <f>BK138</f>
        <v>1605.95</v>
      </c>
      <c r="L138" s="130"/>
      <c r="M138" s="134"/>
      <c r="N138" s="135"/>
      <c r="O138" s="135"/>
      <c r="P138" s="136">
        <f>SUM(P139:P140)</f>
        <v>3.7694528400000005</v>
      </c>
      <c r="Q138" s="135"/>
      <c r="R138" s="136">
        <f>SUM(R139:R140)</f>
        <v>0</v>
      </c>
      <c r="S138" s="135"/>
      <c r="T138" s="137">
        <f>SUM(T139:T140)</f>
        <v>0.549984</v>
      </c>
      <c r="AR138" s="131" t="s">
        <v>81</v>
      </c>
      <c r="AT138" s="138" t="s">
        <v>73</v>
      </c>
      <c r="AU138" s="138" t="s">
        <v>74</v>
      </c>
      <c r="AY138" s="131" t="s">
        <v>160</v>
      </c>
      <c r="BK138" s="139">
        <f>SUM(BK139:BK140)</f>
        <v>1605.95</v>
      </c>
    </row>
    <row r="139" spans="1:65" s="2" customFormat="1" ht="24" customHeight="1">
      <c r="A139" s="30"/>
      <c r="B139" s="140"/>
      <c r="C139" s="141"/>
      <c r="D139" s="141" t="s">
        <v>162</v>
      </c>
      <c r="E139" s="142" t="s">
        <v>799</v>
      </c>
      <c r="F139" s="143" t="s">
        <v>800</v>
      </c>
      <c r="G139" s="144" t="s">
        <v>165</v>
      </c>
      <c r="H139" s="145">
        <v>0.22916</v>
      </c>
      <c r="I139" s="146">
        <v>7008</v>
      </c>
      <c r="J139" s="146">
        <f>ROUND(I139*H139,2)</f>
        <v>1605.95</v>
      </c>
      <c r="K139" s="143" t="s">
        <v>1013</v>
      </c>
      <c r="L139" s="31"/>
      <c r="M139" s="147" t="s">
        <v>1</v>
      </c>
      <c r="N139" s="148" t="s">
        <v>39</v>
      </c>
      <c r="O139" s="149">
        <v>16.449</v>
      </c>
      <c r="P139" s="149">
        <f>O139*H139</f>
        <v>3.7694528400000005</v>
      </c>
      <c r="Q139" s="149">
        <v>0</v>
      </c>
      <c r="R139" s="149">
        <f>Q139*H139</f>
        <v>0</v>
      </c>
      <c r="S139" s="149">
        <v>2.4</v>
      </c>
      <c r="T139" s="150">
        <f>S139*H139</f>
        <v>0.549984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161</v>
      </c>
      <c r="AT139" s="151" t="s">
        <v>162</v>
      </c>
      <c r="AU139" s="151" t="s">
        <v>81</v>
      </c>
      <c r="AY139" s="18" t="s">
        <v>160</v>
      </c>
      <c r="BE139" s="152">
        <f>IF(N139="základní",J139,0)</f>
        <v>1605.95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1605.95</v>
      </c>
      <c r="BL139" s="18" t="s">
        <v>161</v>
      </c>
      <c r="BM139" s="151" t="s">
        <v>801</v>
      </c>
    </row>
    <row r="140" spans="2:51" s="12" customFormat="1" ht="12">
      <c r="B140" s="157"/>
      <c r="D140" s="153" t="s">
        <v>169</v>
      </c>
      <c r="E140" s="158" t="s">
        <v>1</v>
      </c>
      <c r="F140" s="159" t="s">
        <v>802</v>
      </c>
      <c r="H140" s="160">
        <v>0.22916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169</v>
      </c>
      <c r="AU140" s="158" t="s">
        <v>81</v>
      </c>
      <c r="AV140" s="12" t="s">
        <v>83</v>
      </c>
      <c r="AW140" s="12" t="s">
        <v>31</v>
      </c>
      <c r="AX140" s="12" t="s">
        <v>81</v>
      </c>
      <c r="AY140" s="158" t="s">
        <v>160</v>
      </c>
    </row>
    <row r="141" spans="2:63" s="11" customFormat="1" ht="25.9" customHeight="1">
      <c r="B141" s="130"/>
      <c r="D141" s="131" t="s">
        <v>73</v>
      </c>
      <c r="E141" s="132" t="s">
        <v>272</v>
      </c>
      <c r="F141" s="132" t="s">
        <v>273</v>
      </c>
      <c r="J141" s="133">
        <f>BK141</f>
        <v>574.41</v>
      </c>
      <c r="L141" s="130"/>
      <c r="M141" s="134"/>
      <c r="N141" s="135"/>
      <c r="O141" s="135"/>
      <c r="P141" s="136">
        <f>SUM(P142:P158)</f>
        <v>0</v>
      </c>
      <c r="Q141" s="135"/>
      <c r="R141" s="136">
        <f>SUM(R142:R158)</f>
        <v>0</v>
      </c>
      <c r="S141" s="135"/>
      <c r="T141" s="137">
        <f>SUM(T142:T158)</f>
        <v>0</v>
      </c>
      <c r="AR141" s="131" t="s">
        <v>81</v>
      </c>
      <c r="AT141" s="138" t="s">
        <v>73</v>
      </c>
      <c r="AU141" s="138" t="s">
        <v>74</v>
      </c>
      <c r="AY141" s="131" t="s">
        <v>160</v>
      </c>
      <c r="BK141" s="139">
        <f>SUM(BK142:BK158)</f>
        <v>574.41</v>
      </c>
    </row>
    <row r="142" spans="1:65" s="2" customFormat="1" ht="24.2" customHeight="1">
      <c r="A142" s="30"/>
      <c r="B142" s="140"/>
      <c r="C142" s="141">
        <v>58</v>
      </c>
      <c r="D142" s="141" t="s">
        <v>162</v>
      </c>
      <c r="E142" s="142" t="s">
        <v>274</v>
      </c>
      <c r="F142" s="143" t="s">
        <v>275</v>
      </c>
      <c r="G142" s="144" t="s">
        <v>245</v>
      </c>
      <c r="H142" s="145">
        <v>0.55</v>
      </c>
      <c r="I142" s="146">
        <v>139</v>
      </c>
      <c r="J142" s="146">
        <f>ROUND(I142*H142,2)</f>
        <v>76.45</v>
      </c>
      <c r="K142" s="143" t="s">
        <v>1011</v>
      </c>
      <c r="L142" s="31"/>
      <c r="M142" s="147" t="s">
        <v>1</v>
      </c>
      <c r="N142" s="148" t="s">
        <v>39</v>
      </c>
      <c r="O142" s="149">
        <v>0</v>
      </c>
      <c r="P142" s="149">
        <f>O142*H142</f>
        <v>0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1" t="s">
        <v>161</v>
      </c>
      <c r="AT142" s="151" t="s">
        <v>162</v>
      </c>
      <c r="AU142" s="151" t="s">
        <v>81</v>
      </c>
      <c r="AY142" s="18" t="s">
        <v>160</v>
      </c>
      <c r="BE142" s="152">
        <f>IF(N142="základní",J142,0)</f>
        <v>76.45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8" t="s">
        <v>81</v>
      </c>
      <c r="BK142" s="152">
        <f>ROUND(I142*H142,2)</f>
        <v>76.45</v>
      </c>
      <c r="BL142" s="18" t="s">
        <v>161</v>
      </c>
      <c r="BM142" s="151" t="s">
        <v>803</v>
      </c>
    </row>
    <row r="143" spans="2:51" s="12" customFormat="1" ht="12">
      <c r="B143" s="157"/>
      <c r="D143" s="153" t="s">
        <v>169</v>
      </c>
      <c r="E143" s="158" t="s">
        <v>1</v>
      </c>
      <c r="F143" s="159" t="s">
        <v>804</v>
      </c>
      <c r="H143" s="160">
        <v>0.55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169</v>
      </c>
      <c r="AU143" s="158" t="s">
        <v>81</v>
      </c>
      <c r="AV143" s="12" t="s">
        <v>83</v>
      </c>
      <c r="AW143" s="12" t="s">
        <v>31</v>
      </c>
      <c r="AX143" s="12" t="s">
        <v>74</v>
      </c>
      <c r="AY143" s="158" t="s">
        <v>160</v>
      </c>
    </row>
    <row r="144" spans="2:51" s="15" customFormat="1" ht="12">
      <c r="B144" s="177"/>
      <c r="D144" s="153" t="s">
        <v>169</v>
      </c>
      <c r="E144" s="178" t="s">
        <v>1</v>
      </c>
      <c r="F144" s="179" t="s">
        <v>199</v>
      </c>
      <c r="H144" s="180">
        <v>0.55</v>
      </c>
      <c r="L144" s="177"/>
      <c r="M144" s="181"/>
      <c r="N144" s="182"/>
      <c r="O144" s="182"/>
      <c r="P144" s="182"/>
      <c r="Q144" s="182"/>
      <c r="R144" s="182"/>
      <c r="S144" s="182"/>
      <c r="T144" s="183"/>
      <c r="AT144" s="178" t="s">
        <v>169</v>
      </c>
      <c r="AU144" s="178" t="s">
        <v>81</v>
      </c>
      <c r="AV144" s="15" t="s">
        <v>161</v>
      </c>
      <c r="AW144" s="15" t="s">
        <v>31</v>
      </c>
      <c r="AX144" s="15" t="s">
        <v>81</v>
      </c>
      <c r="AY144" s="178" t="s">
        <v>160</v>
      </c>
    </row>
    <row r="145" spans="1:65" s="2" customFormat="1" ht="24.2" customHeight="1">
      <c r="A145" s="30"/>
      <c r="B145" s="140"/>
      <c r="C145" s="141">
        <v>59</v>
      </c>
      <c r="D145" s="141" t="s">
        <v>162</v>
      </c>
      <c r="E145" s="142" t="s">
        <v>283</v>
      </c>
      <c r="F145" s="143" t="s">
        <v>284</v>
      </c>
      <c r="G145" s="144" t="s">
        <v>245</v>
      </c>
      <c r="H145" s="145">
        <v>1.1</v>
      </c>
      <c r="I145" s="146">
        <v>99.65</v>
      </c>
      <c r="J145" s="146">
        <f>ROUND(I145*H145,2)</f>
        <v>109.62</v>
      </c>
      <c r="K145" s="143" t="s">
        <v>1011</v>
      </c>
      <c r="L145" s="31"/>
      <c r="M145" s="147" t="s">
        <v>1</v>
      </c>
      <c r="N145" s="148" t="s">
        <v>39</v>
      </c>
      <c r="O145" s="149">
        <v>0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1" t="s">
        <v>161</v>
      </c>
      <c r="AT145" s="151" t="s">
        <v>162</v>
      </c>
      <c r="AU145" s="151" t="s">
        <v>81</v>
      </c>
      <c r="AY145" s="18" t="s">
        <v>160</v>
      </c>
      <c r="BE145" s="152">
        <f>IF(N145="základní",J145,0)</f>
        <v>109.62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81</v>
      </c>
      <c r="BK145" s="152">
        <f>ROUND(I145*H145,2)</f>
        <v>109.62</v>
      </c>
      <c r="BL145" s="18" t="s">
        <v>161</v>
      </c>
      <c r="BM145" s="151" t="s">
        <v>805</v>
      </c>
    </row>
    <row r="146" spans="2:51" s="12" customFormat="1" ht="12">
      <c r="B146" s="157"/>
      <c r="D146" s="153" t="s">
        <v>169</v>
      </c>
      <c r="E146" s="158" t="s">
        <v>1</v>
      </c>
      <c r="F146" s="159" t="s">
        <v>806</v>
      </c>
      <c r="H146" s="160">
        <v>1.1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169</v>
      </c>
      <c r="AU146" s="158" t="s">
        <v>81</v>
      </c>
      <c r="AV146" s="12" t="s">
        <v>83</v>
      </c>
      <c r="AW146" s="12" t="s">
        <v>31</v>
      </c>
      <c r="AX146" s="12" t="s">
        <v>74</v>
      </c>
      <c r="AY146" s="158" t="s">
        <v>160</v>
      </c>
    </row>
    <row r="147" spans="2:51" s="15" customFormat="1" ht="12">
      <c r="B147" s="177"/>
      <c r="D147" s="153" t="s">
        <v>169</v>
      </c>
      <c r="E147" s="178" t="s">
        <v>1</v>
      </c>
      <c r="F147" s="179" t="s">
        <v>199</v>
      </c>
      <c r="H147" s="180">
        <v>1.1</v>
      </c>
      <c r="L147" s="177"/>
      <c r="M147" s="181"/>
      <c r="N147" s="182"/>
      <c r="O147" s="182"/>
      <c r="P147" s="182"/>
      <c r="Q147" s="182"/>
      <c r="R147" s="182"/>
      <c r="S147" s="182"/>
      <c r="T147" s="183"/>
      <c r="AT147" s="178" t="s">
        <v>169</v>
      </c>
      <c r="AU147" s="178" t="s">
        <v>81</v>
      </c>
      <c r="AV147" s="15" t="s">
        <v>161</v>
      </c>
      <c r="AW147" s="15" t="s">
        <v>31</v>
      </c>
      <c r="AX147" s="15" t="s">
        <v>81</v>
      </c>
      <c r="AY147" s="178" t="s">
        <v>160</v>
      </c>
    </row>
    <row r="148" spans="1:65" s="2" customFormat="1" ht="21.75" customHeight="1">
      <c r="A148" s="30"/>
      <c r="B148" s="140"/>
      <c r="C148" s="141">
        <v>60</v>
      </c>
      <c r="D148" s="141" t="s">
        <v>162</v>
      </c>
      <c r="E148" s="142" t="s">
        <v>287</v>
      </c>
      <c r="F148" s="143" t="s">
        <v>288</v>
      </c>
      <c r="G148" s="144" t="s">
        <v>245</v>
      </c>
      <c r="H148" s="145">
        <v>0.55</v>
      </c>
      <c r="I148" s="146">
        <v>111.33</v>
      </c>
      <c r="J148" s="146">
        <f>ROUND(I148*H148,2)</f>
        <v>61.23</v>
      </c>
      <c r="K148" s="143" t="s">
        <v>1011</v>
      </c>
      <c r="L148" s="31"/>
      <c r="M148" s="147" t="s">
        <v>1</v>
      </c>
      <c r="N148" s="148" t="s">
        <v>39</v>
      </c>
      <c r="O148" s="149">
        <v>0</v>
      </c>
      <c r="P148" s="149">
        <f>O148*H148</f>
        <v>0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1" t="s">
        <v>161</v>
      </c>
      <c r="AT148" s="151" t="s">
        <v>162</v>
      </c>
      <c r="AU148" s="151" t="s">
        <v>81</v>
      </c>
      <c r="AY148" s="18" t="s">
        <v>160</v>
      </c>
      <c r="BE148" s="152">
        <f>IF(N148="základní",J148,0)</f>
        <v>61.23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8" t="s">
        <v>81</v>
      </c>
      <c r="BK148" s="152">
        <f>ROUND(I148*H148,2)</f>
        <v>61.23</v>
      </c>
      <c r="BL148" s="18" t="s">
        <v>161</v>
      </c>
      <c r="BM148" s="151" t="s">
        <v>807</v>
      </c>
    </row>
    <row r="149" spans="1:47" s="2" customFormat="1" ht="29.25">
      <c r="A149" s="30"/>
      <c r="B149" s="31"/>
      <c r="C149" s="30"/>
      <c r="D149" s="153" t="s">
        <v>167</v>
      </c>
      <c r="E149" s="30"/>
      <c r="F149" s="154" t="s">
        <v>290</v>
      </c>
      <c r="G149" s="30"/>
      <c r="H149" s="30"/>
      <c r="I149" s="30"/>
      <c r="J149" s="30"/>
      <c r="K149" s="30"/>
      <c r="L149" s="31"/>
      <c r="M149" s="155"/>
      <c r="N149" s="156"/>
      <c r="O149" s="56"/>
      <c r="P149" s="56"/>
      <c r="Q149" s="56"/>
      <c r="R149" s="56"/>
      <c r="S149" s="56"/>
      <c r="T149" s="57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8" t="s">
        <v>167</v>
      </c>
      <c r="AU149" s="18" t="s">
        <v>81</v>
      </c>
    </row>
    <row r="150" spans="1:65" s="2" customFormat="1" ht="24.2" customHeight="1">
      <c r="A150" s="30"/>
      <c r="B150" s="140"/>
      <c r="C150" s="141">
        <v>61</v>
      </c>
      <c r="D150" s="141" t="s">
        <v>162</v>
      </c>
      <c r="E150" s="142" t="s">
        <v>291</v>
      </c>
      <c r="F150" s="143" t="s">
        <v>292</v>
      </c>
      <c r="G150" s="144" t="s">
        <v>245</v>
      </c>
      <c r="H150" s="145">
        <v>4.95</v>
      </c>
      <c r="I150" s="146">
        <v>5.04</v>
      </c>
      <c r="J150" s="146">
        <f>ROUND(I150*H150,2)</f>
        <v>24.95</v>
      </c>
      <c r="K150" s="143" t="s">
        <v>1011</v>
      </c>
      <c r="L150" s="31"/>
      <c r="M150" s="147" t="s">
        <v>1</v>
      </c>
      <c r="N150" s="148" t="s">
        <v>39</v>
      </c>
      <c r="O150" s="149">
        <v>0</v>
      </c>
      <c r="P150" s="149">
        <f>O150*H150</f>
        <v>0</v>
      </c>
      <c r="Q150" s="149">
        <v>0</v>
      </c>
      <c r="R150" s="149">
        <f>Q150*H150</f>
        <v>0</v>
      </c>
      <c r="S150" s="149">
        <v>0</v>
      </c>
      <c r="T150" s="15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1" t="s">
        <v>161</v>
      </c>
      <c r="AT150" s="151" t="s">
        <v>162</v>
      </c>
      <c r="AU150" s="151" t="s">
        <v>81</v>
      </c>
      <c r="AY150" s="18" t="s">
        <v>160</v>
      </c>
      <c r="BE150" s="152">
        <f>IF(N150="základní",J150,0)</f>
        <v>24.95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81</v>
      </c>
      <c r="BK150" s="152">
        <f>ROUND(I150*H150,2)</f>
        <v>24.95</v>
      </c>
      <c r="BL150" s="18" t="s">
        <v>161</v>
      </c>
      <c r="BM150" s="151" t="s">
        <v>808</v>
      </c>
    </row>
    <row r="151" spans="2:51" s="12" customFormat="1" ht="12">
      <c r="B151" s="157"/>
      <c r="D151" s="153" t="s">
        <v>169</v>
      </c>
      <c r="E151" s="158" t="s">
        <v>1</v>
      </c>
      <c r="F151" s="159" t="s">
        <v>809</v>
      </c>
      <c r="H151" s="160">
        <v>4.95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AT151" s="158" t="s">
        <v>169</v>
      </c>
      <c r="AU151" s="158" t="s">
        <v>81</v>
      </c>
      <c r="AV151" s="12" t="s">
        <v>83</v>
      </c>
      <c r="AW151" s="12" t="s">
        <v>31</v>
      </c>
      <c r="AX151" s="12" t="s">
        <v>74</v>
      </c>
      <c r="AY151" s="158" t="s">
        <v>160</v>
      </c>
    </row>
    <row r="152" spans="2:51" s="15" customFormat="1" ht="12">
      <c r="B152" s="177"/>
      <c r="D152" s="153" t="s">
        <v>169</v>
      </c>
      <c r="E152" s="178" t="s">
        <v>1</v>
      </c>
      <c r="F152" s="179" t="s">
        <v>199</v>
      </c>
      <c r="H152" s="180">
        <v>4.95</v>
      </c>
      <c r="L152" s="177"/>
      <c r="M152" s="181"/>
      <c r="N152" s="182"/>
      <c r="O152" s="182"/>
      <c r="P152" s="182"/>
      <c r="Q152" s="182"/>
      <c r="R152" s="182"/>
      <c r="S152" s="182"/>
      <c r="T152" s="183"/>
      <c r="AT152" s="178" t="s">
        <v>169</v>
      </c>
      <c r="AU152" s="178" t="s">
        <v>81</v>
      </c>
      <c r="AV152" s="15" t="s">
        <v>161</v>
      </c>
      <c r="AW152" s="15" t="s">
        <v>31</v>
      </c>
      <c r="AX152" s="15" t="s">
        <v>81</v>
      </c>
      <c r="AY152" s="178" t="s">
        <v>160</v>
      </c>
    </row>
    <row r="153" spans="1:65" s="2" customFormat="1" ht="24.2" customHeight="1">
      <c r="A153" s="30"/>
      <c r="B153" s="140"/>
      <c r="C153" s="141">
        <v>62</v>
      </c>
      <c r="D153" s="141" t="s">
        <v>162</v>
      </c>
      <c r="E153" s="142" t="s">
        <v>295</v>
      </c>
      <c r="F153" s="143" t="s">
        <v>296</v>
      </c>
      <c r="G153" s="144" t="s">
        <v>245</v>
      </c>
      <c r="H153" s="145">
        <v>0.55</v>
      </c>
      <c r="I153" s="146">
        <v>142.88</v>
      </c>
      <c r="J153" s="146">
        <f>ROUND(I153*H153,2)</f>
        <v>78.58</v>
      </c>
      <c r="K153" s="143" t="s">
        <v>1011</v>
      </c>
      <c r="L153" s="31"/>
      <c r="M153" s="147" t="s">
        <v>1</v>
      </c>
      <c r="N153" s="148" t="s">
        <v>39</v>
      </c>
      <c r="O153" s="149">
        <v>0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1" t="s">
        <v>161</v>
      </c>
      <c r="AT153" s="151" t="s">
        <v>162</v>
      </c>
      <c r="AU153" s="151" t="s">
        <v>81</v>
      </c>
      <c r="AY153" s="18" t="s">
        <v>160</v>
      </c>
      <c r="BE153" s="152">
        <f>IF(N153="základní",J153,0)</f>
        <v>78.58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81</v>
      </c>
      <c r="BK153" s="152">
        <f>ROUND(I153*H153,2)</f>
        <v>78.58</v>
      </c>
      <c r="BL153" s="18" t="s">
        <v>161</v>
      </c>
      <c r="BM153" s="151" t="s">
        <v>810</v>
      </c>
    </row>
    <row r="154" spans="1:65" s="2" customFormat="1" ht="24.2" customHeight="1">
      <c r="A154" s="30"/>
      <c r="B154" s="140"/>
      <c r="C154" s="141">
        <v>63</v>
      </c>
      <c r="D154" s="141" t="s">
        <v>162</v>
      </c>
      <c r="E154" s="142" t="s">
        <v>298</v>
      </c>
      <c r="F154" s="143" t="s">
        <v>299</v>
      </c>
      <c r="G154" s="144" t="s">
        <v>245</v>
      </c>
      <c r="H154" s="145">
        <v>3.3</v>
      </c>
      <c r="I154" s="146">
        <v>12.75</v>
      </c>
      <c r="J154" s="146">
        <f>ROUND(I154*H154,2)</f>
        <v>42.08</v>
      </c>
      <c r="K154" s="143" t="s">
        <v>1011</v>
      </c>
      <c r="L154" s="31"/>
      <c r="M154" s="147" t="s">
        <v>1</v>
      </c>
      <c r="N154" s="148" t="s">
        <v>39</v>
      </c>
      <c r="O154" s="149">
        <v>0</v>
      </c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1" t="s">
        <v>161</v>
      </c>
      <c r="AT154" s="151" t="s">
        <v>162</v>
      </c>
      <c r="AU154" s="151" t="s">
        <v>81</v>
      </c>
      <c r="AY154" s="18" t="s">
        <v>160</v>
      </c>
      <c r="BE154" s="152">
        <f>IF(N154="základní",J154,0)</f>
        <v>42.08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81</v>
      </c>
      <c r="BK154" s="152">
        <f>ROUND(I154*H154,2)</f>
        <v>42.08</v>
      </c>
      <c r="BL154" s="18" t="s">
        <v>161</v>
      </c>
      <c r="BM154" s="151" t="s">
        <v>811</v>
      </c>
    </row>
    <row r="155" spans="2:51" s="12" customFormat="1" ht="12">
      <c r="B155" s="157"/>
      <c r="D155" s="153" t="s">
        <v>169</v>
      </c>
      <c r="E155" s="158" t="s">
        <v>1</v>
      </c>
      <c r="F155" s="159" t="s">
        <v>812</v>
      </c>
      <c r="H155" s="160">
        <v>3.3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169</v>
      </c>
      <c r="AU155" s="158" t="s">
        <v>81</v>
      </c>
      <c r="AV155" s="12" t="s">
        <v>83</v>
      </c>
      <c r="AW155" s="12" t="s">
        <v>31</v>
      </c>
      <c r="AX155" s="12" t="s">
        <v>74</v>
      </c>
      <c r="AY155" s="158" t="s">
        <v>160</v>
      </c>
    </row>
    <row r="156" spans="2:51" s="15" customFormat="1" ht="12">
      <c r="B156" s="177"/>
      <c r="D156" s="153" t="s">
        <v>169</v>
      </c>
      <c r="E156" s="178" t="s">
        <v>1</v>
      </c>
      <c r="F156" s="179" t="s">
        <v>199</v>
      </c>
      <c r="H156" s="180">
        <v>3.3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169</v>
      </c>
      <c r="AU156" s="178" t="s">
        <v>81</v>
      </c>
      <c r="AV156" s="15" t="s">
        <v>161</v>
      </c>
      <c r="AW156" s="15" t="s">
        <v>31</v>
      </c>
      <c r="AX156" s="15" t="s">
        <v>81</v>
      </c>
      <c r="AY156" s="178" t="s">
        <v>160</v>
      </c>
    </row>
    <row r="157" spans="1:65" s="2" customFormat="1" ht="24.2" customHeight="1">
      <c r="A157" s="30"/>
      <c r="B157" s="140"/>
      <c r="C157" s="141">
        <v>65</v>
      </c>
      <c r="D157" s="141" t="s">
        <v>162</v>
      </c>
      <c r="E157" s="142" t="s">
        <v>302</v>
      </c>
      <c r="F157" s="143" t="s">
        <v>303</v>
      </c>
      <c r="G157" s="144" t="s">
        <v>245</v>
      </c>
      <c r="H157" s="145">
        <v>0.55</v>
      </c>
      <c r="I157" s="146">
        <v>330</v>
      </c>
      <c r="J157" s="146">
        <f>ROUND(I157*H157,2)</f>
        <v>181.5</v>
      </c>
      <c r="K157" s="143" t="s">
        <v>1011</v>
      </c>
      <c r="L157" s="31"/>
      <c r="M157" s="147" t="s">
        <v>1</v>
      </c>
      <c r="N157" s="148" t="s">
        <v>39</v>
      </c>
      <c r="O157" s="149">
        <v>0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1" t="s">
        <v>161</v>
      </c>
      <c r="AT157" s="151" t="s">
        <v>162</v>
      </c>
      <c r="AU157" s="151" t="s">
        <v>81</v>
      </c>
      <c r="AY157" s="18" t="s">
        <v>160</v>
      </c>
      <c r="BE157" s="152">
        <f>IF(N157="základní",J157,0)</f>
        <v>181.5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81</v>
      </c>
      <c r="BK157" s="152">
        <f>ROUND(I157*H157,2)</f>
        <v>181.5</v>
      </c>
      <c r="BL157" s="18" t="s">
        <v>161</v>
      </c>
      <c r="BM157" s="151" t="s">
        <v>813</v>
      </c>
    </row>
    <row r="158" spans="2:51" s="12" customFormat="1" ht="12">
      <c r="B158" s="157"/>
      <c r="D158" s="153" t="s">
        <v>169</v>
      </c>
      <c r="E158" s="158" t="s">
        <v>1</v>
      </c>
      <c r="F158" s="159" t="s">
        <v>814</v>
      </c>
      <c r="H158" s="160">
        <v>0.55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58" t="s">
        <v>169</v>
      </c>
      <c r="AU158" s="158" t="s">
        <v>81</v>
      </c>
      <c r="AV158" s="12" t="s">
        <v>83</v>
      </c>
      <c r="AW158" s="12" t="s">
        <v>31</v>
      </c>
      <c r="AX158" s="12" t="s">
        <v>81</v>
      </c>
      <c r="AY158" s="158" t="s">
        <v>160</v>
      </c>
    </row>
    <row r="159" spans="2:63" s="11" customFormat="1" ht="25.9" customHeight="1">
      <c r="B159" s="130"/>
      <c r="D159" s="131" t="s">
        <v>73</v>
      </c>
      <c r="E159" s="132" t="s">
        <v>815</v>
      </c>
      <c r="F159" s="132" t="s">
        <v>816</v>
      </c>
      <c r="J159" s="133">
        <f>BK159</f>
        <v>37700</v>
      </c>
      <c r="L159" s="130"/>
      <c r="M159" s="134"/>
      <c r="N159" s="135"/>
      <c r="O159" s="135"/>
      <c r="P159" s="136">
        <f>SUM(P160:P161)</f>
        <v>0</v>
      </c>
      <c r="Q159" s="135"/>
      <c r="R159" s="136">
        <f>SUM(R160:R161)</f>
        <v>0</v>
      </c>
      <c r="S159" s="135"/>
      <c r="T159" s="137">
        <f>SUM(T160:T161)</f>
        <v>0</v>
      </c>
      <c r="AR159" s="131" t="s">
        <v>81</v>
      </c>
      <c r="AT159" s="138" t="s">
        <v>73</v>
      </c>
      <c r="AU159" s="138" t="s">
        <v>74</v>
      </c>
      <c r="AY159" s="131" t="s">
        <v>160</v>
      </c>
      <c r="BK159" s="139">
        <f>SUM(BK160:BK161)</f>
        <v>37700</v>
      </c>
    </row>
    <row r="160" spans="1:65" s="2" customFormat="1" ht="16.5" customHeight="1">
      <c r="A160" s="30"/>
      <c r="B160" s="140"/>
      <c r="C160" s="141"/>
      <c r="D160" s="141" t="s">
        <v>162</v>
      </c>
      <c r="E160" s="142" t="s">
        <v>817</v>
      </c>
      <c r="F160" s="143" t="s">
        <v>818</v>
      </c>
      <c r="G160" s="144" t="s">
        <v>819</v>
      </c>
      <c r="H160" s="145">
        <v>1</v>
      </c>
      <c r="I160" s="146">
        <v>37700</v>
      </c>
      <c r="J160" s="146">
        <f>ROUND(I160*H160,2)</f>
        <v>37700</v>
      </c>
      <c r="K160" s="143" t="s">
        <v>1014</v>
      </c>
      <c r="L160" s="31"/>
      <c r="M160" s="147" t="s">
        <v>1</v>
      </c>
      <c r="N160" s="148" t="s">
        <v>39</v>
      </c>
      <c r="O160" s="149">
        <v>0</v>
      </c>
      <c r="P160" s="149">
        <f>O160*H160</f>
        <v>0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1" t="s">
        <v>161</v>
      </c>
      <c r="AT160" s="151" t="s">
        <v>162</v>
      </c>
      <c r="AU160" s="151" t="s">
        <v>81</v>
      </c>
      <c r="AY160" s="18" t="s">
        <v>160</v>
      </c>
      <c r="BE160" s="152">
        <f>IF(N160="základní",J160,0)</f>
        <v>37700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81</v>
      </c>
      <c r="BK160" s="152">
        <f>ROUND(I160*H160,2)</f>
        <v>37700</v>
      </c>
      <c r="BL160" s="18" t="s">
        <v>161</v>
      </c>
      <c r="BM160" s="151" t="s">
        <v>820</v>
      </c>
    </row>
    <row r="161" spans="1:47" s="2" customFormat="1" ht="19.5">
      <c r="A161" s="30"/>
      <c r="B161" s="31"/>
      <c r="C161" s="30"/>
      <c r="D161" s="153" t="s">
        <v>167</v>
      </c>
      <c r="E161" s="30"/>
      <c r="F161" s="154" t="s">
        <v>821</v>
      </c>
      <c r="G161" s="30"/>
      <c r="H161" s="30"/>
      <c r="I161" s="30"/>
      <c r="J161" s="30"/>
      <c r="K161" s="30"/>
      <c r="L161" s="31"/>
      <c r="M161" s="206"/>
      <c r="N161" s="207"/>
      <c r="O161" s="208"/>
      <c r="P161" s="208"/>
      <c r="Q161" s="208"/>
      <c r="R161" s="208"/>
      <c r="S161" s="208"/>
      <c r="T161" s="209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8" t="s">
        <v>167</v>
      </c>
      <c r="AU161" s="18" t="s">
        <v>81</v>
      </c>
    </row>
    <row r="162" spans="1:31" s="2" customFormat="1" ht="6.95" customHeight="1">
      <c r="A162" s="30"/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31"/>
      <c r="M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</sheetData>
  <autoFilter ref="C127:K161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1"/>
  <sheetViews>
    <sheetView showGridLines="0" workbookViewId="0" topLeftCell="A135">
      <selection activeCell="K152" sqref="K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30" customHeight="1">
      <c r="A13" s="30"/>
      <c r="B13" s="31"/>
      <c r="C13" s="30"/>
      <c r="D13" s="30"/>
      <c r="E13" s="257" t="s">
        <v>822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ROUND(J127,2)</f>
        <v>79985.67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ROUND((SUM(BE127:BE170)),2)</f>
        <v>79985.67</v>
      </c>
      <c r="G37" s="30"/>
      <c r="H37" s="30"/>
      <c r="I37" s="104">
        <v>0.21</v>
      </c>
      <c r="J37" s="103">
        <f>ROUND(((SUM(BE127:BE170))*I37),2)</f>
        <v>16796.99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ROUND((SUM(BF127:BF170)),2)</f>
        <v>0</v>
      </c>
      <c r="G38" s="30"/>
      <c r="H38" s="30"/>
      <c r="I38" s="104">
        <v>0.15</v>
      </c>
      <c r="J38" s="103">
        <f>ROUND(((SUM(BF127:BF170))*I38),2)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ROUND((SUM(BG127:BG170)),2)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ROUND((SUM(BH127:BH170)),2)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ROUND((SUM(BI127:BI170)),2)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96782.66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30" customHeight="1">
      <c r="A91" s="30"/>
      <c r="B91" s="31"/>
      <c r="C91" s="30"/>
      <c r="D91" s="30"/>
      <c r="E91" s="257" t="str">
        <f>E13</f>
        <v>007 - ZM 007 - Dobetonávka po odejmutí parapetních panelů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J127</f>
        <v>79985.67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306</v>
      </c>
      <c r="E101" s="118"/>
      <c r="F101" s="118"/>
      <c r="G101" s="118"/>
      <c r="H101" s="118"/>
      <c r="I101" s="118"/>
      <c r="J101" s="119">
        <f>J128</f>
        <v>79985.67</v>
      </c>
      <c r="L101" s="116"/>
    </row>
    <row r="102" spans="2:12" s="16" customFormat="1" ht="19.9" customHeight="1">
      <c r="B102" s="188"/>
      <c r="D102" s="189" t="s">
        <v>823</v>
      </c>
      <c r="E102" s="190"/>
      <c r="F102" s="190"/>
      <c r="G102" s="190"/>
      <c r="H102" s="190"/>
      <c r="I102" s="190"/>
      <c r="J102" s="191">
        <f>J129</f>
        <v>77145.78</v>
      </c>
      <c r="L102" s="188"/>
    </row>
    <row r="103" spans="2:12" s="16" customFormat="1" ht="19.9" customHeight="1">
      <c r="B103" s="188"/>
      <c r="D103" s="189" t="s">
        <v>308</v>
      </c>
      <c r="E103" s="190"/>
      <c r="F103" s="190"/>
      <c r="G103" s="190"/>
      <c r="H103" s="190"/>
      <c r="I103" s="190"/>
      <c r="J103" s="191">
        <f>J168</f>
        <v>2839.89</v>
      </c>
      <c r="L103" s="188"/>
    </row>
    <row r="104" spans="1:31" s="2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2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4.95" customHeight="1">
      <c r="A110" s="30"/>
      <c r="B110" s="31"/>
      <c r="C110" s="22" t="s">
        <v>145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6.5" customHeight="1">
      <c r="A113" s="30"/>
      <c r="B113" s="31"/>
      <c r="C113" s="30"/>
      <c r="D113" s="30"/>
      <c r="E113" s="262" t="str">
        <f>E7</f>
        <v>Bytový dům, ul. K Archivu 1993/2, Nový Jičín</v>
      </c>
      <c r="F113" s="263"/>
      <c r="G113" s="263"/>
      <c r="H113" s="263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s="1" customFormat="1" ht="12" customHeight="1">
      <c r="B114" s="21"/>
      <c r="C114" s="27" t="s">
        <v>131</v>
      </c>
      <c r="L114" s="21"/>
    </row>
    <row r="115" spans="2:12" s="1" customFormat="1" ht="16.5" customHeight="1">
      <c r="B115" s="21"/>
      <c r="E115" s="262" t="s">
        <v>132</v>
      </c>
      <c r="F115" s="237"/>
      <c r="G115" s="237"/>
      <c r="H115" s="237"/>
      <c r="L115" s="21"/>
    </row>
    <row r="116" spans="2:12" s="1" customFormat="1" ht="12" customHeight="1">
      <c r="B116" s="21"/>
      <c r="C116" s="27" t="s">
        <v>133</v>
      </c>
      <c r="L116" s="21"/>
    </row>
    <row r="117" spans="1:31" s="2" customFormat="1" ht="16.5" customHeight="1">
      <c r="A117" s="30"/>
      <c r="B117" s="31"/>
      <c r="C117" s="30"/>
      <c r="D117" s="30"/>
      <c r="E117" s="264" t="s">
        <v>134</v>
      </c>
      <c r="F117" s="265"/>
      <c r="G117" s="265"/>
      <c r="H117" s="265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135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30" customHeight="1">
      <c r="A119" s="30"/>
      <c r="B119" s="31"/>
      <c r="C119" s="30"/>
      <c r="D119" s="30"/>
      <c r="E119" s="257" t="str">
        <f>E13</f>
        <v>007 - ZM 007 - Dobetonávka po odejmutí parapetních panelů</v>
      </c>
      <c r="F119" s="265"/>
      <c r="G119" s="265"/>
      <c r="H119" s="265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18</v>
      </c>
      <c r="D121" s="30"/>
      <c r="E121" s="30"/>
      <c r="F121" s="25" t="str">
        <f>F16</f>
        <v xml:space="preserve"> </v>
      </c>
      <c r="G121" s="30"/>
      <c r="H121" s="30"/>
      <c r="I121" s="27" t="s">
        <v>20</v>
      </c>
      <c r="J121" s="53">
        <f>IF(J16="","",J16)</f>
        <v>44475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21</v>
      </c>
      <c r="D123" s="30"/>
      <c r="E123" s="30"/>
      <c r="F123" s="25" t="str">
        <f>E19</f>
        <v xml:space="preserve">Město Nový Jičín - </v>
      </c>
      <c r="G123" s="30"/>
      <c r="H123" s="30"/>
      <c r="I123" s="27" t="s">
        <v>30</v>
      </c>
      <c r="J123" s="28" t="str">
        <f>E25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2" customHeight="1">
      <c r="A124" s="30"/>
      <c r="B124" s="31"/>
      <c r="C124" s="27" t="s">
        <v>27</v>
      </c>
      <c r="D124" s="30"/>
      <c r="E124" s="30"/>
      <c r="F124" s="25" t="str">
        <f>IF(E22="","",E22)</f>
        <v>NOSTA, s.r.o.</v>
      </c>
      <c r="G124" s="30"/>
      <c r="H124" s="30"/>
      <c r="I124" s="27" t="s">
        <v>32</v>
      </c>
      <c r="J124" s="28" t="str">
        <f>E28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20"/>
      <c r="B126" s="121"/>
      <c r="C126" s="122" t="s">
        <v>146</v>
      </c>
      <c r="D126" s="123" t="s">
        <v>59</v>
      </c>
      <c r="E126" s="123" t="s">
        <v>55</v>
      </c>
      <c r="F126" s="123" t="s">
        <v>56</v>
      </c>
      <c r="G126" s="123" t="s">
        <v>147</v>
      </c>
      <c r="H126" s="123" t="s">
        <v>148</v>
      </c>
      <c r="I126" s="123" t="s">
        <v>149</v>
      </c>
      <c r="J126" s="123" t="s">
        <v>139</v>
      </c>
      <c r="K126" s="124" t="s">
        <v>150</v>
      </c>
      <c r="L126" s="125"/>
      <c r="M126" s="60" t="s">
        <v>1</v>
      </c>
      <c r="N126" s="61" t="s">
        <v>38</v>
      </c>
      <c r="O126" s="61" t="s">
        <v>151</v>
      </c>
      <c r="P126" s="61" t="s">
        <v>152</v>
      </c>
      <c r="Q126" s="61" t="s">
        <v>153</v>
      </c>
      <c r="R126" s="61" t="s">
        <v>154</v>
      </c>
      <c r="S126" s="61" t="s">
        <v>155</v>
      </c>
      <c r="T126" s="62" t="s">
        <v>156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9" customHeight="1">
      <c r="A127" s="30"/>
      <c r="B127" s="31"/>
      <c r="C127" s="67" t="s">
        <v>157</v>
      </c>
      <c r="D127" s="30"/>
      <c r="E127" s="30"/>
      <c r="F127" s="30"/>
      <c r="G127" s="30"/>
      <c r="H127" s="30"/>
      <c r="I127" s="30"/>
      <c r="J127" s="126">
        <f>BK127</f>
        <v>79985.67</v>
      </c>
      <c r="K127" s="30"/>
      <c r="L127" s="31"/>
      <c r="M127" s="63"/>
      <c r="N127" s="54"/>
      <c r="O127" s="64"/>
      <c r="P127" s="127">
        <f>P128</f>
        <v>66.0571995</v>
      </c>
      <c r="Q127" s="64"/>
      <c r="R127" s="127">
        <f>R128</f>
        <v>7.5689688882</v>
      </c>
      <c r="S127" s="64"/>
      <c r="T127" s="128">
        <f>T128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73</v>
      </c>
      <c r="AU127" s="18" t="s">
        <v>141</v>
      </c>
      <c r="BK127" s="129">
        <f>BK128</f>
        <v>79985.67</v>
      </c>
    </row>
    <row r="128" spans="2:63" s="11" customFormat="1" ht="25.9" customHeight="1">
      <c r="B128" s="130"/>
      <c r="D128" s="131" t="s">
        <v>73</v>
      </c>
      <c r="E128" s="132" t="s">
        <v>311</v>
      </c>
      <c r="F128" s="132" t="s">
        <v>312</v>
      </c>
      <c r="J128" s="133">
        <f>BK128</f>
        <v>79985.67</v>
      </c>
      <c r="L128" s="130"/>
      <c r="M128" s="134"/>
      <c r="N128" s="135"/>
      <c r="O128" s="135"/>
      <c r="P128" s="136">
        <f>P129+P168</f>
        <v>66.0571995</v>
      </c>
      <c r="Q128" s="135"/>
      <c r="R128" s="136">
        <f>R129+R168</f>
        <v>7.5689688882</v>
      </c>
      <c r="S128" s="135"/>
      <c r="T128" s="137">
        <f>T129+T168</f>
        <v>0</v>
      </c>
      <c r="AR128" s="131" t="s">
        <v>81</v>
      </c>
      <c r="AT128" s="138" t="s">
        <v>73</v>
      </c>
      <c r="AU128" s="138" t="s">
        <v>74</v>
      </c>
      <c r="AY128" s="131" t="s">
        <v>160</v>
      </c>
      <c r="BK128" s="139">
        <f>BK129+BK168</f>
        <v>79985.67</v>
      </c>
    </row>
    <row r="129" spans="2:63" s="11" customFormat="1" ht="22.9" customHeight="1">
      <c r="B129" s="130"/>
      <c r="D129" s="131" t="s">
        <v>73</v>
      </c>
      <c r="E129" s="192" t="s">
        <v>91</v>
      </c>
      <c r="F129" s="192" t="s">
        <v>400</v>
      </c>
      <c r="J129" s="193">
        <f>BK129</f>
        <v>77145.78</v>
      </c>
      <c r="L129" s="130"/>
      <c r="M129" s="134"/>
      <c r="N129" s="135"/>
      <c r="O129" s="135"/>
      <c r="P129" s="136">
        <f>SUM(P130:P167)</f>
        <v>66.0571995</v>
      </c>
      <c r="Q129" s="135"/>
      <c r="R129" s="136">
        <f>SUM(R130:R167)</f>
        <v>7.5689688882</v>
      </c>
      <c r="S129" s="135"/>
      <c r="T129" s="137">
        <f>SUM(T130:T167)</f>
        <v>0</v>
      </c>
      <c r="AR129" s="131" t="s">
        <v>81</v>
      </c>
      <c r="AT129" s="138" t="s">
        <v>73</v>
      </c>
      <c r="AU129" s="138" t="s">
        <v>81</v>
      </c>
      <c r="AY129" s="131" t="s">
        <v>160</v>
      </c>
      <c r="BK129" s="139">
        <f>SUM(BK130:BK167)</f>
        <v>77145.78</v>
      </c>
    </row>
    <row r="130" spans="1:65" s="2" customFormat="1" ht="25.5" customHeight="1">
      <c r="A130" s="30"/>
      <c r="B130" s="140"/>
      <c r="C130" s="141"/>
      <c r="D130" s="141" t="s">
        <v>162</v>
      </c>
      <c r="E130" s="142" t="s">
        <v>824</v>
      </c>
      <c r="F130" s="143" t="s">
        <v>825</v>
      </c>
      <c r="G130" s="144" t="s">
        <v>165</v>
      </c>
      <c r="H130" s="145">
        <v>2.98883</v>
      </c>
      <c r="I130" s="146">
        <v>2840</v>
      </c>
      <c r="J130" s="146">
        <f>ROUND(I130*H130,2)</f>
        <v>8488.28</v>
      </c>
      <c r="K130" s="143" t="s">
        <v>1013</v>
      </c>
      <c r="L130" s="31"/>
      <c r="M130" s="147" t="s">
        <v>1</v>
      </c>
      <c r="N130" s="148" t="s">
        <v>39</v>
      </c>
      <c r="O130" s="149">
        <v>1.2</v>
      </c>
      <c r="P130" s="149">
        <f>O130*H130</f>
        <v>3.586596</v>
      </c>
      <c r="Q130" s="149">
        <v>2.45329</v>
      </c>
      <c r="R130" s="149">
        <f>Q130*H130</f>
        <v>7.3324667507</v>
      </c>
      <c r="S130" s="149">
        <v>0</v>
      </c>
      <c r="T130" s="15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1" t="s">
        <v>161</v>
      </c>
      <c r="AT130" s="151" t="s">
        <v>162</v>
      </c>
      <c r="AU130" s="151" t="s">
        <v>83</v>
      </c>
      <c r="AY130" s="18" t="s">
        <v>160</v>
      </c>
      <c r="BE130" s="152">
        <f>IF(N130="základní",J130,0)</f>
        <v>8488.28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81</v>
      </c>
      <c r="BK130" s="152">
        <f>ROUND(I130*H130,2)</f>
        <v>8488.28</v>
      </c>
      <c r="BL130" s="18" t="s">
        <v>161</v>
      </c>
      <c r="BM130" s="151" t="s">
        <v>826</v>
      </c>
    </row>
    <row r="131" spans="2:51" s="14" customFormat="1" ht="12">
      <c r="B131" s="171"/>
      <c r="D131" s="153" t="s">
        <v>169</v>
      </c>
      <c r="E131" s="172" t="s">
        <v>1</v>
      </c>
      <c r="F131" s="173" t="s">
        <v>827</v>
      </c>
      <c r="H131" s="172" t="s">
        <v>1</v>
      </c>
      <c r="L131" s="171"/>
      <c r="M131" s="174"/>
      <c r="N131" s="175"/>
      <c r="O131" s="175"/>
      <c r="P131" s="175"/>
      <c r="Q131" s="175"/>
      <c r="R131" s="175"/>
      <c r="S131" s="175"/>
      <c r="T131" s="176"/>
      <c r="AT131" s="172" t="s">
        <v>169</v>
      </c>
      <c r="AU131" s="172" t="s">
        <v>83</v>
      </c>
      <c r="AV131" s="14" t="s">
        <v>81</v>
      </c>
      <c r="AW131" s="14" t="s">
        <v>31</v>
      </c>
      <c r="AX131" s="14" t="s">
        <v>74</v>
      </c>
      <c r="AY131" s="172" t="s">
        <v>160</v>
      </c>
    </row>
    <row r="132" spans="2:51" s="14" customFormat="1" ht="12">
      <c r="B132" s="171"/>
      <c r="D132" s="153" t="s">
        <v>169</v>
      </c>
      <c r="E132" s="172" t="s">
        <v>1</v>
      </c>
      <c r="F132" s="173" t="s">
        <v>828</v>
      </c>
      <c r="H132" s="172" t="s">
        <v>1</v>
      </c>
      <c r="L132" s="171"/>
      <c r="M132" s="174"/>
      <c r="N132" s="175"/>
      <c r="O132" s="175"/>
      <c r="P132" s="175"/>
      <c r="Q132" s="175"/>
      <c r="R132" s="175"/>
      <c r="S132" s="175"/>
      <c r="T132" s="176"/>
      <c r="AT132" s="172" t="s">
        <v>169</v>
      </c>
      <c r="AU132" s="172" t="s">
        <v>83</v>
      </c>
      <c r="AV132" s="14" t="s">
        <v>81</v>
      </c>
      <c r="AW132" s="14" t="s">
        <v>31</v>
      </c>
      <c r="AX132" s="14" t="s">
        <v>74</v>
      </c>
      <c r="AY132" s="172" t="s">
        <v>160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829</v>
      </c>
      <c r="H133" s="160">
        <v>2.5662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83</v>
      </c>
      <c r="AV133" s="12" t="s">
        <v>83</v>
      </c>
      <c r="AW133" s="12" t="s">
        <v>31</v>
      </c>
      <c r="AX133" s="12" t="s">
        <v>74</v>
      </c>
      <c r="AY133" s="158" t="s">
        <v>160</v>
      </c>
    </row>
    <row r="134" spans="2:51" s="14" customFormat="1" ht="12">
      <c r="B134" s="171"/>
      <c r="D134" s="153" t="s">
        <v>169</v>
      </c>
      <c r="E134" s="172" t="s">
        <v>1</v>
      </c>
      <c r="F134" s="173" t="s">
        <v>830</v>
      </c>
      <c r="H134" s="172" t="s">
        <v>1</v>
      </c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169</v>
      </c>
      <c r="AU134" s="172" t="s">
        <v>83</v>
      </c>
      <c r="AV134" s="14" t="s">
        <v>81</v>
      </c>
      <c r="AW134" s="14" t="s">
        <v>31</v>
      </c>
      <c r="AX134" s="14" t="s">
        <v>74</v>
      </c>
      <c r="AY134" s="172" t="s">
        <v>160</v>
      </c>
    </row>
    <row r="135" spans="2:51" s="12" customFormat="1" ht="12">
      <c r="B135" s="157"/>
      <c r="D135" s="153" t="s">
        <v>169</v>
      </c>
      <c r="E135" s="158" t="s">
        <v>1</v>
      </c>
      <c r="F135" s="159" t="s">
        <v>831</v>
      </c>
      <c r="H135" s="160">
        <v>0.3825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169</v>
      </c>
      <c r="AU135" s="158" t="s">
        <v>83</v>
      </c>
      <c r="AV135" s="12" t="s">
        <v>83</v>
      </c>
      <c r="AW135" s="12" t="s">
        <v>31</v>
      </c>
      <c r="AX135" s="12" t="s">
        <v>74</v>
      </c>
      <c r="AY135" s="158" t="s">
        <v>160</v>
      </c>
    </row>
    <row r="136" spans="2:51" s="14" customFormat="1" ht="12">
      <c r="B136" s="171"/>
      <c r="D136" s="153" t="s">
        <v>169</v>
      </c>
      <c r="E136" s="172" t="s">
        <v>1</v>
      </c>
      <c r="F136" s="173" t="s">
        <v>832</v>
      </c>
      <c r="H136" s="172" t="s">
        <v>1</v>
      </c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169</v>
      </c>
      <c r="AU136" s="172" t="s">
        <v>83</v>
      </c>
      <c r="AV136" s="14" t="s">
        <v>81</v>
      </c>
      <c r="AW136" s="14" t="s">
        <v>31</v>
      </c>
      <c r="AX136" s="14" t="s">
        <v>74</v>
      </c>
      <c r="AY136" s="172" t="s">
        <v>160</v>
      </c>
    </row>
    <row r="137" spans="2:51" s="12" customFormat="1" ht="12">
      <c r="B137" s="157"/>
      <c r="D137" s="153" t="s">
        <v>169</v>
      </c>
      <c r="E137" s="158" t="s">
        <v>1</v>
      </c>
      <c r="F137" s="159" t="s">
        <v>833</v>
      </c>
      <c r="H137" s="160">
        <v>0.04013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169</v>
      </c>
      <c r="AU137" s="158" t="s">
        <v>83</v>
      </c>
      <c r="AV137" s="12" t="s">
        <v>83</v>
      </c>
      <c r="AW137" s="12" t="s">
        <v>31</v>
      </c>
      <c r="AX137" s="12" t="s">
        <v>74</v>
      </c>
      <c r="AY137" s="158" t="s">
        <v>160</v>
      </c>
    </row>
    <row r="138" spans="2:51" s="15" customFormat="1" ht="12">
      <c r="B138" s="177"/>
      <c r="D138" s="153" t="s">
        <v>169</v>
      </c>
      <c r="E138" s="178" t="s">
        <v>1</v>
      </c>
      <c r="F138" s="179" t="s">
        <v>199</v>
      </c>
      <c r="H138" s="180">
        <v>2.9888299999999997</v>
      </c>
      <c r="L138" s="177"/>
      <c r="M138" s="181"/>
      <c r="N138" s="182"/>
      <c r="O138" s="182"/>
      <c r="P138" s="182"/>
      <c r="Q138" s="182"/>
      <c r="R138" s="182"/>
      <c r="S138" s="182"/>
      <c r="T138" s="183"/>
      <c r="AT138" s="178" t="s">
        <v>169</v>
      </c>
      <c r="AU138" s="178" t="s">
        <v>83</v>
      </c>
      <c r="AV138" s="15" t="s">
        <v>161</v>
      </c>
      <c r="AW138" s="15" t="s">
        <v>31</v>
      </c>
      <c r="AX138" s="15" t="s">
        <v>81</v>
      </c>
      <c r="AY138" s="178" t="s">
        <v>160</v>
      </c>
    </row>
    <row r="139" spans="1:65" s="2" customFormat="1" ht="24.2" customHeight="1">
      <c r="A139" s="30"/>
      <c r="B139" s="140"/>
      <c r="C139" s="141"/>
      <c r="D139" s="141" t="s">
        <v>162</v>
      </c>
      <c r="E139" s="142" t="s">
        <v>834</v>
      </c>
      <c r="F139" s="143" t="s">
        <v>835</v>
      </c>
      <c r="G139" s="144" t="s">
        <v>213</v>
      </c>
      <c r="H139" s="145">
        <v>0.85</v>
      </c>
      <c r="I139" s="146">
        <v>369.6</v>
      </c>
      <c r="J139" s="146">
        <f>ROUND(I139*H139,2)</f>
        <v>314.16</v>
      </c>
      <c r="K139" s="143" t="s">
        <v>1013</v>
      </c>
      <c r="L139" s="31"/>
      <c r="M139" s="147" t="s">
        <v>1</v>
      </c>
      <c r="N139" s="148" t="s">
        <v>39</v>
      </c>
      <c r="O139" s="149">
        <v>0.499</v>
      </c>
      <c r="P139" s="149">
        <f>O139*H139</f>
        <v>0.42414999999999997</v>
      </c>
      <c r="Q139" s="149">
        <v>0.00275</v>
      </c>
      <c r="R139" s="149">
        <f>Q139*H139</f>
        <v>0.0023374999999999997</v>
      </c>
      <c r="S139" s="149">
        <v>0</v>
      </c>
      <c r="T139" s="15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1" t="s">
        <v>161</v>
      </c>
      <c r="AT139" s="151" t="s">
        <v>162</v>
      </c>
      <c r="AU139" s="151" t="s">
        <v>83</v>
      </c>
      <c r="AY139" s="18" t="s">
        <v>160</v>
      </c>
      <c r="BE139" s="152">
        <f>IF(N139="základní",J139,0)</f>
        <v>314.16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8" t="s">
        <v>81</v>
      </c>
      <c r="BK139" s="152">
        <f>ROUND(I139*H139,2)</f>
        <v>314.16</v>
      </c>
      <c r="BL139" s="18" t="s">
        <v>161</v>
      </c>
      <c r="BM139" s="151" t="s">
        <v>836</v>
      </c>
    </row>
    <row r="140" spans="2:51" s="14" customFormat="1" ht="12">
      <c r="B140" s="171"/>
      <c r="D140" s="153" t="s">
        <v>169</v>
      </c>
      <c r="E140" s="172" t="s">
        <v>1</v>
      </c>
      <c r="F140" s="173" t="s">
        <v>827</v>
      </c>
      <c r="H140" s="172" t="s">
        <v>1</v>
      </c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169</v>
      </c>
      <c r="AU140" s="172" t="s">
        <v>83</v>
      </c>
      <c r="AV140" s="14" t="s">
        <v>81</v>
      </c>
      <c r="AW140" s="14" t="s">
        <v>31</v>
      </c>
      <c r="AX140" s="14" t="s">
        <v>74</v>
      </c>
      <c r="AY140" s="172" t="s">
        <v>160</v>
      </c>
    </row>
    <row r="141" spans="2:51" s="14" customFormat="1" ht="12">
      <c r="B141" s="171"/>
      <c r="D141" s="153" t="s">
        <v>169</v>
      </c>
      <c r="E141" s="172" t="s">
        <v>1</v>
      </c>
      <c r="F141" s="173" t="s">
        <v>830</v>
      </c>
      <c r="H141" s="172" t="s">
        <v>1</v>
      </c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169</v>
      </c>
      <c r="AU141" s="172" t="s">
        <v>83</v>
      </c>
      <c r="AV141" s="14" t="s">
        <v>81</v>
      </c>
      <c r="AW141" s="14" t="s">
        <v>31</v>
      </c>
      <c r="AX141" s="14" t="s">
        <v>74</v>
      </c>
      <c r="AY141" s="172" t="s">
        <v>160</v>
      </c>
    </row>
    <row r="142" spans="2:51" s="12" customFormat="1" ht="12">
      <c r="B142" s="157"/>
      <c r="D142" s="153" t="s">
        <v>169</v>
      </c>
      <c r="E142" s="158" t="s">
        <v>1</v>
      </c>
      <c r="F142" s="159" t="s">
        <v>837</v>
      </c>
      <c r="H142" s="160">
        <v>0.85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169</v>
      </c>
      <c r="AU142" s="158" t="s">
        <v>83</v>
      </c>
      <c r="AV142" s="12" t="s">
        <v>83</v>
      </c>
      <c r="AW142" s="12" t="s">
        <v>31</v>
      </c>
      <c r="AX142" s="12" t="s">
        <v>74</v>
      </c>
      <c r="AY142" s="158" t="s">
        <v>160</v>
      </c>
    </row>
    <row r="143" spans="2:51" s="15" customFormat="1" ht="12">
      <c r="B143" s="177"/>
      <c r="D143" s="153" t="s">
        <v>169</v>
      </c>
      <c r="E143" s="178" t="s">
        <v>1</v>
      </c>
      <c r="F143" s="179" t="s">
        <v>199</v>
      </c>
      <c r="H143" s="180">
        <v>0.85</v>
      </c>
      <c r="L143" s="177"/>
      <c r="M143" s="181"/>
      <c r="N143" s="182"/>
      <c r="O143" s="182"/>
      <c r="P143" s="182"/>
      <c r="Q143" s="182"/>
      <c r="R143" s="182"/>
      <c r="S143" s="182"/>
      <c r="T143" s="183"/>
      <c r="AT143" s="178" t="s">
        <v>169</v>
      </c>
      <c r="AU143" s="178" t="s">
        <v>83</v>
      </c>
      <c r="AV143" s="15" t="s">
        <v>161</v>
      </c>
      <c r="AW143" s="15" t="s">
        <v>31</v>
      </c>
      <c r="AX143" s="15" t="s">
        <v>81</v>
      </c>
      <c r="AY143" s="178" t="s">
        <v>160</v>
      </c>
    </row>
    <row r="144" spans="1:65" s="2" customFormat="1" ht="24.2" customHeight="1">
      <c r="A144" s="30"/>
      <c r="B144" s="140"/>
      <c r="C144" s="141"/>
      <c r="D144" s="141" t="s">
        <v>162</v>
      </c>
      <c r="E144" s="142" t="s">
        <v>838</v>
      </c>
      <c r="F144" s="143" t="s">
        <v>839</v>
      </c>
      <c r="G144" s="144" t="s">
        <v>213</v>
      </c>
      <c r="H144" s="145">
        <v>0.85</v>
      </c>
      <c r="I144" s="146">
        <v>99.2</v>
      </c>
      <c r="J144" s="146">
        <f>ROUND(I144*H144,2)</f>
        <v>84.32</v>
      </c>
      <c r="K144" s="143" t="s">
        <v>1013</v>
      </c>
      <c r="L144" s="31"/>
      <c r="M144" s="147" t="s">
        <v>1</v>
      </c>
      <c r="N144" s="148" t="s">
        <v>39</v>
      </c>
      <c r="O144" s="149">
        <v>0.17</v>
      </c>
      <c r="P144" s="149">
        <f>O144*H144</f>
        <v>0.14450000000000002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1" t="s">
        <v>161</v>
      </c>
      <c r="AT144" s="151" t="s">
        <v>162</v>
      </c>
      <c r="AU144" s="151" t="s">
        <v>83</v>
      </c>
      <c r="AY144" s="18" t="s">
        <v>160</v>
      </c>
      <c r="BE144" s="152">
        <f>IF(N144="základní",J144,0)</f>
        <v>84.32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8" t="s">
        <v>81</v>
      </c>
      <c r="BK144" s="152">
        <f>ROUND(I144*H144,2)</f>
        <v>84.32</v>
      </c>
      <c r="BL144" s="18" t="s">
        <v>161</v>
      </c>
      <c r="BM144" s="151" t="s">
        <v>840</v>
      </c>
    </row>
    <row r="145" spans="1:65" s="2" customFormat="1" ht="24.2" customHeight="1">
      <c r="A145" s="30"/>
      <c r="B145" s="140"/>
      <c r="C145" s="141"/>
      <c r="D145" s="141" t="s">
        <v>162</v>
      </c>
      <c r="E145" s="142" t="s">
        <v>841</v>
      </c>
      <c r="F145" s="143" t="s">
        <v>842</v>
      </c>
      <c r="G145" s="144" t="s">
        <v>213</v>
      </c>
      <c r="H145" s="145">
        <v>26.06325</v>
      </c>
      <c r="I145" s="146">
        <v>800</v>
      </c>
      <c r="J145" s="146">
        <f>ROUND(I145*H145,2)</f>
        <v>20850.6</v>
      </c>
      <c r="K145" s="143" t="s">
        <v>1013</v>
      </c>
      <c r="L145" s="31"/>
      <c r="M145" s="147" t="s">
        <v>1</v>
      </c>
      <c r="N145" s="148" t="s">
        <v>39</v>
      </c>
      <c r="O145" s="149">
        <v>0.571</v>
      </c>
      <c r="P145" s="149">
        <f>O145*H145</f>
        <v>14.882115749999999</v>
      </c>
      <c r="Q145" s="149">
        <v>0.00346</v>
      </c>
      <c r="R145" s="149">
        <f>Q145*H145</f>
        <v>0.090178845</v>
      </c>
      <c r="S145" s="149">
        <v>0</v>
      </c>
      <c r="T145" s="15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1" t="s">
        <v>161</v>
      </c>
      <c r="AT145" s="151" t="s">
        <v>162</v>
      </c>
      <c r="AU145" s="151" t="s">
        <v>83</v>
      </c>
      <c r="AY145" s="18" t="s">
        <v>160</v>
      </c>
      <c r="BE145" s="152">
        <f>IF(N145="základní",J145,0)</f>
        <v>20850.6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81</v>
      </c>
      <c r="BK145" s="152">
        <f>ROUND(I145*H145,2)</f>
        <v>20850.6</v>
      </c>
      <c r="BL145" s="18" t="s">
        <v>161</v>
      </c>
      <c r="BM145" s="151" t="s">
        <v>843</v>
      </c>
    </row>
    <row r="146" spans="2:51" s="14" customFormat="1" ht="12">
      <c r="B146" s="171"/>
      <c r="D146" s="153" t="s">
        <v>169</v>
      </c>
      <c r="E146" s="172" t="s">
        <v>1</v>
      </c>
      <c r="F146" s="173" t="s">
        <v>827</v>
      </c>
      <c r="H146" s="172" t="s">
        <v>1</v>
      </c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169</v>
      </c>
      <c r="AU146" s="172" t="s">
        <v>83</v>
      </c>
      <c r="AV146" s="14" t="s">
        <v>81</v>
      </c>
      <c r="AW146" s="14" t="s">
        <v>31</v>
      </c>
      <c r="AX146" s="14" t="s">
        <v>74</v>
      </c>
      <c r="AY146" s="172" t="s">
        <v>160</v>
      </c>
    </row>
    <row r="147" spans="2:51" s="14" customFormat="1" ht="12">
      <c r="B147" s="171"/>
      <c r="D147" s="153" t="s">
        <v>169</v>
      </c>
      <c r="E147" s="172" t="s">
        <v>1</v>
      </c>
      <c r="F147" s="173" t="s">
        <v>828</v>
      </c>
      <c r="H147" s="172" t="s">
        <v>1</v>
      </c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169</v>
      </c>
      <c r="AU147" s="172" t="s">
        <v>83</v>
      </c>
      <c r="AV147" s="14" t="s">
        <v>81</v>
      </c>
      <c r="AW147" s="14" t="s">
        <v>31</v>
      </c>
      <c r="AX147" s="14" t="s">
        <v>74</v>
      </c>
      <c r="AY147" s="172" t="s">
        <v>160</v>
      </c>
    </row>
    <row r="148" spans="2:51" s="12" customFormat="1" ht="12">
      <c r="B148" s="157"/>
      <c r="D148" s="153" t="s">
        <v>169</v>
      </c>
      <c r="E148" s="158" t="s">
        <v>1</v>
      </c>
      <c r="F148" s="159" t="s">
        <v>844</v>
      </c>
      <c r="H148" s="160">
        <v>25.662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169</v>
      </c>
      <c r="AU148" s="158" t="s">
        <v>83</v>
      </c>
      <c r="AV148" s="12" t="s">
        <v>83</v>
      </c>
      <c r="AW148" s="12" t="s">
        <v>31</v>
      </c>
      <c r="AX148" s="12" t="s">
        <v>74</v>
      </c>
      <c r="AY148" s="158" t="s">
        <v>160</v>
      </c>
    </row>
    <row r="149" spans="2:51" s="14" customFormat="1" ht="12">
      <c r="B149" s="171"/>
      <c r="D149" s="153" t="s">
        <v>169</v>
      </c>
      <c r="E149" s="172" t="s">
        <v>1</v>
      </c>
      <c r="F149" s="173" t="s">
        <v>832</v>
      </c>
      <c r="H149" s="172" t="s">
        <v>1</v>
      </c>
      <c r="L149" s="171"/>
      <c r="M149" s="174"/>
      <c r="N149" s="175"/>
      <c r="O149" s="175"/>
      <c r="P149" s="175"/>
      <c r="Q149" s="175"/>
      <c r="R149" s="175"/>
      <c r="S149" s="175"/>
      <c r="T149" s="176"/>
      <c r="AT149" s="172" t="s">
        <v>169</v>
      </c>
      <c r="AU149" s="172" t="s">
        <v>83</v>
      </c>
      <c r="AV149" s="14" t="s">
        <v>81</v>
      </c>
      <c r="AW149" s="14" t="s">
        <v>31</v>
      </c>
      <c r="AX149" s="14" t="s">
        <v>74</v>
      </c>
      <c r="AY149" s="172" t="s">
        <v>160</v>
      </c>
    </row>
    <row r="150" spans="2:51" s="12" customFormat="1" ht="12">
      <c r="B150" s="157"/>
      <c r="D150" s="153" t="s">
        <v>169</v>
      </c>
      <c r="E150" s="158" t="s">
        <v>1</v>
      </c>
      <c r="F150" s="159" t="s">
        <v>845</v>
      </c>
      <c r="H150" s="160">
        <v>0.40125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8" t="s">
        <v>169</v>
      </c>
      <c r="AU150" s="158" t="s">
        <v>83</v>
      </c>
      <c r="AV150" s="12" t="s">
        <v>83</v>
      </c>
      <c r="AW150" s="12" t="s">
        <v>31</v>
      </c>
      <c r="AX150" s="12" t="s">
        <v>74</v>
      </c>
      <c r="AY150" s="158" t="s">
        <v>160</v>
      </c>
    </row>
    <row r="151" spans="2:51" s="15" customFormat="1" ht="12">
      <c r="B151" s="177"/>
      <c r="D151" s="153" t="s">
        <v>169</v>
      </c>
      <c r="E151" s="178" t="s">
        <v>1</v>
      </c>
      <c r="F151" s="179" t="s">
        <v>199</v>
      </c>
      <c r="H151" s="180">
        <v>26.06325</v>
      </c>
      <c r="L151" s="177"/>
      <c r="M151" s="181"/>
      <c r="N151" s="182"/>
      <c r="O151" s="182"/>
      <c r="P151" s="182"/>
      <c r="Q151" s="182"/>
      <c r="R151" s="182"/>
      <c r="S151" s="182"/>
      <c r="T151" s="183"/>
      <c r="AT151" s="178" t="s">
        <v>169</v>
      </c>
      <c r="AU151" s="178" t="s">
        <v>83</v>
      </c>
      <c r="AV151" s="15" t="s">
        <v>161</v>
      </c>
      <c r="AW151" s="15" t="s">
        <v>31</v>
      </c>
      <c r="AX151" s="15" t="s">
        <v>81</v>
      </c>
      <c r="AY151" s="178" t="s">
        <v>160</v>
      </c>
    </row>
    <row r="152" spans="1:65" s="2" customFormat="1" ht="27" customHeight="1">
      <c r="A152" s="30"/>
      <c r="B152" s="140"/>
      <c r="C152" s="141"/>
      <c r="D152" s="141" t="s">
        <v>162</v>
      </c>
      <c r="E152" s="142" t="s">
        <v>846</v>
      </c>
      <c r="F152" s="143" t="s">
        <v>847</v>
      </c>
      <c r="G152" s="144" t="s">
        <v>245</v>
      </c>
      <c r="H152" s="145">
        <v>0.13025</v>
      </c>
      <c r="I152" s="146">
        <v>38320</v>
      </c>
      <c r="J152" s="146">
        <f>ROUND(I152*H152,2)</f>
        <v>4991.18</v>
      </c>
      <c r="K152" s="143" t="s">
        <v>1013</v>
      </c>
      <c r="L152" s="31"/>
      <c r="M152" s="147" t="s">
        <v>1</v>
      </c>
      <c r="N152" s="148" t="s">
        <v>39</v>
      </c>
      <c r="O152" s="149">
        <v>15.231</v>
      </c>
      <c r="P152" s="149">
        <f>O152*H152</f>
        <v>1.98383775</v>
      </c>
      <c r="Q152" s="149">
        <v>1.06277</v>
      </c>
      <c r="R152" s="149">
        <f>Q152*H152</f>
        <v>0.1384257925</v>
      </c>
      <c r="S152" s="149">
        <v>0</v>
      </c>
      <c r="T152" s="15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1" t="s">
        <v>161</v>
      </c>
      <c r="AT152" s="151" t="s">
        <v>162</v>
      </c>
      <c r="AU152" s="151" t="s">
        <v>83</v>
      </c>
      <c r="AY152" s="18" t="s">
        <v>160</v>
      </c>
      <c r="BE152" s="152">
        <f>IF(N152="základní",J152,0)</f>
        <v>4991.18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81</v>
      </c>
      <c r="BK152" s="152">
        <f>ROUND(I152*H152,2)</f>
        <v>4991.18</v>
      </c>
      <c r="BL152" s="18" t="s">
        <v>161</v>
      </c>
      <c r="BM152" s="151" t="s">
        <v>848</v>
      </c>
    </row>
    <row r="153" spans="2:51" s="14" customFormat="1" ht="12">
      <c r="B153" s="171"/>
      <c r="D153" s="153" t="s">
        <v>169</v>
      </c>
      <c r="E153" s="172" t="s">
        <v>1</v>
      </c>
      <c r="F153" s="173" t="s">
        <v>827</v>
      </c>
      <c r="H153" s="172" t="s">
        <v>1</v>
      </c>
      <c r="L153" s="171"/>
      <c r="M153" s="174"/>
      <c r="N153" s="175"/>
      <c r="O153" s="175"/>
      <c r="P153" s="175"/>
      <c r="Q153" s="175"/>
      <c r="R153" s="175"/>
      <c r="S153" s="175"/>
      <c r="T153" s="176"/>
      <c r="AT153" s="172" t="s">
        <v>169</v>
      </c>
      <c r="AU153" s="172" t="s">
        <v>83</v>
      </c>
      <c r="AV153" s="14" t="s">
        <v>81</v>
      </c>
      <c r="AW153" s="14" t="s">
        <v>31</v>
      </c>
      <c r="AX153" s="14" t="s">
        <v>74</v>
      </c>
      <c r="AY153" s="172" t="s">
        <v>160</v>
      </c>
    </row>
    <row r="154" spans="2:51" s="14" customFormat="1" ht="12">
      <c r="B154" s="171"/>
      <c r="D154" s="153" t="s">
        <v>169</v>
      </c>
      <c r="E154" s="172" t="s">
        <v>1</v>
      </c>
      <c r="F154" s="173" t="s">
        <v>828</v>
      </c>
      <c r="H154" s="172" t="s">
        <v>1</v>
      </c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169</v>
      </c>
      <c r="AU154" s="172" t="s">
        <v>83</v>
      </c>
      <c r="AV154" s="14" t="s">
        <v>81</v>
      </c>
      <c r="AW154" s="14" t="s">
        <v>31</v>
      </c>
      <c r="AX154" s="14" t="s">
        <v>74</v>
      </c>
      <c r="AY154" s="172" t="s">
        <v>160</v>
      </c>
    </row>
    <row r="155" spans="2:51" s="12" customFormat="1" ht="12">
      <c r="B155" s="157"/>
      <c r="D155" s="153" t="s">
        <v>169</v>
      </c>
      <c r="E155" s="158" t="s">
        <v>1</v>
      </c>
      <c r="F155" s="159" t="s">
        <v>849</v>
      </c>
      <c r="H155" s="160">
        <v>0.1242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169</v>
      </c>
      <c r="AU155" s="158" t="s">
        <v>83</v>
      </c>
      <c r="AV155" s="12" t="s">
        <v>83</v>
      </c>
      <c r="AW155" s="12" t="s">
        <v>31</v>
      </c>
      <c r="AX155" s="12" t="s">
        <v>74</v>
      </c>
      <c r="AY155" s="158" t="s">
        <v>160</v>
      </c>
    </row>
    <row r="156" spans="2:51" s="14" customFormat="1" ht="12">
      <c r="B156" s="171"/>
      <c r="D156" s="153" t="s">
        <v>169</v>
      </c>
      <c r="E156" s="172" t="s">
        <v>1</v>
      </c>
      <c r="F156" s="173" t="s">
        <v>830</v>
      </c>
      <c r="H156" s="172" t="s">
        <v>1</v>
      </c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169</v>
      </c>
      <c r="AU156" s="172" t="s">
        <v>83</v>
      </c>
      <c r="AV156" s="14" t="s">
        <v>81</v>
      </c>
      <c r="AW156" s="14" t="s">
        <v>31</v>
      </c>
      <c r="AX156" s="14" t="s">
        <v>74</v>
      </c>
      <c r="AY156" s="172" t="s">
        <v>160</v>
      </c>
    </row>
    <row r="157" spans="2:51" s="12" customFormat="1" ht="12">
      <c r="B157" s="157"/>
      <c r="D157" s="153" t="s">
        <v>169</v>
      </c>
      <c r="E157" s="158" t="s">
        <v>1</v>
      </c>
      <c r="F157" s="159" t="s">
        <v>850</v>
      </c>
      <c r="H157" s="160">
        <v>0.00411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169</v>
      </c>
      <c r="AU157" s="158" t="s">
        <v>83</v>
      </c>
      <c r="AV157" s="12" t="s">
        <v>83</v>
      </c>
      <c r="AW157" s="12" t="s">
        <v>31</v>
      </c>
      <c r="AX157" s="12" t="s">
        <v>74</v>
      </c>
      <c r="AY157" s="158" t="s">
        <v>160</v>
      </c>
    </row>
    <row r="158" spans="2:51" s="14" customFormat="1" ht="12">
      <c r="B158" s="171"/>
      <c r="D158" s="153" t="s">
        <v>169</v>
      </c>
      <c r="E158" s="172" t="s">
        <v>1</v>
      </c>
      <c r="F158" s="173" t="s">
        <v>832</v>
      </c>
      <c r="H158" s="172" t="s">
        <v>1</v>
      </c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169</v>
      </c>
      <c r="AU158" s="172" t="s">
        <v>83</v>
      </c>
      <c r="AV158" s="14" t="s">
        <v>81</v>
      </c>
      <c r="AW158" s="14" t="s">
        <v>31</v>
      </c>
      <c r="AX158" s="14" t="s">
        <v>74</v>
      </c>
      <c r="AY158" s="172" t="s">
        <v>160</v>
      </c>
    </row>
    <row r="159" spans="2:51" s="12" customFormat="1" ht="12">
      <c r="B159" s="157"/>
      <c r="D159" s="153" t="s">
        <v>169</v>
      </c>
      <c r="E159" s="158" t="s">
        <v>1</v>
      </c>
      <c r="F159" s="159" t="s">
        <v>851</v>
      </c>
      <c r="H159" s="160">
        <v>0.00194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AT159" s="158" t="s">
        <v>169</v>
      </c>
      <c r="AU159" s="158" t="s">
        <v>83</v>
      </c>
      <c r="AV159" s="12" t="s">
        <v>83</v>
      </c>
      <c r="AW159" s="12" t="s">
        <v>31</v>
      </c>
      <c r="AX159" s="12" t="s">
        <v>74</v>
      </c>
      <c r="AY159" s="158" t="s">
        <v>160</v>
      </c>
    </row>
    <row r="160" spans="2:51" s="15" customFormat="1" ht="12">
      <c r="B160" s="177"/>
      <c r="D160" s="153" t="s">
        <v>169</v>
      </c>
      <c r="E160" s="178" t="s">
        <v>1</v>
      </c>
      <c r="F160" s="179" t="s">
        <v>199</v>
      </c>
      <c r="H160" s="180">
        <v>0.13025</v>
      </c>
      <c r="L160" s="177"/>
      <c r="M160" s="181"/>
      <c r="N160" s="182"/>
      <c r="O160" s="182"/>
      <c r="P160" s="182"/>
      <c r="Q160" s="182"/>
      <c r="R160" s="182"/>
      <c r="S160" s="182"/>
      <c r="T160" s="183"/>
      <c r="AT160" s="178" t="s">
        <v>169</v>
      </c>
      <c r="AU160" s="178" t="s">
        <v>83</v>
      </c>
      <c r="AV160" s="15" t="s">
        <v>161</v>
      </c>
      <c r="AW160" s="15" t="s">
        <v>31</v>
      </c>
      <c r="AX160" s="15" t="s">
        <v>81</v>
      </c>
      <c r="AY160" s="178" t="s">
        <v>160</v>
      </c>
    </row>
    <row r="161" spans="1:65" s="2" customFormat="1" ht="24.2" customHeight="1">
      <c r="A161" s="30"/>
      <c r="B161" s="140"/>
      <c r="C161" s="141" t="s">
        <v>200</v>
      </c>
      <c r="D161" s="141" t="s">
        <v>162</v>
      </c>
      <c r="E161" s="142" t="s">
        <v>757</v>
      </c>
      <c r="F161" s="143" t="s">
        <v>758</v>
      </c>
      <c r="G161" s="144" t="s">
        <v>441</v>
      </c>
      <c r="H161" s="145">
        <v>556</v>
      </c>
      <c r="I161" s="146">
        <v>76.29</v>
      </c>
      <c r="J161" s="146">
        <f>ROUND(I161*H161,2)</f>
        <v>42417.24</v>
      </c>
      <c r="K161" s="143" t="s">
        <v>1014</v>
      </c>
      <c r="L161" s="31"/>
      <c r="M161" s="147" t="s">
        <v>1</v>
      </c>
      <c r="N161" s="148" t="s">
        <v>39</v>
      </c>
      <c r="O161" s="149">
        <v>0.081</v>
      </c>
      <c r="P161" s="149">
        <f>O161*H161</f>
        <v>45.036</v>
      </c>
      <c r="Q161" s="149">
        <v>1E-05</v>
      </c>
      <c r="R161" s="149">
        <f>Q161*H161</f>
        <v>0.005560000000000001</v>
      </c>
      <c r="S161" s="149">
        <v>0</v>
      </c>
      <c r="T161" s="15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1" t="s">
        <v>161</v>
      </c>
      <c r="AT161" s="151" t="s">
        <v>162</v>
      </c>
      <c r="AU161" s="151" t="s">
        <v>83</v>
      </c>
      <c r="AY161" s="18" t="s">
        <v>160</v>
      </c>
      <c r="BE161" s="152">
        <f>IF(N161="základní",J161,0)</f>
        <v>42417.24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8" t="s">
        <v>81</v>
      </c>
      <c r="BK161" s="152">
        <f>ROUND(I161*H161,2)</f>
        <v>42417.24</v>
      </c>
      <c r="BL161" s="18" t="s">
        <v>161</v>
      </c>
      <c r="BM161" s="151" t="s">
        <v>852</v>
      </c>
    </row>
    <row r="162" spans="2:51" s="14" customFormat="1" ht="12">
      <c r="B162" s="171"/>
      <c r="D162" s="153" t="s">
        <v>169</v>
      </c>
      <c r="E162" s="172" t="s">
        <v>1</v>
      </c>
      <c r="F162" s="173" t="s">
        <v>853</v>
      </c>
      <c r="H162" s="172" t="s">
        <v>1</v>
      </c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169</v>
      </c>
      <c r="AU162" s="172" t="s">
        <v>83</v>
      </c>
      <c r="AV162" s="14" t="s">
        <v>81</v>
      </c>
      <c r="AW162" s="14" t="s">
        <v>31</v>
      </c>
      <c r="AX162" s="14" t="s">
        <v>74</v>
      </c>
      <c r="AY162" s="172" t="s">
        <v>160</v>
      </c>
    </row>
    <row r="163" spans="2:51" s="12" customFormat="1" ht="12">
      <c r="B163" s="157"/>
      <c r="D163" s="153" t="s">
        <v>169</v>
      </c>
      <c r="E163" s="158" t="s">
        <v>1</v>
      </c>
      <c r="F163" s="159" t="s">
        <v>854</v>
      </c>
      <c r="H163" s="160">
        <v>549.9</v>
      </c>
      <c r="L163" s="157"/>
      <c r="M163" s="161"/>
      <c r="N163" s="162"/>
      <c r="O163" s="162"/>
      <c r="P163" s="162"/>
      <c r="Q163" s="162"/>
      <c r="R163" s="162"/>
      <c r="S163" s="162"/>
      <c r="T163" s="163"/>
      <c r="AT163" s="158" t="s">
        <v>169</v>
      </c>
      <c r="AU163" s="158" t="s">
        <v>83</v>
      </c>
      <c r="AV163" s="12" t="s">
        <v>83</v>
      </c>
      <c r="AW163" s="12" t="s">
        <v>31</v>
      </c>
      <c r="AX163" s="12" t="s">
        <v>74</v>
      </c>
      <c r="AY163" s="158" t="s">
        <v>160</v>
      </c>
    </row>
    <row r="164" spans="2:51" s="14" customFormat="1" ht="12">
      <c r="B164" s="171"/>
      <c r="D164" s="153" t="s">
        <v>169</v>
      </c>
      <c r="E164" s="172" t="s">
        <v>1</v>
      </c>
      <c r="F164" s="173" t="s">
        <v>855</v>
      </c>
      <c r="H164" s="172" t="s">
        <v>1</v>
      </c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169</v>
      </c>
      <c r="AU164" s="172" t="s">
        <v>83</v>
      </c>
      <c r="AV164" s="14" t="s">
        <v>81</v>
      </c>
      <c r="AW164" s="14" t="s">
        <v>31</v>
      </c>
      <c r="AX164" s="14" t="s">
        <v>74</v>
      </c>
      <c r="AY164" s="172" t="s">
        <v>160</v>
      </c>
    </row>
    <row r="165" spans="2:51" s="12" customFormat="1" ht="12">
      <c r="B165" s="157"/>
      <c r="D165" s="153" t="s">
        <v>169</v>
      </c>
      <c r="E165" s="158" t="s">
        <v>1</v>
      </c>
      <c r="F165" s="159" t="s">
        <v>856</v>
      </c>
      <c r="H165" s="160">
        <v>9.63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169</v>
      </c>
      <c r="AU165" s="158" t="s">
        <v>83</v>
      </c>
      <c r="AV165" s="12" t="s">
        <v>83</v>
      </c>
      <c r="AW165" s="12" t="s">
        <v>31</v>
      </c>
      <c r="AX165" s="12" t="s">
        <v>74</v>
      </c>
      <c r="AY165" s="158" t="s">
        <v>160</v>
      </c>
    </row>
    <row r="166" spans="2:51" s="15" customFormat="1" ht="12">
      <c r="B166" s="177"/>
      <c r="D166" s="153" t="s">
        <v>169</v>
      </c>
      <c r="E166" s="178" t="s">
        <v>1</v>
      </c>
      <c r="F166" s="179" t="s">
        <v>199</v>
      </c>
      <c r="H166" s="180">
        <v>559.53</v>
      </c>
      <c r="L166" s="177"/>
      <c r="M166" s="181"/>
      <c r="N166" s="182"/>
      <c r="O166" s="182"/>
      <c r="P166" s="182"/>
      <c r="Q166" s="182"/>
      <c r="R166" s="182"/>
      <c r="S166" s="182"/>
      <c r="T166" s="183"/>
      <c r="AT166" s="178" t="s">
        <v>169</v>
      </c>
      <c r="AU166" s="178" t="s">
        <v>83</v>
      </c>
      <c r="AV166" s="15" t="s">
        <v>161</v>
      </c>
      <c r="AW166" s="15" t="s">
        <v>31</v>
      </c>
      <c r="AX166" s="15" t="s">
        <v>74</v>
      </c>
      <c r="AY166" s="178" t="s">
        <v>160</v>
      </c>
    </row>
    <row r="167" spans="2:51" s="12" customFormat="1" ht="12">
      <c r="B167" s="157"/>
      <c r="D167" s="153" t="s">
        <v>169</v>
      </c>
      <c r="E167" s="158" t="s">
        <v>1</v>
      </c>
      <c r="F167" s="159" t="s">
        <v>857</v>
      </c>
      <c r="H167" s="160">
        <v>556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169</v>
      </c>
      <c r="AU167" s="158" t="s">
        <v>83</v>
      </c>
      <c r="AV167" s="12" t="s">
        <v>83</v>
      </c>
      <c r="AW167" s="12" t="s">
        <v>31</v>
      </c>
      <c r="AX167" s="12" t="s">
        <v>81</v>
      </c>
      <c r="AY167" s="158" t="s">
        <v>160</v>
      </c>
    </row>
    <row r="168" spans="2:63" s="11" customFormat="1" ht="22.9" customHeight="1">
      <c r="B168" s="130"/>
      <c r="D168" s="131" t="s">
        <v>73</v>
      </c>
      <c r="E168" s="192" t="s">
        <v>241</v>
      </c>
      <c r="F168" s="192" t="s">
        <v>242</v>
      </c>
      <c r="J168" s="193">
        <f>BK168</f>
        <v>2839.89</v>
      </c>
      <c r="L168" s="130"/>
      <c r="M168" s="134"/>
      <c r="N168" s="135"/>
      <c r="O168" s="135"/>
      <c r="P168" s="136">
        <f>SUM(P169:P170)</f>
        <v>0</v>
      </c>
      <c r="Q168" s="135"/>
      <c r="R168" s="136">
        <f>SUM(R169:R170)</f>
        <v>0</v>
      </c>
      <c r="S168" s="135"/>
      <c r="T168" s="137">
        <f>SUM(T169:T170)</f>
        <v>0</v>
      </c>
      <c r="AR168" s="131" t="s">
        <v>81</v>
      </c>
      <c r="AT168" s="138" t="s">
        <v>73</v>
      </c>
      <c r="AU168" s="138" t="s">
        <v>81</v>
      </c>
      <c r="AY168" s="131" t="s">
        <v>160</v>
      </c>
      <c r="BK168" s="139">
        <f>SUM(BK169:BK170)</f>
        <v>2839.89</v>
      </c>
    </row>
    <row r="169" spans="1:65" s="2" customFormat="1" ht="37.9" customHeight="1">
      <c r="A169" s="30"/>
      <c r="B169" s="140"/>
      <c r="C169" s="141">
        <v>83</v>
      </c>
      <c r="D169" s="141" t="s">
        <v>162</v>
      </c>
      <c r="E169" s="142" t="s">
        <v>243</v>
      </c>
      <c r="F169" s="143" t="s">
        <v>244</v>
      </c>
      <c r="G169" s="144" t="s">
        <v>245</v>
      </c>
      <c r="H169" s="145">
        <v>7.569</v>
      </c>
      <c r="I169" s="146">
        <v>375.2</v>
      </c>
      <c r="J169" s="146">
        <f>ROUND(I169*H169,2)</f>
        <v>2839.89</v>
      </c>
      <c r="K169" s="143" t="s">
        <v>1015</v>
      </c>
      <c r="L169" s="31"/>
      <c r="M169" s="147" t="s">
        <v>1</v>
      </c>
      <c r="N169" s="148" t="s">
        <v>39</v>
      </c>
      <c r="O169" s="149">
        <v>0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1" t="s">
        <v>161</v>
      </c>
      <c r="AT169" s="151" t="s">
        <v>162</v>
      </c>
      <c r="AU169" s="151" t="s">
        <v>83</v>
      </c>
      <c r="AY169" s="18" t="s">
        <v>160</v>
      </c>
      <c r="BE169" s="152">
        <f>IF(N169="základní",J169,0)</f>
        <v>2839.89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8" t="s">
        <v>81</v>
      </c>
      <c r="BK169" s="152">
        <f>ROUND(I169*H169,2)</f>
        <v>2839.89</v>
      </c>
      <c r="BL169" s="18" t="s">
        <v>161</v>
      </c>
      <c r="BM169" s="151" t="s">
        <v>858</v>
      </c>
    </row>
    <row r="170" spans="1:47" s="2" customFormat="1" ht="19.5">
      <c r="A170" s="30"/>
      <c r="B170" s="31"/>
      <c r="C170" s="30"/>
      <c r="D170" s="153" t="s">
        <v>167</v>
      </c>
      <c r="E170" s="30"/>
      <c r="F170" s="154" t="s">
        <v>247</v>
      </c>
      <c r="G170" s="30"/>
      <c r="H170" s="30"/>
      <c r="I170" s="30"/>
      <c r="J170" s="30"/>
      <c r="K170" s="30"/>
      <c r="L170" s="31"/>
      <c r="M170" s="206"/>
      <c r="N170" s="207"/>
      <c r="O170" s="208"/>
      <c r="P170" s="208"/>
      <c r="Q170" s="208"/>
      <c r="R170" s="208"/>
      <c r="S170" s="208"/>
      <c r="T170" s="209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8" t="s">
        <v>167</v>
      </c>
      <c r="AU170" s="18" t="s">
        <v>83</v>
      </c>
    </row>
    <row r="171" spans="1:31" s="2" customFormat="1" ht="6.95" customHeight="1">
      <c r="A171" s="30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31"/>
      <c r="M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</sheetData>
  <autoFilter ref="C126:K170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workbookViewId="0" topLeftCell="A108">
      <selection activeCell="K129" sqref="K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6"/>
    </row>
    <row r="2" spans="12:46" s="1" customFormat="1" ht="36.95" customHeight="1"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130</v>
      </c>
      <c r="L4" s="21"/>
      <c r="M4" s="97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62" t="str">
        <f>'Rekapitulace stavby'!K6</f>
        <v>Bytový dům, ul. K Archivu 1993/2, Nový Jičín</v>
      </c>
      <c r="F7" s="263"/>
      <c r="G7" s="263"/>
      <c r="H7" s="263"/>
      <c r="L7" s="21"/>
    </row>
    <row r="8" spans="2:12" ht="12.75">
      <c r="B8" s="21"/>
      <c r="D8" s="27" t="s">
        <v>131</v>
      </c>
      <c r="L8" s="21"/>
    </row>
    <row r="9" spans="2:12" s="1" customFormat="1" ht="16.5" customHeight="1">
      <c r="B9" s="21"/>
      <c r="E9" s="262" t="s">
        <v>132</v>
      </c>
      <c r="F9" s="237"/>
      <c r="G9" s="237"/>
      <c r="H9" s="237"/>
      <c r="L9" s="21"/>
    </row>
    <row r="10" spans="2:12" s="1" customFormat="1" ht="12" customHeight="1">
      <c r="B10" s="21"/>
      <c r="D10" s="27" t="s">
        <v>133</v>
      </c>
      <c r="L10" s="21"/>
    </row>
    <row r="11" spans="1:31" s="2" customFormat="1" ht="16.5" customHeight="1">
      <c r="A11" s="30"/>
      <c r="B11" s="31"/>
      <c r="C11" s="30"/>
      <c r="D11" s="30"/>
      <c r="E11" s="264" t="s">
        <v>134</v>
      </c>
      <c r="F11" s="265"/>
      <c r="G11" s="265"/>
      <c r="H11" s="265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135</v>
      </c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6.5" customHeight="1">
      <c r="A13" s="30"/>
      <c r="B13" s="31"/>
      <c r="C13" s="30"/>
      <c r="D13" s="30"/>
      <c r="E13" s="257" t="s">
        <v>859</v>
      </c>
      <c r="F13" s="265"/>
      <c r="G13" s="265"/>
      <c r="H13" s="265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16</v>
      </c>
      <c r="E15" s="30"/>
      <c r="F15" s="25" t="s">
        <v>1</v>
      </c>
      <c r="G15" s="30"/>
      <c r="H15" s="30"/>
      <c r="I15" s="27" t="s">
        <v>17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2" customHeight="1">
      <c r="A16" s="30"/>
      <c r="B16" s="31"/>
      <c r="C16" s="30"/>
      <c r="D16" s="27" t="s">
        <v>18</v>
      </c>
      <c r="E16" s="30"/>
      <c r="F16" s="25" t="s">
        <v>19</v>
      </c>
      <c r="G16" s="30"/>
      <c r="H16" s="30"/>
      <c r="I16" s="27" t="s">
        <v>20</v>
      </c>
      <c r="J16" s="53">
        <f>'Rekapitulace stavby'!AN8</f>
        <v>44475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21</v>
      </c>
      <c r="E18" s="30"/>
      <c r="F18" s="30"/>
      <c r="G18" s="30"/>
      <c r="H18" s="30"/>
      <c r="I18" s="27" t="s">
        <v>22</v>
      </c>
      <c r="J18" s="25" t="str">
        <f>IF('Rekapitulace stavby'!AN10="","",'Rekapitulace stavby'!AN10)</f>
        <v>00298212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tr">
        <f>IF('Rekapitulace stavby'!E11="","",'Rekapitulace stavby'!E11)</f>
        <v xml:space="preserve">Město Nový Jičín - </v>
      </c>
      <c r="F19" s="30"/>
      <c r="G19" s="30"/>
      <c r="H19" s="30"/>
      <c r="I19" s="27" t="s">
        <v>25</v>
      </c>
      <c r="J19" s="25" t="str">
        <f>IF('Rekapitulace stavby'!AN11="","",'Rekapitulace stavby'!AN11)</f>
        <v>CZ00298212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27</v>
      </c>
      <c r="E21" s="30"/>
      <c r="F21" s="30"/>
      <c r="G21" s="30"/>
      <c r="H21" s="30"/>
      <c r="I21" s="27" t="s">
        <v>22</v>
      </c>
      <c r="J21" s="25" t="str">
        <f>'Rekapitulace stavby'!AN13</f>
        <v>47671416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0" t="str">
        <f>'Rekapitulace stavby'!E14</f>
        <v>NOSTA, s.r.o.</v>
      </c>
      <c r="F22" s="250"/>
      <c r="G22" s="250"/>
      <c r="H22" s="250"/>
      <c r="I22" s="27" t="s">
        <v>25</v>
      </c>
      <c r="J22" s="25" t="str">
        <f>'Rekapitulace stavby'!AN14</f>
        <v>CZ47671416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27" t="s">
        <v>22</v>
      </c>
      <c r="J24" s="25" t="str">
        <f>IF('Rekapitulace stavby'!AN16="","",'Rekapitulace stavby'!AN16)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8" customHeight="1">
      <c r="A25" s="30"/>
      <c r="B25" s="31"/>
      <c r="C25" s="30"/>
      <c r="D25" s="30"/>
      <c r="E25" s="25" t="str">
        <f>IF('Rekapitulace stavby'!E17="","",'Rekapitulace stavby'!E17)</f>
        <v xml:space="preserve"> </v>
      </c>
      <c r="F25" s="30"/>
      <c r="G25" s="30"/>
      <c r="H25" s="30"/>
      <c r="I25" s="27" t="s">
        <v>25</v>
      </c>
      <c r="J25" s="25" t="str">
        <f>IF('Rekapitulace stavby'!AN17="","",'Rekapitulace stavby'!AN17)</f>
        <v/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12" customHeight="1">
      <c r="A27" s="30"/>
      <c r="B27" s="31"/>
      <c r="C27" s="30"/>
      <c r="D27" s="27" t="s">
        <v>32</v>
      </c>
      <c r="E27" s="30"/>
      <c r="F27" s="30"/>
      <c r="G27" s="30"/>
      <c r="H27" s="30"/>
      <c r="I27" s="27" t="s">
        <v>22</v>
      </c>
      <c r="J27" s="25" t="str">
        <f>IF('Rekapitulace stavby'!AN19="","",'Rekapitulace stavby'!AN19)</f>
        <v/>
      </c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8" customHeight="1">
      <c r="A28" s="30"/>
      <c r="B28" s="31"/>
      <c r="C28" s="30"/>
      <c r="D28" s="30"/>
      <c r="E28" s="25" t="str">
        <f>IF('Rekapitulace stavby'!E20="","",'Rekapitulace stavby'!E20)</f>
        <v xml:space="preserve"> </v>
      </c>
      <c r="F28" s="30"/>
      <c r="G28" s="30"/>
      <c r="H28" s="30"/>
      <c r="I28" s="27" t="s">
        <v>25</v>
      </c>
      <c r="J28" s="25" t="str">
        <f>IF('Rekapitulace stavby'!AN20="","",'Rekapitulace stavby'!AN20)</f>
        <v/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" customHeight="1">
      <c r="A30" s="30"/>
      <c r="B30" s="31"/>
      <c r="C30" s="30"/>
      <c r="D30" s="27" t="s">
        <v>33</v>
      </c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" customFormat="1" ht="16.5" customHeight="1">
      <c r="A31" s="99"/>
      <c r="B31" s="100"/>
      <c r="C31" s="99"/>
      <c r="D31" s="99"/>
      <c r="E31" s="252" t="s">
        <v>1</v>
      </c>
      <c r="F31" s="252"/>
      <c r="G31" s="252"/>
      <c r="H31" s="252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2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25.35" customHeight="1">
      <c r="A34" s="30"/>
      <c r="B34" s="31"/>
      <c r="C34" s="30"/>
      <c r="D34" s="102" t="s">
        <v>34</v>
      </c>
      <c r="E34" s="30"/>
      <c r="F34" s="30"/>
      <c r="G34" s="30"/>
      <c r="H34" s="30"/>
      <c r="I34" s="30"/>
      <c r="J34" s="69">
        <f>ROUND(J126,2)</f>
        <v>4472.88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6.95" customHeight="1">
      <c r="A35" s="30"/>
      <c r="B35" s="31"/>
      <c r="C35" s="30"/>
      <c r="D35" s="64"/>
      <c r="E35" s="64"/>
      <c r="F35" s="64"/>
      <c r="G35" s="64"/>
      <c r="H35" s="64"/>
      <c r="I35" s="64"/>
      <c r="J35" s="64"/>
      <c r="K35" s="64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30"/>
      <c r="F36" s="34" t="s">
        <v>36</v>
      </c>
      <c r="G36" s="30"/>
      <c r="H36" s="30"/>
      <c r="I36" s="34" t="s">
        <v>35</v>
      </c>
      <c r="J36" s="34" t="s">
        <v>37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>
      <c r="A37" s="30"/>
      <c r="B37" s="31"/>
      <c r="C37" s="30"/>
      <c r="D37" s="98" t="s">
        <v>38</v>
      </c>
      <c r="E37" s="27" t="s">
        <v>39</v>
      </c>
      <c r="F37" s="103">
        <f>ROUND((SUM(BE126:BE134)),2)</f>
        <v>4472.88</v>
      </c>
      <c r="G37" s="30"/>
      <c r="H37" s="30"/>
      <c r="I37" s="104">
        <v>0.21</v>
      </c>
      <c r="J37" s="103">
        <f>ROUND(((SUM(BE126:BE134))*I37),2)</f>
        <v>939.3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27" t="s">
        <v>40</v>
      </c>
      <c r="F38" s="103">
        <f>ROUND((SUM(BF126:BF134)),2)</f>
        <v>0</v>
      </c>
      <c r="G38" s="30"/>
      <c r="H38" s="30"/>
      <c r="I38" s="104">
        <v>0.15</v>
      </c>
      <c r="J38" s="103">
        <f>ROUND(((SUM(BF126:BF134))*I38),2)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customHeight="1" hidden="1">
      <c r="A39" s="30"/>
      <c r="B39" s="31"/>
      <c r="C39" s="30"/>
      <c r="D39" s="30"/>
      <c r="E39" s="27" t="s">
        <v>41</v>
      </c>
      <c r="F39" s="103">
        <f>ROUND((SUM(BG126:BG134)),2)</f>
        <v>0</v>
      </c>
      <c r="G39" s="30"/>
      <c r="H39" s="30"/>
      <c r="I39" s="104">
        <v>0.21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hidden="1">
      <c r="A40" s="30"/>
      <c r="B40" s="31"/>
      <c r="C40" s="30"/>
      <c r="D40" s="30"/>
      <c r="E40" s="27" t="s">
        <v>42</v>
      </c>
      <c r="F40" s="103">
        <f>ROUND((SUM(BH126:BH134)),2)</f>
        <v>0</v>
      </c>
      <c r="G40" s="30"/>
      <c r="H40" s="30"/>
      <c r="I40" s="104">
        <v>0.15</v>
      </c>
      <c r="J40" s="103">
        <f>0</f>
        <v>0</v>
      </c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14.45" customHeight="1" hidden="1">
      <c r="A41" s="30"/>
      <c r="B41" s="31"/>
      <c r="C41" s="30"/>
      <c r="D41" s="30"/>
      <c r="E41" s="27" t="s">
        <v>43</v>
      </c>
      <c r="F41" s="103">
        <f>ROUND((SUM(BI126:BI134)),2)</f>
        <v>0</v>
      </c>
      <c r="G41" s="30"/>
      <c r="H41" s="30"/>
      <c r="I41" s="104">
        <v>0</v>
      </c>
      <c r="J41" s="103">
        <f>0</f>
        <v>0</v>
      </c>
      <c r="K41" s="3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" customFormat="1" ht="25.35" customHeight="1">
      <c r="A43" s="30"/>
      <c r="B43" s="31"/>
      <c r="C43" s="105"/>
      <c r="D43" s="106" t="s">
        <v>44</v>
      </c>
      <c r="E43" s="58"/>
      <c r="F43" s="58"/>
      <c r="G43" s="107" t="s">
        <v>45</v>
      </c>
      <c r="H43" s="108" t="s">
        <v>46</v>
      </c>
      <c r="I43" s="58"/>
      <c r="J43" s="109">
        <f>SUM(J34:J41)</f>
        <v>5412.18</v>
      </c>
      <c r="K43" s="110"/>
      <c r="L43" s="4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2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49</v>
      </c>
      <c r="E61" s="33"/>
      <c r="F61" s="111" t="s">
        <v>50</v>
      </c>
      <c r="G61" s="43" t="s">
        <v>49</v>
      </c>
      <c r="H61" s="33"/>
      <c r="I61" s="33"/>
      <c r="J61" s="112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49</v>
      </c>
      <c r="E76" s="33"/>
      <c r="F76" s="111" t="s">
        <v>50</v>
      </c>
      <c r="G76" s="43" t="s">
        <v>49</v>
      </c>
      <c r="H76" s="33"/>
      <c r="I76" s="33"/>
      <c r="J76" s="112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137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62" t="str">
        <f>E7</f>
        <v>Bytový dům, ul. K Archivu 1993/2, Nový Jičín</v>
      </c>
      <c r="F85" s="263"/>
      <c r="G85" s="263"/>
      <c r="H85" s="26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s="1" customFormat="1" ht="12" customHeight="1">
      <c r="B86" s="21"/>
      <c r="C86" s="27" t="s">
        <v>131</v>
      </c>
      <c r="L86" s="21"/>
    </row>
    <row r="87" spans="2:12" s="1" customFormat="1" ht="16.5" customHeight="1">
      <c r="B87" s="21"/>
      <c r="E87" s="262" t="s">
        <v>132</v>
      </c>
      <c r="F87" s="237"/>
      <c r="G87" s="237"/>
      <c r="H87" s="237"/>
      <c r="L87" s="21"/>
    </row>
    <row r="88" spans="2:12" s="1" customFormat="1" ht="12" customHeight="1">
      <c r="B88" s="21"/>
      <c r="C88" s="27" t="s">
        <v>133</v>
      </c>
      <c r="L88" s="21"/>
    </row>
    <row r="89" spans="1:31" s="2" customFormat="1" ht="16.5" customHeight="1">
      <c r="A89" s="30"/>
      <c r="B89" s="31"/>
      <c r="C89" s="30"/>
      <c r="D89" s="30"/>
      <c r="E89" s="264" t="s">
        <v>134</v>
      </c>
      <c r="F89" s="265"/>
      <c r="G89" s="265"/>
      <c r="H89" s="265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2" customHeight="1">
      <c r="A90" s="30"/>
      <c r="B90" s="31"/>
      <c r="C90" s="27" t="s">
        <v>135</v>
      </c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6.5" customHeight="1">
      <c r="A91" s="30"/>
      <c r="B91" s="31"/>
      <c r="C91" s="30"/>
      <c r="D91" s="30"/>
      <c r="E91" s="257" t="str">
        <f>E13</f>
        <v>008 - ZM 008 - Hasící přístroje, výstražné tabulky</v>
      </c>
      <c r="F91" s="265"/>
      <c r="G91" s="265"/>
      <c r="H91" s="265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2" customHeight="1">
      <c r="A93" s="30"/>
      <c r="B93" s="31"/>
      <c r="C93" s="27" t="s">
        <v>18</v>
      </c>
      <c r="D93" s="30"/>
      <c r="E93" s="30"/>
      <c r="F93" s="25" t="str">
        <f>F16</f>
        <v xml:space="preserve"> </v>
      </c>
      <c r="G93" s="30"/>
      <c r="H93" s="30"/>
      <c r="I93" s="27" t="s">
        <v>20</v>
      </c>
      <c r="J93" s="53">
        <f>IF(J16="","",J16)</f>
        <v>44475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5.2" customHeight="1">
      <c r="A95" s="30"/>
      <c r="B95" s="31"/>
      <c r="C95" s="27" t="s">
        <v>21</v>
      </c>
      <c r="D95" s="30"/>
      <c r="E95" s="30"/>
      <c r="F95" s="25" t="str">
        <f>E19</f>
        <v xml:space="preserve">Město Nový Jičín - </v>
      </c>
      <c r="G95" s="30"/>
      <c r="H95" s="30"/>
      <c r="I95" s="27" t="s">
        <v>30</v>
      </c>
      <c r="J95" s="28" t="str">
        <f>E25</f>
        <v xml:space="preserve"> </v>
      </c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15.2" customHeight="1">
      <c r="A96" s="30"/>
      <c r="B96" s="31"/>
      <c r="C96" s="27" t="s">
        <v>27</v>
      </c>
      <c r="D96" s="30"/>
      <c r="E96" s="30"/>
      <c r="F96" s="25" t="str">
        <f>IF(E22="","",E22)</f>
        <v>NOSTA, s.r.o.</v>
      </c>
      <c r="G96" s="30"/>
      <c r="H96" s="30"/>
      <c r="I96" s="27" t="s">
        <v>32</v>
      </c>
      <c r="J96" s="28" t="str">
        <f>E28</f>
        <v xml:space="preserve"> 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2" customFormat="1" ht="29.25" customHeight="1">
      <c r="A98" s="30"/>
      <c r="B98" s="31"/>
      <c r="C98" s="113" t="s">
        <v>138</v>
      </c>
      <c r="D98" s="105"/>
      <c r="E98" s="105"/>
      <c r="F98" s="105"/>
      <c r="G98" s="105"/>
      <c r="H98" s="105"/>
      <c r="I98" s="105"/>
      <c r="J98" s="114" t="s">
        <v>139</v>
      </c>
      <c r="K98" s="105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2" customFormat="1" ht="22.9" customHeight="1">
      <c r="A100" s="30"/>
      <c r="B100" s="31"/>
      <c r="C100" s="115" t="s">
        <v>140</v>
      </c>
      <c r="D100" s="30"/>
      <c r="E100" s="30"/>
      <c r="F100" s="30"/>
      <c r="G100" s="30"/>
      <c r="H100" s="30"/>
      <c r="I100" s="30"/>
      <c r="J100" s="69">
        <f>J126</f>
        <v>4472.88</v>
      </c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8" t="s">
        <v>141</v>
      </c>
    </row>
    <row r="101" spans="2:12" s="9" customFormat="1" ht="24.95" customHeight="1">
      <c r="B101" s="116"/>
      <c r="D101" s="117" t="s">
        <v>306</v>
      </c>
      <c r="E101" s="118"/>
      <c r="F101" s="118"/>
      <c r="G101" s="118"/>
      <c r="H101" s="118"/>
      <c r="I101" s="118"/>
      <c r="J101" s="119">
        <f>J127</f>
        <v>4472.88</v>
      </c>
      <c r="L101" s="116"/>
    </row>
    <row r="102" spans="2:12" s="16" customFormat="1" ht="19.9" customHeight="1">
      <c r="B102" s="188"/>
      <c r="D102" s="189" t="s">
        <v>860</v>
      </c>
      <c r="E102" s="190"/>
      <c r="F102" s="190"/>
      <c r="G102" s="190"/>
      <c r="H102" s="190"/>
      <c r="I102" s="190"/>
      <c r="J102" s="191">
        <f>J128</f>
        <v>4472.88</v>
      </c>
      <c r="L102" s="188"/>
    </row>
    <row r="103" spans="1:31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22" t="s">
        <v>145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62" t="str">
        <f>E7</f>
        <v>Bytový dům, ul. K Archivu 1993/2, Nový Jičín</v>
      </c>
      <c r="F112" s="263"/>
      <c r="G112" s="263"/>
      <c r="H112" s="26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s="1" customFormat="1" ht="12" customHeight="1">
      <c r="B113" s="21"/>
      <c r="C113" s="27" t="s">
        <v>131</v>
      </c>
      <c r="L113" s="21"/>
    </row>
    <row r="114" spans="2:12" s="1" customFormat="1" ht="16.5" customHeight="1">
      <c r="B114" s="21"/>
      <c r="E114" s="262" t="s">
        <v>132</v>
      </c>
      <c r="F114" s="237"/>
      <c r="G114" s="237"/>
      <c r="H114" s="237"/>
      <c r="L114" s="21"/>
    </row>
    <row r="115" spans="2:12" s="1" customFormat="1" ht="12" customHeight="1">
      <c r="B115" s="21"/>
      <c r="C115" s="27" t="s">
        <v>133</v>
      </c>
      <c r="L115" s="21"/>
    </row>
    <row r="116" spans="1:31" s="2" customFormat="1" ht="16.5" customHeight="1">
      <c r="A116" s="30"/>
      <c r="B116" s="31"/>
      <c r="C116" s="30"/>
      <c r="D116" s="30"/>
      <c r="E116" s="264" t="s">
        <v>134</v>
      </c>
      <c r="F116" s="265"/>
      <c r="G116" s="265"/>
      <c r="H116" s="265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2" customHeight="1">
      <c r="A117" s="30"/>
      <c r="B117" s="31"/>
      <c r="C117" s="27" t="s">
        <v>135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6.5" customHeight="1">
      <c r="A118" s="30"/>
      <c r="B118" s="31"/>
      <c r="C118" s="30"/>
      <c r="D118" s="30"/>
      <c r="E118" s="257" t="str">
        <f>E13</f>
        <v>008 - ZM 008 - Hasící přístroje, výstražné tabulky</v>
      </c>
      <c r="F118" s="265"/>
      <c r="G118" s="265"/>
      <c r="H118" s="265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18</v>
      </c>
      <c r="D120" s="30"/>
      <c r="E120" s="30"/>
      <c r="F120" s="25" t="str">
        <f>F16</f>
        <v xml:space="preserve"> </v>
      </c>
      <c r="G120" s="30"/>
      <c r="H120" s="30"/>
      <c r="I120" s="27" t="s">
        <v>20</v>
      </c>
      <c r="J120" s="53">
        <f>IF(J16="","",J16)</f>
        <v>44475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5.2" customHeight="1">
      <c r="A122" s="30"/>
      <c r="B122" s="31"/>
      <c r="C122" s="27" t="s">
        <v>21</v>
      </c>
      <c r="D122" s="30"/>
      <c r="E122" s="30"/>
      <c r="F122" s="25" t="str">
        <f>E19</f>
        <v xml:space="preserve">Město Nový Jičín - </v>
      </c>
      <c r="G122" s="30"/>
      <c r="H122" s="30"/>
      <c r="I122" s="27" t="s">
        <v>30</v>
      </c>
      <c r="J122" s="28" t="str">
        <f>E25</f>
        <v xml:space="preserve"> 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2" customHeight="1">
      <c r="A123" s="30"/>
      <c r="B123" s="31"/>
      <c r="C123" s="27" t="s">
        <v>27</v>
      </c>
      <c r="D123" s="30"/>
      <c r="E123" s="30"/>
      <c r="F123" s="25" t="str">
        <f>IF(E22="","",E22)</f>
        <v>NOSTA, s.r.o.</v>
      </c>
      <c r="G123" s="30"/>
      <c r="H123" s="30"/>
      <c r="I123" s="27" t="s">
        <v>32</v>
      </c>
      <c r="J123" s="28" t="str">
        <f>E28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20"/>
      <c r="B125" s="121"/>
      <c r="C125" s="122" t="s">
        <v>146</v>
      </c>
      <c r="D125" s="123" t="s">
        <v>59</v>
      </c>
      <c r="E125" s="123" t="s">
        <v>55</v>
      </c>
      <c r="F125" s="123" t="s">
        <v>56</v>
      </c>
      <c r="G125" s="123" t="s">
        <v>147</v>
      </c>
      <c r="H125" s="123" t="s">
        <v>148</v>
      </c>
      <c r="I125" s="123" t="s">
        <v>149</v>
      </c>
      <c r="J125" s="123" t="s">
        <v>139</v>
      </c>
      <c r="K125" s="124" t="s">
        <v>150</v>
      </c>
      <c r="L125" s="125"/>
      <c r="M125" s="60" t="s">
        <v>1</v>
      </c>
      <c r="N125" s="61" t="s">
        <v>38</v>
      </c>
      <c r="O125" s="61" t="s">
        <v>151</v>
      </c>
      <c r="P125" s="61" t="s">
        <v>152</v>
      </c>
      <c r="Q125" s="61" t="s">
        <v>153</v>
      </c>
      <c r="R125" s="61" t="s">
        <v>154</v>
      </c>
      <c r="S125" s="61" t="s">
        <v>155</v>
      </c>
      <c r="T125" s="62" t="s">
        <v>156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0"/>
      <c r="B126" s="31"/>
      <c r="C126" s="67" t="s">
        <v>157</v>
      </c>
      <c r="D126" s="30"/>
      <c r="E126" s="30"/>
      <c r="F126" s="30"/>
      <c r="G126" s="30"/>
      <c r="H126" s="30"/>
      <c r="I126" s="30"/>
      <c r="J126" s="126">
        <f>BK126</f>
        <v>4472.88</v>
      </c>
      <c r="K126" s="30"/>
      <c r="L126" s="31"/>
      <c r="M126" s="63"/>
      <c r="N126" s="54"/>
      <c r="O126" s="64"/>
      <c r="P126" s="127">
        <f>P127</f>
        <v>1.646</v>
      </c>
      <c r="Q126" s="64"/>
      <c r="R126" s="127">
        <f>R127</f>
        <v>0.04875</v>
      </c>
      <c r="S126" s="64"/>
      <c r="T126" s="128">
        <f>T127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73</v>
      </c>
      <c r="AU126" s="18" t="s">
        <v>141</v>
      </c>
      <c r="BK126" s="129">
        <f>BK127</f>
        <v>4472.88</v>
      </c>
    </row>
    <row r="127" spans="2:63" s="11" customFormat="1" ht="25.9" customHeight="1">
      <c r="B127" s="130"/>
      <c r="D127" s="131" t="s">
        <v>73</v>
      </c>
      <c r="E127" s="132" t="s">
        <v>311</v>
      </c>
      <c r="F127" s="132" t="s">
        <v>312</v>
      </c>
      <c r="J127" s="133">
        <f>BK127</f>
        <v>4472.88</v>
      </c>
      <c r="L127" s="130"/>
      <c r="M127" s="134"/>
      <c r="N127" s="135"/>
      <c r="O127" s="135"/>
      <c r="P127" s="136">
        <f>P128</f>
        <v>1.646</v>
      </c>
      <c r="Q127" s="135"/>
      <c r="R127" s="136">
        <f>R128</f>
        <v>0.04875</v>
      </c>
      <c r="S127" s="135"/>
      <c r="T127" s="137">
        <f>T128</f>
        <v>0</v>
      </c>
      <c r="AR127" s="131" t="s">
        <v>81</v>
      </c>
      <c r="AT127" s="138" t="s">
        <v>73</v>
      </c>
      <c r="AU127" s="138" t="s">
        <v>74</v>
      </c>
      <c r="AY127" s="131" t="s">
        <v>160</v>
      </c>
      <c r="BK127" s="139">
        <f>BK128</f>
        <v>4472.88</v>
      </c>
    </row>
    <row r="128" spans="2:63" s="11" customFormat="1" ht="22.9" customHeight="1">
      <c r="B128" s="130"/>
      <c r="D128" s="131" t="s">
        <v>73</v>
      </c>
      <c r="E128" s="192" t="s">
        <v>225</v>
      </c>
      <c r="F128" s="192" t="s">
        <v>762</v>
      </c>
      <c r="J128" s="193">
        <f>BK128</f>
        <v>4472.88</v>
      </c>
      <c r="L128" s="130"/>
      <c r="M128" s="134"/>
      <c r="N128" s="135"/>
      <c r="O128" s="135"/>
      <c r="P128" s="136">
        <f>SUM(P129:P134)</f>
        <v>1.646</v>
      </c>
      <c r="Q128" s="135"/>
      <c r="R128" s="136">
        <f>SUM(R129:R134)</f>
        <v>0.04875</v>
      </c>
      <c r="S128" s="135"/>
      <c r="T128" s="137">
        <f>SUM(T129:T134)</f>
        <v>0</v>
      </c>
      <c r="AR128" s="131" t="s">
        <v>81</v>
      </c>
      <c r="AT128" s="138" t="s">
        <v>73</v>
      </c>
      <c r="AU128" s="138" t="s">
        <v>81</v>
      </c>
      <c r="AY128" s="131" t="s">
        <v>160</v>
      </c>
      <c r="BK128" s="139">
        <f>SUM(BK129:BK134)</f>
        <v>4472.88</v>
      </c>
    </row>
    <row r="129" spans="1:65" s="2" customFormat="1" ht="23.25" customHeight="1">
      <c r="A129" s="30"/>
      <c r="B129" s="140"/>
      <c r="C129" s="141"/>
      <c r="D129" s="141" t="s">
        <v>162</v>
      </c>
      <c r="E129" s="142" t="s">
        <v>861</v>
      </c>
      <c r="F129" s="143" t="s">
        <v>862</v>
      </c>
      <c r="G129" s="144" t="s">
        <v>441</v>
      </c>
      <c r="H129" s="145">
        <v>4</v>
      </c>
      <c r="I129" s="146">
        <v>139.2</v>
      </c>
      <c r="J129" s="146">
        <f>ROUND(I129*H129,2)</f>
        <v>556.8</v>
      </c>
      <c r="K129" s="143" t="s">
        <v>1013</v>
      </c>
      <c r="L129" s="31"/>
      <c r="M129" s="147" t="s">
        <v>1</v>
      </c>
      <c r="N129" s="148" t="s">
        <v>39</v>
      </c>
      <c r="O129" s="149">
        <v>0.299</v>
      </c>
      <c r="P129" s="149">
        <f>O129*H129</f>
        <v>1.196</v>
      </c>
      <c r="Q129" s="149">
        <v>0.00018</v>
      </c>
      <c r="R129" s="149">
        <f>Q129*H129</f>
        <v>0.00072</v>
      </c>
      <c r="S129" s="149">
        <v>0</v>
      </c>
      <c r="T129" s="15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1" t="s">
        <v>161</v>
      </c>
      <c r="AT129" s="151" t="s">
        <v>162</v>
      </c>
      <c r="AU129" s="151" t="s">
        <v>83</v>
      </c>
      <c r="AY129" s="18" t="s">
        <v>160</v>
      </c>
      <c r="BE129" s="152">
        <f>IF(N129="základní",J129,0)</f>
        <v>556.8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8" t="s">
        <v>81</v>
      </c>
      <c r="BK129" s="152">
        <f>ROUND(I129*H129,2)</f>
        <v>556.8</v>
      </c>
      <c r="BL129" s="18" t="s">
        <v>161</v>
      </c>
      <c r="BM129" s="151" t="s">
        <v>863</v>
      </c>
    </row>
    <row r="130" spans="2:51" s="12" customFormat="1" ht="12">
      <c r="B130" s="157"/>
      <c r="D130" s="153" t="s">
        <v>169</v>
      </c>
      <c r="E130" s="158" t="s">
        <v>1</v>
      </c>
      <c r="F130" s="159" t="s">
        <v>864</v>
      </c>
      <c r="H130" s="160">
        <v>4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AT130" s="158" t="s">
        <v>169</v>
      </c>
      <c r="AU130" s="158" t="s">
        <v>83</v>
      </c>
      <c r="AV130" s="12" t="s">
        <v>83</v>
      </c>
      <c r="AW130" s="12" t="s">
        <v>31</v>
      </c>
      <c r="AX130" s="12" t="s">
        <v>81</v>
      </c>
      <c r="AY130" s="158" t="s">
        <v>160</v>
      </c>
    </row>
    <row r="131" spans="1:65" s="2" customFormat="1" ht="16.5" customHeight="1">
      <c r="A131" s="30"/>
      <c r="B131" s="140"/>
      <c r="C131" s="194"/>
      <c r="D131" s="194" t="s">
        <v>339</v>
      </c>
      <c r="E131" s="195" t="s">
        <v>865</v>
      </c>
      <c r="F131" s="196" t="s">
        <v>866</v>
      </c>
      <c r="G131" s="197" t="s">
        <v>441</v>
      </c>
      <c r="H131" s="198">
        <v>4</v>
      </c>
      <c r="I131" s="199">
        <v>882</v>
      </c>
      <c r="J131" s="199">
        <f>ROUND(I131*H131,2)</f>
        <v>3528</v>
      </c>
      <c r="K131" s="196" t="s">
        <v>1</v>
      </c>
      <c r="L131" s="200"/>
      <c r="M131" s="201" t="s">
        <v>1</v>
      </c>
      <c r="N131" s="202" t="s">
        <v>39</v>
      </c>
      <c r="O131" s="149">
        <v>0</v>
      </c>
      <c r="P131" s="149">
        <f>O131*H131</f>
        <v>0</v>
      </c>
      <c r="Q131" s="149">
        <v>0.012</v>
      </c>
      <c r="R131" s="149">
        <f>Q131*H131</f>
        <v>0.048</v>
      </c>
      <c r="S131" s="149">
        <v>0</v>
      </c>
      <c r="T131" s="15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1" t="s">
        <v>216</v>
      </c>
      <c r="AT131" s="151" t="s">
        <v>339</v>
      </c>
      <c r="AU131" s="151" t="s">
        <v>83</v>
      </c>
      <c r="AY131" s="18" t="s">
        <v>160</v>
      </c>
      <c r="BE131" s="152">
        <f>IF(N131="základní",J131,0)</f>
        <v>3528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8" t="s">
        <v>81</v>
      </c>
      <c r="BK131" s="152">
        <f>ROUND(I131*H131,2)</f>
        <v>3528</v>
      </c>
      <c r="BL131" s="18" t="s">
        <v>161</v>
      </c>
      <c r="BM131" s="151" t="s">
        <v>867</v>
      </c>
    </row>
    <row r="132" spans="1:65" s="2" customFormat="1" ht="24.2" customHeight="1">
      <c r="A132" s="30"/>
      <c r="B132" s="140"/>
      <c r="C132" s="141"/>
      <c r="D132" s="141" t="s">
        <v>162</v>
      </c>
      <c r="E132" s="142" t="s">
        <v>868</v>
      </c>
      <c r="F132" s="143" t="s">
        <v>869</v>
      </c>
      <c r="G132" s="144" t="s">
        <v>441</v>
      </c>
      <c r="H132" s="145">
        <v>3</v>
      </c>
      <c r="I132" s="146">
        <v>47.76</v>
      </c>
      <c r="J132" s="146">
        <f>ROUND(I132*H132,2)</f>
        <v>143.28</v>
      </c>
      <c r="K132" s="143" t="s">
        <v>1013</v>
      </c>
      <c r="L132" s="31"/>
      <c r="M132" s="147" t="s">
        <v>1</v>
      </c>
      <c r="N132" s="148" t="s">
        <v>39</v>
      </c>
      <c r="O132" s="149">
        <v>0.15</v>
      </c>
      <c r="P132" s="149">
        <f>O132*H132</f>
        <v>0.44999999999999996</v>
      </c>
      <c r="Q132" s="149">
        <v>1E-05</v>
      </c>
      <c r="R132" s="149">
        <f>Q132*H132</f>
        <v>3.0000000000000004E-05</v>
      </c>
      <c r="S132" s="149">
        <v>0</v>
      </c>
      <c r="T132" s="15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1" t="s">
        <v>161</v>
      </c>
      <c r="AT132" s="151" t="s">
        <v>162</v>
      </c>
      <c r="AU132" s="151" t="s">
        <v>83</v>
      </c>
      <c r="AY132" s="18" t="s">
        <v>160</v>
      </c>
      <c r="BE132" s="152">
        <f>IF(N132="základní",J132,0)</f>
        <v>143.28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81</v>
      </c>
      <c r="BK132" s="152">
        <f>ROUND(I132*H132,2)</f>
        <v>143.28</v>
      </c>
      <c r="BL132" s="18" t="s">
        <v>161</v>
      </c>
      <c r="BM132" s="151" t="s">
        <v>870</v>
      </c>
    </row>
    <row r="133" spans="2:51" s="12" customFormat="1" ht="12">
      <c r="B133" s="157"/>
      <c r="D133" s="153" t="s">
        <v>169</v>
      </c>
      <c r="E133" s="158" t="s">
        <v>1</v>
      </c>
      <c r="F133" s="159" t="s">
        <v>871</v>
      </c>
      <c r="H133" s="160">
        <v>3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169</v>
      </c>
      <c r="AU133" s="158" t="s">
        <v>83</v>
      </c>
      <c r="AV133" s="12" t="s">
        <v>83</v>
      </c>
      <c r="AW133" s="12" t="s">
        <v>31</v>
      </c>
      <c r="AX133" s="12" t="s">
        <v>81</v>
      </c>
      <c r="AY133" s="158" t="s">
        <v>160</v>
      </c>
    </row>
    <row r="134" spans="1:65" s="2" customFormat="1" ht="25.5" customHeight="1">
      <c r="A134" s="30"/>
      <c r="B134" s="140"/>
      <c r="C134" s="194"/>
      <c r="D134" s="194" t="s">
        <v>339</v>
      </c>
      <c r="E134" s="195" t="s">
        <v>872</v>
      </c>
      <c r="F134" s="196" t="s">
        <v>873</v>
      </c>
      <c r="G134" s="197" t="s">
        <v>441</v>
      </c>
      <c r="H134" s="198">
        <v>3</v>
      </c>
      <c r="I134" s="199">
        <v>81.6</v>
      </c>
      <c r="J134" s="199">
        <f>ROUND(I134*H134,2)</f>
        <v>244.8</v>
      </c>
      <c r="K134" s="196" t="s">
        <v>1013</v>
      </c>
      <c r="L134" s="200"/>
      <c r="M134" s="210" t="s">
        <v>1</v>
      </c>
      <c r="N134" s="211" t="s">
        <v>39</v>
      </c>
      <c r="O134" s="186">
        <v>0</v>
      </c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1" t="s">
        <v>216</v>
      </c>
      <c r="AT134" s="151" t="s">
        <v>339</v>
      </c>
      <c r="AU134" s="151" t="s">
        <v>83</v>
      </c>
      <c r="AY134" s="18" t="s">
        <v>160</v>
      </c>
      <c r="BE134" s="152">
        <f>IF(N134="základní",J134,0)</f>
        <v>244.8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8" t="s">
        <v>81</v>
      </c>
      <c r="BK134" s="152">
        <f>ROUND(I134*H134,2)</f>
        <v>244.8</v>
      </c>
      <c r="BL134" s="18" t="s">
        <v>161</v>
      </c>
      <c r="BM134" s="151" t="s">
        <v>874</v>
      </c>
    </row>
    <row r="135" spans="1:31" s="2" customFormat="1" ht="6.95" customHeight="1">
      <c r="A135" s="30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31"/>
      <c r="M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</sheetData>
  <autoFilter ref="C125:K134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Kudelka</dc:creator>
  <cp:keywords/>
  <dc:description/>
  <cp:lastModifiedBy>Josef Kuběna</cp:lastModifiedBy>
  <dcterms:created xsi:type="dcterms:W3CDTF">2021-10-07T06:01:56Z</dcterms:created>
  <dcterms:modified xsi:type="dcterms:W3CDTF">2021-10-11T06:50:34Z</dcterms:modified>
  <cp:category/>
  <cp:version/>
  <cp:contentType/>
  <cp:contentStatus/>
</cp:coreProperties>
</file>