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600" windowWidth="27495" windowHeight="11955" activeTab="0"/>
  </bookViews>
  <sheets>
    <sheet name="Rekapitulace stavby" sheetId="1" r:id="rId1"/>
    <sheet name="014 - ZM 014 - Dozdění na..." sheetId="2" r:id="rId2"/>
    <sheet name="015 - ZM 015 - Bourání st..." sheetId="3" r:id="rId3"/>
    <sheet name="016 - ZM 016 - Zpevněné p..." sheetId="4" r:id="rId4"/>
    <sheet name="021 - ZM 021 - Ocelová ko..." sheetId="5" r:id="rId5"/>
    <sheet name="022 - ZM 022 - Bourání be..." sheetId="6" r:id="rId6"/>
    <sheet name="023 - ZM 023 - Úprava ati..." sheetId="7" r:id="rId7"/>
  </sheets>
  <definedNames>
    <definedName name="_xlnm._FilterDatabase" localSheetId="1" hidden="1">'014 - ZM 014 - Dozdění na...'!$C$129:$K$186</definedName>
    <definedName name="_xlnm._FilterDatabase" localSheetId="2" hidden="1">'015 - ZM 015 - Bourání st...'!$C$127:$K$164</definedName>
    <definedName name="_xlnm._FilterDatabase" localSheetId="3" hidden="1">'016 - ZM 016 - Zpevněné p...'!$C$135:$K$307</definedName>
    <definedName name="_xlnm._FilterDatabase" localSheetId="4" hidden="1">'021 - ZM 021 - Ocelová ko...'!$C$130:$K$212</definedName>
    <definedName name="_xlnm._FilterDatabase" localSheetId="5" hidden="1">'022 - ZM 022 - Bourání be...'!$C$128:$K$188</definedName>
    <definedName name="_xlnm._FilterDatabase" localSheetId="6" hidden="1">'023 - ZM 023 - Úprava ati...'!$C$127:$K$152</definedName>
    <definedName name="_xlnm.Print_Area" localSheetId="1">'014 - ZM 014 - Dozdění na...'!$C$4:$J$76,'014 - ZM 014 - Dozdění na...'!$C$82:$J$107,'014 - ZM 014 - Dozdění na...'!$C$113:$K$186</definedName>
    <definedName name="_xlnm.Print_Area" localSheetId="2">'015 - ZM 015 - Bourání st...'!$C$4:$J$76,'015 - ZM 015 - Bourání st...'!$C$82:$J$105,'015 - ZM 015 - Bourání st...'!$C$111:$K$164</definedName>
    <definedName name="_xlnm.Print_Area" localSheetId="3">'016 - ZM 016 - Zpevněné p...'!$C$4:$J$76,'016 - ZM 016 - Zpevněné p...'!$C$82:$J$113,'016 - ZM 016 - Zpevněné p...'!$C$119:$K$307</definedName>
    <definedName name="_xlnm.Print_Area" localSheetId="4">'021 - ZM 021 - Ocelová ko...'!$C$4:$J$76,'021 - ZM 021 - Ocelová ko...'!$C$82:$J$108,'021 - ZM 021 - Ocelová ko...'!$C$114:$K$212</definedName>
    <definedName name="_xlnm.Print_Area" localSheetId="5">'022 - ZM 022 - Bourání be...'!$C$4:$J$76,'022 - ZM 022 - Bourání be...'!$C$82:$J$106,'022 - ZM 022 - Bourání be...'!$C$112:$K$188</definedName>
    <definedName name="_xlnm.Print_Area" localSheetId="6">'023 - ZM 023 - Úprava ati...'!$C$4:$J$76,'023 - ZM 023 - Úprava ati...'!$C$82:$J$105,'023 - ZM 023 - Úprava ati...'!$C$111:$K$152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'014 - ZM 014 - Dozdění na...'!$129:$129</definedName>
    <definedName name="_xlnm.Print_Titles" localSheetId="2">'015 - ZM 015 - Bourání st...'!$127:$127</definedName>
    <definedName name="_xlnm.Print_Titles" localSheetId="3">'016 - ZM 016 - Zpevněné p...'!$135:$135</definedName>
    <definedName name="_xlnm.Print_Titles" localSheetId="4">'021 - ZM 021 - Ocelová ko...'!$130:$130</definedName>
    <definedName name="_xlnm.Print_Titles" localSheetId="5">'022 - ZM 022 - Bourání be...'!$128:$128</definedName>
    <definedName name="_xlnm.Print_Titles" localSheetId="6">'023 - ZM 023 - Úprava ati...'!$127:$127</definedName>
  </definedNames>
  <calcPr calcId="152511"/>
</workbook>
</file>

<file path=xl/sharedStrings.xml><?xml version="1.0" encoding="utf-8"?>
<sst xmlns="http://schemas.openxmlformats.org/spreadsheetml/2006/main" count="5497" uniqueCount="773">
  <si>
    <t>Export Komplet</t>
  </si>
  <si>
    <t/>
  </si>
  <si>
    <t>2.0</t>
  </si>
  <si>
    <t>False</t>
  </si>
  <si>
    <t>{2e11c3d7-95d1-4487-9671-c3a870643a79}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</si>
  <si>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</si>
  <si>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</si>
  <si>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</si>
  <si>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</si>
  <si>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</si>
  <si>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</si>
  <si>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0,00001</t>
  </si>
  <si>
    <t>Kód:</t>
  </si>
  <si>
    <t>21023</t>
  </si>
  <si>
    <t>Stavba:</t>
  </si>
  <si>
    <t>Bytový dům, ul. K Archivu 1993/2, Nový Jičín</t>
  </si>
  <si>
    <t>KSO:</t>
  </si>
  <si>
    <t>CC-CZ:</t>
  </si>
  <si>
    <t>Místo:</t>
  </si>
  <si>
    <t xml:space="preserve"> </t>
  </si>
  <si>
    <t>Datum:</t>
  </si>
  <si>
    <t>Zadavatel:</t>
  </si>
  <si>
    <t>IČ:</t>
  </si>
  <si>
    <t>00298212</t>
  </si>
  <si>
    <t xml:space="preserve">Město Nový Jičín - </t>
  </si>
  <si>
    <t>DIČ:</t>
  </si>
  <si>
    <t>CZ00298212</t>
  </si>
  <si>
    <t>Zhotovitel:</t>
  </si>
  <si>
    <t>47671416</t>
  </si>
  <si>
    <t>CZ47671416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</si>
  <si>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</si>
  <si>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</si>
  <si>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</si>
  <si>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</si>
  <si>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</si>
  <si>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</si>
  <si>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</si>
  <si>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</si>
  <si>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</si>
  <si>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</si>
  <si>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</si>
  <si>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</si>
  <si>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</si>
  <si>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</si>
  <si>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</si>
  <si>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</si>
  <si>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</si>
  <si>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</si>
  <si>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</si>
  <si>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</si>
  <si>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</si>
  <si>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</si>
  <si>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</si>
  <si>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</si>
  <si>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</si>
  <si>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</si>
  <si>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</si>
  <si>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</si>
  <si>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</si>
  <si>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</si>
  <si>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</si>
  <si>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</si>
  <si>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</si>
  <si>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</si>
  <si>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</si>
  <si>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</si>
  <si>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</si>
  <si>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</si>
  <si>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</si>
  <si>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</si>
  <si>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</si>
  <si>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</si>
  <si>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</si>
  <si>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</si>
  <si>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</si>
  <si>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</si>
  <si>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</si>
  <si>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</si>
  <si>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05</t>
  </si>
  <si>
    <t>Změnové listy</t>
  </si>
  <si>
    <t>STA</t>
  </si>
  <si>
    <t>1</t>
  </si>
  <si>
    <t>{9612a43f-faf8-4e8c-83f9-d7cfb0d3ab61}</t>
  </si>
  <si>
    <t>2</t>
  </si>
  <si>
    <t>ZML č.2</t>
  </si>
  <si>
    <t>Soupis</t>
  </si>
  <si>
    <t>{7175c619-ecdf-429a-b860-a4b678d99e72}</t>
  </si>
  <si>
    <t>/</t>
  </si>
  <si>
    <t>014</t>
  </si>
  <si>
    <t>ZM 014 - Dozdění nadpraží u otvorů SP3, odpočet madla dveří D03a</t>
  </si>
  <si>
    <t>3</t>
  </si>
  <si>
    <t>{62b9266d-dd3c-413d-8f87-97950d672189}</t>
  </si>
  <si>
    <t>015</t>
  </si>
  <si>
    <t>ZM 015 - Bourání stávajícího přístupového schodiště</t>
  </si>
  <si>
    <t>{287bf3fd-b0b0-4598-bd20-b01762d8aa4a}</t>
  </si>
  <si>
    <t>016</t>
  </si>
  <si>
    <t>ZM 016 - Zpevněné plochy - bourací práce vč.oplocení a doplnění svislé hydroizolace</t>
  </si>
  <si>
    <t>{11d7e2cb-ba87-41b3-8d54-720118bf7045}</t>
  </si>
  <si>
    <t>021</t>
  </si>
  <si>
    <t>ZM 021 - Ocelová konstrukce výtahové šachty</t>
  </si>
  <si>
    <t>{c9611423-6ac9-4c46-a671-83a1eed7413b}</t>
  </si>
  <si>
    <t>022</t>
  </si>
  <si>
    <t>ZM 022 - Bourání betonové mazaniny s kari sítí na střeše, odbourání větracích šachet, betonáž</t>
  </si>
  <si>
    <t>{d625bf7e-df3f-4ab5-aa15-c29ffb978b61}</t>
  </si>
  <si>
    <t>023</t>
  </si>
  <si>
    <t>ZM 023 - Úprava atikového zdiva</t>
  </si>
  <si>
    <t>{61449eec-be2b-44f7-9c40-c4e22f3e66dd}</t>
  </si>
  <si>
    <t>KRYCÍ LIST SOUPISU PRACÍ</t>
  </si>
  <si>
    <t>Objekt:</t>
  </si>
  <si>
    <t>05 - Změnové listy</t>
  </si>
  <si>
    <t>Soupis:</t>
  </si>
  <si>
    <t>2 - ZML č.2</t>
  </si>
  <si>
    <t>Úroveň 3:</t>
  </si>
  <si>
    <t>014 - ZM 014 - Dozdění nadpraží u otvorů SP3, odpočet madla dveří D03a</t>
  </si>
  <si>
    <t>REKAPITULACE ČLENĚNÍ SOUPISU PRACÍ</t>
  </si>
  <si>
    <t>Kód dílu - Popis</t>
  </si>
  <si>
    <t>Cena celkem [CZK]</t>
  </si>
  <si>
    <t>Náklady ze soupisu prací</t>
  </si>
  <si>
    <t>-1</t>
  </si>
  <si>
    <t>3 - Svislé a kompletní konstrukce</t>
  </si>
  <si>
    <t>61 - Upravy povrchů vnitřní</t>
  </si>
  <si>
    <t>62 - Úpravy povrchů vnější</t>
  </si>
  <si>
    <t>770 - Otvorové prvky z hliníku</t>
  </si>
  <si>
    <t>99 - Staveništní přesun hmot</t>
  </si>
  <si>
    <t>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</si>
  <si>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</si>
  <si>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</si>
  <si>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</si>
  <si>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</si>
  <si>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</si>
  <si>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</si>
  <si>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</si>
  <si>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</si>
  <si>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</si>
  <si>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</si>
  <si>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</si>
  <si>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</si>
  <si>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</si>
  <si>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Svislé a kompletní konstrukce</t>
  </si>
  <si>
    <t>ROZPOCET</t>
  </si>
  <si>
    <t>14</t>
  </si>
  <si>
    <t>K</t>
  </si>
  <si>
    <t>311271193R00</t>
  </si>
  <si>
    <t>Zdivo nosné z tvárnic pórobetonových na maltu MC 10</t>
  </si>
  <si>
    <t>m3</t>
  </si>
  <si>
    <t>4</t>
  </si>
  <si>
    <t>-1544429298</t>
  </si>
  <si>
    <t>P</t>
  </si>
  <si>
    <t>VV</t>
  </si>
  <si>
    <t>dozdívka nadpraží SP3</t>
  </si>
  <si>
    <t>3,01*0,4*0,42*3</t>
  </si>
  <si>
    <t>Součet</t>
  </si>
  <si>
    <t>61</t>
  </si>
  <si>
    <t>Upravy povrchů vnitřní</t>
  </si>
  <si>
    <t>612473182R00</t>
  </si>
  <si>
    <t>Omítky vnitřní zdiva ze suchých směsí štukové, strojně</t>
  </si>
  <si>
    <t>m2</t>
  </si>
  <si>
    <t>-1521024886</t>
  </si>
  <si>
    <t>3,01*0,42*3</t>
  </si>
  <si>
    <t>62</t>
  </si>
  <si>
    <t>Úpravy povrchů vnější</t>
  </si>
  <si>
    <t>602016193R00</t>
  </si>
  <si>
    <t>Omítka stěn z hotových směsí Doplňkové práce pro omítky stěn z hotových směsí  hloubková penetrace stěn akrylátová</t>
  </si>
  <si>
    <t>-102648766</t>
  </si>
  <si>
    <t>602022188RT1</t>
  </si>
  <si>
    <t>Omítka stěn z hotových směsí vrchní tenkovrstvá, silikonová, zatřená, tloušťka vrstvy 1,5 mm, odstíny II. cenové skupiny</t>
  </si>
  <si>
    <t>-2094485452</t>
  </si>
  <si>
    <t>602022191R00</t>
  </si>
  <si>
    <t>Omítka stěn z hotových směsí Doplňkové práce pro omítky stěn z hotových směsí  nátěr penetrační, kontaktní, s granulátem</t>
  </si>
  <si>
    <t>1060236531</t>
  </si>
  <si>
    <t>5</t>
  </si>
  <si>
    <t>602022191Raa</t>
  </si>
  <si>
    <t>Penetrační nátěr stěn, pod probarvenou omítku</t>
  </si>
  <si>
    <t>-1488139061</t>
  </si>
  <si>
    <t>6</t>
  </si>
  <si>
    <t>M</t>
  </si>
  <si>
    <t>31173232</t>
  </si>
  <si>
    <t>hmoždinka talířová; použití: určena pro mechanické upevnění tepelných izolací a hydroizolací na beton,dlaždice,pórobeton; mat. hmoždinky-polyamid,rozp.hřebu-pozink.ocel s plast.hlavou; způsob kotvení kotva do betonu; rozměr 50x280 mm</t>
  </si>
  <si>
    <t>kus</t>
  </si>
  <si>
    <t>8</t>
  </si>
  <si>
    <t>1564902053</t>
  </si>
  <si>
    <t>3,7926*4*1,05</t>
  </si>
  <si>
    <t>16</t>
  </si>
  <si>
    <t>7</t>
  </si>
  <si>
    <t>58582137</t>
  </si>
  <si>
    <t>tmel cementový; stěrkový, lepicí; pro interiér i exteriér; přilnavost k materiálům tepelně-izolační desky</t>
  </si>
  <si>
    <t>kg</t>
  </si>
  <si>
    <t>167436771</t>
  </si>
  <si>
    <t>3,7926*7*2*1,05</t>
  </si>
  <si>
    <t>63151548</t>
  </si>
  <si>
    <t>deska izolační fasádní; minerální vlákno; orientace vláken rovnoběžná; tl. 180,0 mm; součinitel tepelné vodivosti 0,036 W/mK; R = 5,000 m2K/W; obj. hmotnost 150,00 kg/m3; hydrofobizováno</t>
  </si>
  <si>
    <t>1660216809</t>
  </si>
  <si>
    <t>3,7926*1,05</t>
  </si>
  <si>
    <t>9</t>
  </si>
  <si>
    <t>622390322R00</t>
  </si>
  <si>
    <t>Montáž zateplovacího systému fasáda, minerální desky, zakončení stěrkou s výztužnou tkaninou</t>
  </si>
  <si>
    <t>-2142974472</t>
  </si>
  <si>
    <t>63180005.A</t>
  </si>
  <si>
    <t>tkanina výztužná materiál skleněné vlákno; velikost ok 4 x 4 mm; š = 1 000 mm; l = 55000,0 mm</t>
  </si>
  <si>
    <t>1758584060</t>
  </si>
  <si>
    <t>3,7926*1,20</t>
  </si>
  <si>
    <t>770</t>
  </si>
  <si>
    <t>Otvorové prvky z hliníku</t>
  </si>
  <si>
    <t>770905</t>
  </si>
  <si>
    <t>D03a - doplnění vodorovného madla</t>
  </si>
  <si>
    <t>ks</t>
  </si>
  <si>
    <t>-1137530587</t>
  </si>
  <si>
    <t>998767203R00</t>
  </si>
  <si>
    <t>Přesun hmot pro kovové stavební doplňk. konstrukce v objektech výšky do 24 m</t>
  </si>
  <si>
    <t>%</t>
  </si>
  <si>
    <t>-2074678803</t>
  </si>
  <si>
    <t>99</t>
  </si>
  <si>
    <t>Staveništní přesun hmot</t>
  </si>
  <si>
    <t>999281111R00</t>
  </si>
  <si>
    <t>Přesun hmot pro opravy a údržbu objektů pro opravy a údržbu dosavadních objektů včetně vnějších plášťů  výšky do 25 m,</t>
  </si>
  <si>
    <t>t</t>
  </si>
  <si>
    <t>1330010606</t>
  </si>
  <si>
    <t>Poznámka k položce:
oborů 801, 803, 811 a 812</t>
  </si>
  <si>
    <t>784</t>
  </si>
  <si>
    <t>Dokončovací práce - malby a tapety</t>
  </si>
  <si>
    <t>12</t>
  </si>
  <si>
    <t>784191301R00</t>
  </si>
  <si>
    <t>Příprava povrchu Penetrace (napouštění) podkladu protiplísňová, jednonásobná</t>
  </si>
  <si>
    <t>-727185701</t>
  </si>
  <si>
    <t>784195212R00</t>
  </si>
  <si>
    <t>Malby z malířských směsí otěruvzdorných,  , bělost 82 %, dvojnásobné</t>
  </si>
  <si>
    <t>-1024618005</t>
  </si>
  <si>
    <t>015 - ZM 015 - Bourání stávajícího přístupového schodiště</t>
  </si>
  <si>
    <t>HSV - Práce a dodávky HSV</t>
  </si>
  <si>
    <t xml:space="preserve">    1 - Zemní práce</t>
  </si>
  <si>
    <t xml:space="preserve">    9 - Ostatní konstrukce a práce, bourání</t>
  </si>
  <si>
    <t xml:space="preserve">    D96 - Přesuny suti a vybouraných hmot</t>
  </si>
  <si>
    <t>HSV</t>
  </si>
  <si>
    <t>Práce a dodávky HSV</t>
  </si>
  <si>
    <t>Zemní práce</t>
  </si>
  <si>
    <t>113107177</t>
  </si>
  <si>
    <t>Odstranění podkladu z betonu vyztuženého sítěmi tl přes 150 do 300 mm strojně pl přes 50 do 200 m2</t>
  </si>
  <si>
    <t>726514736</t>
  </si>
  <si>
    <t>plocha u vstupu</t>
  </si>
  <si>
    <t>4*24</t>
  </si>
  <si>
    <t>3*16</t>
  </si>
  <si>
    <t>113107181</t>
  </si>
  <si>
    <t>Odstranění podkladu živičného tl do 50 mm strojně pl přes 50 do 200 m2</t>
  </si>
  <si>
    <t>-45227009</t>
  </si>
  <si>
    <t>Ostatní konstrukce a práce, bourání</t>
  </si>
  <si>
    <t>961055111</t>
  </si>
  <si>
    <t>Bourání základů ze ŽB</t>
  </si>
  <si>
    <t>779686583</t>
  </si>
  <si>
    <t>(3,5+1,3+1,3)*0,45*1,0</t>
  </si>
  <si>
    <t>965042231</t>
  </si>
  <si>
    <t>Bourání podkladů pod dlažby nebo mazanin betonových nebo z litého asfaltu tl přes 100 mm pl do 4 m2</t>
  </si>
  <si>
    <t>222452960</t>
  </si>
  <si>
    <t>schodiště venkovní</t>
  </si>
  <si>
    <t>3,6*1,6*0,15</t>
  </si>
  <si>
    <t>2,9*1,3*0,15</t>
  </si>
  <si>
    <t>2,3*1,0*0,15</t>
  </si>
  <si>
    <t>965049112</t>
  </si>
  <si>
    <t>Příplatek k bourání betonových mazanin za bourání mazanin se svařovanou sítí tl přes 100 mm</t>
  </si>
  <si>
    <t>1405796879</t>
  </si>
  <si>
    <t>1,7745</t>
  </si>
  <si>
    <t>D96</t>
  </si>
  <si>
    <t>Přesuny suti a vybouraných hmot</t>
  </si>
  <si>
    <t>979081111R00</t>
  </si>
  <si>
    <t>Odvoz suti a vybouraných hmot na skládku do 1 km</t>
  </si>
  <si>
    <t>-1318064902</t>
  </si>
  <si>
    <t>979081121R00</t>
  </si>
  <si>
    <t>Odvoz suti a vybouraných hmot na skládku příplatek za každý další 1 km</t>
  </si>
  <si>
    <t>-1556174762</t>
  </si>
  <si>
    <t>115,375*9</t>
  </si>
  <si>
    <t>979082111R00</t>
  </si>
  <si>
    <t>Vnitrostaveništní doprava suti a vybouraných hmot do 10 m</t>
  </si>
  <si>
    <t>-784455540</t>
  </si>
  <si>
    <t>979082121R00</t>
  </si>
  <si>
    <t>Vnitrostaveništní doprava suti a vybouraných hmot příplatek k ceně za každých dalších 5 m</t>
  </si>
  <si>
    <t>1164850138</t>
  </si>
  <si>
    <t>115,375*6</t>
  </si>
  <si>
    <t>979990113R00</t>
  </si>
  <si>
    <t>Poplatek za skládku obalovaný asfalt , skupina 17 09 04 z Katalogu odpadů</t>
  </si>
  <si>
    <t>-1856360826</t>
  </si>
  <si>
    <t>14,112</t>
  </si>
  <si>
    <t>979999998R00</t>
  </si>
  <si>
    <t>Poplatek za skládku suti s  5% příměsí - DUFONEV Brno,</t>
  </si>
  <si>
    <t>1748557935</t>
  </si>
  <si>
    <t>016 - ZM 016 - Zpevněné plochy - bourací práce vč.oplocení a doplnění svislé hydroizolace</t>
  </si>
  <si>
    <t xml:space="preserve">    2 - Zakládání</t>
  </si>
  <si>
    <t xml:space="preserve">    4 - Vodorovné konstrukce</t>
  </si>
  <si>
    <t xml:space="preserve">    596 - Chodníky</t>
  </si>
  <si>
    <t xml:space="preserve">    62 - Úpravy povrchů vnější</t>
  </si>
  <si>
    <t xml:space="preserve">    998 - Přesun hmot</t>
  </si>
  <si>
    <t xml:space="preserve">    99 - Staveništní přesun hmot</t>
  </si>
  <si>
    <t>PSV - Práce a dodávky PSV</t>
  </si>
  <si>
    <t xml:space="preserve">    711 - Izolace proti vodě</t>
  </si>
  <si>
    <t>113106211R00</t>
  </si>
  <si>
    <t>Rozebrání vozovek a ploch s jakoukoliv výplní spár   v ploše jednotlivě do 200 m2, z velkých kostek, kladených do lože z kameniva těženého, škváry nebo strusky</t>
  </si>
  <si>
    <t>25125909</t>
  </si>
  <si>
    <t>-300</t>
  </si>
  <si>
    <t>113106351</t>
  </si>
  <si>
    <t>Rozebrání dlažeb při překopech vozovek z velkých kostek s ložem z kameniva strojně pl do 15 m2</t>
  </si>
  <si>
    <t>417665402</t>
  </si>
  <si>
    <t>113106231R00</t>
  </si>
  <si>
    <t>Rozebrání vozovek a ploch s jakoukoliv výplní spár   v jakékoliv ploše, ze zámkové dlažky, kladených do lože z kameniva</t>
  </si>
  <si>
    <t>-756704670</t>
  </si>
  <si>
    <t>-250</t>
  </si>
  <si>
    <t>113106345</t>
  </si>
  <si>
    <t>Rozebrání dlažeb při překopech komunikací pro pěší z vegetační dlažby betonové strojně pl do 15 m2</t>
  </si>
  <si>
    <t>-883684322</t>
  </si>
  <si>
    <t>113106121</t>
  </si>
  <si>
    <t>Rozebrání dlažeb z betonových nebo kamenných dlaždic komunikací pro pěší ručně</t>
  </si>
  <si>
    <t>-904912645</t>
  </si>
  <si>
    <t>okapový chodník</t>
  </si>
  <si>
    <t>37*0,5</t>
  </si>
  <si>
    <t>113107310R00</t>
  </si>
  <si>
    <t>Odstranění podkladů nebo krytů z kameniva těženého, v ploše jednotlivě do 50 m2, tloušťka vrstvy 100 mm</t>
  </si>
  <si>
    <t>1383718059</t>
  </si>
  <si>
    <t>-550</t>
  </si>
  <si>
    <t>113107411</t>
  </si>
  <si>
    <t>Odstranění podkladu z kameniva těženého tl do 100 mm při překopech strojně pl do 15 m2</t>
  </si>
  <si>
    <t>1849951135</t>
  </si>
  <si>
    <t>113107413</t>
  </si>
  <si>
    <t>Odstranění podkladu z kameniva těženého tl přes 200 do 300 mm při překopech strojně pl do 15 m2</t>
  </si>
  <si>
    <t>1841478983</t>
  </si>
  <si>
    <t>kanalizace</t>
  </si>
  <si>
    <t>2*4,7</t>
  </si>
  <si>
    <t>voda</t>
  </si>
  <si>
    <t>1*4</t>
  </si>
  <si>
    <t>113107430R00</t>
  </si>
  <si>
    <t>Odstranění podkladů nebo krytů z kameniva těženého, v ploše jednotlivě nad 50 m2, tloušťka vrstvy 300 mm</t>
  </si>
  <si>
    <t>-1639306190</t>
  </si>
  <si>
    <t>silniční panely</t>
  </si>
  <si>
    <t>8,5*19,5</t>
  </si>
  <si>
    <t>Mezisoučet</t>
  </si>
  <si>
    <t>165,75-450</t>
  </si>
  <si>
    <t>113108405R00</t>
  </si>
  <si>
    <t>Odstranění podkladů nebo krytů živičných, v ploše jednotlivě nad 50 m2, tloušťka vrstvy 50 mm</t>
  </si>
  <si>
    <t>1540186102</t>
  </si>
  <si>
    <t>-450</t>
  </si>
  <si>
    <t>113107441</t>
  </si>
  <si>
    <t>Odstranění podkladu živičných tl do 50 mm při překopech strojně pl do 15 m2</t>
  </si>
  <si>
    <t>-207675724</t>
  </si>
  <si>
    <t>113109315R00</t>
  </si>
  <si>
    <t>Odstranění podkladů nebo krytů z betonu prostého, v ploše jednotlivě do 50 m2, tloušťka vrstvy 150 mm</t>
  </si>
  <si>
    <t>-941956997</t>
  </si>
  <si>
    <t>113202111R00</t>
  </si>
  <si>
    <t>Vytrhání obrub z krajníků nebo obrubníků stojatých</t>
  </si>
  <si>
    <t>m</t>
  </si>
  <si>
    <t>-1984509671</t>
  </si>
  <si>
    <t>podél komunikace - obrubníky součástí oplocení</t>
  </si>
  <si>
    <t>132551253</t>
  </si>
  <si>
    <t>Hloubení nezapažených rýh šířky přes 800 do 2 000 mm strojně s urovnáním dna do předepsaného profilu a spádu v hornině třídy těžitelnosti III skupiny 6 přes 50 do 100 m3</t>
  </si>
  <si>
    <t>1363769636</t>
  </si>
  <si>
    <t>(36,65+0,4+7,8)*0,9*0,52  "drenáž</t>
  </si>
  <si>
    <t>162211331</t>
  </si>
  <si>
    <t>Vodorovné přemístění výkopku nebo sypaniny stavebním kolečkem s naložením a vyprázdněním kolečka na hromady nebo do dopravního prostředku na vzdálenost do 10 m z horniny třídy těžitelnosti III, skupiny 6 a 7</t>
  </si>
  <si>
    <t>80824870</t>
  </si>
  <si>
    <t>20,9898</t>
  </si>
  <si>
    <t>162751157</t>
  </si>
  <si>
    <t>Vodorovné přemístění výkopku nebo sypaniny po suchu na obvyklém dopravním prostředku, bez naložení výkopku, avšak se složením bez rozhrnutí z horniny třídy těžitelnosti III na vzdálenost skupiny 6 a 7 na vzdálenost přes 9 000 do 10 000 m</t>
  </si>
  <si>
    <t>-495007375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</si>
  <si>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</si>
  <si>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</t>
  </si>
  <si>
    <t>1084835939</t>
  </si>
  <si>
    <t>20,9898*5 "Přepočtené koeficientem množství</t>
  </si>
  <si>
    <t>167151103</t>
  </si>
  <si>
    <t>Nakládání, skládání a překládání neulehlého výkopku nebo sypaniny strojně nakládání, množství do 100 m3, z horniny třídy těžitelnosti III, skupiny 6 a 7</t>
  </si>
  <si>
    <t>940904880</t>
  </si>
  <si>
    <t>171201221</t>
  </si>
  <si>
    <t>Poplatek za uložení stavebního odpadu na skládce (skládkovné) zeminy a kamení zatříděného do Katalogu odpadů pod kódem 17 05 04</t>
  </si>
  <si>
    <t>-1927246101</t>
  </si>
  <si>
    <t>20,9898*1,7 "Přepočtené koeficientem množství</t>
  </si>
  <si>
    <t>171211101</t>
  </si>
  <si>
    <t>Uložení sypanin do násypů ručně s rozprostřením sypaniny ve vrstvách a s hrubým urovnáním nezhutněných jakékoliv třídy těžitelnosti</t>
  </si>
  <si>
    <t>1296753989</t>
  </si>
  <si>
    <t>174151101</t>
  </si>
  <si>
    <t>Zásyp sypaninou z jakékoliv horniny strojně s uložením výkopku ve vrstvách se zhutněním jam, šachet, rýh nebo kolem objektů v těchto vykopávkách</t>
  </si>
  <si>
    <t>-1057288313</t>
  </si>
  <si>
    <t>47*0,9*2,1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</si>
  <si>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</si>
  <si>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</si>
  <si>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419393537</t>
  </si>
  <si>
    <t>(36,65+0,4+7,8)*0,9*0,37  "drenáž</t>
  </si>
  <si>
    <t>583418024</t>
  </si>
  <si>
    <t>kamenivo přírodní drcené frakce 16,0 až 32,0 mm; třída B</t>
  </si>
  <si>
    <t>T</t>
  </si>
  <si>
    <t>1036384507</t>
  </si>
  <si>
    <t>14,9305*1,80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</si>
  <si>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</si>
  <si>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</si>
  <si>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1136795564</t>
  </si>
  <si>
    <t>Zakládání</t>
  </si>
  <si>
    <t>212750103</t>
  </si>
  <si>
    <t>Trativod z drenážních trubek PVC-U SN 4 perforace 360° otevřený výkop DN 160 pro budovy plocha pro vtékání vody min. 80 cm2/m</t>
  </si>
  <si>
    <t>-831552878</t>
  </si>
  <si>
    <t>(36,65+0,4+7,8)  "drenáž</t>
  </si>
  <si>
    <t>Vodorovné konstrukce</t>
  </si>
  <si>
    <t>451573111</t>
  </si>
  <si>
    <t>Lože pod potrubí ze štěrkopísku do 63 mm</t>
  </si>
  <si>
    <t>2003648064</t>
  </si>
  <si>
    <t>(36,65+0,4+7,8)*0,9*0,15  "drenáž</t>
  </si>
  <si>
    <t>596</t>
  </si>
  <si>
    <t>Chodníky</t>
  </si>
  <si>
    <t>917862111R00</t>
  </si>
  <si>
    <t>Osazení silničního nebo chodníkového betonového obrubníku stojatého, s boční opěrou z betonu prostého, do lože z betonu prostého C 12/15</t>
  </si>
  <si>
    <t>1706086059</t>
  </si>
  <si>
    <t>59217017</t>
  </si>
  <si>
    <t>obrubník betonový chodníkový 1000x100x250mm</t>
  </si>
  <si>
    <t>-203301495</t>
  </si>
  <si>
    <t>12*1,05</t>
  </si>
  <si>
    <t>-1455906854</t>
  </si>
  <si>
    <t>(36,65+1,2+1,2)*0,8</t>
  </si>
  <si>
    <t>-2075432477</t>
  </si>
  <si>
    <t>622390212R00</t>
  </si>
  <si>
    <t>Montáž zateplovacího systému sokl, polystyren, zakončení stěrkou s výztužnou tkaninou</t>
  </si>
  <si>
    <t>1767129148</t>
  </si>
  <si>
    <t>2837639901</t>
  </si>
  <si>
    <t>deska izolační soklová; pěnový polystyren; povrch vaflovaný; rovná hrana; tl. 180,0 mm; součinitel tepelné vodivosti 0,0350 W/mK; R = 5,100 m2K/W; obj. hmotnost 25,00 kg/m3</t>
  </si>
  <si>
    <t>1912829037</t>
  </si>
  <si>
    <t>31,24*1,05</t>
  </si>
  <si>
    <t>479202390</t>
  </si>
  <si>
    <t>31,24*4*1,05</t>
  </si>
  <si>
    <t>-1859330347</t>
  </si>
  <si>
    <t>31,24*7*2*1,05</t>
  </si>
  <si>
    <t>1332672356</t>
  </si>
  <si>
    <t>31,24*1,20</t>
  </si>
  <si>
    <t>622481291R00</t>
  </si>
  <si>
    <t>Vyztužení povrchových úprav vnějších stěn montáž výztužné lišty rohové a dilatační- bez dodávky materiálu</t>
  </si>
  <si>
    <t>1496735127</t>
  </si>
  <si>
    <t>0,78*2</t>
  </si>
  <si>
    <t>55392750.A</t>
  </si>
  <si>
    <t>lišta rohová; s tkaninou; materiál plast</t>
  </si>
  <si>
    <t>81869750</t>
  </si>
  <si>
    <t>0,78*2*1,05</t>
  </si>
  <si>
    <t>32</t>
  </si>
  <si>
    <t>622451122R00</t>
  </si>
  <si>
    <t>Omítky vnější cementové stěn nebo štítů hrubé zatřené</t>
  </si>
  <si>
    <t>1840845668</t>
  </si>
  <si>
    <t>622904112R00</t>
  </si>
  <si>
    <t>Očištění fasád tlakovou vodou, složitost fasády 1 - 2</t>
  </si>
  <si>
    <t>-857568957</t>
  </si>
  <si>
    <t>31,24</t>
  </si>
  <si>
    <t>966008212</t>
  </si>
  <si>
    <t>Bourání odvodňovacího žlabu z betonových příkopových tvárnic š přes 500 do 800 mm</t>
  </si>
  <si>
    <t>-716981070</t>
  </si>
  <si>
    <t>betonový žlab podél objektu</t>
  </si>
  <si>
    <t>57,15</t>
  </si>
  <si>
    <t>966071711</t>
  </si>
  <si>
    <t>Bourání sloupků a vzpěr plotových ocelových do 2,5 m zabetonovaných</t>
  </si>
  <si>
    <t>293270665</t>
  </si>
  <si>
    <t>966071721</t>
  </si>
  <si>
    <t>Bourání sloupků a vzpěr plotových ocelových do 2,5 m odřezáním</t>
  </si>
  <si>
    <t>-30932617</t>
  </si>
  <si>
    <t>966071822</t>
  </si>
  <si>
    <t>Rozebrání oplocení z drátěného pletiva se čtvercovými oky v přes 1,6 do 2,0 m</t>
  </si>
  <si>
    <t>564973044</t>
  </si>
  <si>
    <t>966073810</t>
  </si>
  <si>
    <t>Rozebrání vrat a vrátek k oplocení pl do 2 m2</t>
  </si>
  <si>
    <t>-608304733</t>
  </si>
  <si>
    <t>786813933</t>
  </si>
  <si>
    <t>-151468974</t>
  </si>
  <si>
    <t>-445574483</t>
  </si>
  <si>
    <t>355792666</t>
  </si>
  <si>
    <t>2137407263</t>
  </si>
  <si>
    <t>-44,1+1,313</t>
  </si>
  <si>
    <t>-881257557</t>
  </si>
  <si>
    <t>998</t>
  </si>
  <si>
    <t>Přesun hmot</t>
  </si>
  <si>
    <t>998276101</t>
  </si>
  <si>
    <t>Přesun hmot pro trubní vedení hloubené z trub z plastických hmot nebo sklolaminátových pro vodovody nebo kanalizace v otevřeném výkopu dopravní vzdálenost do 15 m</t>
  </si>
  <si>
    <t>-1697416144</t>
  </si>
  <si>
    <t>998223011R00</t>
  </si>
  <si>
    <t>Přesun hmot pozemních komunikací, kryt dlážděný jakékoliv délky objektu</t>
  </si>
  <si>
    <t>240104476</t>
  </si>
  <si>
    <t>1153552547</t>
  </si>
  <si>
    <t>PSV</t>
  </si>
  <si>
    <t>Práce a dodávky PSV</t>
  </si>
  <si>
    <t>711</t>
  </si>
  <si>
    <t>Izolace proti vodě</t>
  </si>
  <si>
    <t>711112001</t>
  </si>
  <si>
    <t>Provedení izolace proti zemní vlhkosti svislé za studena nátěrem penetračním</t>
  </si>
  <si>
    <t>-166920701</t>
  </si>
  <si>
    <t>(133,03+31,24)</t>
  </si>
  <si>
    <t>11163150</t>
  </si>
  <si>
    <t>lak penetrační asfaltový</t>
  </si>
  <si>
    <t>56416023</t>
  </si>
  <si>
    <t>164,27*0,00034 'Přepočtené koeficientem množství</t>
  </si>
  <si>
    <t>213141111</t>
  </si>
  <si>
    <t>Zřízení vrstvy z geotextilie v rovině nebo ve sklonu do 1:5 š do 3 m</t>
  </si>
  <si>
    <t>-566666697</t>
  </si>
  <si>
    <t>69366006</t>
  </si>
  <si>
    <t>geotextilie směs přírodních a syntetických vláken; funkce separační, ochranná; plošná hmotnost 600 g/m2</t>
  </si>
  <si>
    <t>-1259851873</t>
  </si>
  <si>
    <t>31,24*1,10</t>
  </si>
  <si>
    <t>711132101R00</t>
  </si>
  <si>
    <t>Provedení izolace proti zemní vlhkosti pásy na sucho svislá, 1 vrstva, bez dodávky izolačních pásů</t>
  </si>
  <si>
    <t>-2094089341</t>
  </si>
  <si>
    <t>31,24*2</t>
  </si>
  <si>
    <t>133,03</t>
  </si>
  <si>
    <t>62836109</t>
  </si>
  <si>
    <t>pás izolační z oxidovaného asfaltu natavitelný; nosná vložka hliníková fólie; horní strana jemný minerální posyp; spodní strana PE fólie, jemný minerální posyp; tl. 4,0 mm</t>
  </si>
  <si>
    <t>-954766979</t>
  </si>
  <si>
    <t>(133,03+31,24)*1,15</t>
  </si>
  <si>
    <t>62852265</t>
  </si>
  <si>
    <t>pás izolační z modifikovaného asfaltu natavitelný, mechanicky kotvený; nosná vložka skelná tkanina; horní strana jemný minerální posyp; spodní strana PE fólie; tl. 4,0 mm</t>
  </si>
  <si>
    <t>713860483</t>
  </si>
  <si>
    <t>998711203R00</t>
  </si>
  <si>
    <t>Přesun hmot pro izolace proti vodě svisle do 60 m</t>
  </si>
  <si>
    <t>1766371087</t>
  </si>
  <si>
    <t>021 - ZM 021 - Ocelová konstrukce výtahové šachty</t>
  </si>
  <si>
    <t>94 - Lešení a stavební výtahy</t>
  </si>
  <si>
    <t>712 - Živičné krytiny</t>
  </si>
  <si>
    <t>762 - Konstrukce tesařské</t>
  </si>
  <si>
    <t>764 - Konstrukce klempířské</t>
  </si>
  <si>
    <t>767 - Konstrukce zámečnické</t>
  </si>
  <si>
    <t>Omítka stěn tenkovrstvá silikonová, odstín II, zatřená,tl.vrstvy 1,5 mm,</t>
  </si>
  <si>
    <t>709896312</t>
  </si>
  <si>
    <t>Penetrační nátěr stěn</t>
  </si>
  <si>
    <t>-1311993415</t>
  </si>
  <si>
    <t>650421276</t>
  </si>
  <si>
    <t>Montáž KZS fasáda, miner.desky, stěrka+výztuž.tk.</t>
  </si>
  <si>
    <t>-811331719</t>
  </si>
  <si>
    <t>Montáž výztužné lišty rohové a dilatační</t>
  </si>
  <si>
    <t>1084769426</t>
  </si>
  <si>
    <t>Hmoždinka talířová 50 x 280</t>
  </si>
  <si>
    <t>2102692973</t>
  </si>
  <si>
    <t>Lišta rohová AL s tkaninou 10/10 /2,5 m</t>
  </si>
  <si>
    <t>658074475</t>
  </si>
  <si>
    <t>Tmel lepicí a stěrková hmota</t>
  </si>
  <si>
    <t>-2090901503</t>
  </si>
  <si>
    <t>Deska minerální 1000x600x180 mm</t>
  </si>
  <si>
    <t>1911921415</t>
  </si>
  <si>
    <t>Tkanina výztužná skelná  role 55 m2</t>
  </si>
  <si>
    <t>-641227940</t>
  </si>
  <si>
    <t>94</t>
  </si>
  <si>
    <t>Lešení a stavební výtahy</t>
  </si>
  <si>
    <t>943944125R00</t>
  </si>
  <si>
    <t>Montáž lešení prostorového těžkého, H 20 m</t>
  </si>
  <si>
    <t>1220477289</t>
  </si>
  <si>
    <t>943944185R00</t>
  </si>
  <si>
    <t>Příplatek za dalších 5 m H do 30 m, k pol. 4125</t>
  </si>
  <si>
    <t>-1041435058</t>
  </si>
  <si>
    <t>943944825R00</t>
  </si>
  <si>
    <t>Demontáž lešení prostorov.těžkého, H 20 m</t>
  </si>
  <si>
    <t>1046513263</t>
  </si>
  <si>
    <t>Přesun hmot pro opravy a údržbu do výšky 25 m</t>
  </si>
  <si>
    <t>344455936</t>
  </si>
  <si>
    <t>712</t>
  </si>
  <si>
    <t>Živičné krytiny</t>
  </si>
  <si>
    <t>712311101RZ1</t>
  </si>
  <si>
    <t>Povlaková krytina střech do 10°, za studena ALP, 1 x nátěr - včetně dodávky ALP</t>
  </si>
  <si>
    <t>1243602700</t>
  </si>
  <si>
    <t>1,8*0,61</t>
  </si>
  <si>
    <t>712331101RT1</t>
  </si>
  <si>
    <t>Povlaková krytina střech do 10°, AIP na sucho, 1 vrstva - asfaltový pás ve specifikaci</t>
  </si>
  <si>
    <t>-960516338</t>
  </si>
  <si>
    <t>712362701R00</t>
  </si>
  <si>
    <t>Zesílení spojů páskem fólie včetně zalití okrajů, +detaily</t>
  </si>
  <si>
    <t>-1847294065</t>
  </si>
  <si>
    <t>712372121R00</t>
  </si>
  <si>
    <t>Krytina střech do 10° fólie, 4 kotvy/m2, na ocel</t>
  </si>
  <si>
    <t>-999311381</t>
  </si>
  <si>
    <t>712391171RT1</t>
  </si>
  <si>
    <t>Povlaková krytina střech do 10°, podklad. textilie, 1 vrstva - materiál ve specifikaci</t>
  </si>
  <si>
    <t>1831098155</t>
  </si>
  <si>
    <t>28322137</t>
  </si>
  <si>
    <t>Fólie hydroizolační střešní PVC 1,5 mm</t>
  </si>
  <si>
    <t>-774402003</t>
  </si>
  <si>
    <t>1,098*1,10</t>
  </si>
  <si>
    <t>628522699R</t>
  </si>
  <si>
    <t>pás izolační z modifikovaného asfaltu samolepicí; nosná vložka skelná tkanina; horní strana PE fólie; spodní strana stahovací fólie; tl. 3,0 mm</t>
  </si>
  <si>
    <t>1586292776</t>
  </si>
  <si>
    <t>1,098*1,15</t>
  </si>
  <si>
    <t>69366198</t>
  </si>
  <si>
    <t>Geotextilie 300 g/m2</t>
  </si>
  <si>
    <t>-1614118635</t>
  </si>
  <si>
    <t>998712203R00</t>
  </si>
  <si>
    <t>Přesun hmot pro povlakové krytiny, výšky do 24 m</t>
  </si>
  <si>
    <t>-159181584</t>
  </si>
  <si>
    <t>762</t>
  </si>
  <si>
    <t>Konstrukce tesařské</t>
  </si>
  <si>
    <t>342266111R00</t>
  </si>
  <si>
    <t>Obklad stěn cementotřískovou deskou na OK</t>
  </si>
  <si>
    <t>127224817</t>
  </si>
  <si>
    <t>762332120R00</t>
  </si>
  <si>
    <t>Montáž vázaných krovů pravidelných do 224 cm2</t>
  </si>
  <si>
    <t>-2070930468</t>
  </si>
  <si>
    <t>2,65*1</t>
  </si>
  <si>
    <t>1,64*1</t>
  </si>
  <si>
    <t>59590605</t>
  </si>
  <si>
    <t>Deska fasádní cementotřísková tl. 18 mm</t>
  </si>
  <si>
    <t>-74416228</t>
  </si>
  <si>
    <t>60515842</t>
  </si>
  <si>
    <t>Hranol konstrukční 120x160mm</t>
  </si>
  <si>
    <t>643866146</t>
  </si>
  <si>
    <t>4,29*0,120*0,160*1,05</t>
  </si>
  <si>
    <t>998762203R00</t>
  </si>
  <si>
    <t>Přesun hmot pro tesařské konstrukce, výšky do 24 m</t>
  </si>
  <si>
    <t>1676183550</t>
  </si>
  <si>
    <t>764</t>
  </si>
  <si>
    <t>Konstrukce klempířské</t>
  </si>
  <si>
    <t>764731118dd</t>
  </si>
  <si>
    <t>K05 -  oplechování u zdi - výtah  rš 215, vč.koncovek a mont. prvků</t>
  </si>
  <si>
    <t>286820194</t>
  </si>
  <si>
    <t>764819212R00</t>
  </si>
  <si>
    <t>K09- Odpadní trouby kruhové, průměr 100 mm, D+M</t>
  </si>
  <si>
    <t>-1089090816</t>
  </si>
  <si>
    <t>764908105RT2</t>
  </si>
  <si>
    <t>K10 - Žlab podokapní půlkruhový R,velikost 150 mm</t>
  </si>
  <si>
    <t>-1649546670</t>
  </si>
  <si>
    <t>998764203R00</t>
  </si>
  <si>
    <t>Přesun hmot pro klempířské konstr., výšky do 24 m</t>
  </si>
  <si>
    <t>-336738562</t>
  </si>
  <si>
    <t>767</t>
  </si>
  <si>
    <t>Konstrukce zámečnické</t>
  </si>
  <si>
    <t>767995104R00</t>
  </si>
  <si>
    <t>Výroba  kovových atypických konstr. do 50 kg</t>
  </si>
  <si>
    <t>-782966488</t>
  </si>
  <si>
    <t>767999101R00</t>
  </si>
  <si>
    <t>Montáž atypických konstrukcí hmotnosti do 50 kg</t>
  </si>
  <si>
    <t>-1163902516</t>
  </si>
  <si>
    <t>767999106</t>
  </si>
  <si>
    <t>Povrchová úprava zinkováním</t>
  </si>
  <si>
    <t>-489251062</t>
  </si>
  <si>
    <t>14587196</t>
  </si>
  <si>
    <t>Profil čtvercový uzavřený   100x100x4 mm</t>
  </si>
  <si>
    <t>348985567</t>
  </si>
  <si>
    <t>110*0,001*1,06</t>
  </si>
  <si>
    <t>Přesun hmot pro zámečnické konstr., výšky do 24 m</t>
  </si>
  <si>
    <t>1325831064</t>
  </si>
  <si>
    <t>022 - ZM 022 - Bourání betonové mazaniny s kari sítí na střeše, odbourání větracích šachet, betonáž</t>
  </si>
  <si>
    <t>4 - Vodorovné konstrukce</t>
  </si>
  <si>
    <t>6 - Úpravy povrchů, podlahy a osazování výplní</t>
  </si>
  <si>
    <t>96 - Zařizovací předměty</t>
  </si>
  <si>
    <t>D96 - Přesuny suti a vybouraných hmot</t>
  </si>
  <si>
    <t>411321414R00</t>
  </si>
  <si>
    <t>Beton stropů železový stropů deskových, desek plochých střech, desek balkónových, desek hřibových stropů včetně hlavic hřibových sloupů, železový (bez výztuže) třídy C 25/30</t>
  </si>
  <si>
    <t>1716662152</t>
  </si>
  <si>
    <t>větrací šachty</t>
  </si>
  <si>
    <t>0,59*1,91*0,24*5</t>
  </si>
  <si>
    <t>0,59*0,2*0,24*2</t>
  </si>
  <si>
    <t>0,15*0,15*0,24*3</t>
  </si>
  <si>
    <t>411354249</t>
  </si>
  <si>
    <t>Bednění stropů ztracené z hraněných trapézových vln v 50 mm plech pozinkovaný tl 1,0 mm</t>
  </si>
  <si>
    <t>1342082925</t>
  </si>
  <si>
    <t>0,59*1,91*5</t>
  </si>
  <si>
    <t>0,59*0,2*2</t>
  </si>
  <si>
    <t>0,15*0,15*3</t>
  </si>
  <si>
    <t>411361921RT8</t>
  </si>
  <si>
    <t>Výztuž stropů ze svařovaných sítí průměr drátu 8 mm, velikost oka 100 / 100 mm</t>
  </si>
  <si>
    <t>360336402</t>
  </si>
  <si>
    <t>0,59*1,91*5*0,001*1,2*4,4</t>
  </si>
  <si>
    <t>0,59*0,2*2*0,001*1,2*4,4</t>
  </si>
  <si>
    <t>0,15*0,15*3*0,001*1,2*4,4</t>
  </si>
  <si>
    <t>Úpravy povrchů, podlahy a osazování výplní</t>
  </si>
  <si>
    <t>632451455</t>
  </si>
  <si>
    <t>Potěr pískocementový tl přes 40 do 50 mm tř. C 20 běžný</t>
  </si>
  <si>
    <t>1562145662</t>
  </si>
  <si>
    <t xml:space="preserve">Plošné vyrovnání střechy </t>
  </si>
  <si>
    <t>710,395</t>
  </si>
  <si>
    <t>96</t>
  </si>
  <si>
    <t>Zařizovací předměty</t>
  </si>
  <si>
    <t>962031133</t>
  </si>
  <si>
    <t>Bourání příček z cihel pálených na MVC tl do 150 mm</t>
  </si>
  <si>
    <t>-695551085</t>
  </si>
  <si>
    <t>(1,91+0,41)*2*1,05*5</t>
  </si>
  <si>
    <t>(0,75+0,53)*2*0,75*2</t>
  </si>
  <si>
    <t>0,5*4*0,75*3</t>
  </si>
  <si>
    <t>963051110R00</t>
  </si>
  <si>
    <t>Bourání železobetonových stropů deskových  tloušťky do 80 mm</t>
  </si>
  <si>
    <t>1171274139</t>
  </si>
  <si>
    <t>krycí desky větracích šachet</t>
  </si>
  <si>
    <t>2,3*0,8*0,08*5</t>
  </si>
  <si>
    <t>0,65*0,88*0,08*2</t>
  </si>
  <si>
    <t>0,65*0,65*0,08*3</t>
  </si>
  <si>
    <t>965081353.RA</t>
  </si>
  <si>
    <t>Bourání podlah z dlaždic betonových, teracových nebo čedičových - příplatek za tloušťku dlažby přes 10 cm</t>
  </si>
  <si>
    <t>-208129698</t>
  </si>
  <si>
    <t>710,395  "střecha</t>
  </si>
  <si>
    <t>965045111</t>
  </si>
  <si>
    <t>Bourání potěrů cementových nebo pískocementových tl do 50 mm pl do 1 m2</t>
  </si>
  <si>
    <t>-664307531</t>
  </si>
  <si>
    <t>Plošné vysekání podkladů pro vyrovnání před betonáží střechy - 30%plochy</t>
  </si>
  <si>
    <t xml:space="preserve">710,395*0,3 </t>
  </si>
  <si>
    <t>369855259</t>
  </si>
  <si>
    <t>979011111R00</t>
  </si>
  <si>
    <t>Svislá doprava suti a vybouraných hmot za prvé podlaží nad nebo pod základním podlažím</t>
  </si>
  <si>
    <t>1374554652</t>
  </si>
  <si>
    <t>54,382</t>
  </si>
  <si>
    <t>979011121R00</t>
  </si>
  <si>
    <t>Svislá doprava suti a vybouraných hmot příplatek za každé další podlaží</t>
  </si>
  <si>
    <t>111644802</t>
  </si>
  <si>
    <t>54,382*2</t>
  </si>
  <si>
    <t>572643238</t>
  </si>
  <si>
    <t>-1237328892</t>
  </si>
  <si>
    <t>54,382*9</t>
  </si>
  <si>
    <t>-2042347685</t>
  </si>
  <si>
    <t>1662904676</t>
  </si>
  <si>
    <t>54,382*6</t>
  </si>
  <si>
    <t>-1590187977</t>
  </si>
  <si>
    <t>023 - ZM 023 - Úprava atikového zdiva</t>
  </si>
  <si>
    <t xml:space="preserve">    3 - Svislé a kompletní konstrukce</t>
  </si>
  <si>
    <t>312321411</t>
  </si>
  <si>
    <t>Výplňová zeď ze ŽB tř. C 25/30 bez výztuže</t>
  </si>
  <si>
    <t>749644087</t>
  </si>
  <si>
    <t>(36,65+19,566)*2*(0,415+0,15)*0,2</t>
  </si>
  <si>
    <t>(36,65+19,566)*2*0,2*0,15</t>
  </si>
  <si>
    <t>312351311</t>
  </si>
  <si>
    <t>Zřízení jednostranného bednění výplňových nadzákladových zdí</t>
  </si>
  <si>
    <t>-887992646</t>
  </si>
  <si>
    <t>(36,65+19,566)*2*(0,415+0,15)</t>
  </si>
  <si>
    <t>(36,65+19,566)*2*0,15</t>
  </si>
  <si>
    <t>312351312</t>
  </si>
  <si>
    <t>Odstranění jednostranného bednění výplňových nadzákladových zdí</t>
  </si>
  <si>
    <t>-1830183596</t>
  </si>
  <si>
    <t>312362021</t>
  </si>
  <si>
    <t>Výztuž výplňových zdí svařovanými sítěmi Kari</t>
  </si>
  <si>
    <t>1239293319</t>
  </si>
  <si>
    <t>80,38888*0,001*1,1*4,4</t>
  </si>
  <si>
    <t>953961113</t>
  </si>
  <si>
    <t>Kotvy chemickým tmelem M 12 hl 110 mm do betonu, ŽB nebo kamene s vyvrtáním otvoru</t>
  </si>
  <si>
    <t>613034393</t>
  </si>
  <si>
    <t>(36,65+19,566)*2*6  "3ks do m</t>
  </si>
  <si>
    <t>(36,65+19,566)*2*3  "3ks do m</t>
  </si>
  <si>
    <t>953965122</t>
  </si>
  <si>
    <t>Kotevní ocel pro chemické kotvy M 12 dl 220 mm</t>
  </si>
  <si>
    <t>-485471074</t>
  </si>
  <si>
    <t>1665831403</t>
  </si>
  <si>
    <t>NOSTA, s.r.o.</t>
  </si>
  <si>
    <t>SOD - SO 01 01</t>
  </si>
  <si>
    <t>Dodatek č.1-ZM 003</t>
  </si>
  <si>
    <t>CS ÚRS 2021 02 -20%</t>
  </si>
  <si>
    <t>SOD - SO 00</t>
  </si>
  <si>
    <t>SOD - SO 03 03</t>
  </si>
  <si>
    <t>SOD SO 01 05</t>
  </si>
  <si>
    <t>SOD - SO 02 01</t>
  </si>
  <si>
    <t>SOD - SO 01 02</t>
  </si>
  <si>
    <t>SOD - SO 01 03</t>
  </si>
  <si>
    <t>SOD -  SO 01 02</t>
  </si>
  <si>
    <t>VLASTNÍ</t>
  </si>
  <si>
    <t xml:space="preserve">SOD - SO 01 01 </t>
  </si>
  <si>
    <t>Obložení atiky s dodávkou dřevoštěpkových desek, tloušťky 18 mm, 1 vrstva, upevnění hmoždinkami a šrouby</t>
  </si>
  <si>
    <t>762441113RT2</t>
  </si>
  <si>
    <t>Přesun hmot pro konstrukce tesařské v objektech výšky do 24 m</t>
  </si>
  <si>
    <t>36,65*0,2*2</t>
  </si>
  <si>
    <t>19,82*0,2*2</t>
  </si>
  <si>
    <t>podél zpevněné plochy před vstupem do objektu</t>
  </si>
  <si>
    <t>21,02*2</t>
  </si>
  <si>
    <t>60-450</t>
  </si>
  <si>
    <t>U silničních panelů</t>
  </si>
  <si>
    <t>2*9,8</t>
  </si>
  <si>
    <t>9,8*9,9</t>
  </si>
  <si>
    <t>262,77-15</t>
  </si>
  <si>
    <t>kanalizace splašková + přípojka vody - 2.řádek</t>
  </si>
  <si>
    <t>2*0,2*2*2</t>
  </si>
  <si>
    <t>kanalizace splašková + přípojka vody -  parkoviště</t>
  </si>
  <si>
    <t>4*2*2</t>
  </si>
  <si>
    <t>kanalizace splašková + přípojka vody</t>
  </si>
  <si>
    <t>-436,026*9</t>
  </si>
  <si>
    <t>-436,026*6</t>
  </si>
  <si>
    <t>((2*3,045)+2,27)*0,7</t>
  </si>
  <si>
    <t>0,7*2</t>
  </si>
  <si>
    <t>5,852*4*1,05</t>
  </si>
  <si>
    <t>1,4*1,05</t>
  </si>
  <si>
    <t>(5,852)*7*2*1,05</t>
  </si>
  <si>
    <t>5,852*1,05</t>
  </si>
  <si>
    <t>5,852*1,20</t>
  </si>
  <si>
    <t>2,935*2,240*0,7</t>
  </si>
  <si>
    <t>4,60208*2</t>
  </si>
  <si>
    <t>((2*2,61)+1,8)*0,7</t>
  </si>
  <si>
    <t>4,914*1,05</t>
  </si>
  <si>
    <t>ON</t>
  </si>
  <si>
    <t>ON - Ostatní náklady</t>
  </si>
  <si>
    <t>110001003k</t>
  </si>
  <si>
    <t>Vypracování výrobní dokumentace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</si>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</sst>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0" fillId="0" borderId="0" xfId="2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6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6" fontId="37" fillId="0" borderId="22" xfId="0" applyNumberFormat="1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6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workbookViewId="0" topLeftCell="A70">
      <selection activeCell="AG100" sqref="AG100:AM10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9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42" t="s">
        <v>13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44" t="s">
        <v>15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07">
        <v>44516</v>
      </c>
      <c r="AR8" s="21"/>
      <c r="BS8" s="18" t="s">
        <v>6</v>
      </c>
    </row>
    <row r="9" spans="2:71" s="1" customFormat="1" ht="14.4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21</v>
      </c>
      <c r="AK10" s="27" t="s">
        <v>22</v>
      </c>
      <c r="AN10" s="25" t="s">
        <v>23</v>
      </c>
      <c r="AR10" s="21"/>
      <c r="BS10" s="18" t="s">
        <v>6</v>
      </c>
    </row>
    <row r="11" spans="2:71" s="1" customFormat="1" ht="18.4" customHeight="1">
      <c r="B11" s="21"/>
      <c r="E11" s="25" t="s">
        <v>24</v>
      </c>
      <c r="AK11" s="27" t="s">
        <v>25</v>
      </c>
      <c r="AN11" s="25" t="s">
        <v>26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27</v>
      </c>
      <c r="AK13" s="27" t="s">
        <v>22</v>
      </c>
      <c r="AN13" s="25" t="s">
        <v>28</v>
      </c>
      <c r="AR13" s="21"/>
      <c r="BS13" s="18" t="s">
        <v>6</v>
      </c>
    </row>
    <row r="14" spans="2:71" ht="12.75">
      <c r="B14" s="21"/>
      <c r="E14" s="25" t="s">
        <v>725</v>
      </c>
      <c r="AK14" s="27" t="s">
        <v>25</v>
      </c>
      <c r="AN14" s="25" t="s">
        <v>29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30</v>
      </c>
      <c r="AK16" s="27" t="s">
        <v>22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19</v>
      </c>
      <c r="AK17" s="27" t="s">
        <v>25</v>
      </c>
      <c r="AN17" s="25" t="s">
        <v>1</v>
      </c>
      <c r="AR17" s="21"/>
      <c r="BS17" s="18" t="s">
        <v>31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32</v>
      </c>
      <c r="AK19" s="27" t="s">
        <v>22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19</v>
      </c>
      <c r="AK20" s="27" t="s">
        <v>25</v>
      </c>
      <c r="AN20" s="25" t="s">
        <v>1</v>
      </c>
      <c r="AR20" s="21"/>
      <c r="BS20" s="18" t="s">
        <v>31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33</v>
      </c>
      <c r="AR22" s="21"/>
    </row>
    <row r="23" spans="2:44" s="1" customFormat="1" ht="16.5" customHeight="1">
      <c r="B23" s="21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6">
        <f>ROUND(AG94,2)</f>
        <v>1182473.59</v>
      </c>
      <c r="AL26" s="247"/>
      <c r="AM26" s="247"/>
      <c r="AN26" s="247"/>
      <c r="AO26" s="247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48" t="s">
        <v>35</v>
      </c>
      <c r="M28" s="248"/>
      <c r="N28" s="248"/>
      <c r="O28" s="248"/>
      <c r="P28" s="248"/>
      <c r="Q28" s="30"/>
      <c r="R28" s="30"/>
      <c r="S28" s="30"/>
      <c r="T28" s="30"/>
      <c r="U28" s="30"/>
      <c r="V28" s="30"/>
      <c r="W28" s="248" t="s">
        <v>36</v>
      </c>
      <c r="X28" s="248"/>
      <c r="Y28" s="248"/>
      <c r="Z28" s="248"/>
      <c r="AA28" s="248"/>
      <c r="AB28" s="248"/>
      <c r="AC28" s="248"/>
      <c r="AD28" s="248"/>
      <c r="AE28" s="248"/>
      <c r="AF28" s="30"/>
      <c r="AG28" s="30"/>
      <c r="AH28" s="30"/>
      <c r="AI28" s="30"/>
      <c r="AJ28" s="30"/>
      <c r="AK28" s="248" t="s">
        <v>37</v>
      </c>
      <c r="AL28" s="248"/>
      <c r="AM28" s="248"/>
      <c r="AN28" s="248"/>
      <c r="AO28" s="248"/>
      <c r="AP28" s="30"/>
      <c r="AQ28" s="30"/>
      <c r="AR28" s="31"/>
      <c r="BE28" s="30"/>
    </row>
    <row r="29" spans="2:44" s="3" customFormat="1" ht="14.45" customHeight="1">
      <c r="B29" s="35"/>
      <c r="D29" s="27" t="s">
        <v>38</v>
      </c>
      <c r="F29" s="27" t="s">
        <v>39</v>
      </c>
      <c r="L29" s="250">
        <v>0.21</v>
      </c>
      <c r="M29" s="241"/>
      <c r="N29" s="241"/>
      <c r="O29" s="241"/>
      <c r="P29" s="241"/>
      <c r="W29" s="240">
        <f>ROUND(AZ94,2)</f>
        <v>1167812.83</v>
      </c>
      <c r="X29" s="241"/>
      <c r="Y29" s="241"/>
      <c r="Z29" s="241"/>
      <c r="AA29" s="241"/>
      <c r="AB29" s="241"/>
      <c r="AC29" s="241"/>
      <c r="AD29" s="241"/>
      <c r="AE29" s="241"/>
      <c r="AK29" s="240">
        <f>ROUND(AV94,2)</f>
        <v>245240.69</v>
      </c>
      <c r="AL29" s="241"/>
      <c r="AM29" s="241"/>
      <c r="AN29" s="241"/>
      <c r="AO29" s="241"/>
      <c r="AR29" s="35"/>
    </row>
    <row r="30" spans="2:44" s="3" customFormat="1" ht="14.45" customHeight="1">
      <c r="B30" s="35"/>
      <c r="F30" s="27" t="s">
        <v>40</v>
      </c>
      <c r="L30" s="250">
        <v>0.15</v>
      </c>
      <c r="M30" s="241"/>
      <c r="N30" s="241"/>
      <c r="O30" s="241"/>
      <c r="P30" s="241"/>
      <c r="W30" s="240">
        <f>ROUND(BA94,2)</f>
        <v>0</v>
      </c>
      <c r="X30" s="241"/>
      <c r="Y30" s="241"/>
      <c r="Z30" s="241"/>
      <c r="AA30" s="241"/>
      <c r="AB30" s="241"/>
      <c r="AC30" s="241"/>
      <c r="AD30" s="241"/>
      <c r="AE30" s="241"/>
      <c r="AK30" s="240">
        <f>ROUND(AW94,2)</f>
        <v>0</v>
      </c>
      <c r="AL30" s="241"/>
      <c r="AM30" s="241"/>
      <c r="AN30" s="241"/>
      <c r="AO30" s="241"/>
      <c r="AR30" s="35"/>
    </row>
    <row r="31" spans="2:44" s="3" customFormat="1" ht="14.45" customHeight="1" hidden="1">
      <c r="B31" s="35"/>
      <c r="F31" s="27" t="s">
        <v>41</v>
      </c>
      <c r="L31" s="250">
        <v>0.21</v>
      </c>
      <c r="M31" s="241"/>
      <c r="N31" s="241"/>
      <c r="O31" s="241"/>
      <c r="P31" s="241"/>
      <c r="W31" s="240">
        <f>ROUND(BB94,2)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5"/>
    </row>
    <row r="32" spans="2:44" s="3" customFormat="1" ht="14.45" customHeight="1" hidden="1">
      <c r="B32" s="35"/>
      <c r="F32" s="27" t="s">
        <v>42</v>
      </c>
      <c r="L32" s="250">
        <v>0.15</v>
      </c>
      <c r="M32" s="241"/>
      <c r="N32" s="241"/>
      <c r="O32" s="241"/>
      <c r="P32" s="241"/>
      <c r="W32" s="240">
        <f>ROUND(BC94,2)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5"/>
    </row>
    <row r="33" spans="2:44" s="3" customFormat="1" ht="14.45" customHeight="1" hidden="1">
      <c r="B33" s="35"/>
      <c r="F33" s="27" t="s">
        <v>43</v>
      </c>
      <c r="L33" s="250">
        <v>0</v>
      </c>
      <c r="M33" s="241"/>
      <c r="N33" s="241"/>
      <c r="O33" s="241"/>
      <c r="P33" s="241"/>
      <c r="W33" s="240">
        <f>ROUND(BD94,2)</f>
        <v>0</v>
      </c>
      <c r="X33" s="241"/>
      <c r="Y33" s="241"/>
      <c r="Z33" s="241"/>
      <c r="AA33" s="241"/>
      <c r="AB33" s="241"/>
      <c r="AC33" s="241"/>
      <c r="AD33" s="241"/>
      <c r="AE33" s="241"/>
      <c r="AK33" s="240">
        <v>0</v>
      </c>
      <c r="AL33" s="241"/>
      <c r="AM33" s="241"/>
      <c r="AN33" s="241"/>
      <c r="AO33" s="241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54" t="s">
        <v>46</v>
      </c>
      <c r="Y35" s="252"/>
      <c r="Z35" s="252"/>
      <c r="AA35" s="252"/>
      <c r="AB35" s="252"/>
      <c r="AC35" s="38"/>
      <c r="AD35" s="38"/>
      <c r="AE35" s="38"/>
      <c r="AF35" s="38"/>
      <c r="AG35" s="38"/>
      <c r="AH35" s="38"/>
      <c r="AI35" s="38"/>
      <c r="AJ35" s="38"/>
      <c r="AK35" s="251">
        <f>SUM(AK26:AK33)</f>
        <v>1427714.28</v>
      </c>
      <c r="AL35" s="252"/>
      <c r="AM35" s="252"/>
      <c r="AN35" s="252"/>
      <c r="AO35" s="253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2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21023</v>
      </c>
      <c r="AR84" s="49"/>
    </row>
    <row r="85" spans="2:44" s="5" customFormat="1" ht="36.95" customHeight="1">
      <c r="B85" s="50"/>
      <c r="C85" s="51" t="s">
        <v>14</v>
      </c>
      <c r="L85" s="215" t="str">
        <f>K6</f>
        <v>Bytový dům, ul. K Archivu 1993/2, Nový Jičín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217">
        <f>IF(AN8="","",AN8)</f>
        <v>44516</v>
      </c>
      <c r="AN87" s="217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7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Město Nový Jičín -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30</v>
      </c>
      <c r="AJ89" s="30"/>
      <c r="AK89" s="30"/>
      <c r="AL89" s="30"/>
      <c r="AM89" s="218" t="str">
        <f>IF(E17="","",E17)</f>
        <v xml:space="preserve"> </v>
      </c>
      <c r="AN89" s="219"/>
      <c r="AO89" s="219"/>
      <c r="AP89" s="219"/>
      <c r="AQ89" s="30"/>
      <c r="AR89" s="31"/>
      <c r="AS89" s="220" t="s">
        <v>54</v>
      </c>
      <c r="AT89" s="22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7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NOSTA, s.r.o.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32</v>
      </c>
      <c r="AJ90" s="30"/>
      <c r="AK90" s="30"/>
      <c r="AL90" s="30"/>
      <c r="AM90" s="218" t="str">
        <f>IF(E20="","",E20)</f>
        <v xml:space="preserve"> </v>
      </c>
      <c r="AN90" s="219"/>
      <c r="AO90" s="219"/>
      <c r="AP90" s="219"/>
      <c r="AQ90" s="30"/>
      <c r="AR90" s="31"/>
      <c r="AS90" s="222"/>
      <c r="AT90" s="22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2"/>
      <c r="AT91" s="22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24" t="s">
        <v>55</v>
      </c>
      <c r="D92" s="225"/>
      <c r="E92" s="225"/>
      <c r="F92" s="225"/>
      <c r="G92" s="225"/>
      <c r="H92" s="58"/>
      <c r="I92" s="227" t="s">
        <v>56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6" t="s">
        <v>57</v>
      </c>
      <c r="AH92" s="225"/>
      <c r="AI92" s="225"/>
      <c r="AJ92" s="225"/>
      <c r="AK92" s="225"/>
      <c r="AL92" s="225"/>
      <c r="AM92" s="225"/>
      <c r="AN92" s="227" t="s">
        <v>58</v>
      </c>
      <c r="AO92" s="225"/>
      <c r="AP92" s="228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38">
        <f>ROUND(AG95,2)</f>
        <v>1182473.59</v>
      </c>
      <c r="AH94" s="238"/>
      <c r="AI94" s="238"/>
      <c r="AJ94" s="238"/>
      <c r="AK94" s="238"/>
      <c r="AL94" s="238"/>
      <c r="AM94" s="238"/>
      <c r="AN94" s="239">
        <f aca="true" t="shared" si="0" ref="AN94:AN102">SUM(AG94,AT94)</f>
        <v>1427714.28</v>
      </c>
      <c r="AO94" s="239"/>
      <c r="AP94" s="239"/>
      <c r="AQ94" s="70" t="s">
        <v>1</v>
      </c>
      <c r="AR94" s="66"/>
      <c r="AS94" s="71">
        <f>ROUND(AS95,2)</f>
        <v>0</v>
      </c>
      <c r="AT94" s="72">
        <f aca="true" t="shared" si="1" ref="AT94:AT102">ROUND(SUM(AV94:AW94),2)</f>
        <v>245240.69</v>
      </c>
      <c r="AU94" s="73" t="e">
        <f>ROUND(AU95,5)</f>
        <v>#REF!</v>
      </c>
      <c r="AV94" s="72">
        <f>ROUND(AZ94*L29,2)</f>
        <v>245240.69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 aca="true" t="shared" si="2" ref="AZ94:BD95">ROUND(AZ95,2)</f>
        <v>1167812.83</v>
      </c>
      <c r="BA94" s="72">
        <f t="shared" si="2"/>
        <v>0</v>
      </c>
      <c r="BB94" s="72">
        <f t="shared" si="2"/>
        <v>0</v>
      </c>
      <c r="BC94" s="72">
        <f t="shared" si="2"/>
        <v>0</v>
      </c>
      <c r="BD94" s="74">
        <f t="shared" si="2"/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4</v>
      </c>
      <c r="BX94" s="75" t="s">
        <v>77</v>
      </c>
      <c r="CL94" s="75" t="s">
        <v>1</v>
      </c>
    </row>
    <row r="95" spans="2:91" s="7" customFormat="1" ht="16.5" customHeight="1">
      <c r="B95" s="77"/>
      <c r="C95" s="78"/>
      <c r="D95" s="229" t="s">
        <v>78</v>
      </c>
      <c r="E95" s="229"/>
      <c r="F95" s="229"/>
      <c r="G95" s="229"/>
      <c r="H95" s="229"/>
      <c r="I95" s="79"/>
      <c r="J95" s="229" t="s">
        <v>79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30">
        <f>ROUND(AG96,2)</f>
        <v>1182473.59</v>
      </c>
      <c r="AH95" s="231"/>
      <c r="AI95" s="231"/>
      <c r="AJ95" s="231"/>
      <c r="AK95" s="231"/>
      <c r="AL95" s="231"/>
      <c r="AM95" s="231"/>
      <c r="AN95" s="232">
        <f t="shared" si="0"/>
        <v>1427714.28</v>
      </c>
      <c r="AO95" s="231"/>
      <c r="AP95" s="231"/>
      <c r="AQ95" s="80" t="s">
        <v>80</v>
      </c>
      <c r="AR95" s="77"/>
      <c r="AS95" s="81">
        <f>ROUND(AS96,2)</f>
        <v>0</v>
      </c>
      <c r="AT95" s="82">
        <f t="shared" si="1"/>
        <v>245240.69</v>
      </c>
      <c r="AU95" s="83" t="e">
        <f>ROUND(AU96,5)</f>
        <v>#REF!</v>
      </c>
      <c r="AV95" s="82">
        <f>ROUND(AZ95*L29,2)</f>
        <v>245240.69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 t="shared" si="2"/>
        <v>1167812.83</v>
      </c>
      <c r="BA95" s="82">
        <f t="shared" si="2"/>
        <v>0</v>
      </c>
      <c r="BB95" s="82">
        <f t="shared" si="2"/>
        <v>0</v>
      </c>
      <c r="BC95" s="82">
        <f t="shared" si="2"/>
        <v>0</v>
      </c>
      <c r="BD95" s="84">
        <f t="shared" si="2"/>
        <v>0</v>
      </c>
      <c r="BS95" s="85" t="s">
        <v>73</v>
      </c>
      <c r="BT95" s="85" t="s">
        <v>81</v>
      </c>
      <c r="BU95" s="85" t="s">
        <v>75</v>
      </c>
      <c r="BV95" s="85" t="s">
        <v>76</v>
      </c>
      <c r="BW95" s="85" t="s">
        <v>82</v>
      </c>
      <c r="BX95" s="85" t="s">
        <v>4</v>
      </c>
      <c r="CL95" s="85" t="s">
        <v>1</v>
      </c>
      <c r="CM95" s="85" t="s">
        <v>83</v>
      </c>
    </row>
    <row r="96" spans="2:90" s="4" customFormat="1" ht="16.5" customHeight="1">
      <c r="B96" s="49"/>
      <c r="C96" s="15"/>
      <c r="D96" s="15"/>
      <c r="E96" s="233" t="s">
        <v>83</v>
      </c>
      <c r="F96" s="233"/>
      <c r="G96" s="233"/>
      <c r="H96" s="233"/>
      <c r="I96" s="233"/>
      <c r="J96" s="15"/>
      <c r="K96" s="233" t="s">
        <v>84</v>
      </c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4">
        <f>ROUND(SUM(AG97:AG102),2)</f>
        <v>1182473.59</v>
      </c>
      <c r="AH96" s="235"/>
      <c r="AI96" s="235"/>
      <c r="AJ96" s="235"/>
      <c r="AK96" s="235"/>
      <c r="AL96" s="235"/>
      <c r="AM96" s="235"/>
      <c r="AN96" s="236">
        <f t="shared" si="0"/>
        <v>1427714.28</v>
      </c>
      <c r="AO96" s="235"/>
      <c r="AP96" s="235"/>
      <c r="AQ96" s="86" t="s">
        <v>85</v>
      </c>
      <c r="AR96" s="49"/>
      <c r="AS96" s="87">
        <f>ROUND(SUM(AS97:AS102),2)</f>
        <v>0</v>
      </c>
      <c r="AT96" s="88">
        <f t="shared" si="1"/>
        <v>245240.69</v>
      </c>
      <c r="AU96" s="89" t="e">
        <f>ROUND(SUM(AU97:AU102),5)</f>
        <v>#REF!</v>
      </c>
      <c r="AV96" s="88">
        <f>ROUND(AZ96*L29,2)</f>
        <v>245240.69</v>
      </c>
      <c r="AW96" s="88">
        <f>ROUND(BA96*L30,2)</f>
        <v>0</v>
      </c>
      <c r="AX96" s="88">
        <f>ROUND(BB96*L29,2)</f>
        <v>0</v>
      </c>
      <c r="AY96" s="88">
        <f>ROUND(BC96*L30,2)</f>
        <v>0</v>
      </c>
      <c r="AZ96" s="88">
        <f>ROUND(SUM(AZ97:AZ102),2)</f>
        <v>1167812.83</v>
      </c>
      <c r="BA96" s="88">
        <f>ROUND(SUM(BA97:BA102),2)</f>
        <v>0</v>
      </c>
      <c r="BB96" s="88">
        <f>ROUND(SUM(BB97:BB102),2)</f>
        <v>0</v>
      </c>
      <c r="BC96" s="88">
        <f>ROUND(SUM(BC97:BC102),2)</f>
        <v>0</v>
      </c>
      <c r="BD96" s="90">
        <f>ROUND(SUM(BD97:BD102),2)</f>
        <v>0</v>
      </c>
      <c r="BS96" s="25" t="s">
        <v>73</v>
      </c>
      <c r="BT96" s="25" t="s">
        <v>83</v>
      </c>
      <c r="BU96" s="25" t="s">
        <v>75</v>
      </c>
      <c r="BV96" s="25" t="s">
        <v>76</v>
      </c>
      <c r="BW96" s="25" t="s">
        <v>86</v>
      </c>
      <c r="BX96" s="25" t="s">
        <v>82</v>
      </c>
      <c r="CL96" s="25" t="s">
        <v>1</v>
      </c>
    </row>
    <row r="97" spans="1:90" s="4" customFormat="1" ht="23.25" customHeight="1">
      <c r="A97" s="91" t="s">
        <v>87</v>
      </c>
      <c r="B97" s="49"/>
      <c r="C97" s="15"/>
      <c r="D97" s="15"/>
      <c r="E97" s="15"/>
      <c r="F97" s="233" t="s">
        <v>88</v>
      </c>
      <c r="G97" s="233"/>
      <c r="H97" s="233"/>
      <c r="I97" s="233"/>
      <c r="J97" s="233"/>
      <c r="K97" s="15"/>
      <c r="L97" s="233" t="s">
        <v>89</v>
      </c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6">
        <f>'014 - ZM 014 - Dozdění na...'!J34</f>
        <v>4489.04</v>
      </c>
      <c r="AH97" s="235"/>
      <c r="AI97" s="235"/>
      <c r="AJ97" s="235"/>
      <c r="AK97" s="235"/>
      <c r="AL97" s="235"/>
      <c r="AM97" s="235"/>
      <c r="AN97" s="236">
        <f t="shared" si="0"/>
        <v>5431.74</v>
      </c>
      <c r="AO97" s="235"/>
      <c r="AP97" s="235"/>
      <c r="AQ97" s="86" t="s">
        <v>85</v>
      </c>
      <c r="AR97" s="49"/>
      <c r="AS97" s="87">
        <v>0</v>
      </c>
      <c r="AT97" s="88">
        <f t="shared" si="1"/>
        <v>942.7</v>
      </c>
      <c r="AU97" s="89">
        <f>'014 - ZM 014 - Dozdění na...'!P130</f>
        <v>0</v>
      </c>
      <c r="AV97" s="88">
        <f>'014 - ZM 014 - Dozdění na...'!J37</f>
        <v>942.7</v>
      </c>
      <c r="AW97" s="88">
        <f>'014 - ZM 014 - Dozdění na...'!J38</f>
        <v>0</v>
      </c>
      <c r="AX97" s="88">
        <f>'014 - ZM 014 - Dozdění na...'!J39</f>
        <v>0</v>
      </c>
      <c r="AY97" s="88">
        <f>'014 - ZM 014 - Dozdění na...'!J40</f>
        <v>0</v>
      </c>
      <c r="AZ97" s="88">
        <f>'014 - ZM 014 - Dozdění na...'!F37</f>
        <v>4489.04</v>
      </c>
      <c r="BA97" s="88">
        <f>'014 - ZM 014 - Dozdění na...'!F38</f>
        <v>0</v>
      </c>
      <c r="BB97" s="88">
        <f>'014 - ZM 014 - Dozdění na...'!F39</f>
        <v>0</v>
      </c>
      <c r="BC97" s="88">
        <f>'014 - ZM 014 - Dozdění na...'!F40</f>
        <v>0</v>
      </c>
      <c r="BD97" s="90">
        <f>'014 - ZM 014 - Dozdění na...'!F41</f>
        <v>0</v>
      </c>
      <c r="BT97" s="25" t="s">
        <v>90</v>
      </c>
      <c r="BV97" s="25" t="s">
        <v>76</v>
      </c>
      <c r="BW97" s="25" t="s">
        <v>91</v>
      </c>
      <c r="BX97" s="25" t="s">
        <v>86</v>
      </c>
      <c r="CL97" s="25" t="s">
        <v>1</v>
      </c>
    </row>
    <row r="98" spans="1:90" s="4" customFormat="1" ht="23.25" customHeight="1">
      <c r="A98" s="91" t="s">
        <v>87</v>
      </c>
      <c r="B98" s="49"/>
      <c r="C98" s="15"/>
      <c r="D98" s="15"/>
      <c r="E98" s="15"/>
      <c r="F98" s="233" t="s">
        <v>92</v>
      </c>
      <c r="G98" s="233"/>
      <c r="H98" s="233"/>
      <c r="I98" s="233"/>
      <c r="J98" s="233"/>
      <c r="K98" s="15"/>
      <c r="L98" s="237" t="s">
        <v>93</v>
      </c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6">
        <f>'015 - ZM 015 - Bourání st...'!J34</f>
        <v>160269.25</v>
      </c>
      <c r="AH98" s="235"/>
      <c r="AI98" s="235"/>
      <c r="AJ98" s="235"/>
      <c r="AK98" s="235"/>
      <c r="AL98" s="235"/>
      <c r="AM98" s="235"/>
      <c r="AN98" s="236">
        <f t="shared" si="0"/>
        <v>193925.79</v>
      </c>
      <c r="AO98" s="235"/>
      <c r="AP98" s="235"/>
      <c r="AQ98" s="86" t="s">
        <v>85</v>
      </c>
      <c r="AR98" s="49"/>
      <c r="AS98" s="87">
        <v>0</v>
      </c>
      <c r="AT98" s="88">
        <f t="shared" si="1"/>
        <v>33656.54</v>
      </c>
      <c r="AU98" s="89">
        <f>'015 - ZM 015 - Bourání st...'!P128</f>
        <v>140.08874550000002</v>
      </c>
      <c r="AV98" s="88">
        <f>'015 - ZM 015 - Bourání st...'!J37</f>
        <v>33656.54</v>
      </c>
      <c r="AW98" s="88">
        <f>'015 - ZM 015 - Bourání st...'!J38</f>
        <v>0</v>
      </c>
      <c r="AX98" s="88">
        <f>'015 - ZM 015 - Bourání st...'!J39</f>
        <v>0</v>
      </c>
      <c r="AY98" s="88">
        <f>'015 - ZM 015 - Bourání st...'!J40</f>
        <v>0</v>
      </c>
      <c r="AZ98" s="88">
        <f>'015 - ZM 015 - Bourání st...'!F37</f>
        <v>160269.25</v>
      </c>
      <c r="BA98" s="88">
        <f>'015 - ZM 015 - Bourání st...'!F38</f>
        <v>0</v>
      </c>
      <c r="BB98" s="88">
        <f>'015 - ZM 015 - Bourání st...'!F39</f>
        <v>0</v>
      </c>
      <c r="BC98" s="88">
        <f>'015 - ZM 015 - Bourání st...'!F40</f>
        <v>0</v>
      </c>
      <c r="BD98" s="90">
        <f>'015 - ZM 015 - Bourání st...'!F41</f>
        <v>0</v>
      </c>
      <c r="BT98" s="25" t="s">
        <v>90</v>
      </c>
      <c r="BV98" s="25" t="s">
        <v>76</v>
      </c>
      <c r="BW98" s="25" t="s">
        <v>94</v>
      </c>
      <c r="BX98" s="25" t="s">
        <v>86</v>
      </c>
      <c r="CL98" s="25" t="s">
        <v>1</v>
      </c>
    </row>
    <row r="99" spans="1:90" s="4" customFormat="1" ht="35.25" customHeight="1">
      <c r="A99" s="91" t="s">
        <v>87</v>
      </c>
      <c r="B99" s="49"/>
      <c r="C99" s="15"/>
      <c r="D99" s="15"/>
      <c r="E99" s="15"/>
      <c r="F99" s="233" t="s">
        <v>95</v>
      </c>
      <c r="G99" s="233"/>
      <c r="H99" s="233"/>
      <c r="I99" s="233"/>
      <c r="J99" s="233"/>
      <c r="K99" s="15"/>
      <c r="L99" s="237" t="s">
        <v>96</v>
      </c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6">
        <f>'016 - ZM 016 - Zpevněné p...'!J34</f>
        <v>234548.28</v>
      </c>
      <c r="AH99" s="235"/>
      <c r="AI99" s="235"/>
      <c r="AJ99" s="235"/>
      <c r="AK99" s="235"/>
      <c r="AL99" s="235"/>
      <c r="AM99" s="235"/>
      <c r="AN99" s="236">
        <f t="shared" si="0"/>
        <v>283803.42</v>
      </c>
      <c r="AO99" s="235"/>
      <c r="AP99" s="235"/>
      <c r="AQ99" s="86" t="s">
        <v>85</v>
      </c>
      <c r="AR99" s="49"/>
      <c r="AS99" s="87">
        <v>0</v>
      </c>
      <c r="AT99" s="88">
        <f t="shared" si="1"/>
        <v>49255.14</v>
      </c>
      <c r="AU99" s="89">
        <f>'016 - ZM 016 - Zpevněné p...'!P136</f>
        <v>150.1436486</v>
      </c>
      <c r="AV99" s="88">
        <f>'016 - ZM 016 - Zpevněné p...'!J37</f>
        <v>49255.14</v>
      </c>
      <c r="AW99" s="88">
        <f>'016 - ZM 016 - Zpevněné p...'!J38</f>
        <v>0</v>
      </c>
      <c r="AX99" s="88">
        <f>'016 - ZM 016 - Zpevněné p...'!J39</f>
        <v>0</v>
      </c>
      <c r="AY99" s="88">
        <f>'016 - ZM 016 - Zpevněné p...'!J40</f>
        <v>0</v>
      </c>
      <c r="AZ99" s="88">
        <f>'016 - ZM 016 - Zpevněné p...'!F37</f>
        <v>234548.28</v>
      </c>
      <c r="BA99" s="88">
        <f>'016 - ZM 016 - Zpevněné p...'!F38</f>
        <v>0</v>
      </c>
      <c r="BB99" s="88">
        <f>'016 - ZM 016 - Zpevněné p...'!F39</f>
        <v>0</v>
      </c>
      <c r="BC99" s="88">
        <f>'016 - ZM 016 - Zpevněné p...'!F40</f>
        <v>0</v>
      </c>
      <c r="BD99" s="90">
        <f>'016 - ZM 016 - Zpevněné p...'!F41</f>
        <v>0</v>
      </c>
      <c r="BT99" s="25" t="s">
        <v>90</v>
      </c>
      <c r="BV99" s="25" t="s">
        <v>76</v>
      </c>
      <c r="BW99" s="25" t="s">
        <v>97</v>
      </c>
      <c r="BX99" s="25" t="s">
        <v>86</v>
      </c>
      <c r="CL99" s="25" t="s">
        <v>1</v>
      </c>
    </row>
    <row r="100" spans="1:90" s="4" customFormat="1" ht="23.25" customHeight="1">
      <c r="A100" s="91" t="s">
        <v>87</v>
      </c>
      <c r="B100" s="49"/>
      <c r="C100" s="15"/>
      <c r="D100" s="15"/>
      <c r="E100" s="15"/>
      <c r="F100" s="233" t="s">
        <v>98</v>
      </c>
      <c r="G100" s="233"/>
      <c r="H100" s="233"/>
      <c r="I100" s="233"/>
      <c r="J100" s="233"/>
      <c r="K100" s="15"/>
      <c r="L100" s="237" t="s">
        <v>99</v>
      </c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6">
        <f>'021 - ZM 021 - Ocelová ko...'!J34</f>
        <v>25114.91</v>
      </c>
      <c r="AH100" s="235"/>
      <c r="AI100" s="235"/>
      <c r="AJ100" s="235"/>
      <c r="AK100" s="235"/>
      <c r="AL100" s="235"/>
      <c r="AM100" s="235"/>
      <c r="AN100" s="236">
        <f t="shared" si="0"/>
        <v>29779.2</v>
      </c>
      <c r="AO100" s="235"/>
      <c r="AP100" s="235"/>
      <c r="AQ100" s="86" t="s">
        <v>85</v>
      </c>
      <c r="AR100" s="49"/>
      <c r="AS100" s="87">
        <v>0</v>
      </c>
      <c r="AT100" s="88">
        <f t="shared" si="1"/>
        <v>4664.29</v>
      </c>
      <c r="AU100" s="89" t="e">
        <f>'021 - ZM 021 - Ocelová ko...'!P131</f>
        <v>#REF!</v>
      </c>
      <c r="AV100" s="88">
        <f>'021 - ZM 021 - Ocelová ko...'!J37</f>
        <v>4664.29</v>
      </c>
      <c r="AW100" s="88">
        <f>'021 - ZM 021 - Ocelová ko...'!J38</f>
        <v>0</v>
      </c>
      <c r="AX100" s="88">
        <f>'021 - ZM 021 - Ocelová ko...'!J39</f>
        <v>0</v>
      </c>
      <c r="AY100" s="88">
        <f>'021 - ZM 021 - Ocelová ko...'!J40</f>
        <v>0</v>
      </c>
      <c r="AZ100" s="88">
        <f>'021 - ZM 021 - Ocelová ko...'!F37</f>
        <v>22210.91</v>
      </c>
      <c r="BA100" s="88">
        <f>'021 - ZM 021 - Ocelová ko...'!F38</f>
        <v>0</v>
      </c>
      <c r="BB100" s="88">
        <f>'021 - ZM 021 - Ocelová ko...'!F39</f>
        <v>0</v>
      </c>
      <c r="BC100" s="88">
        <f>'021 - ZM 021 - Ocelová ko...'!F40</f>
        <v>0</v>
      </c>
      <c r="BD100" s="90">
        <f>'021 - ZM 021 - Ocelová ko...'!F41</f>
        <v>0</v>
      </c>
      <c r="BT100" s="25" t="s">
        <v>90</v>
      </c>
      <c r="BV100" s="25" t="s">
        <v>76</v>
      </c>
      <c r="BW100" s="25" t="s">
        <v>100</v>
      </c>
      <c r="BX100" s="25" t="s">
        <v>86</v>
      </c>
      <c r="CL100" s="25" t="s">
        <v>1</v>
      </c>
    </row>
    <row r="101" spans="1:90" s="4" customFormat="1" ht="35.25" customHeight="1">
      <c r="A101" s="91" t="s">
        <v>87</v>
      </c>
      <c r="B101" s="49"/>
      <c r="C101" s="15"/>
      <c r="D101" s="15"/>
      <c r="E101" s="15"/>
      <c r="F101" s="233" t="s">
        <v>101</v>
      </c>
      <c r="G101" s="233"/>
      <c r="H101" s="233"/>
      <c r="I101" s="233"/>
      <c r="J101" s="233"/>
      <c r="K101" s="15"/>
      <c r="L101" s="237" t="s">
        <v>102</v>
      </c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6">
        <f>'022 - ZM 022 - Bourání be...'!J34</f>
        <v>472577.1</v>
      </c>
      <c r="AH101" s="235"/>
      <c r="AI101" s="235"/>
      <c r="AJ101" s="235"/>
      <c r="AK101" s="235"/>
      <c r="AL101" s="235"/>
      <c r="AM101" s="235"/>
      <c r="AN101" s="236">
        <f t="shared" si="0"/>
        <v>571818.29</v>
      </c>
      <c r="AO101" s="235"/>
      <c r="AP101" s="235"/>
      <c r="AQ101" s="86" t="s">
        <v>85</v>
      </c>
      <c r="AR101" s="49"/>
      <c r="AS101" s="87">
        <v>0</v>
      </c>
      <c r="AT101" s="88">
        <f t="shared" si="1"/>
        <v>99241.19</v>
      </c>
      <c r="AU101" s="89">
        <f>'022 - ZM 022 - Bourání be...'!P129</f>
        <v>774.2838662400001</v>
      </c>
      <c r="AV101" s="88">
        <f>'022 - ZM 022 - Bourání be...'!J37</f>
        <v>99241.19</v>
      </c>
      <c r="AW101" s="88">
        <f>'022 - ZM 022 - Bourání be...'!J38</f>
        <v>0</v>
      </c>
      <c r="AX101" s="88">
        <f>'022 - ZM 022 - Bourání be...'!J39</f>
        <v>0</v>
      </c>
      <c r="AY101" s="88">
        <f>'022 - ZM 022 - Bourání be...'!J40</f>
        <v>0</v>
      </c>
      <c r="AZ101" s="88">
        <f>'022 - ZM 022 - Bourání be...'!F37</f>
        <v>472577.1</v>
      </c>
      <c r="BA101" s="88">
        <f>'022 - ZM 022 - Bourání be...'!F38</f>
        <v>0</v>
      </c>
      <c r="BB101" s="88">
        <f>'022 - ZM 022 - Bourání be...'!F39</f>
        <v>0</v>
      </c>
      <c r="BC101" s="88">
        <f>'022 - ZM 022 - Bourání be...'!F40</f>
        <v>0</v>
      </c>
      <c r="BD101" s="90">
        <f>'022 - ZM 022 - Bourání be...'!F41</f>
        <v>0</v>
      </c>
      <c r="BT101" s="25" t="s">
        <v>90</v>
      </c>
      <c r="BV101" s="25" t="s">
        <v>76</v>
      </c>
      <c r="BW101" s="25" t="s">
        <v>103</v>
      </c>
      <c r="BX101" s="25" t="s">
        <v>86</v>
      </c>
      <c r="CL101" s="25" t="s">
        <v>1</v>
      </c>
    </row>
    <row r="102" spans="1:90" s="4" customFormat="1" ht="16.5" customHeight="1">
      <c r="A102" s="91" t="s">
        <v>87</v>
      </c>
      <c r="B102" s="49"/>
      <c r="C102" s="15"/>
      <c r="D102" s="15"/>
      <c r="E102" s="15"/>
      <c r="F102" s="233" t="s">
        <v>104</v>
      </c>
      <c r="G102" s="233"/>
      <c r="H102" s="233"/>
      <c r="I102" s="233"/>
      <c r="J102" s="233"/>
      <c r="K102" s="15"/>
      <c r="L102" s="237" t="s">
        <v>105</v>
      </c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6">
        <f>'023 - ZM 023 - Úprava ati...'!J34</f>
        <v>285475.01</v>
      </c>
      <c r="AH102" s="235"/>
      <c r="AI102" s="235"/>
      <c r="AJ102" s="235"/>
      <c r="AK102" s="235"/>
      <c r="AL102" s="235"/>
      <c r="AM102" s="235"/>
      <c r="AN102" s="236">
        <f t="shared" si="0"/>
        <v>342955.84</v>
      </c>
      <c r="AO102" s="235"/>
      <c r="AP102" s="235"/>
      <c r="AQ102" s="86" t="s">
        <v>85</v>
      </c>
      <c r="AR102" s="49"/>
      <c r="AS102" s="92">
        <v>0</v>
      </c>
      <c r="AT102" s="93">
        <f t="shared" si="1"/>
        <v>57480.83</v>
      </c>
      <c r="AU102" s="94">
        <f>'023 - ZM 023 - Úprava ati...'!P128</f>
        <v>250.78948644000002</v>
      </c>
      <c r="AV102" s="93">
        <f>'023 - ZM 023 - Úprava ati...'!J37</f>
        <v>57480.83</v>
      </c>
      <c r="AW102" s="93">
        <f>'023 - ZM 023 - Úprava ati...'!J38</f>
        <v>0</v>
      </c>
      <c r="AX102" s="93">
        <f>'023 - ZM 023 - Úprava ati...'!J39</f>
        <v>0</v>
      </c>
      <c r="AY102" s="93">
        <f>'023 - ZM 023 - Úprava ati...'!J40</f>
        <v>0</v>
      </c>
      <c r="AZ102" s="93">
        <f>'023 - ZM 023 - Úprava ati...'!F37</f>
        <v>273718.25</v>
      </c>
      <c r="BA102" s="93">
        <f>'023 - ZM 023 - Úprava ati...'!F38</f>
        <v>0</v>
      </c>
      <c r="BB102" s="93">
        <f>'023 - ZM 023 - Úprava ati...'!F39</f>
        <v>0</v>
      </c>
      <c r="BC102" s="93">
        <f>'023 - ZM 023 - Úprava ati...'!F40</f>
        <v>0</v>
      </c>
      <c r="BD102" s="95">
        <f>'023 - ZM 023 - Úprava ati...'!F41</f>
        <v>0</v>
      </c>
      <c r="BT102" s="25" t="s">
        <v>90</v>
      </c>
      <c r="BV102" s="25" t="s">
        <v>76</v>
      </c>
      <c r="BW102" s="25" t="s">
        <v>106</v>
      </c>
      <c r="BX102" s="25" t="s">
        <v>86</v>
      </c>
      <c r="CL102" s="25" t="s">
        <v>1</v>
      </c>
    </row>
    <row r="103" spans="1:57" s="2" customFormat="1" ht="30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31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</sheetData>
  <mergeCells count="68">
    <mergeCell ref="AR2:BE2"/>
    <mergeCell ref="W33:AE33"/>
    <mergeCell ref="L33:P33"/>
    <mergeCell ref="AK33:AO33"/>
    <mergeCell ref="AK35:AO35"/>
    <mergeCell ref="X35:AB35"/>
    <mergeCell ref="L31:P31"/>
    <mergeCell ref="AK31:AO31"/>
    <mergeCell ref="W31:AE31"/>
    <mergeCell ref="AK32:AO32"/>
    <mergeCell ref="L32:P32"/>
    <mergeCell ref="W32:AE32"/>
    <mergeCell ref="W29:AE29"/>
    <mergeCell ref="AK29:AO29"/>
    <mergeCell ref="L29:P29"/>
    <mergeCell ref="L30:P30"/>
    <mergeCell ref="AK30:AO30"/>
    <mergeCell ref="W30:AE30"/>
    <mergeCell ref="K5:AO5"/>
    <mergeCell ref="K6:AO6"/>
    <mergeCell ref="E23:AN23"/>
    <mergeCell ref="AK26:AO26"/>
    <mergeCell ref="L28:P28"/>
    <mergeCell ref="AK28:AO28"/>
    <mergeCell ref="W28:AE28"/>
    <mergeCell ref="AN102:AP102"/>
    <mergeCell ref="AG102:AM102"/>
    <mergeCell ref="F102:J102"/>
    <mergeCell ref="L102:AF102"/>
    <mergeCell ref="AG94:AM94"/>
    <mergeCell ref="AN94:AP94"/>
    <mergeCell ref="AN100:AP100"/>
    <mergeCell ref="AG100:AM100"/>
    <mergeCell ref="F100:J100"/>
    <mergeCell ref="L100:AF100"/>
    <mergeCell ref="AN101:AP101"/>
    <mergeCell ref="AG101:AM101"/>
    <mergeCell ref="F101:J101"/>
    <mergeCell ref="L101:AF101"/>
    <mergeCell ref="L98:AF98"/>
    <mergeCell ref="AG98:AM98"/>
    <mergeCell ref="AN98:AP98"/>
    <mergeCell ref="F98:J98"/>
    <mergeCell ref="AN99:AP99"/>
    <mergeCell ref="AG99:AM99"/>
    <mergeCell ref="F99:J99"/>
    <mergeCell ref="L99:AF99"/>
    <mergeCell ref="K96:AF96"/>
    <mergeCell ref="AG96:AM96"/>
    <mergeCell ref="E96:I96"/>
    <mergeCell ref="AN96:AP96"/>
    <mergeCell ref="L97:AF97"/>
    <mergeCell ref="F97:J97"/>
    <mergeCell ref="AN97:AP97"/>
    <mergeCell ref="AG97:AM97"/>
    <mergeCell ref="C92:G92"/>
    <mergeCell ref="AG92:AM92"/>
    <mergeCell ref="AN92:AP92"/>
    <mergeCell ref="I92:AF92"/>
    <mergeCell ref="J95:AF95"/>
    <mergeCell ref="AG95:AM95"/>
    <mergeCell ref="D95:H95"/>
    <mergeCell ref="AN95:AP95"/>
    <mergeCell ref="L85:AO85"/>
    <mergeCell ref="AM87:AN87"/>
    <mergeCell ref="AM89:AP89"/>
    <mergeCell ref="AS89:AT91"/>
    <mergeCell ref="AM90:AP90"/>
  </mergeCells>
  <hyperlinks>
    <hyperlink ref="A97" location="'014 - ZM 014 - Dozdění na...'!C2" display="/"/>
    <hyperlink ref="A98" location="'015 - ZM 015 - Bourání st...'!C2" display="/"/>
    <hyperlink ref="A99" location="'016 - ZM 016 - Zpevněné p...'!C2" display="/"/>
    <hyperlink ref="A100" location="'021 - ZM 021 - Ocelová ko...'!C2" display="/"/>
    <hyperlink ref="A101" location="'022 - ZM 022 - Bourání be...'!C2" display="/"/>
    <hyperlink ref="A102" location="'023 - ZM 023 - Úprava at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7"/>
  <sheetViews>
    <sheetView showGridLines="0" workbookViewId="0" topLeftCell="A159">
      <selection activeCell="K174" sqref="K17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6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9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107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5" t="str">
        <f>'Rekapitulace stavby'!K6</f>
        <v>Bytový dům, ul. K Archivu 1993/2, Nový Jičín</v>
      </c>
      <c r="F7" s="256"/>
      <c r="G7" s="256"/>
      <c r="H7" s="256"/>
      <c r="L7" s="21"/>
    </row>
    <row r="8" spans="2:12" ht="12.75">
      <c r="B8" s="21"/>
      <c r="D8" s="27" t="s">
        <v>108</v>
      </c>
      <c r="L8" s="21"/>
    </row>
    <row r="9" spans="2:12" s="1" customFormat="1" ht="16.5" customHeight="1">
      <c r="B9" s="21"/>
      <c r="E9" s="255" t="s">
        <v>109</v>
      </c>
      <c r="F9" s="243"/>
      <c r="G9" s="243"/>
      <c r="H9" s="243"/>
      <c r="L9" s="21"/>
    </row>
    <row r="10" spans="2:12" s="1" customFormat="1" ht="12" customHeight="1">
      <c r="B10" s="21"/>
      <c r="D10" s="27" t="s">
        <v>110</v>
      </c>
      <c r="L10" s="21"/>
    </row>
    <row r="11" spans="1:31" s="2" customFormat="1" ht="16.5" customHeight="1">
      <c r="A11" s="30"/>
      <c r="B11" s="31"/>
      <c r="C11" s="30"/>
      <c r="D11" s="30"/>
      <c r="E11" s="257" t="s">
        <v>111</v>
      </c>
      <c r="F11" s="258"/>
      <c r="G11" s="258"/>
      <c r="H11" s="258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112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15" t="s">
        <v>113</v>
      </c>
      <c r="F13" s="258"/>
      <c r="G13" s="258"/>
      <c r="H13" s="258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44516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42" t="str">
        <f>'Rekapitulace stavby'!E14</f>
        <v>NOSTA, s.r.o.</v>
      </c>
      <c r="F22" s="242"/>
      <c r="G22" s="242"/>
      <c r="H22" s="242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45" t="s">
        <v>1</v>
      </c>
      <c r="F31" s="245"/>
      <c r="G31" s="245"/>
      <c r="H31" s="245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ROUND(J130,2)</f>
        <v>4489.04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ROUND((SUM(BE130:BE186)),2)</f>
        <v>4489.04</v>
      </c>
      <c r="G37" s="30"/>
      <c r="H37" s="30"/>
      <c r="I37" s="104">
        <v>0.21</v>
      </c>
      <c r="J37" s="103">
        <f>ROUND(((SUM(BE130:BE186))*I37),2)</f>
        <v>942.7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ROUND((SUM(BF130:BF186)),2)</f>
        <v>0</v>
      </c>
      <c r="G38" s="30"/>
      <c r="H38" s="30"/>
      <c r="I38" s="104">
        <v>0.15</v>
      </c>
      <c r="J38" s="103">
        <f>ROUND(((SUM(BF130:BF186))*I38),2)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ROUND((SUM(BG130:BG186)),2)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ROUND((SUM(BH130:BH186)),2)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ROUND((SUM(BI130:BI186)),2)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5431.74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5" t="str">
        <f>E7</f>
        <v>Bytový dům, ul. K Archivu 1993/2, Nový Jičín</v>
      </c>
      <c r="F85" s="256"/>
      <c r="G85" s="256"/>
      <c r="H85" s="25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108</v>
      </c>
      <c r="L86" s="21"/>
    </row>
    <row r="87" spans="2:12" s="1" customFormat="1" ht="16.5" customHeight="1">
      <c r="B87" s="21"/>
      <c r="E87" s="255" t="s">
        <v>109</v>
      </c>
      <c r="F87" s="243"/>
      <c r="G87" s="243"/>
      <c r="H87" s="243"/>
      <c r="L87" s="21"/>
    </row>
    <row r="88" spans="2:12" s="1" customFormat="1" ht="12" customHeight="1">
      <c r="B88" s="21"/>
      <c r="C88" s="27" t="s">
        <v>110</v>
      </c>
      <c r="L88" s="21"/>
    </row>
    <row r="89" spans="1:31" s="2" customFormat="1" ht="16.5" customHeight="1">
      <c r="A89" s="30"/>
      <c r="B89" s="31"/>
      <c r="C89" s="30"/>
      <c r="D89" s="30"/>
      <c r="E89" s="257" t="s">
        <v>111</v>
      </c>
      <c r="F89" s="258"/>
      <c r="G89" s="258"/>
      <c r="H89" s="258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112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15" t="str">
        <f>E13</f>
        <v>014 - ZM 014 - Dozdění nadpraží u otvorů SP3, odpočet madla dveří D03a</v>
      </c>
      <c r="F91" s="258"/>
      <c r="G91" s="258"/>
      <c r="H91" s="258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44516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115</v>
      </c>
      <c r="D98" s="105"/>
      <c r="E98" s="105"/>
      <c r="F98" s="105"/>
      <c r="G98" s="105"/>
      <c r="H98" s="105"/>
      <c r="I98" s="105"/>
      <c r="J98" s="114" t="s">
        <v>116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117</v>
      </c>
      <c r="D100" s="30"/>
      <c r="E100" s="30"/>
      <c r="F100" s="30"/>
      <c r="G100" s="30"/>
      <c r="H100" s="30"/>
      <c r="I100" s="30"/>
      <c r="J100" s="69">
        <f>J130</f>
        <v>4489.040000000001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118</v>
      </c>
    </row>
    <row r="101" spans="2:12" s="9" customFormat="1" ht="24.95" customHeight="1">
      <c r="B101" s="116"/>
      <c r="D101" s="117" t="s">
        <v>119</v>
      </c>
      <c r="E101" s="118"/>
      <c r="F101" s="118"/>
      <c r="G101" s="118"/>
      <c r="H101" s="118"/>
      <c r="I101" s="118"/>
      <c r="J101" s="119">
        <f>J131</f>
        <v>6455.01</v>
      </c>
      <c r="L101" s="116"/>
    </row>
    <row r="102" spans="2:12" s="9" customFormat="1" ht="24.95" customHeight="1">
      <c r="B102" s="116"/>
      <c r="D102" s="117" t="s">
        <v>120</v>
      </c>
      <c r="E102" s="118"/>
      <c r="F102" s="118"/>
      <c r="G102" s="118"/>
      <c r="H102" s="118"/>
      <c r="I102" s="118"/>
      <c r="J102" s="119">
        <f>J136</f>
        <v>1024</v>
      </c>
      <c r="L102" s="116"/>
    </row>
    <row r="103" spans="2:12" s="9" customFormat="1" ht="24.95" customHeight="1">
      <c r="B103" s="116"/>
      <c r="D103" s="117" t="s">
        <v>121</v>
      </c>
      <c r="E103" s="118"/>
      <c r="F103" s="118"/>
      <c r="G103" s="118"/>
      <c r="H103" s="118"/>
      <c r="I103" s="118"/>
      <c r="J103" s="119">
        <f>J141</f>
        <v>4716.58</v>
      </c>
      <c r="L103" s="116"/>
    </row>
    <row r="104" spans="2:12" s="9" customFormat="1" ht="24.95" customHeight="1">
      <c r="B104" s="116"/>
      <c r="D104" s="117" t="s">
        <v>122</v>
      </c>
      <c r="E104" s="118"/>
      <c r="F104" s="118"/>
      <c r="G104" s="118"/>
      <c r="H104" s="118"/>
      <c r="I104" s="118"/>
      <c r="J104" s="119">
        <f>J172</f>
        <v>-8101.759999999999</v>
      </c>
      <c r="L104" s="116"/>
    </row>
    <row r="105" spans="2:12" s="9" customFormat="1" ht="24.95" customHeight="1">
      <c r="B105" s="116"/>
      <c r="D105" s="117" t="s">
        <v>123</v>
      </c>
      <c r="E105" s="118"/>
      <c r="F105" s="118"/>
      <c r="G105" s="118"/>
      <c r="H105" s="118"/>
      <c r="I105" s="118"/>
      <c r="J105" s="119">
        <f>J175</f>
        <v>243.5</v>
      </c>
      <c r="L105" s="116"/>
    </row>
    <row r="106" spans="2:12" s="9" customFormat="1" ht="24.95" customHeight="1">
      <c r="B106" s="116"/>
      <c r="D106" s="117" t="s">
        <v>124</v>
      </c>
      <c r="E106" s="118"/>
      <c r="F106" s="118"/>
      <c r="G106" s="118"/>
      <c r="H106" s="118"/>
      <c r="I106" s="118"/>
      <c r="J106" s="119">
        <f>J178</f>
        <v>151.71</v>
      </c>
      <c r="L106" s="116"/>
    </row>
    <row r="107" spans="1:31" s="2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24.95" customHeight="1">
      <c r="A113" s="30"/>
      <c r="B113" s="31"/>
      <c r="C113" s="22" t="s">
        <v>125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2" customHeight="1">
      <c r="A115" s="30"/>
      <c r="B115" s="31"/>
      <c r="C115" s="27" t="s">
        <v>14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6.5" customHeight="1">
      <c r="A116" s="30"/>
      <c r="B116" s="31"/>
      <c r="C116" s="30"/>
      <c r="D116" s="30"/>
      <c r="E116" s="255" t="str">
        <f>E7</f>
        <v>Bytový dům, ul. K Archivu 1993/2, Nový Jičín</v>
      </c>
      <c r="F116" s="256"/>
      <c r="G116" s="256"/>
      <c r="H116" s="256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2:12" s="1" customFormat="1" ht="12" customHeight="1">
      <c r="B117" s="21"/>
      <c r="C117" s="27" t="s">
        <v>108</v>
      </c>
      <c r="L117" s="21"/>
    </row>
    <row r="118" spans="2:12" s="1" customFormat="1" ht="16.5" customHeight="1">
      <c r="B118" s="21"/>
      <c r="E118" s="255" t="s">
        <v>109</v>
      </c>
      <c r="F118" s="243"/>
      <c r="G118" s="243"/>
      <c r="H118" s="243"/>
      <c r="L118" s="21"/>
    </row>
    <row r="119" spans="2:12" s="1" customFormat="1" ht="12" customHeight="1">
      <c r="B119" s="21"/>
      <c r="C119" s="27" t="s">
        <v>110</v>
      </c>
      <c r="L119" s="21"/>
    </row>
    <row r="120" spans="1:31" s="2" customFormat="1" ht="16.5" customHeight="1">
      <c r="A120" s="30"/>
      <c r="B120" s="31"/>
      <c r="C120" s="30"/>
      <c r="D120" s="30"/>
      <c r="E120" s="257" t="s">
        <v>111</v>
      </c>
      <c r="F120" s="258"/>
      <c r="G120" s="258"/>
      <c r="H120" s="258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112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30" customHeight="1">
      <c r="A122" s="30"/>
      <c r="B122" s="31"/>
      <c r="C122" s="30"/>
      <c r="D122" s="30"/>
      <c r="E122" s="215" t="str">
        <f>E13</f>
        <v>014 - ZM 014 - Dozdění nadpraží u otvorů SP3, odpočet madla dveří D03a</v>
      </c>
      <c r="F122" s="258"/>
      <c r="G122" s="258"/>
      <c r="H122" s="258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18</v>
      </c>
      <c r="D124" s="30"/>
      <c r="E124" s="30"/>
      <c r="F124" s="25" t="str">
        <f>F16</f>
        <v xml:space="preserve"> </v>
      </c>
      <c r="G124" s="30"/>
      <c r="H124" s="30"/>
      <c r="I124" s="27" t="s">
        <v>20</v>
      </c>
      <c r="J124" s="53">
        <f>IF(J16="","",J16)</f>
        <v>44516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2" customHeight="1">
      <c r="A126" s="30"/>
      <c r="B126" s="31"/>
      <c r="C126" s="27" t="s">
        <v>21</v>
      </c>
      <c r="D126" s="30"/>
      <c r="E126" s="30"/>
      <c r="F126" s="25" t="str">
        <f>E19</f>
        <v xml:space="preserve">Město Nový Jičín - </v>
      </c>
      <c r="G126" s="30"/>
      <c r="H126" s="30"/>
      <c r="I126" s="27" t="s">
        <v>30</v>
      </c>
      <c r="J126" s="28" t="str">
        <f>E25</f>
        <v xml:space="preserve"> 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5.2" customHeight="1">
      <c r="A127" s="30"/>
      <c r="B127" s="31"/>
      <c r="C127" s="27" t="s">
        <v>27</v>
      </c>
      <c r="D127" s="30"/>
      <c r="E127" s="30"/>
      <c r="F127" s="25" t="str">
        <f>IF(E22="","",E22)</f>
        <v>NOSTA, s.r.o.</v>
      </c>
      <c r="G127" s="30"/>
      <c r="H127" s="30"/>
      <c r="I127" s="27" t="s">
        <v>32</v>
      </c>
      <c r="J127" s="28" t="str">
        <f>E28</f>
        <v xml:space="preserve"> 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0.3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10" customFormat="1" ht="29.25" customHeight="1">
      <c r="A129" s="120"/>
      <c r="B129" s="121"/>
      <c r="C129" s="122" t="s">
        <v>126</v>
      </c>
      <c r="D129" s="123" t="s">
        <v>59</v>
      </c>
      <c r="E129" s="123" t="s">
        <v>55</v>
      </c>
      <c r="F129" s="123" t="s">
        <v>56</v>
      </c>
      <c r="G129" s="123" t="s">
        <v>127</v>
      </c>
      <c r="H129" s="123" t="s">
        <v>128</v>
      </c>
      <c r="I129" s="123" t="s">
        <v>129</v>
      </c>
      <c r="J129" s="123" t="s">
        <v>116</v>
      </c>
      <c r="K129" s="124" t="s">
        <v>130</v>
      </c>
      <c r="L129" s="125"/>
      <c r="M129" s="60" t="s">
        <v>1</v>
      </c>
      <c r="N129" s="61" t="s">
        <v>38</v>
      </c>
      <c r="O129" s="61" t="s">
        <v>131</v>
      </c>
      <c r="P129" s="61" t="s">
        <v>132</v>
      </c>
      <c r="Q129" s="61" t="s">
        <v>133</v>
      </c>
      <c r="R129" s="61" t="s">
        <v>134</v>
      </c>
      <c r="S129" s="61" t="s">
        <v>135</v>
      </c>
      <c r="T129" s="62" t="s">
        <v>136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3" s="2" customFormat="1" ht="22.9" customHeight="1">
      <c r="A130" s="30"/>
      <c r="B130" s="31"/>
      <c r="C130" s="67" t="s">
        <v>137</v>
      </c>
      <c r="D130" s="30"/>
      <c r="E130" s="30"/>
      <c r="F130" s="30"/>
      <c r="G130" s="30"/>
      <c r="H130" s="30"/>
      <c r="I130" s="30"/>
      <c r="J130" s="126">
        <f>BK130</f>
        <v>4489.040000000001</v>
      </c>
      <c r="K130" s="30"/>
      <c r="L130" s="31"/>
      <c r="M130" s="63"/>
      <c r="N130" s="54"/>
      <c r="O130" s="64"/>
      <c r="P130" s="127">
        <f>P131+P136+P141+P172+P175+P178</f>
        <v>0</v>
      </c>
      <c r="Q130" s="64"/>
      <c r="R130" s="127">
        <f>R131+R136+R141+R172+R175+R178</f>
        <v>0.6483347752</v>
      </c>
      <c r="S130" s="64"/>
      <c r="T130" s="128">
        <f>T131+T136+T141+T172+T175+T178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73</v>
      </c>
      <c r="AU130" s="18" t="s">
        <v>118</v>
      </c>
      <c r="BK130" s="129">
        <f>BK131+BK136+BK141+BK172+BK175+BK178</f>
        <v>4489.040000000001</v>
      </c>
    </row>
    <row r="131" spans="2:63" s="11" customFormat="1" ht="25.9" customHeight="1">
      <c r="B131" s="130"/>
      <c r="D131" s="131" t="s">
        <v>73</v>
      </c>
      <c r="E131" s="132" t="s">
        <v>90</v>
      </c>
      <c r="F131" s="132" t="s">
        <v>138</v>
      </c>
      <c r="J131" s="133">
        <f>BK131</f>
        <v>6455.01</v>
      </c>
      <c r="L131" s="130"/>
      <c r="M131" s="134"/>
      <c r="N131" s="135"/>
      <c r="O131" s="135"/>
      <c r="P131" s="136">
        <f>SUM(P132:P135)</f>
        <v>0</v>
      </c>
      <c r="Q131" s="135"/>
      <c r="R131" s="136">
        <f>SUM(R132:R135)</f>
        <v>0.359766036</v>
      </c>
      <c r="S131" s="135"/>
      <c r="T131" s="137">
        <f>SUM(T132:T135)</f>
        <v>0</v>
      </c>
      <c r="AR131" s="131" t="s">
        <v>81</v>
      </c>
      <c r="AT131" s="138" t="s">
        <v>73</v>
      </c>
      <c r="AU131" s="138" t="s">
        <v>74</v>
      </c>
      <c r="AY131" s="131" t="s">
        <v>139</v>
      </c>
      <c r="BK131" s="139">
        <f>SUM(BK132:BK135)</f>
        <v>6455.01</v>
      </c>
    </row>
    <row r="132" spans="1:65" s="2" customFormat="1" ht="21.75" customHeight="1">
      <c r="A132" s="30"/>
      <c r="B132" s="140"/>
      <c r="C132" s="141">
        <v>2</v>
      </c>
      <c r="D132" s="141" t="s">
        <v>141</v>
      </c>
      <c r="E132" s="142" t="s">
        <v>142</v>
      </c>
      <c r="F132" s="143" t="s">
        <v>143</v>
      </c>
      <c r="G132" s="144" t="s">
        <v>144</v>
      </c>
      <c r="H132" s="145">
        <v>1.51704</v>
      </c>
      <c r="I132" s="146">
        <v>4255</v>
      </c>
      <c r="J132" s="146">
        <f>ROUND(I132*H132,2)</f>
        <v>6455.01</v>
      </c>
      <c r="K132" s="143" t="s">
        <v>726</v>
      </c>
      <c r="L132" s="31"/>
      <c r="M132" s="147" t="s">
        <v>1</v>
      </c>
      <c r="N132" s="148" t="s">
        <v>39</v>
      </c>
      <c r="O132" s="149">
        <v>0</v>
      </c>
      <c r="P132" s="149">
        <f>O132*H132</f>
        <v>0</v>
      </c>
      <c r="Q132" s="149">
        <v>0.23715</v>
      </c>
      <c r="R132" s="149">
        <f>Q132*H132</f>
        <v>0.359766036</v>
      </c>
      <c r="S132" s="149">
        <v>0</v>
      </c>
      <c r="T132" s="15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1" t="s">
        <v>145</v>
      </c>
      <c r="AT132" s="151" t="s">
        <v>141</v>
      </c>
      <c r="AU132" s="151" t="s">
        <v>81</v>
      </c>
      <c r="AY132" s="18" t="s">
        <v>139</v>
      </c>
      <c r="BE132" s="152">
        <f>IF(N132="základní",J132,0)</f>
        <v>6455.01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8" t="s">
        <v>81</v>
      </c>
      <c r="BK132" s="152">
        <f>ROUND(I132*H132,2)</f>
        <v>6455.01</v>
      </c>
      <c r="BL132" s="18" t="s">
        <v>145</v>
      </c>
      <c r="BM132" s="151" t="s">
        <v>146</v>
      </c>
    </row>
    <row r="133" spans="2:51" s="12" customFormat="1" ht="12">
      <c r="B133" s="157"/>
      <c r="D133" s="153" t="s">
        <v>148</v>
      </c>
      <c r="E133" s="158" t="s">
        <v>1</v>
      </c>
      <c r="F133" s="159" t="s">
        <v>149</v>
      </c>
      <c r="H133" s="158" t="s">
        <v>1</v>
      </c>
      <c r="L133" s="157"/>
      <c r="M133" s="160"/>
      <c r="N133" s="161"/>
      <c r="O133" s="161"/>
      <c r="P133" s="161"/>
      <c r="Q133" s="161"/>
      <c r="R133" s="161"/>
      <c r="S133" s="161"/>
      <c r="T133" s="162"/>
      <c r="AT133" s="158" t="s">
        <v>148</v>
      </c>
      <c r="AU133" s="158" t="s">
        <v>81</v>
      </c>
      <c r="AV133" s="12" t="s">
        <v>81</v>
      </c>
      <c r="AW133" s="12" t="s">
        <v>31</v>
      </c>
      <c r="AX133" s="12" t="s">
        <v>74</v>
      </c>
      <c r="AY133" s="158" t="s">
        <v>139</v>
      </c>
    </row>
    <row r="134" spans="2:51" s="13" customFormat="1" ht="12">
      <c r="B134" s="163"/>
      <c r="D134" s="153" t="s">
        <v>148</v>
      </c>
      <c r="E134" s="164" t="s">
        <v>1</v>
      </c>
      <c r="F134" s="165" t="s">
        <v>150</v>
      </c>
      <c r="H134" s="166">
        <v>1.51704</v>
      </c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148</v>
      </c>
      <c r="AU134" s="164" t="s">
        <v>81</v>
      </c>
      <c r="AV134" s="13" t="s">
        <v>83</v>
      </c>
      <c r="AW134" s="13" t="s">
        <v>31</v>
      </c>
      <c r="AX134" s="13" t="s">
        <v>74</v>
      </c>
      <c r="AY134" s="164" t="s">
        <v>139</v>
      </c>
    </row>
    <row r="135" spans="2:51" s="14" customFormat="1" ht="12">
      <c r="B135" s="170"/>
      <c r="D135" s="153" t="s">
        <v>148</v>
      </c>
      <c r="E135" s="171" t="s">
        <v>1</v>
      </c>
      <c r="F135" s="172" t="s">
        <v>151</v>
      </c>
      <c r="H135" s="173">
        <v>1.51704</v>
      </c>
      <c r="L135" s="170"/>
      <c r="M135" s="174"/>
      <c r="N135" s="175"/>
      <c r="O135" s="175"/>
      <c r="P135" s="175"/>
      <c r="Q135" s="175"/>
      <c r="R135" s="175"/>
      <c r="S135" s="175"/>
      <c r="T135" s="176"/>
      <c r="AT135" s="171" t="s">
        <v>148</v>
      </c>
      <c r="AU135" s="171" t="s">
        <v>81</v>
      </c>
      <c r="AV135" s="14" t="s">
        <v>145</v>
      </c>
      <c r="AW135" s="14" t="s">
        <v>31</v>
      </c>
      <c r="AX135" s="14" t="s">
        <v>81</v>
      </c>
      <c r="AY135" s="171" t="s">
        <v>139</v>
      </c>
    </row>
    <row r="136" spans="2:63" s="11" customFormat="1" ht="25.9" customHeight="1">
      <c r="B136" s="130"/>
      <c r="D136" s="131" t="s">
        <v>73</v>
      </c>
      <c r="E136" s="132" t="s">
        <v>152</v>
      </c>
      <c r="F136" s="132" t="s">
        <v>153</v>
      </c>
      <c r="J136" s="133">
        <f>BK136</f>
        <v>1024</v>
      </c>
      <c r="L136" s="130"/>
      <c r="M136" s="134"/>
      <c r="N136" s="135"/>
      <c r="O136" s="135"/>
      <c r="P136" s="136">
        <f>SUM(P137:P140)</f>
        <v>0</v>
      </c>
      <c r="Q136" s="135"/>
      <c r="R136" s="136">
        <f>SUM(R137:R140)</f>
        <v>0.061743528</v>
      </c>
      <c r="S136" s="135"/>
      <c r="T136" s="137">
        <f>SUM(T137:T140)</f>
        <v>0</v>
      </c>
      <c r="AR136" s="131" t="s">
        <v>81</v>
      </c>
      <c r="AT136" s="138" t="s">
        <v>73</v>
      </c>
      <c r="AU136" s="138" t="s">
        <v>74</v>
      </c>
      <c r="AY136" s="131" t="s">
        <v>139</v>
      </c>
      <c r="BK136" s="139">
        <f>SUM(BK137:BK140)</f>
        <v>1024</v>
      </c>
    </row>
    <row r="137" spans="1:65" s="2" customFormat="1" ht="21.75" customHeight="1">
      <c r="A137" s="30"/>
      <c r="B137" s="140"/>
      <c r="C137" s="141">
        <v>25</v>
      </c>
      <c r="D137" s="141" t="s">
        <v>141</v>
      </c>
      <c r="E137" s="142" t="s">
        <v>154</v>
      </c>
      <c r="F137" s="143" t="s">
        <v>155</v>
      </c>
      <c r="G137" s="144" t="s">
        <v>156</v>
      </c>
      <c r="H137" s="145">
        <v>3.7926</v>
      </c>
      <c r="I137" s="146">
        <v>270</v>
      </c>
      <c r="J137" s="146">
        <f>ROUND(I137*H137,2)</f>
        <v>1024</v>
      </c>
      <c r="K137" s="143" t="s">
        <v>726</v>
      </c>
      <c r="L137" s="31"/>
      <c r="M137" s="147" t="s">
        <v>1</v>
      </c>
      <c r="N137" s="148" t="s">
        <v>39</v>
      </c>
      <c r="O137" s="149">
        <v>0</v>
      </c>
      <c r="P137" s="149">
        <f>O137*H137</f>
        <v>0</v>
      </c>
      <c r="Q137" s="149">
        <v>0.01628</v>
      </c>
      <c r="R137" s="149">
        <f>Q137*H137</f>
        <v>0.061743528</v>
      </c>
      <c r="S137" s="149">
        <v>0</v>
      </c>
      <c r="T137" s="15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1" t="s">
        <v>145</v>
      </c>
      <c r="AT137" s="151" t="s">
        <v>141</v>
      </c>
      <c r="AU137" s="151" t="s">
        <v>81</v>
      </c>
      <c r="AY137" s="18" t="s">
        <v>139</v>
      </c>
      <c r="BE137" s="152">
        <f>IF(N137="základní",J137,0)</f>
        <v>1024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81</v>
      </c>
      <c r="BK137" s="152">
        <f>ROUND(I137*H137,2)</f>
        <v>1024</v>
      </c>
      <c r="BL137" s="18" t="s">
        <v>145</v>
      </c>
      <c r="BM137" s="151" t="s">
        <v>157</v>
      </c>
    </row>
    <row r="138" spans="2:51" s="12" customFormat="1" ht="12">
      <c r="B138" s="157"/>
      <c r="D138" s="153" t="s">
        <v>148</v>
      </c>
      <c r="E138" s="158" t="s">
        <v>1</v>
      </c>
      <c r="F138" s="159" t="s">
        <v>149</v>
      </c>
      <c r="H138" s="158" t="s">
        <v>1</v>
      </c>
      <c r="L138" s="157"/>
      <c r="M138" s="160"/>
      <c r="N138" s="161"/>
      <c r="O138" s="161"/>
      <c r="P138" s="161"/>
      <c r="Q138" s="161"/>
      <c r="R138" s="161"/>
      <c r="S138" s="161"/>
      <c r="T138" s="162"/>
      <c r="AT138" s="158" t="s">
        <v>148</v>
      </c>
      <c r="AU138" s="158" t="s">
        <v>81</v>
      </c>
      <c r="AV138" s="12" t="s">
        <v>81</v>
      </c>
      <c r="AW138" s="12" t="s">
        <v>31</v>
      </c>
      <c r="AX138" s="12" t="s">
        <v>74</v>
      </c>
      <c r="AY138" s="158" t="s">
        <v>139</v>
      </c>
    </row>
    <row r="139" spans="2:51" s="13" customFormat="1" ht="12">
      <c r="B139" s="163"/>
      <c r="D139" s="153" t="s">
        <v>148</v>
      </c>
      <c r="E139" s="164" t="s">
        <v>1</v>
      </c>
      <c r="F139" s="165" t="s">
        <v>158</v>
      </c>
      <c r="H139" s="166">
        <v>3.7926</v>
      </c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148</v>
      </c>
      <c r="AU139" s="164" t="s">
        <v>81</v>
      </c>
      <c r="AV139" s="13" t="s">
        <v>83</v>
      </c>
      <c r="AW139" s="13" t="s">
        <v>31</v>
      </c>
      <c r="AX139" s="13" t="s">
        <v>74</v>
      </c>
      <c r="AY139" s="164" t="s">
        <v>139</v>
      </c>
    </row>
    <row r="140" spans="2:51" s="14" customFormat="1" ht="12">
      <c r="B140" s="170"/>
      <c r="D140" s="153" t="s">
        <v>148</v>
      </c>
      <c r="E140" s="171" t="s">
        <v>1</v>
      </c>
      <c r="F140" s="172" t="s">
        <v>151</v>
      </c>
      <c r="H140" s="173">
        <v>3.7926</v>
      </c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148</v>
      </c>
      <c r="AU140" s="171" t="s">
        <v>81</v>
      </c>
      <c r="AV140" s="14" t="s">
        <v>145</v>
      </c>
      <c r="AW140" s="14" t="s">
        <v>31</v>
      </c>
      <c r="AX140" s="14" t="s">
        <v>81</v>
      </c>
      <c r="AY140" s="171" t="s">
        <v>139</v>
      </c>
    </row>
    <row r="141" spans="2:63" s="11" customFormat="1" ht="25.9" customHeight="1">
      <c r="B141" s="130"/>
      <c r="D141" s="131" t="s">
        <v>73</v>
      </c>
      <c r="E141" s="132" t="s">
        <v>159</v>
      </c>
      <c r="F141" s="132" t="s">
        <v>160</v>
      </c>
      <c r="J141" s="133">
        <f>BK141</f>
        <v>4716.58</v>
      </c>
      <c r="L141" s="130"/>
      <c r="M141" s="134"/>
      <c r="N141" s="135"/>
      <c r="O141" s="135"/>
      <c r="P141" s="136">
        <f>SUM(P142:P171)</f>
        <v>0</v>
      </c>
      <c r="Q141" s="135"/>
      <c r="R141" s="136">
        <f>SUM(R142:R171)</f>
        <v>0.22682521120000004</v>
      </c>
      <c r="S141" s="135"/>
      <c r="T141" s="137">
        <f>SUM(T142:T171)</f>
        <v>0</v>
      </c>
      <c r="AR141" s="131" t="s">
        <v>81</v>
      </c>
      <c r="AT141" s="138" t="s">
        <v>73</v>
      </c>
      <c r="AU141" s="138" t="s">
        <v>74</v>
      </c>
      <c r="AY141" s="131" t="s">
        <v>139</v>
      </c>
      <c r="BK141" s="139">
        <f>SUM(BK142:BK171)</f>
        <v>4716.58</v>
      </c>
    </row>
    <row r="142" spans="1:65" s="2" customFormat="1" ht="37.9" customHeight="1">
      <c r="A142" s="30"/>
      <c r="B142" s="140"/>
      <c r="C142" s="141">
        <v>28</v>
      </c>
      <c r="D142" s="141" t="s">
        <v>141</v>
      </c>
      <c r="E142" s="142" t="s">
        <v>161</v>
      </c>
      <c r="F142" s="143" t="s">
        <v>162</v>
      </c>
      <c r="G142" s="144" t="s">
        <v>156</v>
      </c>
      <c r="H142" s="145">
        <v>3.7926</v>
      </c>
      <c r="I142" s="146">
        <v>70</v>
      </c>
      <c r="J142" s="146">
        <f>ROUND(I142*H142,2)</f>
        <v>265.48</v>
      </c>
      <c r="K142" s="143" t="s">
        <v>726</v>
      </c>
      <c r="L142" s="31"/>
      <c r="M142" s="147" t="s">
        <v>1</v>
      </c>
      <c r="N142" s="148" t="s">
        <v>39</v>
      </c>
      <c r="O142" s="149">
        <v>0</v>
      </c>
      <c r="P142" s="149">
        <f>O142*H142</f>
        <v>0</v>
      </c>
      <c r="Q142" s="149">
        <v>0.00026</v>
      </c>
      <c r="R142" s="149">
        <f>Q142*H142</f>
        <v>0.000986076</v>
      </c>
      <c r="S142" s="149">
        <v>0</v>
      </c>
      <c r="T142" s="15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1" t="s">
        <v>145</v>
      </c>
      <c r="AT142" s="151" t="s">
        <v>141</v>
      </c>
      <c r="AU142" s="151" t="s">
        <v>81</v>
      </c>
      <c r="AY142" s="18" t="s">
        <v>139</v>
      </c>
      <c r="BE142" s="152">
        <f>IF(N142="základní",J142,0)</f>
        <v>265.48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8" t="s">
        <v>81</v>
      </c>
      <c r="BK142" s="152">
        <f>ROUND(I142*H142,2)</f>
        <v>265.48</v>
      </c>
      <c r="BL142" s="18" t="s">
        <v>145</v>
      </c>
      <c r="BM142" s="151" t="s">
        <v>163</v>
      </c>
    </row>
    <row r="143" spans="2:51" s="12" customFormat="1" ht="12">
      <c r="B143" s="157"/>
      <c r="D143" s="153" t="s">
        <v>148</v>
      </c>
      <c r="E143" s="158" t="s">
        <v>1</v>
      </c>
      <c r="F143" s="159" t="s">
        <v>149</v>
      </c>
      <c r="H143" s="158" t="s">
        <v>1</v>
      </c>
      <c r="L143" s="157"/>
      <c r="M143" s="160"/>
      <c r="N143" s="161"/>
      <c r="O143" s="161"/>
      <c r="P143" s="161"/>
      <c r="Q143" s="161"/>
      <c r="R143" s="161"/>
      <c r="S143" s="161"/>
      <c r="T143" s="162"/>
      <c r="AT143" s="158" t="s">
        <v>148</v>
      </c>
      <c r="AU143" s="158" t="s">
        <v>81</v>
      </c>
      <c r="AV143" s="12" t="s">
        <v>81</v>
      </c>
      <c r="AW143" s="12" t="s">
        <v>31</v>
      </c>
      <c r="AX143" s="12" t="s">
        <v>74</v>
      </c>
      <c r="AY143" s="158" t="s">
        <v>139</v>
      </c>
    </row>
    <row r="144" spans="2:51" s="13" customFormat="1" ht="12">
      <c r="B144" s="163"/>
      <c r="D144" s="153" t="s">
        <v>148</v>
      </c>
      <c r="E144" s="164" t="s">
        <v>1</v>
      </c>
      <c r="F144" s="165" t="s">
        <v>158</v>
      </c>
      <c r="H144" s="166">
        <v>3.7926</v>
      </c>
      <c r="L144" s="163"/>
      <c r="M144" s="167"/>
      <c r="N144" s="168"/>
      <c r="O144" s="168"/>
      <c r="P144" s="168"/>
      <c r="Q144" s="168"/>
      <c r="R144" s="168"/>
      <c r="S144" s="168"/>
      <c r="T144" s="169"/>
      <c r="AT144" s="164" t="s">
        <v>148</v>
      </c>
      <c r="AU144" s="164" t="s">
        <v>81</v>
      </c>
      <c r="AV144" s="13" t="s">
        <v>83</v>
      </c>
      <c r="AW144" s="13" t="s">
        <v>31</v>
      </c>
      <c r="AX144" s="13" t="s">
        <v>74</v>
      </c>
      <c r="AY144" s="164" t="s">
        <v>139</v>
      </c>
    </row>
    <row r="145" spans="2:51" s="14" customFormat="1" ht="12">
      <c r="B145" s="170"/>
      <c r="D145" s="153" t="s">
        <v>148</v>
      </c>
      <c r="E145" s="171" t="s">
        <v>1</v>
      </c>
      <c r="F145" s="172" t="s">
        <v>151</v>
      </c>
      <c r="H145" s="173">
        <v>3.7926</v>
      </c>
      <c r="L145" s="170"/>
      <c r="M145" s="174"/>
      <c r="N145" s="175"/>
      <c r="O145" s="175"/>
      <c r="P145" s="175"/>
      <c r="Q145" s="175"/>
      <c r="R145" s="175"/>
      <c r="S145" s="175"/>
      <c r="T145" s="176"/>
      <c r="AT145" s="171" t="s">
        <v>148</v>
      </c>
      <c r="AU145" s="171" t="s">
        <v>81</v>
      </c>
      <c r="AV145" s="14" t="s">
        <v>145</v>
      </c>
      <c r="AW145" s="14" t="s">
        <v>31</v>
      </c>
      <c r="AX145" s="14" t="s">
        <v>81</v>
      </c>
      <c r="AY145" s="171" t="s">
        <v>139</v>
      </c>
    </row>
    <row r="146" spans="1:65" s="2" customFormat="1" ht="37.9" customHeight="1">
      <c r="A146" s="30"/>
      <c r="B146" s="140"/>
      <c r="C146" s="141">
        <v>27</v>
      </c>
      <c r="D146" s="141" t="s">
        <v>141</v>
      </c>
      <c r="E146" s="142" t="s">
        <v>164</v>
      </c>
      <c r="F146" s="143" t="s">
        <v>165</v>
      </c>
      <c r="G146" s="144" t="s">
        <v>156</v>
      </c>
      <c r="H146" s="145">
        <v>3.7926</v>
      </c>
      <c r="I146" s="146">
        <v>222.3</v>
      </c>
      <c r="J146" s="146">
        <f>ROUND(I146*H146,2)</f>
        <v>843.09</v>
      </c>
      <c r="K146" s="143" t="s">
        <v>726</v>
      </c>
      <c r="L146" s="31"/>
      <c r="M146" s="147" t="s">
        <v>1</v>
      </c>
      <c r="N146" s="148" t="s">
        <v>39</v>
      </c>
      <c r="O146" s="149">
        <v>0</v>
      </c>
      <c r="P146" s="149">
        <f>O146*H146</f>
        <v>0</v>
      </c>
      <c r="Q146" s="149">
        <v>0.00268</v>
      </c>
      <c r="R146" s="149">
        <f>Q146*H146</f>
        <v>0.010164168000000001</v>
      </c>
      <c r="S146" s="149">
        <v>0</v>
      </c>
      <c r="T146" s="15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1" t="s">
        <v>145</v>
      </c>
      <c r="AT146" s="151" t="s">
        <v>141</v>
      </c>
      <c r="AU146" s="151" t="s">
        <v>81</v>
      </c>
      <c r="AY146" s="18" t="s">
        <v>139</v>
      </c>
      <c r="BE146" s="152">
        <f>IF(N146="základní",J146,0)</f>
        <v>843.09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8" t="s">
        <v>81</v>
      </c>
      <c r="BK146" s="152">
        <f>ROUND(I146*H146,2)</f>
        <v>843.09</v>
      </c>
      <c r="BL146" s="18" t="s">
        <v>145</v>
      </c>
      <c r="BM146" s="151" t="s">
        <v>166</v>
      </c>
    </row>
    <row r="147" spans="2:51" s="12" customFormat="1" ht="12">
      <c r="B147" s="157"/>
      <c r="D147" s="153" t="s">
        <v>148</v>
      </c>
      <c r="E147" s="158" t="s">
        <v>1</v>
      </c>
      <c r="F147" s="159" t="s">
        <v>149</v>
      </c>
      <c r="H147" s="158" t="s">
        <v>1</v>
      </c>
      <c r="L147" s="157"/>
      <c r="M147" s="160"/>
      <c r="N147" s="161"/>
      <c r="O147" s="161"/>
      <c r="P147" s="161"/>
      <c r="Q147" s="161"/>
      <c r="R147" s="161"/>
      <c r="S147" s="161"/>
      <c r="T147" s="162"/>
      <c r="AT147" s="158" t="s">
        <v>148</v>
      </c>
      <c r="AU147" s="158" t="s">
        <v>81</v>
      </c>
      <c r="AV147" s="12" t="s">
        <v>81</v>
      </c>
      <c r="AW147" s="12" t="s">
        <v>31</v>
      </c>
      <c r="AX147" s="12" t="s">
        <v>74</v>
      </c>
      <c r="AY147" s="158" t="s">
        <v>139</v>
      </c>
    </row>
    <row r="148" spans="2:51" s="13" customFormat="1" ht="12">
      <c r="B148" s="163"/>
      <c r="D148" s="153" t="s">
        <v>148</v>
      </c>
      <c r="E148" s="164" t="s">
        <v>1</v>
      </c>
      <c r="F148" s="165" t="s">
        <v>158</v>
      </c>
      <c r="H148" s="166">
        <v>3.7926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148</v>
      </c>
      <c r="AU148" s="164" t="s">
        <v>81</v>
      </c>
      <c r="AV148" s="13" t="s">
        <v>83</v>
      </c>
      <c r="AW148" s="13" t="s">
        <v>31</v>
      </c>
      <c r="AX148" s="13" t="s">
        <v>74</v>
      </c>
      <c r="AY148" s="164" t="s">
        <v>139</v>
      </c>
    </row>
    <row r="149" spans="2:51" s="14" customFormat="1" ht="12">
      <c r="B149" s="170"/>
      <c r="D149" s="153" t="s">
        <v>148</v>
      </c>
      <c r="E149" s="171" t="s">
        <v>1</v>
      </c>
      <c r="F149" s="172" t="s">
        <v>151</v>
      </c>
      <c r="H149" s="173">
        <v>3.7926</v>
      </c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148</v>
      </c>
      <c r="AU149" s="171" t="s">
        <v>81</v>
      </c>
      <c r="AV149" s="14" t="s">
        <v>145</v>
      </c>
      <c r="AW149" s="14" t="s">
        <v>31</v>
      </c>
      <c r="AX149" s="14" t="s">
        <v>81</v>
      </c>
      <c r="AY149" s="171" t="s">
        <v>139</v>
      </c>
    </row>
    <row r="150" spans="1:65" s="2" customFormat="1" ht="37.9" customHeight="1">
      <c r="A150" s="30"/>
      <c r="B150" s="140"/>
      <c r="C150" s="141">
        <v>29</v>
      </c>
      <c r="D150" s="141" t="s">
        <v>141</v>
      </c>
      <c r="E150" s="142" t="s">
        <v>167</v>
      </c>
      <c r="F150" s="143" t="s">
        <v>168</v>
      </c>
      <c r="G150" s="144" t="s">
        <v>156</v>
      </c>
      <c r="H150" s="145">
        <v>3.7926</v>
      </c>
      <c r="I150" s="146">
        <v>53.46</v>
      </c>
      <c r="J150" s="146">
        <f>ROUND(I150*H150,2)</f>
        <v>202.75</v>
      </c>
      <c r="K150" s="143" t="s">
        <v>726</v>
      </c>
      <c r="L150" s="31"/>
      <c r="M150" s="147" t="s">
        <v>1</v>
      </c>
      <c r="N150" s="148" t="s">
        <v>39</v>
      </c>
      <c r="O150" s="149">
        <v>0</v>
      </c>
      <c r="P150" s="149">
        <f>O150*H150</f>
        <v>0</v>
      </c>
      <c r="Q150" s="149">
        <v>0.00026</v>
      </c>
      <c r="R150" s="149">
        <f>Q150*H150</f>
        <v>0.000986076</v>
      </c>
      <c r="S150" s="149">
        <v>0</v>
      </c>
      <c r="T150" s="15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145</v>
      </c>
      <c r="AT150" s="151" t="s">
        <v>141</v>
      </c>
      <c r="AU150" s="151" t="s">
        <v>81</v>
      </c>
      <c r="AY150" s="18" t="s">
        <v>139</v>
      </c>
      <c r="BE150" s="152">
        <f>IF(N150="základní",J150,0)</f>
        <v>202.75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81</v>
      </c>
      <c r="BK150" s="152">
        <f>ROUND(I150*H150,2)</f>
        <v>202.75</v>
      </c>
      <c r="BL150" s="18" t="s">
        <v>145</v>
      </c>
      <c r="BM150" s="151" t="s">
        <v>169</v>
      </c>
    </row>
    <row r="151" spans="2:51" s="12" customFormat="1" ht="12">
      <c r="B151" s="157"/>
      <c r="D151" s="153" t="s">
        <v>148</v>
      </c>
      <c r="E151" s="158" t="s">
        <v>1</v>
      </c>
      <c r="F151" s="159" t="s">
        <v>149</v>
      </c>
      <c r="H151" s="158" t="s">
        <v>1</v>
      </c>
      <c r="L151" s="157"/>
      <c r="M151" s="160"/>
      <c r="N151" s="161"/>
      <c r="O151" s="161"/>
      <c r="P151" s="161"/>
      <c r="Q151" s="161"/>
      <c r="R151" s="161"/>
      <c r="S151" s="161"/>
      <c r="T151" s="162"/>
      <c r="AT151" s="158" t="s">
        <v>148</v>
      </c>
      <c r="AU151" s="158" t="s">
        <v>81</v>
      </c>
      <c r="AV151" s="12" t="s">
        <v>81</v>
      </c>
      <c r="AW151" s="12" t="s">
        <v>31</v>
      </c>
      <c r="AX151" s="12" t="s">
        <v>74</v>
      </c>
      <c r="AY151" s="158" t="s">
        <v>139</v>
      </c>
    </row>
    <row r="152" spans="2:51" s="13" customFormat="1" ht="12">
      <c r="B152" s="163"/>
      <c r="D152" s="153" t="s">
        <v>148</v>
      </c>
      <c r="E152" s="164" t="s">
        <v>1</v>
      </c>
      <c r="F152" s="165" t="s">
        <v>158</v>
      </c>
      <c r="H152" s="166">
        <v>3.7926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148</v>
      </c>
      <c r="AU152" s="164" t="s">
        <v>81</v>
      </c>
      <c r="AV152" s="13" t="s">
        <v>83</v>
      </c>
      <c r="AW152" s="13" t="s">
        <v>31</v>
      </c>
      <c r="AX152" s="13" t="s">
        <v>74</v>
      </c>
      <c r="AY152" s="164" t="s">
        <v>139</v>
      </c>
    </row>
    <row r="153" spans="2:51" s="14" customFormat="1" ht="12">
      <c r="B153" s="170"/>
      <c r="D153" s="153" t="s">
        <v>148</v>
      </c>
      <c r="E153" s="171" t="s">
        <v>1</v>
      </c>
      <c r="F153" s="172" t="s">
        <v>151</v>
      </c>
      <c r="H153" s="173">
        <v>3.7926</v>
      </c>
      <c r="L153" s="170"/>
      <c r="M153" s="174"/>
      <c r="N153" s="175"/>
      <c r="O153" s="175"/>
      <c r="P153" s="175"/>
      <c r="Q153" s="175"/>
      <c r="R153" s="175"/>
      <c r="S153" s="175"/>
      <c r="T153" s="176"/>
      <c r="AT153" s="171" t="s">
        <v>148</v>
      </c>
      <c r="AU153" s="171" t="s">
        <v>81</v>
      </c>
      <c r="AV153" s="14" t="s">
        <v>145</v>
      </c>
      <c r="AW153" s="14" t="s">
        <v>31</v>
      </c>
      <c r="AX153" s="14" t="s">
        <v>81</v>
      </c>
      <c r="AY153" s="171" t="s">
        <v>139</v>
      </c>
    </row>
    <row r="154" spans="1:65" s="2" customFormat="1" ht="16.5" customHeight="1">
      <c r="A154" s="30"/>
      <c r="B154" s="140"/>
      <c r="C154" s="141">
        <v>41</v>
      </c>
      <c r="D154" s="141" t="s">
        <v>141</v>
      </c>
      <c r="E154" s="142" t="s">
        <v>171</v>
      </c>
      <c r="F154" s="143" t="s">
        <v>172</v>
      </c>
      <c r="G154" s="144" t="s">
        <v>156</v>
      </c>
      <c r="H154" s="145">
        <v>3.7926</v>
      </c>
      <c r="I154" s="146">
        <v>20</v>
      </c>
      <c r="J154" s="146">
        <f>ROUND(I154*H154,2)</f>
        <v>75.85</v>
      </c>
      <c r="K154" s="143" t="s">
        <v>726</v>
      </c>
      <c r="L154" s="31"/>
      <c r="M154" s="147" t="s">
        <v>1</v>
      </c>
      <c r="N154" s="148" t="s">
        <v>39</v>
      </c>
      <c r="O154" s="149">
        <v>0</v>
      </c>
      <c r="P154" s="149">
        <f>O154*H154</f>
        <v>0</v>
      </c>
      <c r="Q154" s="149">
        <v>0.00026</v>
      </c>
      <c r="R154" s="149">
        <f>Q154*H154</f>
        <v>0.000986076</v>
      </c>
      <c r="S154" s="149">
        <v>0</v>
      </c>
      <c r="T154" s="15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1" t="s">
        <v>145</v>
      </c>
      <c r="AT154" s="151" t="s">
        <v>141</v>
      </c>
      <c r="AU154" s="151" t="s">
        <v>81</v>
      </c>
      <c r="AY154" s="18" t="s">
        <v>139</v>
      </c>
      <c r="BE154" s="152">
        <f>IF(N154="základní",J154,0)</f>
        <v>75.85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81</v>
      </c>
      <c r="BK154" s="152">
        <f>ROUND(I154*H154,2)</f>
        <v>75.85</v>
      </c>
      <c r="BL154" s="18" t="s">
        <v>145</v>
      </c>
      <c r="BM154" s="151" t="s">
        <v>173</v>
      </c>
    </row>
    <row r="155" spans="1:65" s="2" customFormat="1" ht="66.75" customHeight="1">
      <c r="A155" s="30"/>
      <c r="B155" s="140"/>
      <c r="C155" s="177">
        <v>47</v>
      </c>
      <c r="D155" s="177" t="s">
        <v>175</v>
      </c>
      <c r="E155" s="178" t="s">
        <v>176</v>
      </c>
      <c r="F155" s="179" t="s">
        <v>177</v>
      </c>
      <c r="G155" s="180" t="s">
        <v>178</v>
      </c>
      <c r="H155" s="181">
        <v>16</v>
      </c>
      <c r="I155" s="182">
        <v>6.1</v>
      </c>
      <c r="J155" s="182">
        <f>ROUND(I155*H155,2)</f>
        <v>97.6</v>
      </c>
      <c r="K155" s="179" t="s">
        <v>726</v>
      </c>
      <c r="L155" s="183"/>
      <c r="M155" s="184" t="s">
        <v>1</v>
      </c>
      <c r="N155" s="185" t="s">
        <v>39</v>
      </c>
      <c r="O155" s="149">
        <v>0</v>
      </c>
      <c r="P155" s="149">
        <f>O155*H155</f>
        <v>0</v>
      </c>
      <c r="Q155" s="149">
        <v>7E-05</v>
      </c>
      <c r="R155" s="149">
        <f>Q155*H155</f>
        <v>0.00112</v>
      </c>
      <c r="S155" s="149">
        <v>0</v>
      </c>
      <c r="T155" s="15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1" t="s">
        <v>179</v>
      </c>
      <c r="AT155" s="151" t="s">
        <v>175</v>
      </c>
      <c r="AU155" s="151" t="s">
        <v>81</v>
      </c>
      <c r="AY155" s="18" t="s">
        <v>139</v>
      </c>
      <c r="BE155" s="152">
        <f>IF(N155="základní",J155,0)</f>
        <v>97.6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8" t="s">
        <v>81</v>
      </c>
      <c r="BK155" s="152">
        <f>ROUND(I155*H155,2)</f>
        <v>97.6</v>
      </c>
      <c r="BL155" s="18" t="s">
        <v>145</v>
      </c>
      <c r="BM155" s="151" t="s">
        <v>180</v>
      </c>
    </row>
    <row r="156" spans="2:51" s="13" customFormat="1" ht="12">
      <c r="B156" s="163"/>
      <c r="D156" s="153" t="s">
        <v>148</v>
      </c>
      <c r="E156" s="164" t="s">
        <v>1</v>
      </c>
      <c r="F156" s="165" t="s">
        <v>181</v>
      </c>
      <c r="H156" s="166">
        <v>15.92892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148</v>
      </c>
      <c r="AU156" s="164" t="s">
        <v>81</v>
      </c>
      <c r="AV156" s="13" t="s">
        <v>83</v>
      </c>
      <c r="AW156" s="13" t="s">
        <v>31</v>
      </c>
      <c r="AX156" s="13" t="s">
        <v>74</v>
      </c>
      <c r="AY156" s="164" t="s">
        <v>139</v>
      </c>
    </row>
    <row r="157" spans="2:51" s="14" customFormat="1" ht="12">
      <c r="B157" s="170"/>
      <c r="D157" s="153" t="s">
        <v>148</v>
      </c>
      <c r="E157" s="171" t="s">
        <v>1</v>
      </c>
      <c r="F157" s="172" t="s">
        <v>151</v>
      </c>
      <c r="H157" s="173">
        <v>15.92892</v>
      </c>
      <c r="L157" s="170"/>
      <c r="M157" s="174"/>
      <c r="N157" s="175"/>
      <c r="O157" s="175"/>
      <c r="P157" s="175"/>
      <c r="Q157" s="175"/>
      <c r="R157" s="175"/>
      <c r="S157" s="175"/>
      <c r="T157" s="176"/>
      <c r="AT157" s="171" t="s">
        <v>148</v>
      </c>
      <c r="AU157" s="171" t="s">
        <v>81</v>
      </c>
      <c r="AV157" s="14" t="s">
        <v>145</v>
      </c>
      <c r="AW157" s="14" t="s">
        <v>31</v>
      </c>
      <c r="AX157" s="14" t="s">
        <v>74</v>
      </c>
      <c r="AY157" s="171" t="s">
        <v>139</v>
      </c>
    </row>
    <row r="158" spans="2:51" s="13" customFormat="1" ht="12">
      <c r="B158" s="163"/>
      <c r="D158" s="153" t="s">
        <v>148</v>
      </c>
      <c r="E158" s="164" t="s">
        <v>1</v>
      </c>
      <c r="F158" s="165" t="s">
        <v>182</v>
      </c>
      <c r="H158" s="166">
        <v>16</v>
      </c>
      <c r="L158" s="163"/>
      <c r="M158" s="167"/>
      <c r="N158" s="168"/>
      <c r="O158" s="168"/>
      <c r="P158" s="168"/>
      <c r="Q158" s="168"/>
      <c r="R158" s="168"/>
      <c r="S158" s="168"/>
      <c r="T158" s="169"/>
      <c r="AT158" s="164" t="s">
        <v>148</v>
      </c>
      <c r="AU158" s="164" t="s">
        <v>81</v>
      </c>
      <c r="AV158" s="13" t="s">
        <v>83</v>
      </c>
      <c r="AW158" s="13" t="s">
        <v>31</v>
      </c>
      <c r="AX158" s="13" t="s">
        <v>81</v>
      </c>
      <c r="AY158" s="164" t="s">
        <v>139</v>
      </c>
    </row>
    <row r="159" spans="1:65" s="2" customFormat="1" ht="33" customHeight="1">
      <c r="A159" s="30"/>
      <c r="B159" s="140"/>
      <c r="C159" s="177">
        <v>51</v>
      </c>
      <c r="D159" s="177" t="s">
        <v>175</v>
      </c>
      <c r="E159" s="178" t="s">
        <v>184</v>
      </c>
      <c r="F159" s="179" t="s">
        <v>185</v>
      </c>
      <c r="G159" s="180" t="s">
        <v>186</v>
      </c>
      <c r="H159" s="181">
        <v>55.75122</v>
      </c>
      <c r="I159" s="182">
        <v>4.3</v>
      </c>
      <c r="J159" s="182">
        <f>ROUND(I159*H159,2)</f>
        <v>239.73</v>
      </c>
      <c r="K159" s="179" t="s">
        <v>726</v>
      </c>
      <c r="L159" s="183"/>
      <c r="M159" s="184" t="s">
        <v>1</v>
      </c>
      <c r="N159" s="185" t="s">
        <v>39</v>
      </c>
      <c r="O159" s="149">
        <v>0</v>
      </c>
      <c r="P159" s="149">
        <f>O159*H159</f>
        <v>0</v>
      </c>
      <c r="Q159" s="149">
        <v>0.001</v>
      </c>
      <c r="R159" s="149">
        <f>Q159*H159</f>
        <v>0.055751220000000004</v>
      </c>
      <c r="S159" s="149">
        <v>0</v>
      </c>
      <c r="T159" s="15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1" t="s">
        <v>179</v>
      </c>
      <c r="AT159" s="151" t="s">
        <v>175</v>
      </c>
      <c r="AU159" s="151" t="s">
        <v>81</v>
      </c>
      <c r="AY159" s="18" t="s">
        <v>139</v>
      </c>
      <c r="BE159" s="152">
        <f>IF(N159="základní",J159,0)</f>
        <v>239.73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8" t="s">
        <v>81</v>
      </c>
      <c r="BK159" s="152">
        <f>ROUND(I159*H159,2)</f>
        <v>239.73</v>
      </c>
      <c r="BL159" s="18" t="s">
        <v>145</v>
      </c>
      <c r="BM159" s="151" t="s">
        <v>187</v>
      </c>
    </row>
    <row r="160" spans="2:51" s="13" customFormat="1" ht="12">
      <c r="B160" s="163"/>
      <c r="D160" s="153" t="s">
        <v>148</v>
      </c>
      <c r="E160" s="164" t="s">
        <v>1</v>
      </c>
      <c r="F160" s="165" t="s">
        <v>188</v>
      </c>
      <c r="H160" s="166">
        <v>55.75122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148</v>
      </c>
      <c r="AU160" s="164" t="s">
        <v>81</v>
      </c>
      <c r="AV160" s="13" t="s">
        <v>83</v>
      </c>
      <c r="AW160" s="13" t="s">
        <v>31</v>
      </c>
      <c r="AX160" s="13" t="s">
        <v>74</v>
      </c>
      <c r="AY160" s="164" t="s">
        <v>139</v>
      </c>
    </row>
    <row r="161" spans="2:51" s="14" customFormat="1" ht="12">
      <c r="B161" s="170"/>
      <c r="D161" s="153" t="s">
        <v>148</v>
      </c>
      <c r="E161" s="171" t="s">
        <v>1</v>
      </c>
      <c r="F161" s="172" t="s">
        <v>151</v>
      </c>
      <c r="H161" s="173">
        <v>55.75122</v>
      </c>
      <c r="L161" s="170"/>
      <c r="M161" s="174"/>
      <c r="N161" s="175"/>
      <c r="O161" s="175"/>
      <c r="P161" s="175"/>
      <c r="Q161" s="175"/>
      <c r="R161" s="175"/>
      <c r="S161" s="175"/>
      <c r="T161" s="176"/>
      <c r="AT161" s="171" t="s">
        <v>148</v>
      </c>
      <c r="AU161" s="171" t="s">
        <v>81</v>
      </c>
      <c r="AV161" s="14" t="s">
        <v>145</v>
      </c>
      <c r="AW161" s="14" t="s">
        <v>31</v>
      </c>
      <c r="AX161" s="14" t="s">
        <v>81</v>
      </c>
      <c r="AY161" s="171" t="s">
        <v>139</v>
      </c>
    </row>
    <row r="162" spans="1:65" s="2" customFormat="1" ht="55.5" customHeight="1">
      <c r="A162" s="30"/>
      <c r="B162" s="140"/>
      <c r="C162" s="177">
        <v>53</v>
      </c>
      <c r="D162" s="177" t="s">
        <v>175</v>
      </c>
      <c r="E162" s="178" t="s">
        <v>189</v>
      </c>
      <c r="F162" s="179" t="s">
        <v>190</v>
      </c>
      <c r="G162" s="180" t="s">
        <v>156</v>
      </c>
      <c r="H162" s="181">
        <v>3.98223</v>
      </c>
      <c r="I162" s="182">
        <v>393.3</v>
      </c>
      <c r="J162" s="182">
        <f>ROUND(I162*H162,2)</f>
        <v>1566.21</v>
      </c>
      <c r="K162" s="179" t="s">
        <v>726</v>
      </c>
      <c r="L162" s="183"/>
      <c r="M162" s="184" t="s">
        <v>1</v>
      </c>
      <c r="N162" s="185" t="s">
        <v>39</v>
      </c>
      <c r="O162" s="149">
        <v>0</v>
      </c>
      <c r="P162" s="149">
        <f>O162*H162</f>
        <v>0</v>
      </c>
      <c r="Q162" s="149">
        <v>0.028</v>
      </c>
      <c r="R162" s="149">
        <f>Q162*H162</f>
        <v>0.11150244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179</v>
      </c>
      <c r="AT162" s="151" t="s">
        <v>175</v>
      </c>
      <c r="AU162" s="151" t="s">
        <v>81</v>
      </c>
      <c r="AY162" s="18" t="s">
        <v>139</v>
      </c>
      <c r="BE162" s="152">
        <f>IF(N162="základní",J162,0)</f>
        <v>1566.21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8" t="s">
        <v>81</v>
      </c>
      <c r="BK162" s="152">
        <f>ROUND(I162*H162,2)</f>
        <v>1566.21</v>
      </c>
      <c r="BL162" s="18" t="s">
        <v>145</v>
      </c>
      <c r="BM162" s="151" t="s">
        <v>191</v>
      </c>
    </row>
    <row r="163" spans="2:51" s="13" customFormat="1" ht="12">
      <c r="B163" s="163"/>
      <c r="D163" s="153" t="s">
        <v>148</v>
      </c>
      <c r="E163" s="164" t="s">
        <v>1</v>
      </c>
      <c r="F163" s="165" t="s">
        <v>192</v>
      </c>
      <c r="H163" s="166">
        <v>3.98223</v>
      </c>
      <c r="L163" s="163"/>
      <c r="M163" s="167"/>
      <c r="N163" s="168"/>
      <c r="O163" s="168"/>
      <c r="P163" s="168"/>
      <c r="Q163" s="168"/>
      <c r="R163" s="168"/>
      <c r="S163" s="168"/>
      <c r="T163" s="169"/>
      <c r="AT163" s="164" t="s">
        <v>148</v>
      </c>
      <c r="AU163" s="164" t="s">
        <v>81</v>
      </c>
      <c r="AV163" s="13" t="s">
        <v>83</v>
      </c>
      <c r="AW163" s="13" t="s">
        <v>31</v>
      </c>
      <c r="AX163" s="13" t="s">
        <v>74</v>
      </c>
      <c r="AY163" s="164" t="s">
        <v>139</v>
      </c>
    </row>
    <row r="164" spans="2:51" s="14" customFormat="1" ht="12">
      <c r="B164" s="170"/>
      <c r="D164" s="153" t="s">
        <v>148</v>
      </c>
      <c r="E164" s="171" t="s">
        <v>1</v>
      </c>
      <c r="F164" s="172" t="s">
        <v>151</v>
      </c>
      <c r="H164" s="173">
        <v>3.98223</v>
      </c>
      <c r="L164" s="170"/>
      <c r="M164" s="174"/>
      <c r="N164" s="175"/>
      <c r="O164" s="175"/>
      <c r="P164" s="175"/>
      <c r="Q164" s="175"/>
      <c r="R164" s="175"/>
      <c r="S164" s="175"/>
      <c r="T164" s="176"/>
      <c r="AT164" s="171" t="s">
        <v>148</v>
      </c>
      <c r="AU164" s="171" t="s">
        <v>81</v>
      </c>
      <c r="AV164" s="14" t="s">
        <v>145</v>
      </c>
      <c r="AW164" s="14" t="s">
        <v>31</v>
      </c>
      <c r="AX164" s="14" t="s">
        <v>81</v>
      </c>
      <c r="AY164" s="171" t="s">
        <v>139</v>
      </c>
    </row>
    <row r="165" spans="1:65" s="2" customFormat="1" ht="24.2" customHeight="1">
      <c r="A165" s="30"/>
      <c r="B165" s="140"/>
      <c r="C165" s="141">
        <v>33</v>
      </c>
      <c r="D165" s="141" t="s">
        <v>141</v>
      </c>
      <c r="E165" s="142" t="s">
        <v>194</v>
      </c>
      <c r="F165" s="143" t="s">
        <v>195</v>
      </c>
      <c r="G165" s="144" t="s">
        <v>156</v>
      </c>
      <c r="H165" s="145">
        <v>3.7926</v>
      </c>
      <c r="I165" s="146">
        <v>360</v>
      </c>
      <c r="J165" s="146">
        <f>ROUND(I165*H165,2)</f>
        <v>1365.34</v>
      </c>
      <c r="K165" s="143" t="s">
        <v>726</v>
      </c>
      <c r="L165" s="31"/>
      <c r="M165" s="147" t="s">
        <v>1</v>
      </c>
      <c r="N165" s="148" t="s">
        <v>39</v>
      </c>
      <c r="O165" s="149">
        <v>0</v>
      </c>
      <c r="P165" s="149">
        <f>O165*H165</f>
        <v>0</v>
      </c>
      <c r="Q165" s="149">
        <v>0.01176</v>
      </c>
      <c r="R165" s="149">
        <f>Q165*H165</f>
        <v>0.044600976</v>
      </c>
      <c r="S165" s="149">
        <v>0</v>
      </c>
      <c r="T165" s="150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1" t="s">
        <v>145</v>
      </c>
      <c r="AT165" s="151" t="s">
        <v>141</v>
      </c>
      <c r="AU165" s="151" t="s">
        <v>81</v>
      </c>
      <c r="AY165" s="18" t="s">
        <v>139</v>
      </c>
      <c r="BE165" s="152">
        <f>IF(N165="základní",J165,0)</f>
        <v>1365.34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8" t="s">
        <v>81</v>
      </c>
      <c r="BK165" s="152">
        <f>ROUND(I165*H165,2)</f>
        <v>1365.34</v>
      </c>
      <c r="BL165" s="18" t="s">
        <v>145</v>
      </c>
      <c r="BM165" s="151" t="s">
        <v>196</v>
      </c>
    </row>
    <row r="166" spans="2:51" s="12" customFormat="1" ht="12">
      <c r="B166" s="157"/>
      <c r="D166" s="153" t="s">
        <v>148</v>
      </c>
      <c r="E166" s="158" t="s">
        <v>1</v>
      </c>
      <c r="F166" s="159" t="s">
        <v>149</v>
      </c>
      <c r="H166" s="158" t="s">
        <v>1</v>
      </c>
      <c r="L166" s="157"/>
      <c r="M166" s="160"/>
      <c r="N166" s="161"/>
      <c r="O166" s="161"/>
      <c r="P166" s="161"/>
      <c r="Q166" s="161"/>
      <c r="R166" s="161"/>
      <c r="S166" s="161"/>
      <c r="T166" s="162"/>
      <c r="AT166" s="158" t="s">
        <v>148</v>
      </c>
      <c r="AU166" s="158" t="s">
        <v>81</v>
      </c>
      <c r="AV166" s="12" t="s">
        <v>81</v>
      </c>
      <c r="AW166" s="12" t="s">
        <v>31</v>
      </c>
      <c r="AX166" s="12" t="s">
        <v>74</v>
      </c>
      <c r="AY166" s="158" t="s">
        <v>139</v>
      </c>
    </row>
    <row r="167" spans="2:51" s="13" customFormat="1" ht="12">
      <c r="B167" s="163"/>
      <c r="D167" s="153" t="s">
        <v>148</v>
      </c>
      <c r="E167" s="164" t="s">
        <v>1</v>
      </c>
      <c r="F167" s="165" t="s">
        <v>158</v>
      </c>
      <c r="H167" s="166">
        <v>3.7926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148</v>
      </c>
      <c r="AU167" s="164" t="s">
        <v>81</v>
      </c>
      <c r="AV167" s="13" t="s">
        <v>83</v>
      </c>
      <c r="AW167" s="13" t="s">
        <v>31</v>
      </c>
      <c r="AX167" s="13" t="s">
        <v>74</v>
      </c>
      <c r="AY167" s="164" t="s">
        <v>139</v>
      </c>
    </row>
    <row r="168" spans="2:51" s="14" customFormat="1" ht="12">
      <c r="B168" s="170"/>
      <c r="D168" s="153" t="s">
        <v>148</v>
      </c>
      <c r="E168" s="171" t="s">
        <v>1</v>
      </c>
      <c r="F168" s="172" t="s">
        <v>151</v>
      </c>
      <c r="H168" s="173">
        <v>3.7926</v>
      </c>
      <c r="L168" s="170"/>
      <c r="M168" s="174"/>
      <c r="N168" s="175"/>
      <c r="O168" s="175"/>
      <c r="P168" s="175"/>
      <c r="Q168" s="175"/>
      <c r="R168" s="175"/>
      <c r="S168" s="175"/>
      <c r="T168" s="176"/>
      <c r="AT168" s="171" t="s">
        <v>148</v>
      </c>
      <c r="AU168" s="171" t="s">
        <v>81</v>
      </c>
      <c r="AV168" s="14" t="s">
        <v>145</v>
      </c>
      <c r="AW168" s="14" t="s">
        <v>31</v>
      </c>
      <c r="AX168" s="14" t="s">
        <v>81</v>
      </c>
      <c r="AY168" s="171" t="s">
        <v>139</v>
      </c>
    </row>
    <row r="169" spans="1:65" s="2" customFormat="1" ht="33" customHeight="1">
      <c r="A169" s="30"/>
      <c r="B169" s="140"/>
      <c r="C169" s="177">
        <v>54</v>
      </c>
      <c r="D169" s="177" t="s">
        <v>175</v>
      </c>
      <c r="E169" s="178" t="s">
        <v>197</v>
      </c>
      <c r="F169" s="179" t="s">
        <v>198</v>
      </c>
      <c r="G169" s="180" t="s">
        <v>156</v>
      </c>
      <c r="H169" s="181">
        <v>4.55112</v>
      </c>
      <c r="I169" s="182">
        <v>13.3</v>
      </c>
      <c r="J169" s="182">
        <f>ROUND(I169*H169,2)</f>
        <v>60.53</v>
      </c>
      <c r="K169" s="179" t="s">
        <v>726</v>
      </c>
      <c r="L169" s="183"/>
      <c r="M169" s="184" t="s">
        <v>1</v>
      </c>
      <c r="N169" s="185" t="s">
        <v>39</v>
      </c>
      <c r="O169" s="149">
        <v>0</v>
      </c>
      <c r="P169" s="149">
        <f>O169*H169</f>
        <v>0</v>
      </c>
      <c r="Q169" s="149">
        <v>0.00016</v>
      </c>
      <c r="R169" s="149">
        <f>Q169*H169</f>
        <v>0.0007281792000000001</v>
      </c>
      <c r="S169" s="149">
        <v>0</v>
      </c>
      <c r="T169" s="150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1" t="s">
        <v>179</v>
      </c>
      <c r="AT169" s="151" t="s">
        <v>175</v>
      </c>
      <c r="AU169" s="151" t="s">
        <v>81</v>
      </c>
      <c r="AY169" s="18" t="s">
        <v>139</v>
      </c>
      <c r="BE169" s="152">
        <f>IF(N169="základní",J169,0)</f>
        <v>60.53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8" t="s">
        <v>81</v>
      </c>
      <c r="BK169" s="152">
        <f>ROUND(I169*H169,2)</f>
        <v>60.53</v>
      </c>
      <c r="BL169" s="18" t="s">
        <v>145</v>
      </c>
      <c r="BM169" s="151" t="s">
        <v>199</v>
      </c>
    </row>
    <row r="170" spans="2:51" s="13" customFormat="1" ht="12">
      <c r="B170" s="163"/>
      <c r="D170" s="153" t="s">
        <v>148</v>
      </c>
      <c r="E170" s="164" t="s">
        <v>1</v>
      </c>
      <c r="F170" s="165" t="s">
        <v>200</v>
      </c>
      <c r="H170" s="166">
        <v>4.55112</v>
      </c>
      <c r="L170" s="163"/>
      <c r="M170" s="167"/>
      <c r="N170" s="168"/>
      <c r="O170" s="168"/>
      <c r="P170" s="168"/>
      <c r="Q170" s="168"/>
      <c r="R170" s="168"/>
      <c r="S170" s="168"/>
      <c r="T170" s="169"/>
      <c r="AT170" s="164" t="s">
        <v>148</v>
      </c>
      <c r="AU170" s="164" t="s">
        <v>81</v>
      </c>
      <c r="AV170" s="13" t="s">
        <v>83</v>
      </c>
      <c r="AW170" s="13" t="s">
        <v>31</v>
      </c>
      <c r="AX170" s="13" t="s">
        <v>74</v>
      </c>
      <c r="AY170" s="164" t="s">
        <v>139</v>
      </c>
    </row>
    <row r="171" spans="2:51" s="14" customFormat="1" ht="12">
      <c r="B171" s="170"/>
      <c r="D171" s="153" t="s">
        <v>148</v>
      </c>
      <c r="E171" s="171" t="s">
        <v>1</v>
      </c>
      <c r="F171" s="172" t="s">
        <v>151</v>
      </c>
      <c r="H171" s="173">
        <v>4.55112</v>
      </c>
      <c r="L171" s="170"/>
      <c r="M171" s="174"/>
      <c r="N171" s="175"/>
      <c r="O171" s="175"/>
      <c r="P171" s="175"/>
      <c r="Q171" s="175"/>
      <c r="R171" s="175"/>
      <c r="S171" s="175"/>
      <c r="T171" s="176"/>
      <c r="AT171" s="171" t="s">
        <v>148</v>
      </c>
      <c r="AU171" s="171" t="s">
        <v>81</v>
      </c>
      <c r="AV171" s="14" t="s">
        <v>145</v>
      </c>
      <c r="AW171" s="14" t="s">
        <v>31</v>
      </c>
      <c r="AX171" s="14" t="s">
        <v>81</v>
      </c>
      <c r="AY171" s="171" t="s">
        <v>139</v>
      </c>
    </row>
    <row r="172" spans="2:63" s="11" customFormat="1" ht="25.9" customHeight="1">
      <c r="B172" s="130"/>
      <c r="D172" s="131" t="s">
        <v>73</v>
      </c>
      <c r="E172" s="132" t="s">
        <v>201</v>
      </c>
      <c r="F172" s="132" t="s">
        <v>202</v>
      </c>
      <c r="J172" s="133">
        <f>BK172</f>
        <v>-8101.759999999999</v>
      </c>
      <c r="L172" s="130"/>
      <c r="M172" s="134"/>
      <c r="N172" s="135"/>
      <c r="O172" s="135"/>
      <c r="P172" s="136">
        <f>SUM(P173:P174)</f>
        <v>0</v>
      </c>
      <c r="Q172" s="135"/>
      <c r="R172" s="136">
        <f>SUM(R173:R174)</f>
        <v>0</v>
      </c>
      <c r="S172" s="135"/>
      <c r="T172" s="137">
        <f>SUM(T173:T174)</f>
        <v>0</v>
      </c>
      <c r="AR172" s="131" t="s">
        <v>81</v>
      </c>
      <c r="AT172" s="138" t="s">
        <v>73</v>
      </c>
      <c r="AU172" s="138" t="s">
        <v>74</v>
      </c>
      <c r="AY172" s="131" t="s">
        <v>139</v>
      </c>
      <c r="BK172" s="139">
        <f>SUM(BK173:BK174)</f>
        <v>-8101.759999999999</v>
      </c>
    </row>
    <row r="173" spans="1:65" s="2" customFormat="1" ht="16.5" customHeight="1">
      <c r="A173" s="30"/>
      <c r="B173" s="140"/>
      <c r="C173" s="141">
        <v>30</v>
      </c>
      <c r="D173" s="141" t="s">
        <v>141</v>
      </c>
      <c r="E173" s="142" t="s">
        <v>203</v>
      </c>
      <c r="F173" s="143" t="s">
        <v>204</v>
      </c>
      <c r="G173" s="144" t="s">
        <v>205</v>
      </c>
      <c r="H173" s="145">
        <v>-1</v>
      </c>
      <c r="I173" s="146">
        <v>8016.78</v>
      </c>
      <c r="J173" s="146">
        <f>ROUND(I173*H173,2)</f>
        <v>-8016.78</v>
      </c>
      <c r="K173" s="143" t="s">
        <v>727</v>
      </c>
      <c r="L173" s="31"/>
      <c r="M173" s="147" t="s">
        <v>1</v>
      </c>
      <c r="N173" s="148" t="s">
        <v>39</v>
      </c>
      <c r="O173" s="149">
        <v>0</v>
      </c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1" t="s">
        <v>145</v>
      </c>
      <c r="AT173" s="151" t="s">
        <v>141</v>
      </c>
      <c r="AU173" s="151" t="s">
        <v>81</v>
      </c>
      <c r="AY173" s="18" t="s">
        <v>139</v>
      </c>
      <c r="BE173" s="152">
        <f>IF(N173="základní",J173,0)</f>
        <v>-8016.78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8" t="s">
        <v>81</v>
      </c>
      <c r="BK173" s="152">
        <f>ROUND(I173*H173,2)</f>
        <v>-8016.78</v>
      </c>
      <c r="BL173" s="18" t="s">
        <v>145</v>
      </c>
      <c r="BM173" s="151" t="s">
        <v>206</v>
      </c>
    </row>
    <row r="174" spans="1:65" s="2" customFormat="1" ht="24.2" customHeight="1">
      <c r="A174" s="30"/>
      <c r="B174" s="140"/>
      <c r="C174" s="141">
        <v>170</v>
      </c>
      <c r="D174" s="141" t="s">
        <v>141</v>
      </c>
      <c r="E174" s="142" t="s">
        <v>207</v>
      </c>
      <c r="F174" s="143" t="s">
        <v>208</v>
      </c>
      <c r="G174" s="144" t="s">
        <v>209</v>
      </c>
      <c r="H174" s="145">
        <v>-80.1678</v>
      </c>
      <c r="I174" s="146">
        <v>1.06</v>
      </c>
      <c r="J174" s="146">
        <f>ROUND(I174*H174,2)</f>
        <v>-84.98</v>
      </c>
      <c r="K174" s="143" t="s">
        <v>726</v>
      </c>
      <c r="L174" s="31"/>
      <c r="M174" s="147" t="s">
        <v>1</v>
      </c>
      <c r="N174" s="148" t="s">
        <v>39</v>
      </c>
      <c r="O174" s="149">
        <v>0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1" t="s">
        <v>145</v>
      </c>
      <c r="AT174" s="151" t="s">
        <v>141</v>
      </c>
      <c r="AU174" s="151" t="s">
        <v>81</v>
      </c>
      <c r="AY174" s="18" t="s">
        <v>139</v>
      </c>
      <c r="BE174" s="152">
        <f>IF(N174="základní",J174,0)</f>
        <v>-84.98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8" t="s">
        <v>81</v>
      </c>
      <c r="BK174" s="152">
        <f>ROUND(I174*H174,2)</f>
        <v>-84.98</v>
      </c>
      <c r="BL174" s="18" t="s">
        <v>145</v>
      </c>
      <c r="BM174" s="151" t="s">
        <v>210</v>
      </c>
    </row>
    <row r="175" spans="2:63" s="11" customFormat="1" ht="25.9" customHeight="1">
      <c r="B175" s="130"/>
      <c r="D175" s="131" t="s">
        <v>73</v>
      </c>
      <c r="E175" s="132" t="s">
        <v>211</v>
      </c>
      <c r="F175" s="132" t="s">
        <v>212</v>
      </c>
      <c r="J175" s="133">
        <f>BK175</f>
        <v>243.5</v>
      </c>
      <c r="L175" s="130"/>
      <c r="M175" s="134"/>
      <c r="N175" s="135"/>
      <c r="O175" s="135"/>
      <c r="P175" s="136">
        <f>SUM(P176:P177)</f>
        <v>0</v>
      </c>
      <c r="Q175" s="135"/>
      <c r="R175" s="136">
        <f>SUM(R176:R177)</f>
        <v>0</v>
      </c>
      <c r="S175" s="135"/>
      <c r="T175" s="137">
        <f>SUM(T176:T177)</f>
        <v>0</v>
      </c>
      <c r="AR175" s="131" t="s">
        <v>81</v>
      </c>
      <c r="AT175" s="138" t="s">
        <v>73</v>
      </c>
      <c r="AU175" s="138" t="s">
        <v>74</v>
      </c>
      <c r="AY175" s="131" t="s">
        <v>139</v>
      </c>
      <c r="BK175" s="139">
        <f>SUM(BK176:BK177)</f>
        <v>243.5</v>
      </c>
    </row>
    <row r="176" spans="1:65" s="2" customFormat="1" ht="37.9" customHeight="1">
      <c r="A176" s="30"/>
      <c r="B176" s="140"/>
      <c r="C176" s="141">
        <v>83</v>
      </c>
      <c r="D176" s="141" t="s">
        <v>141</v>
      </c>
      <c r="E176" s="142" t="s">
        <v>213</v>
      </c>
      <c r="F176" s="143" t="s">
        <v>214</v>
      </c>
      <c r="G176" s="144" t="s">
        <v>215</v>
      </c>
      <c r="H176" s="145">
        <v>0.649</v>
      </c>
      <c r="I176" s="146">
        <v>375.2</v>
      </c>
      <c r="J176" s="146">
        <f>ROUND(I176*H176,2)</f>
        <v>243.5</v>
      </c>
      <c r="K176" s="143" t="s">
        <v>726</v>
      </c>
      <c r="L176" s="31"/>
      <c r="M176" s="147" t="s">
        <v>1</v>
      </c>
      <c r="N176" s="148" t="s">
        <v>39</v>
      </c>
      <c r="O176" s="149">
        <v>0</v>
      </c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1" t="s">
        <v>145</v>
      </c>
      <c r="AT176" s="151" t="s">
        <v>141</v>
      </c>
      <c r="AU176" s="151" t="s">
        <v>81</v>
      </c>
      <c r="AY176" s="18" t="s">
        <v>139</v>
      </c>
      <c r="BE176" s="152">
        <f>IF(N176="základní",J176,0)</f>
        <v>243.5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8" t="s">
        <v>81</v>
      </c>
      <c r="BK176" s="152">
        <f>ROUND(I176*H176,2)</f>
        <v>243.5</v>
      </c>
      <c r="BL176" s="18" t="s">
        <v>145</v>
      </c>
      <c r="BM176" s="151" t="s">
        <v>216</v>
      </c>
    </row>
    <row r="177" spans="1:47" s="2" customFormat="1" ht="19.5">
      <c r="A177" s="30"/>
      <c r="B177" s="31"/>
      <c r="C177" s="30"/>
      <c r="D177" s="153" t="s">
        <v>147</v>
      </c>
      <c r="E177" s="30"/>
      <c r="F177" s="154" t="s">
        <v>217</v>
      </c>
      <c r="G177" s="30"/>
      <c r="H177" s="30"/>
      <c r="I177" s="30"/>
      <c r="J177" s="30"/>
      <c r="K177" s="30"/>
      <c r="L177" s="31"/>
      <c r="M177" s="155"/>
      <c r="N177" s="156"/>
      <c r="O177" s="56"/>
      <c r="P177" s="56"/>
      <c r="Q177" s="56"/>
      <c r="R177" s="56"/>
      <c r="S177" s="56"/>
      <c r="T177" s="57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8" t="s">
        <v>147</v>
      </c>
      <c r="AU177" s="18" t="s">
        <v>81</v>
      </c>
    </row>
    <row r="178" spans="2:63" s="11" customFormat="1" ht="25.9" customHeight="1">
      <c r="B178" s="130"/>
      <c r="D178" s="131" t="s">
        <v>73</v>
      </c>
      <c r="E178" s="132" t="s">
        <v>218</v>
      </c>
      <c r="F178" s="132" t="s">
        <v>219</v>
      </c>
      <c r="J178" s="133">
        <f>BK178</f>
        <v>151.71</v>
      </c>
      <c r="L178" s="130"/>
      <c r="M178" s="134"/>
      <c r="N178" s="135"/>
      <c r="O178" s="135"/>
      <c r="P178" s="136">
        <f>SUM(P179:P186)</f>
        <v>0</v>
      </c>
      <c r="Q178" s="135"/>
      <c r="R178" s="136">
        <f>SUM(R179:R186)</f>
        <v>0</v>
      </c>
      <c r="S178" s="135"/>
      <c r="T178" s="137">
        <f>SUM(T179:T186)</f>
        <v>0</v>
      </c>
      <c r="AR178" s="131" t="s">
        <v>83</v>
      </c>
      <c r="AT178" s="138" t="s">
        <v>73</v>
      </c>
      <c r="AU178" s="138" t="s">
        <v>74</v>
      </c>
      <c r="AY178" s="131" t="s">
        <v>139</v>
      </c>
      <c r="BK178" s="139">
        <f>SUM(BK179:BK186)</f>
        <v>151.71</v>
      </c>
    </row>
    <row r="179" spans="1:65" s="2" customFormat="1" ht="24.2" customHeight="1">
      <c r="A179" s="30"/>
      <c r="B179" s="140"/>
      <c r="C179" s="141">
        <v>208</v>
      </c>
      <c r="D179" s="141" t="s">
        <v>141</v>
      </c>
      <c r="E179" s="142" t="s">
        <v>221</v>
      </c>
      <c r="F179" s="143" t="s">
        <v>222</v>
      </c>
      <c r="G179" s="144" t="s">
        <v>156</v>
      </c>
      <c r="H179" s="145">
        <v>3.7926</v>
      </c>
      <c r="I179" s="146">
        <v>10</v>
      </c>
      <c r="J179" s="146">
        <f>ROUND(I179*H179,2)</f>
        <v>37.93</v>
      </c>
      <c r="K179" s="143" t="s">
        <v>726</v>
      </c>
      <c r="L179" s="31"/>
      <c r="M179" s="147" t="s">
        <v>1</v>
      </c>
      <c r="N179" s="148" t="s">
        <v>39</v>
      </c>
      <c r="O179" s="149">
        <v>0</v>
      </c>
      <c r="P179" s="149">
        <f>O179*H179</f>
        <v>0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1" t="s">
        <v>182</v>
      </c>
      <c r="AT179" s="151" t="s">
        <v>141</v>
      </c>
      <c r="AU179" s="151" t="s">
        <v>81</v>
      </c>
      <c r="AY179" s="18" t="s">
        <v>139</v>
      </c>
      <c r="BE179" s="152">
        <f>IF(N179="základní",J179,0)</f>
        <v>37.93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8" t="s">
        <v>81</v>
      </c>
      <c r="BK179" s="152">
        <f>ROUND(I179*H179,2)</f>
        <v>37.93</v>
      </c>
      <c r="BL179" s="18" t="s">
        <v>182</v>
      </c>
      <c r="BM179" s="151" t="s">
        <v>223</v>
      </c>
    </row>
    <row r="180" spans="2:51" s="12" customFormat="1" ht="12">
      <c r="B180" s="157"/>
      <c r="D180" s="153" t="s">
        <v>148</v>
      </c>
      <c r="E180" s="158" t="s">
        <v>1</v>
      </c>
      <c r="F180" s="159" t="s">
        <v>149</v>
      </c>
      <c r="H180" s="158" t="s">
        <v>1</v>
      </c>
      <c r="L180" s="157"/>
      <c r="M180" s="160"/>
      <c r="N180" s="161"/>
      <c r="O180" s="161"/>
      <c r="P180" s="161"/>
      <c r="Q180" s="161"/>
      <c r="R180" s="161"/>
      <c r="S180" s="161"/>
      <c r="T180" s="162"/>
      <c r="AT180" s="158" t="s">
        <v>148</v>
      </c>
      <c r="AU180" s="158" t="s">
        <v>81</v>
      </c>
      <c r="AV180" s="12" t="s">
        <v>81</v>
      </c>
      <c r="AW180" s="12" t="s">
        <v>31</v>
      </c>
      <c r="AX180" s="12" t="s">
        <v>74</v>
      </c>
      <c r="AY180" s="158" t="s">
        <v>139</v>
      </c>
    </row>
    <row r="181" spans="2:51" s="13" customFormat="1" ht="12">
      <c r="B181" s="163"/>
      <c r="D181" s="153" t="s">
        <v>148</v>
      </c>
      <c r="E181" s="164" t="s">
        <v>1</v>
      </c>
      <c r="F181" s="165" t="s">
        <v>158</v>
      </c>
      <c r="H181" s="166">
        <v>3.7926</v>
      </c>
      <c r="L181" s="163"/>
      <c r="M181" s="167"/>
      <c r="N181" s="168"/>
      <c r="O181" s="168"/>
      <c r="P181" s="168"/>
      <c r="Q181" s="168"/>
      <c r="R181" s="168"/>
      <c r="S181" s="168"/>
      <c r="T181" s="169"/>
      <c r="AT181" s="164" t="s">
        <v>148</v>
      </c>
      <c r="AU181" s="164" t="s">
        <v>81</v>
      </c>
      <c r="AV181" s="13" t="s">
        <v>83</v>
      </c>
      <c r="AW181" s="13" t="s">
        <v>31</v>
      </c>
      <c r="AX181" s="13" t="s">
        <v>74</v>
      </c>
      <c r="AY181" s="164" t="s">
        <v>139</v>
      </c>
    </row>
    <row r="182" spans="2:51" s="14" customFormat="1" ht="12">
      <c r="B182" s="170"/>
      <c r="D182" s="153" t="s">
        <v>148</v>
      </c>
      <c r="E182" s="171" t="s">
        <v>1</v>
      </c>
      <c r="F182" s="172" t="s">
        <v>151</v>
      </c>
      <c r="H182" s="173">
        <v>3.7926</v>
      </c>
      <c r="L182" s="170"/>
      <c r="M182" s="174"/>
      <c r="N182" s="175"/>
      <c r="O182" s="175"/>
      <c r="P182" s="175"/>
      <c r="Q182" s="175"/>
      <c r="R182" s="175"/>
      <c r="S182" s="175"/>
      <c r="T182" s="176"/>
      <c r="AT182" s="171" t="s">
        <v>148</v>
      </c>
      <c r="AU182" s="171" t="s">
        <v>81</v>
      </c>
      <c r="AV182" s="14" t="s">
        <v>145</v>
      </c>
      <c r="AW182" s="14" t="s">
        <v>31</v>
      </c>
      <c r="AX182" s="14" t="s">
        <v>81</v>
      </c>
      <c r="AY182" s="171" t="s">
        <v>139</v>
      </c>
    </row>
    <row r="183" spans="1:65" s="2" customFormat="1" ht="24.2" customHeight="1">
      <c r="A183" s="30"/>
      <c r="B183" s="140"/>
      <c r="C183" s="141">
        <v>207</v>
      </c>
      <c r="D183" s="141" t="s">
        <v>141</v>
      </c>
      <c r="E183" s="142" t="s">
        <v>224</v>
      </c>
      <c r="F183" s="143" t="s">
        <v>225</v>
      </c>
      <c r="G183" s="144" t="s">
        <v>156</v>
      </c>
      <c r="H183" s="145">
        <v>3.7926</v>
      </c>
      <c r="I183" s="146">
        <v>30</v>
      </c>
      <c r="J183" s="146">
        <f>ROUND(I183*H183,2)</f>
        <v>113.78</v>
      </c>
      <c r="K183" s="143" t="s">
        <v>726</v>
      </c>
      <c r="L183" s="31"/>
      <c r="M183" s="147" t="s">
        <v>1</v>
      </c>
      <c r="N183" s="148" t="s">
        <v>39</v>
      </c>
      <c r="O183" s="149">
        <v>0</v>
      </c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1" t="s">
        <v>182</v>
      </c>
      <c r="AT183" s="151" t="s">
        <v>141</v>
      </c>
      <c r="AU183" s="151" t="s">
        <v>81</v>
      </c>
      <c r="AY183" s="18" t="s">
        <v>139</v>
      </c>
      <c r="BE183" s="152">
        <f>IF(N183="základní",J183,0)</f>
        <v>113.78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8" t="s">
        <v>81</v>
      </c>
      <c r="BK183" s="152">
        <f>ROUND(I183*H183,2)</f>
        <v>113.78</v>
      </c>
      <c r="BL183" s="18" t="s">
        <v>182</v>
      </c>
      <c r="BM183" s="151" t="s">
        <v>226</v>
      </c>
    </row>
    <row r="184" spans="2:51" s="12" customFormat="1" ht="12">
      <c r="B184" s="157"/>
      <c r="D184" s="153" t="s">
        <v>148</v>
      </c>
      <c r="E184" s="158" t="s">
        <v>1</v>
      </c>
      <c r="F184" s="159" t="s">
        <v>149</v>
      </c>
      <c r="H184" s="158" t="s">
        <v>1</v>
      </c>
      <c r="L184" s="157"/>
      <c r="M184" s="160"/>
      <c r="N184" s="161"/>
      <c r="O184" s="161"/>
      <c r="P184" s="161"/>
      <c r="Q184" s="161"/>
      <c r="R184" s="161"/>
      <c r="S184" s="161"/>
      <c r="T184" s="162"/>
      <c r="AT184" s="158" t="s">
        <v>148</v>
      </c>
      <c r="AU184" s="158" t="s">
        <v>81</v>
      </c>
      <c r="AV184" s="12" t="s">
        <v>81</v>
      </c>
      <c r="AW184" s="12" t="s">
        <v>31</v>
      </c>
      <c r="AX184" s="12" t="s">
        <v>74</v>
      </c>
      <c r="AY184" s="158" t="s">
        <v>139</v>
      </c>
    </row>
    <row r="185" spans="2:51" s="13" customFormat="1" ht="12">
      <c r="B185" s="163"/>
      <c r="D185" s="153" t="s">
        <v>148</v>
      </c>
      <c r="E185" s="164" t="s">
        <v>1</v>
      </c>
      <c r="F185" s="165" t="s">
        <v>158</v>
      </c>
      <c r="H185" s="166">
        <v>3.7926</v>
      </c>
      <c r="L185" s="163"/>
      <c r="M185" s="167"/>
      <c r="N185" s="168"/>
      <c r="O185" s="168"/>
      <c r="P185" s="168"/>
      <c r="Q185" s="168"/>
      <c r="R185" s="168"/>
      <c r="S185" s="168"/>
      <c r="T185" s="169"/>
      <c r="AT185" s="164" t="s">
        <v>148</v>
      </c>
      <c r="AU185" s="164" t="s">
        <v>81</v>
      </c>
      <c r="AV185" s="13" t="s">
        <v>83</v>
      </c>
      <c r="AW185" s="13" t="s">
        <v>31</v>
      </c>
      <c r="AX185" s="13" t="s">
        <v>74</v>
      </c>
      <c r="AY185" s="164" t="s">
        <v>139</v>
      </c>
    </row>
    <row r="186" spans="2:51" s="14" customFormat="1" ht="12">
      <c r="B186" s="170"/>
      <c r="D186" s="153" t="s">
        <v>148</v>
      </c>
      <c r="E186" s="171" t="s">
        <v>1</v>
      </c>
      <c r="F186" s="172" t="s">
        <v>151</v>
      </c>
      <c r="H186" s="173">
        <v>3.7926</v>
      </c>
      <c r="L186" s="170"/>
      <c r="M186" s="186"/>
      <c r="N186" s="187"/>
      <c r="O186" s="187"/>
      <c r="P186" s="187"/>
      <c r="Q186" s="187"/>
      <c r="R186" s="187"/>
      <c r="S186" s="187"/>
      <c r="T186" s="188"/>
      <c r="AT186" s="171" t="s">
        <v>148</v>
      </c>
      <c r="AU186" s="171" t="s">
        <v>81</v>
      </c>
      <c r="AV186" s="14" t="s">
        <v>145</v>
      </c>
      <c r="AW186" s="14" t="s">
        <v>31</v>
      </c>
      <c r="AX186" s="14" t="s">
        <v>81</v>
      </c>
      <c r="AY186" s="171" t="s">
        <v>139</v>
      </c>
    </row>
    <row r="187" spans="1:31" s="2" customFormat="1" ht="6.95" customHeight="1">
      <c r="A187" s="30"/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31"/>
      <c r="M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</row>
  </sheetData>
  <autoFilter ref="C129:K186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5"/>
  <sheetViews>
    <sheetView showGridLines="0" workbookViewId="0" topLeftCell="A117">
      <selection activeCell="K153" sqref="K15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9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107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5" t="str">
        <f>'Rekapitulace stavby'!K6</f>
        <v>Bytový dům, ul. K Archivu 1993/2, Nový Jičín</v>
      </c>
      <c r="F7" s="256"/>
      <c r="G7" s="256"/>
      <c r="H7" s="256"/>
      <c r="L7" s="21"/>
    </row>
    <row r="8" spans="2:12" ht="12.75">
      <c r="B8" s="21"/>
      <c r="D8" s="27" t="s">
        <v>108</v>
      </c>
      <c r="L8" s="21"/>
    </row>
    <row r="9" spans="2:12" s="1" customFormat="1" ht="16.5" customHeight="1">
      <c r="B9" s="21"/>
      <c r="E9" s="255" t="s">
        <v>109</v>
      </c>
      <c r="F9" s="243"/>
      <c r="G9" s="243"/>
      <c r="H9" s="243"/>
      <c r="L9" s="21"/>
    </row>
    <row r="10" spans="2:12" s="1" customFormat="1" ht="12" customHeight="1">
      <c r="B10" s="21"/>
      <c r="D10" s="27" t="s">
        <v>110</v>
      </c>
      <c r="L10" s="21"/>
    </row>
    <row r="11" spans="1:31" s="2" customFormat="1" ht="16.5" customHeight="1">
      <c r="A11" s="30"/>
      <c r="B11" s="31"/>
      <c r="C11" s="30"/>
      <c r="D11" s="30"/>
      <c r="E11" s="257" t="s">
        <v>111</v>
      </c>
      <c r="F11" s="258"/>
      <c r="G11" s="258"/>
      <c r="H11" s="258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112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5" t="s">
        <v>227</v>
      </c>
      <c r="F13" s="258"/>
      <c r="G13" s="258"/>
      <c r="H13" s="258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44516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42" t="str">
        <f>'Rekapitulace stavby'!E14</f>
        <v>NOSTA, s.r.o.</v>
      </c>
      <c r="F22" s="242"/>
      <c r="G22" s="242"/>
      <c r="H22" s="242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45" t="s">
        <v>1</v>
      </c>
      <c r="F31" s="245"/>
      <c r="G31" s="245"/>
      <c r="H31" s="245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ROUND(J128,2)</f>
        <v>160269.25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ROUND((SUM(BE128:BE164)),2)</f>
        <v>160269.25</v>
      </c>
      <c r="G37" s="30"/>
      <c r="H37" s="30"/>
      <c r="I37" s="104">
        <v>0.21</v>
      </c>
      <c r="J37" s="103">
        <f>ROUND(((SUM(BE128:BE164))*I37),2)</f>
        <v>33656.54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ROUND((SUM(BF128:BF164)),2)</f>
        <v>0</v>
      </c>
      <c r="G38" s="30"/>
      <c r="H38" s="30"/>
      <c r="I38" s="104">
        <v>0.15</v>
      </c>
      <c r="J38" s="103">
        <f>ROUND(((SUM(BF128:BF164))*I38),2)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ROUND((SUM(BG128:BG164)),2)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ROUND((SUM(BH128:BH164)),2)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ROUND((SUM(BI128:BI164)),2)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193925.79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5" t="str">
        <f>E7</f>
        <v>Bytový dům, ul. K Archivu 1993/2, Nový Jičín</v>
      </c>
      <c r="F85" s="256"/>
      <c r="G85" s="256"/>
      <c r="H85" s="25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108</v>
      </c>
      <c r="L86" s="21"/>
    </row>
    <row r="87" spans="2:12" s="1" customFormat="1" ht="16.5" customHeight="1">
      <c r="B87" s="21"/>
      <c r="E87" s="255" t="s">
        <v>109</v>
      </c>
      <c r="F87" s="243"/>
      <c r="G87" s="243"/>
      <c r="H87" s="243"/>
      <c r="L87" s="21"/>
    </row>
    <row r="88" spans="2:12" s="1" customFormat="1" ht="12" customHeight="1">
      <c r="B88" s="21"/>
      <c r="C88" s="27" t="s">
        <v>110</v>
      </c>
      <c r="L88" s="21"/>
    </row>
    <row r="89" spans="1:31" s="2" customFormat="1" ht="16.5" customHeight="1">
      <c r="A89" s="30"/>
      <c r="B89" s="31"/>
      <c r="C89" s="30"/>
      <c r="D89" s="30"/>
      <c r="E89" s="257" t="s">
        <v>111</v>
      </c>
      <c r="F89" s="258"/>
      <c r="G89" s="258"/>
      <c r="H89" s="258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112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5" t="str">
        <f>E13</f>
        <v>015 - ZM 015 - Bourání stávajícího přístupového schodiště</v>
      </c>
      <c r="F91" s="258"/>
      <c r="G91" s="258"/>
      <c r="H91" s="258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44516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115</v>
      </c>
      <c r="D98" s="105"/>
      <c r="E98" s="105"/>
      <c r="F98" s="105"/>
      <c r="G98" s="105"/>
      <c r="H98" s="105"/>
      <c r="I98" s="105"/>
      <c r="J98" s="114" t="s">
        <v>116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117</v>
      </c>
      <c r="D100" s="30"/>
      <c r="E100" s="30"/>
      <c r="F100" s="30"/>
      <c r="G100" s="30"/>
      <c r="H100" s="30"/>
      <c r="I100" s="30"/>
      <c r="J100" s="69">
        <f>J128</f>
        <v>160269.25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118</v>
      </c>
    </row>
    <row r="101" spans="2:12" s="9" customFormat="1" ht="24.95" customHeight="1">
      <c r="B101" s="116"/>
      <c r="D101" s="117" t="s">
        <v>228</v>
      </c>
      <c r="E101" s="118"/>
      <c r="F101" s="118"/>
      <c r="G101" s="118"/>
      <c r="H101" s="118"/>
      <c r="I101" s="118"/>
      <c r="J101" s="119">
        <f>J129</f>
        <v>160269.25</v>
      </c>
      <c r="L101" s="116"/>
    </row>
    <row r="102" spans="2:12" s="15" customFormat="1" ht="19.9" customHeight="1">
      <c r="B102" s="189"/>
      <c r="D102" s="190" t="s">
        <v>229</v>
      </c>
      <c r="E102" s="191"/>
      <c r="F102" s="191"/>
      <c r="G102" s="191"/>
      <c r="H102" s="191"/>
      <c r="I102" s="191"/>
      <c r="J102" s="192">
        <f>J130</f>
        <v>46967.04</v>
      </c>
      <c r="L102" s="189"/>
    </row>
    <row r="103" spans="2:12" s="15" customFormat="1" ht="19.9" customHeight="1">
      <c r="B103" s="189"/>
      <c r="D103" s="190" t="s">
        <v>230</v>
      </c>
      <c r="E103" s="191"/>
      <c r="F103" s="191"/>
      <c r="G103" s="191"/>
      <c r="H103" s="191"/>
      <c r="I103" s="191"/>
      <c r="J103" s="192">
        <f>J141</f>
        <v>19654.25</v>
      </c>
      <c r="L103" s="189"/>
    </row>
    <row r="104" spans="2:12" s="15" customFormat="1" ht="19.9" customHeight="1">
      <c r="B104" s="189"/>
      <c r="D104" s="190" t="s">
        <v>231</v>
      </c>
      <c r="E104" s="191"/>
      <c r="F104" s="191"/>
      <c r="G104" s="191"/>
      <c r="H104" s="191"/>
      <c r="I104" s="191"/>
      <c r="J104" s="192">
        <f>J152</f>
        <v>93647.95999999999</v>
      </c>
      <c r="L104" s="189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125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14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255" t="str">
        <f>E7</f>
        <v>Bytový dům, ul. K Archivu 1993/2, Nový Jičín</v>
      </c>
      <c r="F114" s="256"/>
      <c r="G114" s="256"/>
      <c r="H114" s="256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s="1" customFormat="1" ht="12" customHeight="1">
      <c r="B115" s="21"/>
      <c r="C115" s="27" t="s">
        <v>108</v>
      </c>
      <c r="L115" s="21"/>
    </row>
    <row r="116" spans="2:12" s="1" customFormat="1" ht="16.5" customHeight="1">
      <c r="B116" s="21"/>
      <c r="E116" s="255" t="s">
        <v>109</v>
      </c>
      <c r="F116" s="243"/>
      <c r="G116" s="243"/>
      <c r="H116" s="243"/>
      <c r="L116" s="21"/>
    </row>
    <row r="117" spans="2:12" s="1" customFormat="1" ht="12" customHeight="1">
      <c r="B117" s="21"/>
      <c r="C117" s="27" t="s">
        <v>110</v>
      </c>
      <c r="L117" s="21"/>
    </row>
    <row r="118" spans="1:31" s="2" customFormat="1" ht="16.5" customHeight="1">
      <c r="A118" s="30"/>
      <c r="B118" s="31"/>
      <c r="C118" s="30"/>
      <c r="D118" s="30"/>
      <c r="E118" s="257" t="s">
        <v>111</v>
      </c>
      <c r="F118" s="258"/>
      <c r="G118" s="258"/>
      <c r="H118" s="258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112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6.5" customHeight="1">
      <c r="A120" s="30"/>
      <c r="B120" s="31"/>
      <c r="C120" s="30"/>
      <c r="D120" s="30"/>
      <c r="E120" s="215" t="str">
        <f>E13</f>
        <v>015 - ZM 015 - Bourání stávajícího přístupového schodiště</v>
      </c>
      <c r="F120" s="258"/>
      <c r="G120" s="258"/>
      <c r="H120" s="258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18</v>
      </c>
      <c r="D122" s="30"/>
      <c r="E122" s="30"/>
      <c r="F122" s="25" t="str">
        <f>F16</f>
        <v xml:space="preserve"> </v>
      </c>
      <c r="G122" s="30"/>
      <c r="H122" s="30"/>
      <c r="I122" s="27" t="s">
        <v>20</v>
      </c>
      <c r="J122" s="53">
        <f>IF(J16="","",J16)</f>
        <v>44516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21</v>
      </c>
      <c r="D124" s="30"/>
      <c r="E124" s="30"/>
      <c r="F124" s="25" t="str">
        <f>E19</f>
        <v xml:space="preserve">Město Nový Jičín - </v>
      </c>
      <c r="G124" s="30"/>
      <c r="H124" s="30"/>
      <c r="I124" s="27" t="s">
        <v>30</v>
      </c>
      <c r="J124" s="28" t="str">
        <f>E25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27</v>
      </c>
      <c r="D125" s="30"/>
      <c r="E125" s="30"/>
      <c r="F125" s="25" t="str">
        <f>IF(E22="","",E22)</f>
        <v>NOSTA, s.r.o.</v>
      </c>
      <c r="G125" s="30"/>
      <c r="H125" s="30"/>
      <c r="I125" s="27" t="s">
        <v>32</v>
      </c>
      <c r="J125" s="28" t="str">
        <f>E28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0" customFormat="1" ht="29.25" customHeight="1">
      <c r="A127" s="120"/>
      <c r="B127" s="121"/>
      <c r="C127" s="122" t="s">
        <v>126</v>
      </c>
      <c r="D127" s="123" t="s">
        <v>59</v>
      </c>
      <c r="E127" s="123" t="s">
        <v>55</v>
      </c>
      <c r="F127" s="123" t="s">
        <v>56</v>
      </c>
      <c r="G127" s="123" t="s">
        <v>127</v>
      </c>
      <c r="H127" s="123" t="s">
        <v>128</v>
      </c>
      <c r="I127" s="123" t="s">
        <v>129</v>
      </c>
      <c r="J127" s="123" t="s">
        <v>116</v>
      </c>
      <c r="K127" s="124" t="s">
        <v>130</v>
      </c>
      <c r="L127" s="125"/>
      <c r="M127" s="60" t="s">
        <v>1</v>
      </c>
      <c r="N127" s="61" t="s">
        <v>38</v>
      </c>
      <c r="O127" s="61" t="s">
        <v>131</v>
      </c>
      <c r="P127" s="61" t="s">
        <v>132</v>
      </c>
      <c r="Q127" s="61" t="s">
        <v>133</v>
      </c>
      <c r="R127" s="61" t="s">
        <v>134</v>
      </c>
      <c r="S127" s="61" t="s">
        <v>135</v>
      </c>
      <c r="T127" s="62" t="s">
        <v>136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30"/>
      <c r="B128" s="31"/>
      <c r="C128" s="67" t="s">
        <v>137</v>
      </c>
      <c r="D128" s="30"/>
      <c r="E128" s="30"/>
      <c r="F128" s="30"/>
      <c r="G128" s="30"/>
      <c r="H128" s="30"/>
      <c r="I128" s="30"/>
      <c r="J128" s="126">
        <f>BK128</f>
        <v>160269.25</v>
      </c>
      <c r="K128" s="30"/>
      <c r="L128" s="31"/>
      <c r="M128" s="63"/>
      <c r="N128" s="54"/>
      <c r="O128" s="64"/>
      <c r="P128" s="127">
        <f>P129</f>
        <v>140.08874550000002</v>
      </c>
      <c r="Q128" s="64"/>
      <c r="R128" s="127">
        <f>R129</f>
        <v>0</v>
      </c>
      <c r="S128" s="64"/>
      <c r="T128" s="128">
        <f>T129</f>
        <v>115.3753605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73</v>
      </c>
      <c r="AU128" s="18" t="s">
        <v>118</v>
      </c>
      <c r="BK128" s="129">
        <f>BK129</f>
        <v>160269.25</v>
      </c>
    </row>
    <row r="129" spans="2:63" s="11" customFormat="1" ht="25.9" customHeight="1">
      <c r="B129" s="130"/>
      <c r="D129" s="131" t="s">
        <v>73</v>
      </c>
      <c r="E129" s="132" t="s">
        <v>232</v>
      </c>
      <c r="F129" s="132" t="s">
        <v>233</v>
      </c>
      <c r="J129" s="133">
        <f>BK129</f>
        <v>160269.25</v>
      </c>
      <c r="L129" s="130"/>
      <c r="M129" s="134"/>
      <c r="N129" s="135"/>
      <c r="O129" s="135"/>
      <c r="P129" s="136">
        <f>P130+P141+P152</f>
        <v>140.08874550000002</v>
      </c>
      <c r="Q129" s="135"/>
      <c r="R129" s="136">
        <f>R130+R141+R152</f>
        <v>0</v>
      </c>
      <c r="S129" s="135"/>
      <c r="T129" s="137">
        <f>T130+T141+T152</f>
        <v>115.3753605</v>
      </c>
      <c r="AR129" s="131" t="s">
        <v>81</v>
      </c>
      <c r="AT129" s="138" t="s">
        <v>73</v>
      </c>
      <c r="AU129" s="138" t="s">
        <v>74</v>
      </c>
      <c r="AY129" s="131" t="s">
        <v>139</v>
      </c>
      <c r="BK129" s="139">
        <f>BK130+BK141+BK152</f>
        <v>160269.25</v>
      </c>
    </row>
    <row r="130" spans="2:63" s="11" customFormat="1" ht="22.9" customHeight="1">
      <c r="B130" s="130"/>
      <c r="D130" s="131" t="s">
        <v>73</v>
      </c>
      <c r="E130" s="193" t="s">
        <v>81</v>
      </c>
      <c r="F130" s="193" t="s">
        <v>234</v>
      </c>
      <c r="J130" s="194">
        <f>BK130</f>
        <v>46967.04</v>
      </c>
      <c r="L130" s="130"/>
      <c r="M130" s="134"/>
      <c r="N130" s="135"/>
      <c r="O130" s="135"/>
      <c r="P130" s="136">
        <f>SUM(P131:P140)</f>
        <v>86.688</v>
      </c>
      <c r="Q130" s="135"/>
      <c r="R130" s="136">
        <f>SUM(R131:R140)</f>
        <v>0</v>
      </c>
      <c r="S130" s="135"/>
      <c r="T130" s="137">
        <f>SUM(T131:T140)</f>
        <v>104.832</v>
      </c>
      <c r="AR130" s="131" t="s">
        <v>81</v>
      </c>
      <c r="AT130" s="138" t="s">
        <v>73</v>
      </c>
      <c r="AU130" s="138" t="s">
        <v>81</v>
      </c>
      <c r="AY130" s="131" t="s">
        <v>139</v>
      </c>
      <c r="BK130" s="139">
        <f>SUM(BK131:BK140)</f>
        <v>46967.04</v>
      </c>
    </row>
    <row r="131" spans="1:65" s="2" customFormat="1" ht="33" customHeight="1">
      <c r="A131" s="30"/>
      <c r="B131" s="140"/>
      <c r="C131" s="141"/>
      <c r="D131" s="141" t="s">
        <v>141</v>
      </c>
      <c r="E131" s="142" t="s">
        <v>235</v>
      </c>
      <c r="F131" s="143" t="s">
        <v>236</v>
      </c>
      <c r="G131" s="144" t="s">
        <v>156</v>
      </c>
      <c r="H131" s="145">
        <v>144</v>
      </c>
      <c r="I131" s="146">
        <v>290.4</v>
      </c>
      <c r="J131" s="146">
        <f>ROUND(I131*H131,2)</f>
        <v>41817.6</v>
      </c>
      <c r="K131" s="143" t="s">
        <v>728</v>
      </c>
      <c r="L131" s="31"/>
      <c r="M131" s="147" t="s">
        <v>1</v>
      </c>
      <c r="N131" s="148" t="s">
        <v>39</v>
      </c>
      <c r="O131" s="149">
        <v>0.522</v>
      </c>
      <c r="P131" s="149">
        <f>O131*H131</f>
        <v>75.168</v>
      </c>
      <c r="Q131" s="149">
        <v>0</v>
      </c>
      <c r="R131" s="149">
        <f>Q131*H131</f>
        <v>0</v>
      </c>
      <c r="S131" s="149">
        <v>0.63</v>
      </c>
      <c r="T131" s="150">
        <f>S131*H131</f>
        <v>90.72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1" t="s">
        <v>145</v>
      </c>
      <c r="AT131" s="151" t="s">
        <v>141</v>
      </c>
      <c r="AU131" s="151" t="s">
        <v>83</v>
      </c>
      <c r="AY131" s="18" t="s">
        <v>139</v>
      </c>
      <c r="BE131" s="152">
        <f>IF(N131="základní",J131,0)</f>
        <v>41817.6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8" t="s">
        <v>81</v>
      </c>
      <c r="BK131" s="152">
        <f>ROUND(I131*H131,2)</f>
        <v>41817.6</v>
      </c>
      <c r="BL131" s="18" t="s">
        <v>145</v>
      </c>
      <c r="BM131" s="151" t="s">
        <v>237</v>
      </c>
    </row>
    <row r="132" spans="2:51" s="12" customFormat="1" ht="12">
      <c r="B132" s="157"/>
      <c r="D132" s="153" t="s">
        <v>148</v>
      </c>
      <c r="E132" s="158" t="s">
        <v>1</v>
      </c>
      <c r="F132" s="159" t="s">
        <v>238</v>
      </c>
      <c r="H132" s="158" t="s">
        <v>1</v>
      </c>
      <c r="L132" s="157"/>
      <c r="M132" s="160"/>
      <c r="N132" s="161"/>
      <c r="O132" s="161"/>
      <c r="P132" s="161"/>
      <c r="Q132" s="161"/>
      <c r="R132" s="161"/>
      <c r="S132" s="161"/>
      <c r="T132" s="162"/>
      <c r="AT132" s="158" t="s">
        <v>148</v>
      </c>
      <c r="AU132" s="158" t="s">
        <v>83</v>
      </c>
      <c r="AV132" s="12" t="s">
        <v>81</v>
      </c>
      <c r="AW132" s="12" t="s">
        <v>31</v>
      </c>
      <c r="AX132" s="12" t="s">
        <v>74</v>
      </c>
      <c r="AY132" s="158" t="s">
        <v>139</v>
      </c>
    </row>
    <row r="133" spans="2:51" s="13" customFormat="1" ht="12">
      <c r="B133" s="163"/>
      <c r="D133" s="153" t="s">
        <v>148</v>
      </c>
      <c r="E133" s="164" t="s">
        <v>1</v>
      </c>
      <c r="F133" s="165" t="s">
        <v>239</v>
      </c>
      <c r="H133" s="166">
        <v>96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148</v>
      </c>
      <c r="AU133" s="164" t="s">
        <v>83</v>
      </c>
      <c r="AV133" s="13" t="s">
        <v>83</v>
      </c>
      <c r="AW133" s="13" t="s">
        <v>31</v>
      </c>
      <c r="AX133" s="13" t="s">
        <v>74</v>
      </c>
      <c r="AY133" s="164" t="s">
        <v>139</v>
      </c>
    </row>
    <row r="134" spans="2:51" s="13" customFormat="1" ht="12">
      <c r="B134" s="163"/>
      <c r="D134" s="153" t="s">
        <v>148</v>
      </c>
      <c r="E134" s="164" t="s">
        <v>1</v>
      </c>
      <c r="F134" s="165" t="s">
        <v>240</v>
      </c>
      <c r="H134" s="166">
        <v>48</v>
      </c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148</v>
      </c>
      <c r="AU134" s="164" t="s">
        <v>83</v>
      </c>
      <c r="AV134" s="13" t="s">
        <v>83</v>
      </c>
      <c r="AW134" s="13" t="s">
        <v>31</v>
      </c>
      <c r="AX134" s="13" t="s">
        <v>74</v>
      </c>
      <c r="AY134" s="164" t="s">
        <v>139</v>
      </c>
    </row>
    <row r="135" spans="2:51" s="14" customFormat="1" ht="12">
      <c r="B135" s="170"/>
      <c r="D135" s="153" t="s">
        <v>148</v>
      </c>
      <c r="E135" s="171" t="s">
        <v>1</v>
      </c>
      <c r="F135" s="172" t="s">
        <v>151</v>
      </c>
      <c r="H135" s="173">
        <v>144</v>
      </c>
      <c r="L135" s="170"/>
      <c r="M135" s="174"/>
      <c r="N135" s="175"/>
      <c r="O135" s="175"/>
      <c r="P135" s="175"/>
      <c r="Q135" s="175"/>
      <c r="R135" s="175"/>
      <c r="S135" s="175"/>
      <c r="T135" s="176"/>
      <c r="AT135" s="171" t="s">
        <v>148</v>
      </c>
      <c r="AU135" s="171" t="s">
        <v>83</v>
      </c>
      <c r="AV135" s="14" t="s">
        <v>145</v>
      </c>
      <c r="AW135" s="14" t="s">
        <v>31</v>
      </c>
      <c r="AX135" s="14" t="s">
        <v>81</v>
      </c>
      <c r="AY135" s="171" t="s">
        <v>139</v>
      </c>
    </row>
    <row r="136" spans="1:65" s="2" customFormat="1" ht="24.2" customHeight="1">
      <c r="A136" s="30"/>
      <c r="B136" s="140"/>
      <c r="C136" s="141"/>
      <c r="D136" s="141" t="s">
        <v>141</v>
      </c>
      <c r="E136" s="142" t="s">
        <v>241</v>
      </c>
      <c r="F136" s="143" t="s">
        <v>242</v>
      </c>
      <c r="G136" s="144" t="s">
        <v>156</v>
      </c>
      <c r="H136" s="145">
        <v>144</v>
      </c>
      <c r="I136" s="146">
        <v>35.76</v>
      </c>
      <c r="J136" s="146">
        <f>ROUND(I136*H136,2)</f>
        <v>5149.44</v>
      </c>
      <c r="K136" s="143" t="s">
        <v>728</v>
      </c>
      <c r="L136" s="31"/>
      <c r="M136" s="147" t="s">
        <v>1</v>
      </c>
      <c r="N136" s="148" t="s">
        <v>39</v>
      </c>
      <c r="O136" s="149">
        <v>0.08</v>
      </c>
      <c r="P136" s="149">
        <f>O136*H136</f>
        <v>11.52</v>
      </c>
      <c r="Q136" s="149">
        <v>0</v>
      </c>
      <c r="R136" s="149">
        <f>Q136*H136</f>
        <v>0</v>
      </c>
      <c r="S136" s="149">
        <v>0.098</v>
      </c>
      <c r="T136" s="150">
        <f>S136*H136</f>
        <v>14.112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1" t="s">
        <v>145</v>
      </c>
      <c r="AT136" s="151" t="s">
        <v>141</v>
      </c>
      <c r="AU136" s="151" t="s">
        <v>83</v>
      </c>
      <c r="AY136" s="18" t="s">
        <v>139</v>
      </c>
      <c r="BE136" s="152">
        <f>IF(N136="základní",J136,0)</f>
        <v>5149.44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8" t="s">
        <v>81</v>
      </c>
      <c r="BK136" s="152">
        <f>ROUND(I136*H136,2)</f>
        <v>5149.44</v>
      </c>
      <c r="BL136" s="18" t="s">
        <v>145</v>
      </c>
      <c r="BM136" s="151" t="s">
        <v>243</v>
      </c>
    </row>
    <row r="137" spans="2:51" s="12" customFormat="1" ht="12">
      <c r="B137" s="157"/>
      <c r="D137" s="153" t="s">
        <v>148</v>
      </c>
      <c r="E137" s="158" t="s">
        <v>1</v>
      </c>
      <c r="F137" s="159" t="s">
        <v>238</v>
      </c>
      <c r="H137" s="158" t="s">
        <v>1</v>
      </c>
      <c r="L137" s="157"/>
      <c r="M137" s="160"/>
      <c r="N137" s="161"/>
      <c r="O137" s="161"/>
      <c r="P137" s="161"/>
      <c r="Q137" s="161"/>
      <c r="R137" s="161"/>
      <c r="S137" s="161"/>
      <c r="T137" s="162"/>
      <c r="AT137" s="158" t="s">
        <v>148</v>
      </c>
      <c r="AU137" s="158" t="s">
        <v>83</v>
      </c>
      <c r="AV137" s="12" t="s">
        <v>81</v>
      </c>
      <c r="AW137" s="12" t="s">
        <v>31</v>
      </c>
      <c r="AX137" s="12" t="s">
        <v>74</v>
      </c>
      <c r="AY137" s="158" t="s">
        <v>139</v>
      </c>
    </row>
    <row r="138" spans="2:51" s="13" customFormat="1" ht="12">
      <c r="B138" s="163"/>
      <c r="D138" s="153" t="s">
        <v>148</v>
      </c>
      <c r="E138" s="164" t="s">
        <v>1</v>
      </c>
      <c r="F138" s="165" t="s">
        <v>239</v>
      </c>
      <c r="H138" s="166">
        <v>96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148</v>
      </c>
      <c r="AU138" s="164" t="s">
        <v>83</v>
      </c>
      <c r="AV138" s="13" t="s">
        <v>83</v>
      </c>
      <c r="AW138" s="13" t="s">
        <v>31</v>
      </c>
      <c r="AX138" s="13" t="s">
        <v>74</v>
      </c>
      <c r="AY138" s="164" t="s">
        <v>139</v>
      </c>
    </row>
    <row r="139" spans="2:51" s="13" customFormat="1" ht="12">
      <c r="B139" s="163"/>
      <c r="D139" s="153" t="s">
        <v>148</v>
      </c>
      <c r="E139" s="164" t="s">
        <v>1</v>
      </c>
      <c r="F139" s="165" t="s">
        <v>240</v>
      </c>
      <c r="H139" s="166">
        <v>48</v>
      </c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148</v>
      </c>
      <c r="AU139" s="164" t="s">
        <v>83</v>
      </c>
      <c r="AV139" s="13" t="s">
        <v>83</v>
      </c>
      <c r="AW139" s="13" t="s">
        <v>31</v>
      </c>
      <c r="AX139" s="13" t="s">
        <v>74</v>
      </c>
      <c r="AY139" s="164" t="s">
        <v>139</v>
      </c>
    </row>
    <row r="140" spans="2:51" s="14" customFormat="1" ht="12">
      <c r="B140" s="170"/>
      <c r="D140" s="153" t="s">
        <v>148</v>
      </c>
      <c r="E140" s="171" t="s">
        <v>1</v>
      </c>
      <c r="F140" s="172" t="s">
        <v>151</v>
      </c>
      <c r="H140" s="173">
        <v>144</v>
      </c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148</v>
      </c>
      <c r="AU140" s="171" t="s">
        <v>83</v>
      </c>
      <c r="AV140" s="14" t="s">
        <v>145</v>
      </c>
      <c r="AW140" s="14" t="s">
        <v>31</v>
      </c>
      <c r="AX140" s="14" t="s">
        <v>81</v>
      </c>
      <c r="AY140" s="171" t="s">
        <v>139</v>
      </c>
    </row>
    <row r="141" spans="2:63" s="11" customFormat="1" ht="22.9" customHeight="1">
      <c r="B141" s="130"/>
      <c r="D141" s="131" t="s">
        <v>73</v>
      </c>
      <c r="E141" s="193" t="s">
        <v>193</v>
      </c>
      <c r="F141" s="193" t="s">
        <v>244</v>
      </c>
      <c r="J141" s="194">
        <f>BK141</f>
        <v>19654.25</v>
      </c>
      <c r="L141" s="130"/>
      <c r="M141" s="134"/>
      <c r="N141" s="135"/>
      <c r="O141" s="135"/>
      <c r="P141" s="136">
        <f>SUM(P142:P151)</f>
        <v>53.4007455</v>
      </c>
      <c r="Q141" s="135"/>
      <c r="R141" s="136">
        <f>SUM(R142:R151)</f>
        <v>0</v>
      </c>
      <c r="S141" s="135"/>
      <c r="T141" s="137">
        <f>SUM(T142:T151)</f>
        <v>10.5433605</v>
      </c>
      <c r="AR141" s="131" t="s">
        <v>81</v>
      </c>
      <c r="AT141" s="138" t="s">
        <v>73</v>
      </c>
      <c r="AU141" s="138" t="s">
        <v>81</v>
      </c>
      <c r="AY141" s="131" t="s">
        <v>139</v>
      </c>
      <c r="BK141" s="139">
        <f>SUM(BK142:BK151)</f>
        <v>19654.25</v>
      </c>
    </row>
    <row r="142" spans="1:65" s="2" customFormat="1" ht="16.5" customHeight="1">
      <c r="A142" s="30"/>
      <c r="B142" s="140"/>
      <c r="C142" s="141"/>
      <c r="D142" s="141" t="s">
        <v>141</v>
      </c>
      <c r="E142" s="142" t="s">
        <v>245</v>
      </c>
      <c r="F142" s="143" t="s">
        <v>246</v>
      </c>
      <c r="G142" s="144" t="s">
        <v>144</v>
      </c>
      <c r="H142" s="145">
        <v>2.745</v>
      </c>
      <c r="I142" s="146">
        <v>4688</v>
      </c>
      <c r="J142" s="146">
        <f>ROUND(I142*H142,2)</f>
        <v>12868.56</v>
      </c>
      <c r="K142" s="143" t="s">
        <v>728</v>
      </c>
      <c r="L142" s="31"/>
      <c r="M142" s="147" t="s">
        <v>1</v>
      </c>
      <c r="N142" s="148" t="s">
        <v>39</v>
      </c>
      <c r="O142" s="149">
        <v>10.986</v>
      </c>
      <c r="P142" s="149">
        <f>O142*H142</f>
        <v>30.156570000000002</v>
      </c>
      <c r="Q142" s="149">
        <v>0</v>
      </c>
      <c r="R142" s="149">
        <f>Q142*H142</f>
        <v>0</v>
      </c>
      <c r="S142" s="149">
        <v>2.4</v>
      </c>
      <c r="T142" s="150">
        <f>S142*H142</f>
        <v>6.588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1" t="s">
        <v>145</v>
      </c>
      <c r="AT142" s="151" t="s">
        <v>141</v>
      </c>
      <c r="AU142" s="151" t="s">
        <v>83</v>
      </c>
      <c r="AY142" s="18" t="s">
        <v>139</v>
      </c>
      <c r="BE142" s="152">
        <f>IF(N142="základní",J142,0)</f>
        <v>12868.56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8" t="s">
        <v>81</v>
      </c>
      <c r="BK142" s="152">
        <f>ROUND(I142*H142,2)</f>
        <v>12868.56</v>
      </c>
      <c r="BL142" s="18" t="s">
        <v>145</v>
      </c>
      <c r="BM142" s="151" t="s">
        <v>247</v>
      </c>
    </row>
    <row r="143" spans="2:51" s="13" customFormat="1" ht="12">
      <c r="B143" s="163"/>
      <c r="D143" s="153" t="s">
        <v>148</v>
      </c>
      <c r="E143" s="164" t="s">
        <v>1</v>
      </c>
      <c r="F143" s="165" t="s">
        <v>248</v>
      </c>
      <c r="H143" s="166">
        <v>2.745</v>
      </c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148</v>
      </c>
      <c r="AU143" s="164" t="s">
        <v>83</v>
      </c>
      <c r="AV143" s="13" t="s">
        <v>83</v>
      </c>
      <c r="AW143" s="13" t="s">
        <v>31</v>
      </c>
      <c r="AX143" s="13" t="s">
        <v>81</v>
      </c>
      <c r="AY143" s="164" t="s">
        <v>139</v>
      </c>
    </row>
    <row r="144" spans="1:65" s="2" customFormat="1" ht="37.9" customHeight="1">
      <c r="A144" s="30"/>
      <c r="B144" s="140"/>
      <c r="C144" s="141"/>
      <c r="D144" s="141" t="s">
        <v>141</v>
      </c>
      <c r="E144" s="142" t="s">
        <v>249</v>
      </c>
      <c r="F144" s="143" t="s">
        <v>250</v>
      </c>
      <c r="G144" s="144" t="s">
        <v>144</v>
      </c>
      <c r="H144" s="145">
        <v>1.7745</v>
      </c>
      <c r="I144" s="146">
        <v>2648</v>
      </c>
      <c r="J144" s="146">
        <f>ROUND(I144*H144,2)</f>
        <v>4698.88</v>
      </c>
      <c r="K144" s="143" t="s">
        <v>728</v>
      </c>
      <c r="L144" s="31"/>
      <c r="M144" s="147" t="s">
        <v>1</v>
      </c>
      <c r="N144" s="148" t="s">
        <v>39</v>
      </c>
      <c r="O144" s="149">
        <v>9.07</v>
      </c>
      <c r="P144" s="149">
        <f>O144*H144</f>
        <v>16.094715</v>
      </c>
      <c r="Q144" s="149">
        <v>0</v>
      </c>
      <c r="R144" s="149">
        <f>Q144*H144</f>
        <v>0</v>
      </c>
      <c r="S144" s="149">
        <v>2.2</v>
      </c>
      <c r="T144" s="150">
        <f>S144*H144</f>
        <v>3.9039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1" t="s">
        <v>145</v>
      </c>
      <c r="AT144" s="151" t="s">
        <v>141</v>
      </c>
      <c r="AU144" s="151" t="s">
        <v>83</v>
      </c>
      <c r="AY144" s="18" t="s">
        <v>139</v>
      </c>
      <c r="BE144" s="152">
        <f>IF(N144="základní",J144,0)</f>
        <v>4698.88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81</v>
      </c>
      <c r="BK144" s="152">
        <f>ROUND(I144*H144,2)</f>
        <v>4698.88</v>
      </c>
      <c r="BL144" s="18" t="s">
        <v>145</v>
      </c>
      <c r="BM144" s="151" t="s">
        <v>251</v>
      </c>
    </row>
    <row r="145" spans="2:51" s="12" customFormat="1" ht="12">
      <c r="B145" s="157"/>
      <c r="D145" s="153" t="s">
        <v>148</v>
      </c>
      <c r="E145" s="158" t="s">
        <v>1</v>
      </c>
      <c r="F145" s="159" t="s">
        <v>252</v>
      </c>
      <c r="H145" s="158" t="s">
        <v>1</v>
      </c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148</v>
      </c>
      <c r="AU145" s="158" t="s">
        <v>83</v>
      </c>
      <c r="AV145" s="12" t="s">
        <v>81</v>
      </c>
      <c r="AW145" s="12" t="s">
        <v>31</v>
      </c>
      <c r="AX145" s="12" t="s">
        <v>74</v>
      </c>
      <c r="AY145" s="158" t="s">
        <v>139</v>
      </c>
    </row>
    <row r="146" spans="2:51" s="13" customFormat="1" ht="12">
      <c r="B146" s="163"/>
      <c r="D146" s="153" t="s">
        <v>148</v>
      </c>
      <c r="E146" s="164" t="s">
        <v>1</v>
      </c>
      <c r="F146" s="165" t="s">
        <v>253</v>
      </c>
      <c r="H146" s="166">
        <v>0.864</v>
      </c>
      <c r="L146" s="163"/>
      <c r="M146" s="167"/>
      <c r="N146" s="168"/>
      <c r="O146" s="168"/>
      <c r="P146" s="168"/>
      <c r="Q146" s="168"/>
      <c r="R146" s="168"/>
      <c r="S146" s="168"/>
      <c r="T146" s="169"/>
      <c r="AT146" s="164" t="s">
        <v>148</v>
      </c>
      <c r="AU146" s="164" t="s">
        <v>83</v>
      </c>
      <c r="AV146" s="13" t="s">
        <v>83</v>
      </c>
      <c r="AW146" s="13" t="s">
        <v>31</v>
      </c>
      <c r="AX146" s="13" t="s">
        <v>74</v>
      </c>
      <c r="AY146" s="164" t="s">
        <v>139</v>
      </c>
    </row>
    <row r="147" spans="2:51" s="13" customFormat="1" ht="12">
      <c r="B147" s="163"/>
      <c r="D147" s="153" t="s">
        <v>148</v>
      </c>
      <c r="E147" s="164" t="s">
        <v>1</v>
      </c>
      <c r="F147" s="165" t="s">
        <v>254</v>
      </c>
      <c r="H147" s="166">
        <v>0.5655</v>
      </c>
      <c r="L147" s="163"/>
      <c r="M147" s="167"/>
      <c r="N147" s="168"/>
      <c r="O147" s="168"/>
      <c r="P147" s="168"/>
      <c r="Q147" s="168"/>
      <c r="R147" s="168"/>
      <c r="S147" s="168"/>
      <c r="T147" s="169"/>
      <c r="AT147" s="164" t="s">
        <v>148</v>
      </c>
      <c r="AU147" s="164" t="s">
        <v>83</v>
      </c>
      <c r="AV147" s="13" t="s">
        <v>83</v>
      </c>
      <c r="AW147" s="13" t="s">
        <v>31</v>
      </c>
      <c r="AX147" s="13" t="s">
        <v>74</v>
      </c>
      <c r="AY147" s="164" t="s">
        <v>139</v>
      </c>
    </row>
    <row r="148" spans="2:51" s="13" customFormat="1" ht="12">
      <c r="B148" s="163"/>
      <c r="D148" s="153" t="s">
        <v>148</v>
      </c>
      <c r="E148" s="164" t="s">
        <v>1</v>
      </c>
      <c r="F148" s="165" t="s">
        <v>255</v>
      </c>
      <c r="H148" s="166">
        <v>0.345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148</v>
      </c>
      <c r="AU148" s="164" t="s">
        <v>83</v>
      </c>
      <c r="AV148" s="13" t="s">
        <v>83</v>
      </c>
      <c r="AW148" s="13" t="s">
        <v>31</v>
      </c>
      <c r="AX148" s="13" t="s">
        <v>74</v>
      </c>
      <c r="AY148" s="164" t="s">
        <v>139</v>
      </c>
    </row>
    <row r="149" spans="2:51" s="14" customFormat="1" ht="12">
      <c r="B149" s="170"/>
      <c r="D149" s="153" t="s">
        <v>148</v>
      </c>
      <c r="E149" s="171" t="s">
        <v>1</v>
      </c>
      <c r="F149" s="172" t="s">
        <v>151</v>
      </c>
      <c r="H149" s="173">
        <v>1.7745</v>
      </c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148</v>
      </c>
      <c r="AU149" s="171" t="s">
        <v>83</v>
      </c>
      <c r="AV149" s="14" t="s">
        <v>145</v>
      </c>
      <c r="AW149" s="14" t="s">
        <v>31</v>
      </c>
      <c r="AX149" s="14" t="s">
        <v>81</v>
      </c>
      <c r="AY149" s="171" t="s">
        <v>139</v>
      </c>
    </row>
    <row r="150" spans="1:65" s="2" customFormat="1" ht="33" customHeight="1">
      <c r="A150" s="30"/>
      <c r="B150" s="140"/>
      <c r="C150" s="141"/>
      <c r="D150" s="141" t="s">
        <v>141</v>
      </c>
      <c r="E150" s="142" t="s">
        <v>256</v>
      </c>
      <c r="F150" s="143" t="s">
        <v>257</v>
      </c>
      <c r="G150" s="144" t="s">
        <v>144</v>
      </c>
      <c r="H150" s="145">
        <v>1.7745</v>
      </c>
      <c r="I150" s="146">
        <v>1176</v>
      </c>
      <c r="J150" s="146">
        <f>ROUND(I150*H150,2)</f>
        <v>2086.81</v>
      </c>
      <c r="K150" s="143" t="s">
        <v>728</v>
      </c>
      <c r="L150" s="31"/>
      <c r="M150" s="147" t="s">
        <v>1</v>
      </c>
      <c r="N150" s="148" t="s">
        <v>39</v>
      </c>
      <c r="O150" s="149">
        <v>4.029</v>
      </c>
      <c r="P150" s="149">
        <f>O150*H150</f>
        <v>7.1494605</v>
      </c>
      <c r="Q150" s="149">
        <v>0</v>
      </c>
      <c r="R150" s="149">
        <f>Q150*H150</f>
        <v>0</v>
      </c>
      <c r="S150" s="149">
        <v>0.029</v>
      </c>
      <c r="T150" s="150">
        <f>S150*H150</f>
        <v>0.0514605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145</v>
      </c>
      <c r="AT150" s="151" t="s">
        <v>141</v>
      </c>
      <c r="AU150" s="151" t="s">
        <v>83</v>
      </c>
      <c r="AY150" s="18" t="s">
        <v>139</v>
      </c>
      <c r="BE150" s="152">
        <f>IF(N150="základní",J150,0)</f>
        <v>2086.81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81</v>
      </c>
      <c r="BK150" s="152">
        <f>ROUND(I150*H150,2)</f>
        <v>2086.81</v>
      </c>
      <c r="BL150" s="18" t="s">
        <v>145</v>
      </c>
      <c r="BM150" s="151" t="s">
        <v>258</v>
      </c>
    </row>
    <row r="151" spans="2:51" s="13" customFormat="1" ht="12">
      <c r="B151" s="163"/>
      <c r="D151" s="153" t="s">
        <v>148</v>
      </c>
      <c r="E151" s="164" t="s">
        <v>1</v>
      </c>
      <c r="F151" s="165" t="s">
        <v>259</v>
      </c>
      <c r="H151" s="166">
        <v>1.7745</v>
      </c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148</v>
      </c>
      <c r="AU151" s="164" t="s">
        <v>83</v>
      </c>
      <c r="AV151" s="13" t="s">
        <v>83</v>
      </c>
      <c r="AW151" s="13" t="s">
        <v>31</v>
      </c>
      <c r="AX151" s="13" t="s">
        <v>81</v>
      </c>
      <c r="AY151" s="164" t="s">
        <v>139</v>
      </c>
    </row>
    <row r="152" spans="2:63" s="11" customFormat="1" ht="22.9" customHeight="1">
      <c r="B152" s="130"/>
      <c r="D152" s="131" t="s">
        <v>73</v>
      </c>
      <c r="E152" s="193" t="s">
        <v>260</v>
      </c>
      <c r="F152" s="193" t="s">
        <v>261</v>
      </c>
      <c r="J152" s="194">
        <f>BK152</f>
        <v>93647.95999999999</v>
      </c>
      <c r="L152" s="130"/>
      <c r="M152" s="134"/>
      <c r="N152" s="135"/>
      <c r="O152" s="135"/>
      <c r="P152" s="136">
        <f>SUM(P153:P164)</f>
        <v>0</v>
      </c>
      <c r="Q152" s="135"/>
      <c r="R152" s="136">
        <f>SUM(R153:R164)</f>
        <v>0</v>
      </c>
      <c r="S152" s="135"/>
      <c r="T152" s="137">
        <f>SUM(T153:T164)</f>
        <v>0</v>
      </c>
      <c r="AR152" s="131" t="s">
        <v>81</v>
      </c>
      <c r="AT152" s="138" t="s">
        <v>73</v>
      </c>
      <c r="AU152" s="138" t="s">
        <v>81</v>
      </c>
      <c r="AY152" s="131" t="s">
        <v>139</v>
      </c>
      <c r="BK152" s="139">
        <f>SUM(BK153:BK164)</f>
        <v>93647.95999999999</v>
      </c>
    </row>
    <row r="153" spans="1:65" s="2" customFormat="1" ht="21.75" customHeight="1">
      <c r="A153" s="30"/>
      <c r="B153" s="140"/>
      <c r="C153" s="141">
        <v>60</v>
      </c>
      <c r="D153" s="141" t="s">
        <v>141</v>
      </c>
      <c r="E153" s="142" t="s">
        <v>262</v>
      </c>
      <c r="F153" s="143" t="s">
        <v>263</v>
      </c>
      <c r="G153" s="144" t="s">
        <v>215</v>
      </c>
      <c r="H153" s="145">
        <v>115.375</v>
      </c>
      <c r="I153" s="146">
        <v>111.33</v>
      </c>
      <c r="J153" s="146">
        <f>ROUND(I153*H153,2)</f>
        <v>12844.7</v>
      </c>
      <c r="K153" s="143" t="s">
        <v>729</v>
      </c>
      <c r="L153" s="31"/>
      <c r="M153" s="147" t="s">
        <v>1</v>
      </c>
      <c r="N153" s="148" t="s">
        <v>39</v>
      </c>
      <c r="O153" s="149">
        <v>0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145</v>
      </c>
      <c r="AT153" s="151" t="s">
        <v>141</v>
      </c>
      <c r="AU153" s="151" t="s">
        <v>83</v>
      </c>
      <c r="AY153" s="18" t="s">
        <v>139</v>
      </c>
      <c r="BE153" s="152">
        <f>IF(N153="základní",J153,0)</f>
        <v>12844.7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8" t="s">
        <v>81</v>
      </c>
      <c r="BK153" s="152">
        <f>ROUND(I153*H153,2)</f>
        <v>12844.7</v>
      </c>
      <c r="BL153" s="18" t="s">
        <v>145</v>
      </c>
      <c r="BM153" s="151" t="s">
        <v>264</v>
      </c>
    </row>
    <row r="154" spans="1:65" s="2" customFormat="1" ht="24.2" customHeight="1">
      <c r="A154" s="30"/>
      <c r="B154" s="140"/>
      <c r="C154" s="141">
        <v>61</v>
      </c>
      <c r="D154" s="141" t="s">
        <v>141</v>
      </c>
      <c r="E154" s="142" t="s">
        <v>265</v>
      </c>
      <c r="F154" s="143" t="s">
        <v>266</v>
      </c>
      <c r="G154" s="144" t="s">
        <v>215</v>
      </c>
      <c r="H154" s="145">
        <v>1038.375</v>
      </c>
      <c r="I154" s="146">
        <v>5.04</v>
      </c>
      <c r="J154" s="146">
        <f>ROUND(I154*H154,2)</f>
        <v>5233.41</v>
      </c>
      <c r="K154" s="143" t="s">
        <v>729</v>
      </c>
      <c r="L154" s="31"/>
      <c r="M154" s="147" t="s">
        <v>1</v>
      </c>
      <c r="N154" s="148" t="s">
        <v>39</v>
      </c>
      <c r="O154" s="149">
        <v>0</v>
      </c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1" t="s">
        <v>145</v>
      </c>
      <c r="AT154" s="151" t="s">
        <v>141</v>
      </c>
      <c r="AU154" s="151" t="s">
        <v>83</v>
      </c>
      <c r="AY154" s="18" t="s">
        <v>139</v>
      </c>
      <c r="BE154" s="152">
        <f>IF(N154="základní",J154,0)</f>
        <v>5233.41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81</v>
      </c>
      <c r="BK154" s="152">
        <f>ROUND(I154*H154,2)</f>
        <v>5233.41</v>
      </c>
      <c r="BL154" s="18" t="s">
        <v>145</v>
      </c>
      <c r="BM154" s="151" t="s">
        <v>267</v>
      </c>
    </row>
    <row r="155" spans="2:51" s="13" customFormat="1" ht="12">
      <c r="B155" s="163"/>
      <c r="D155" s="153" t="s">
        <v>148</v>
      </c>
      <c r="E155" s="164" t="s">
        <v>1</v>
      </c>
      <c r="F155" s="165" t="s">
        <v>268</v>
      </c>
      <c r="H155" s="166">
        <v>1038.375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148</v>
      </c>
      <c r="AU155" s="164" t="s">
        <v>83</v>
      </c>
      <c r="AV155" s="13" t="s">
        <v>83</v>
      </c>
      <c r="AW155" s="13" t="s">
        <v>31</v>
      </c>
      <c r="AX155" s="13" t="s">
        <v>74</v>
      </c>
      <c r="AY155" s="164" t="s">
        <v>139</v>
      </c>
    </row>
    <row r="156" spans="2:51" s="14" customFormat="1" ht="12">
      <c r="B156" s="170"/>
      <c r="D156" s="153" t="s">
        <v>148</v>
      </c>
      <c r="E156" s="171" t="s">
        <v>1</v>
      </c>
      <c r="F156" s="172" t="s">
        <v>151</v>
      </c>
      <c r="H156" s="173">
        <v>1038.375</v>
      </c>
      <c r="L156" s="170"/>
      <c r="M156" s="174"/>
      <c r="N156" s="175"/>
      <c r="O156" s="175"/>
      <c r="P156" s="175"/>
      <c r="Q156" s="175"/>
      <c r="R156" s="175"/>
      <c r="S156" s="175"/>
      <c r="T156" s="176"/>
      <c r="AT156" s="171" t="s">
        <v>148</v>
      </c>
      <c r="AU156" s="171" t="s">
        <v>83</v>
      </c>
      <c r="AV156" s="14" t="s">
        <v>145</v>
      </c>
      <c r="AW156" s="14" t="s">
        <v>31</v>
      </c>
      <c r="AX156" s="14" t="s">
        <v>81</v>
      </c>
      <c r="AY156" s="171" t="s">
        <v>139</v>
      </c>
    </row>
    <row r="157" spans="1:65" s="2" customFormat="1" ht="24.2" customHeight="1">
      <c r="A157" s="30"/>
      <c r="B157" s="140"/>
      <c r="C157" s="141">
        <v>62</v>
      </c>
      <c r="D157" s="141" t="s">
        <v>141</v>
      </c>
      <c r="E157" s="142" t="s">
        <v>269</v>
      </c>
      <c r="F157" s="143" t="s">
        <v>270</v>
      </c>
      <c r="G157" s="144" t="s">
        <v>215</v>
      </c>
      <c r="H157" s="145">
        <v>115.375</v>
      </c>
      <c r="I157" s="146">
        <v>142.88</v>
      </c>
      <c r="J157" s="146">
        <f>ROUND(I157*H157,2)</f>
        <v>16484.78</v>
      </c>
      <c r="K157" s="143" t="s">
        <v>729</v>
      </c>
      <c r="L157" s="31"/>
      <c r="M157" s="147" t="s">
        <v>1</v>
      </c>
      <c r="N157" s="148" t="s">
        <v>39</v>
      </c>
      <c r="O157" s="149">
        <v>0</v>
      </c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1" t="s">
        <v>145</v>
      </c>
      <c r="AT157" s="151" t="s">
        <v>141</v>
      </c>
      <c r="AU157" s="151" t="s">
        <v>83</v>
      </c>
      <c r="AY157" s="18" t="s">
        <v>139</v>
      </c>
      <c r="BE157" s="152">
        <f>IF(N157="základní",J157,0)</f>
        <v>16484.78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8" t="s">
        <v>81</v>
      </c>
      <c r="BK157" s="152">
        <f>ROUND(I157*H157,2)</f>
        <v>16484.78</v>
      </c>
      <c r="BL157" s="18" t="s">
        <v>145</v>
      </c>
      <c r="BM157" s="151" t="s">
        <v>271</v>
      </c>
    </row>
    <row r="158" spans="1:65" s="2" customFormat="1" ht="24.2" customHeight="1">
      <c r="A158" s="30"/>
      <c r="B158" s="140"/>
      <c r="C158" s="141">
        <v>63</v>
      </c>
      <c r="D158" s="141" t="s">
        <v>141</v>
      </c>
      <c r="E158" s="142" t="s">
        <v>272</v>
      </c>
      <c r="F158" s="143" t="s">
        <v>273</v>
      </c>
      <c r="G158" s="144" t="s">
        <v>215</v>
      </c>
      <c r="H158" s="145">
        <v>692.25</v>
      </c>
      <c r="I158" s="146">
        <v>12.75</v>
      </c>
      <c r="J158" s="146">
        <f>ROUND(I158*H158,2)</f>
        <v>8826.19</v>
      </c>
      <c r="K158" s="143" t="s">
        <v>729</v>
      </c>
      <c r="L158" s="31"/>
      <c r="M158" s="147" t="s">
        <v>1</v>
      </c>
      <c r="N158" s="148" t="s">
        <v>39</v>
      </c>
      <c r="O158" s="149">
        <v>0</v>
      </c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1" t="s">
        <v>145</v>
      </c>
      <c r="AT158" s="151" t="s">
        <v>141</v>
      </c>
      <c r="AU158" s="151" t="s">
        <v>83</v>
      </c>
      <c r="AY158" s="18" t="s">
        <v>139</v>
      </c>
      <c r="BE158" s="152">
        <f>IF(N158="základní",J158,0)</f>
        <v>8826.19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8" t="s">
        <v>81</v>
      </c>
      <c r="BK158" s="152">
        <f>ROUND(I158*H158,2)</f>
        <v>8826.19</v>
      </c>
      <c r="BL158" s="18" t="s">
        <v>145</v>
      </c>
      <c r="BM158" s="151" t="s">
        <v>274</v>
      </c>
    </row>
    <row r="159" spans="2:51" s="13" customFormat="1" ht="12">
      <c r="B159" s="163"/>
      <c r="D159" s="153" t="s">
        <v>148</v>
      </c>
      <c r="E159" s="164" t="s">
        <v>1</v>
      </c>
      <c r="F159" s="165" t="s">
        <v>275</v>
      </c>
      <c r="H159" s="166">
        <v>692.25</v>
      </c>
      <c r="L159" s="163"/>
      <c r="M159" s="167"/>
      <c r="N159" s="168"/>
      <c r="O159" s="168"/>
      <c r="P159" s="168"/>
      <c r="Q159" s="168"/>
      <c r="R159" s="168"/>
      <c r="S159" s="168"/>
      <c r="T159" s="169"/>
      <c r="AT159" s="164" t="s">
        <v>148</v>
      </c>
      <c r="AU159" s="164" t="s">
        <v>83</v>
      </c>
      <c r="AV159" s="13" t="s">
        <v>83</v>
      </c>
      <c r="AW159" s="13" t="s">
        <v>31</v>
      </c>
      <c r="AX159" s="13" t="s">
        <v>74</v>
      </c>
      <c r="AY159" s="164" t="s">
        <v>139</v>
      </c>
    </row>
    <row r="160" spans="2:51" s="14" customFormat="1" ht="12">
      <c r="B160" s="170"/>
      <c r="D160" s="153" t="s">
        <v>148</v>
      </c>
      <c r="E160" s="171" t="s">
        <v>1</v>
      </c>
      <c r="F160" s="172" t="s">
        <v>151</v>
      </c>
      <c r="H160" s="173">
        <v>692.25</v>
      </c>
      <c r="L160" s="170"/>
      <c r="M160" s="174"/>
      <c r="N160" s="175"/>
      <c r="O160" s="175"/>
      <c r="P160" s="175"/>
      <c r="Q160" s="175"/>
      <c r="R160" s="175"/>
      <c r="S160" s="175"/>
      <c r="T160" s="176"/>
      <c r="AT160" s="171" t="s">
        <v>148</v>
      </c>
      <c r="AU160" s="171" t="s">
        <v>83</v>
      </c>
      <c r="AV160" s="14" t="s">
        <v>145</v>
      </c>
      <c r="AW160" s="14" t="s">
        <v>31</v>
      </c>
      <c r="AX160" s="14" t="s">
        <v>81</v>
      </c>
      <c r="AY160" s="171" t="s">
        <v>139</v>
      </c>
    </row>
    <row r="161" spans="1:65" s="2" customFormat="1" ht="24.2" customHeight="1">
      <c r="A161" s="30"/>
      <c r="B161" s="140"/>
      <c r="C161" s="141">
        <v>64</v>
      </c>
      <c r="D161" s="141" t="s">
        <v>141</v>
      </c>
      <c r="E161" s="142" t="s">
        <v>276</v>
      </c>
      <c r="F161" s="143" t="s">
        <v>277</v>
      </c>
      <c r="G161" s="144" t="s">
        <v>215</v>
      </c>
      <c r="H161" s="145">
        <v>14.112</v>
      </c>
      <c r="I161" s="146">
        <v>1440</v>
      </c>
      <c r="J161" s="146">
        <f>ROUND(I161*H161,2)</f>
        <v>20321.28</v>
      </c>
      <c r="K161" s="143" t="s">
        <v>729</v>
      </c>
      <c r="L161" s="31"/>
      <c r="M161" s="147" t="s">
        <v>1</v>
      </c>
      <c r="N161" s="148" t="s">
        <v>39</v>
      </c>
      <c r="O161" s="149">
        <v>0</v>
      </c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1" t="s">
        <v>145</v>
      </c>
      <c r="AT161" s="151" t="s">
        <v>141</v>
      </c>
      <c r="AU161" s="151" t="s">
        <v>83</v>
      </c>
      <c r="AY161" s="18" t="s">
        <v>139</v>
      </c>
      <c r="BE161" s="152">
        <f>IF(N161="základní",J161,0)</f>
        <v>20321.28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8" t="s">
        <v>81</v>
      </c>
      <c r="BK161" s="152">
        <f>ROUND(I161*H161,2)</f>
        <v>20321.28</v>
      </c>
      <c r="BL161" s="18" t="s">
        <v>145</v>
      </c>
      <c r="BM161" s="151" t="s">
        <v>278</v>
      </c>
    </row>
    <row r="162" spans="2:51" s="13" customFormat="1" ht="12">
      <c r="B162" s="163"/>
      <c r="D162" s="153" t="s">
        <v>148</v>
      </c>
      <c r="E162" s="164" t="s">
        <v>1</v>
      </c>
      <c r="F162" s="165" t="s">
        <v>279</v>
      </c>
      <c r="H162" s="166">
        <v>14.112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148</v>
      </c>
      <c r="AU162" s="164" t="s">
        <v>83</v>
      </c>
      <c r="AV162" s="13" t="s">
        <v>83</v>
      </c>
      <c r="AW162" s="13" t="s">
        <v>31</v>
      </c>
      <c r="AX162" s="13" t="s">
        <v>74</v>
      </c>
      <c r="AY162" s="164" t="s">
        <v>139</v>
      </c>
    </row>
    <row r="163" spans="2:51" s="14" customFormat="1" ht="12">
      <c r="B163" s="170"/>
      <c r="D163" s="153" t="s">
        <v>148</v>
      </c>
      <c r="E163" s="171" t="s">
        <v>1</v>
      </c>
      <c r="F163" s="172" t="s">
        <v>151</v>
      </c>
      <c r="H163" s="173">
        <v>14.112</v>
      </c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148</v>
      </c>
      <c r="AU163" s="171" t="s">
        <v>83</v>
      </c>
      <c r="AV163" s="14" t="s">
        <v>145</v>
      </c>
      <c r="AW163" s="14" t="s">
        <v>31</v>
      </c>
      <c r="AX163" s="14" t="s">
        <v>81</v>
      </c>
      <c r="AY163" s="171" t="s">
        <v>139</v>
      </c>
    </row>
    <row r="164" spans="1:65" s="2" customFormat="1" ht="24.2" customHeight="1">
      <c r="A164" s="30"/>
      <c r="B164" s="140"/>
      <c r="C164" s="141">
        <v>65</v>
      </c>
      <c r="D164" s="141" t="s">
        <v>141</v>
      </c>
      <c r="E164" s="142" t="s">
        <v>280</v>
      </c>
      <c r="F164" s="143" t="s">
        <v>281</v>
      </c>
      <c r="G164" s="144" t="s">
        <v>215</v>
      </c>
      <c r="H164" s="145">
        <v>90.72</v>
      </c>
      <c r="I164" s="146">
        <v>330</v>
      </c>
      <c r="J164" s="146">
        <f>ROUND(I164*H164,2)</f>
        <v>29937.6</v>
      </c>
      <c r="K164" s="143" t="s">
        <v>729</v>
      </c>
      <c r="L164" s="31"/>
      <c r="M164" s="195" t="s">
        <v>1</v>
      </c>
      <c r="N164" s="196" t="s">
        <v>39</v>
      </c>
      <c r="O164" s="197">
        <v>0</v>
      </c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1" t="s">
        <v>145</v>
      </c>
      <c r="AT164" s="151" t="s">
        <v>141</v>
      </c>
      <c r="AU164" s="151" t="s">
        <v>83</v>
      </c>
      <c r="AY164" s="18" t="s">
        <v>139</v>
      </c>
      <c r="BE164" s="152">
        <f>IF(N164="základní",J164,0)</f>
        <v>29937.6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8" t="s">
        <v>81</v>
      </c>
      <c r="BK164" s="152">
        <f>ROUND(I164*H164,2)</f>
        <v>29937.6</v>
      </c>
      <c r="BL164" s="18" t="s">
        <v>145</v>
      </c>
      <c r="BM164" s="151" t="s">
        <v>282</v>
      </c>
    </row>
    <row r="165" spans="1:31" s="2" customFormat="1" ht="6.95" customHeight="1">
      <c r="A165" s="30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31"/>
      <c r="M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</sheetData>
  <autoFilter ref="C127:K164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8"/>
  <sheetViews>
    <sheetView showGridLines="0" workbookViewId="0" topLeftCell="A117">
      <selection activeCell="H269" sqref="H26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9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107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5" t="str">
        <f>'Rekapitulace stavby'!K6</f>
        <v>Bytový dům, ul. K Archivu 1993/2, Nový Jičín</v>
      </c>
      <c r="F7" s="256"/>
      <c r="G7" s="256"/>
      <c r="H7" s="256"/>
      <c r="L7" s="21"/>
    </row>
    <row r="8" spans="2:12" ht="12.75">
      <c r="B8" s="21"/>
      <c r="D8" s="27" t="s">
        <v>108</v>
      </c>
      <c r="L8" s="21"/>
    </row>
    <row r="9" spans="2:12" s="1" customFormat="1" ht="16.5" customHeight="1">
      <c r="B9" s="21"/>
      <c r="E9" s="255" t="s">
        <v>109</v>
      </c>
      <c r="F9" s="243"/>
      <c r="G9" s="243"/>
      <c r="H9" s="243"/>
      <c r="L9" s="21"/>
    </row>
    <row r="10" spans="2:12" s="1" customFormat="1" ht="12" customHeight="1">
      <c r="B10" s="21"/>
      <c r="D10" s="27" t="s">
        <v>110</v>
      </c>
      <c r="L10" s="21"/>
    </row>
    <row r="11" spans="1:31" s="2" customFormat="1" ht="16.5" customHeight="1">
      <c r="A11" s="30"/>
      <c r="B11" s="31"/>
      <c r="C11" s="30"/>
      <c r="D11" s="30"/>
      <c r="E11" s="257" t="s">
        <v>111</v>
      </c>
      <c r="F11" s="258"/>
      <c r="G11" s="258"/>
      <c r="H11" s="258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112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15" t="s">
        <v>283</v>
      </c>
      <c r="F13" s="258"/>
      <c r="G13" s="258"/>
      <c r="H13" s="258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44516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42" t="str">
        <f>'Rekapitulace stavby'!E14</f>
        <v>NOSTA, s.r.o.</v>
      </c>
      <c r="F22" s="242"/>
      <c r="G22" s="242"/>
      <c r="H22" s="242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45" t="s">
        <v>1</v>
      </c>
      <c r="F31" s="245"/>
      <c r="G31" s="245"/>
      <c r="H31" s="245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ROUND(J136,2)</f>
        <v>234548.28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ROUND((SUM(BE136:BE307)),2)</f>
        <v>234548.28</v>
      </c>
      <c r="G37" s="30"/>
      <c r="H37" s="30"/>
      <c r="I37" s="104">
        <v>0.21</v>
      </c>
      <c r="J37" s="103">
        <f>ROUND(((SUM(BE136:BE307))*I37),2)</f>
        <v>49255.14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ROUND((SUM(BF136:BF307)),2)</f>
        <v>0</v>
      </c>
      <c r="G38" s="30"/>
      <c r="H38" s="30"/>
      <c r="I38" s="104">
        <v>0.15</v>
      </c>
      <c r="J38" s="103">
        <f>ROUND(((SUM(BF136:BF307))*I38),2)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ROUND((SUM(BG136:BG307)),2)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ROUND((SUM(BH136:BH307)),2)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ROUND((SUM(BI136:BI307)),2)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283803.42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5" t="str">
        <f>E7</f>
        <v>Bytový dům, ul. K Archivu 1993/2, Nový Jičín</v>
      </c>
      <c r="F85" s="256"/>
      <c r="G85" s="256"/>
      <c r="H85" s="25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108</v>
      </c>
      <c r="L86" s="21"/>
    </row>
    <row r="87" spans="2:12" s="1" customFormat="1" ht="16.5" customHeight="1">
      <c r="B87" s="21"/>
      <c r="E87" s="255" t="s">
        <v>109</v>
      </c>
      <c r="F87" s="243"/>
      <c r="G87" s="243"/>
      <c r="H87" s="243"/>
      <c r="L87" s="21"/>
    </row>
    <row r="88" spans="2:12" s="1" customFormat="1" ht="12" customHeight="1">
      <c r="B88" s="21"/>
      <c r="C88" s="27" t="s">
        <v>110</v>
      </c>
      <c r="L88" s="21"/>
    </row>
    <row r="89" spans="1:31" s="2" customFormat="1" ht="16.5" customHeight="1">
      <c r="A89" s="30"/>
      <c r="B89" s="31"/>
      <c r="C89" s="30"/>
      <c r="D89" s="30"/>
      <c r="E89" s="257" t="s">
        <v>111</v>
      </c>
      <c r="F89" s="258"/>
      <c r="G89" s="258"/>
      <c r="H89" s="258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112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15" t="str">
        <f>E13</f>
        <v>016 - ZM 016 - Zpevněné plochy - bourací práce vč.oplocení a doplnění svislé hydroizolace</v>
      </c>
      <c r="F91" s="258"/>
      <c r="G91" s="258"/>
      <c r="H91" s="258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44516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115</v>
      </c>
      <c r="D98" s="105"/>
      <c r="E98" s="105"/>
      <c r="F98" s="105"/>
      <c r="G98" s="105"/>
      <c r="H98" s="105"/>
      <c r="I98" s="105"/>
      <c r="J98" s="114" t="s">
        <v>116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117</v>
      </c>
      <c r="D100" s="30"/>
      <c r="E100" s="30"/>
      <c r="F100" s="30"/>
      <c r="G100" s="30"/>
      <c r="H100" s="30"/>
      <c r="I100" s="30"/>
      <c r="J100" s="69">
        <f>J136</f>
        <v>234548.27999999997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118</v>
      </c>
    </row>
    <row r="101" spans="2:12" s="9" customFormat="1" ht="24.95" customHeight="1">
      <c r="B101" s="116"/>
      <c r="D101" s="117" t="s">
        <v>228</v>
      </c>
      <c r="E101" s="118"/>
      <c r="F101" s="118"/>
      <c r="G101" s="118"/>
      <c r="H101" s="118"/>
      <c r="I101" s="118"/>
      <c r="J101" s="119">
        <f>J137</f>
        <v>190983.78999999998</v>
      </c>
      <c r="L101" s="116"/>
    </row>
    <row r="102" spans="2:12" s="15" customFormat="1" ht="19.9" customHeight="1">
      <c r="B102" s="189"/>
      <c r="D102" s="190" t="s">
        <v>229</v>
      </c>
      <c r="E102" s="191"/>
      <c r="F102" s="191"/>
      <c r="G102" s="191"/>
      <c r="H102" s="191"/>
      <c r="I102" s="191"/>
      <c r="J102" s="192">
        <f>J138</f>
        <v>116345.22999999998</v>
      </c>
      <c r="L102" s="189"/>
    </row>
    <row r="103" spans="2:12" s="15" customFormat="1" ht="19.9" customHeight="1">
      <c r="B103" s="189"/>
      <c r="D103" s="190" t="s">
        <v>284</v>
      </c>
      <c r="E103" s="191"/>
      <c r="F103" s="191"/>
      <c r="G103" s="191"/>
      <c r="H103" s="191"/>
      <c r="I103" s="191"/>
      <c r="J103" s="192">
        <f>J215</f>
        <v>15141.36</v>
      </c>
      <c r="L103" s="189"/>
    </row>
    <row r="104" spans="2:12" s="15" customFormat="1" ht="19.9" customHeight="1">
      <c r="B104" s="189"/>
      <c r="D104" s="190" t="s">
        <v>285</v>
      </c>
      <c r="E104" s="191"/>
      <c r="F104" s="191"/>
      <c r="G104" s="191"/>
      <c r="H104" s="191"/>
      <c r="I104" s="191"/>
      <c r="J104" s="192">
        <f>J219</f>
        <v>5160.65</v>
      </c>
      <c r="L104" s="189"/>
    </row>
    <row r="105" spans="2:12" s="15" customFormat="1" ht="19.9" customHeight="1">
      <c r="B105" s="189"/>
      <c r="D105" s="190" t="s">
        <v>286</v>
      </c>
      <c r="E105" s="191"/>
      <c r="F105" s="191"/>
      <c r="G105" s="191"/>
      <c r="H105" s="191"/>
      <c r="I105" s="191"/>
      <c r="J105" s="192">
        <f>J223</f>
        <v>4052.16</v>
      </c>
      <c r="L105" s="189"/>
    </row>
    <row r="106" spans="2:12" s="15" customFormat="1" ht="19.9" customHeight="1">
      <c r="B106" s="189"/>
      <c r="D106" s="190" t="s">
        <v>287</v>
      </c>
      <c r="E106" s="191"/>
      <c r="F106" s="191"/>
      <c r="G106" s="191"/>
      <c r="H106" s="191"/>
      <c r="I106" s="191"/>
      <c r="J106" s="192">
        <f>J230</f>
        <v>36981.68</v>
      </c>
      <c r="L106" s="189"/>
    </row>
    <row r="107" spans="2:12" s="15" customFormat="1" ht="19.9" customHeight="1">
      <c r="B107" s="189"/>
      <c r="D107" s="190" t="s">
        <v>230</v>
      </c>
      <c r="E107" s="191"/>
      <c r="F107" s="191"/>
      <c r="G107" s="191"/>
      <c r="H107" s="191"/>
      <c r="I107" s="191"/>
      <c r="J107" s="192">
        <f>J255</f>
        <v>31030.65</v>
      </c>
      <c r="L107" s="189"/>
    </row>
    <row r="108" spans="2:12" s="15" customFormat="1" ht="19.9" customHeight="1">
      <c r="B108" s="189"/>
      <c r="D108" s="190" t="s">
        <v>231</v>
      </c>
      <c r="E108" s="191"/>
      <c r="F108" s="191"/>
      <c r="G108" s="191"/>
      <c r="H108" s="191"/>
      <c r="I108" s="191"/>
      <c r="J108" s="192">
        <f>J266</f>
        <v>-67581.28</v>
      </c>
      <c r="L108" s="189"/>
    </row>
    <row r="109" spans="2:12" s="15" customFormat="1" ht="19.9" customHeight="1">
      <c r="B109" s="189"/>
      <c r="D109" s="190" t="s">
        <v>288</v>
      </c>
      <c r="E109" s="191"/>
      <c r="F109" s="191"/>
      <c r="G109" s="191"/>
      <c r="H109" s="191"/>
      <c r="I109" s="191"/>
      <c r="J109" s="192">
        <f>J279</f>
        <v>48907.2</v>
      </c>
      <c r="L109" s="189"/>
    </row>
    <row r="110" spans="2:12" s="15" customFormat="1" ht="19.9" customHeight="1">
      <c r="B110" s="189"/>
      <c r="D110" s="190" t="s">
        <v>289</v>
      </c>
      <c r="E110" s="191"/>
      <c r="F110" s="191"/>
      <c r="G110" s="191"/>
      <c r="H110" s="191"/>
      <c r="I110" s="191"/>
      <c r="J110" s="192">
        <f>J281</f>
        <v>946.14</v>
      </c>
      <c r="L110" s="189"/>
    </row>
    <row r="111" spans="2:12" s="9" customFormat="1" ht="24.95" customHeight="1">
      <c r="B111" s="116"/>
      <c r="D111" s="117" t="s">
        <v>290</v>
      </c>
      <c r="E111" s="118"/>
      <c r="F111" s="118"/>
      <c r="G111" s="118"/>
      <c r="H111" s="118"/>
      <c r="I111" s="118"/>
      <c r="J111" s="119">
        <f>J284</f>
        <v>43564.49</v>
      </c>
      <c r="L111" s="116"/>
    </row>
    <row r="112" spans="2:12" s="15" customFormat="1" ht="19.9" customHeight="1">
      <c r="B112" s="189"/>
      <c r="D112" s="190" t="s">
        <v>291</v>
      </c>
      <c r="E112" s="191"/>
      <c r="F112" s="191"/>
      <c r="G112" s="191"/>
      <c r="H112" s="191"/>
      <c r="I112" s="191"/>
      <c r="J112" s="192">
        <f>J285</f>
        <v>43564.49</v>
      </c>
      <c r="L112" s="189"/>
    </row>
    <row r="113" spans="1:31" s="2" customFormat="1" ht="21.7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5" customHeight="1">
      <c r="A114" s="30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8" spans="1:31" s="2" customFormat="1" ht="6.95" customHeight="1">
      <c r="A118" s="30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4.95" customHeight="1">
      <c r="A119" s="30"/>
      <c r="B119" s="31"/>
      <c r="C119" s="22" t="s">
        <v>125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14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>
      <c r="A122" s="30"/>
      <c r="B122" s="31"/>
      <c r="C122" s="30"/>
      <c r="D122" s="30"/>
      <c r="E122" s="255" t="str">
        <f>E7</f>
        <v>Bytový dům, ul. K Archivu 1993/2, Nový Jičín</v>
      </c>
      <c r="F122" s="256"/>
      <c r="G122" s="256"/>
      <c r="H122" s="256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2:12" s="1" customFormat="1" ht="12" customHeight="1">
      <c r="B123" s="21"/>
      <c r="C123" s="27" t="s">
        <v>108</v>
      </c>
      <c r="L123" s="21"/>
    </row>
    <row r="124" spans="2:12" s="1" customFormat="1" ht="16.5" customHeight="1">
      <c r="B124" s="21"/>
      <c r="E124" s="255" t="s">
        <v>109</v>
      </c>
      <c r="F124" s="243"/>
      <c r="G124" s="243"/>
      <c r="H124" s="243"/>
      <c r="L124" s="21"/>
    </row>
    <row r="125" spans="2:12" s="1" customFormat="1" ht="12" customHeight="1">
      <c r="B125" s="21"/>
      <c r="C125" s="27" t="s">
        <v>110</v>
      </c>
      <c r="L125" s="21"/>
    </row>
    <row r="126" spans="1:31" s="2" customFormat="1" ht="16.5" customHeight="1">
      <c r="A126" s="30"/>
      <c r="B126" s="31"/>
      <c r="C126" s="30"/>
      <c r="D126" s="30"/>
      <c r="E126" s="257" t="s">
        <v>111</v>
      </c>
      <c r="F126" s="258"/>
      <c r="G126" s="258"/>
      <c r="H126" s="258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7" t="s">
        <v>112</v>
      </c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30" customHeight="1">
      <c r="A128" s="30"/>
      <c r="B128" s="31"/>
      <c r="C128" s="30"/>
      <c r="D128" s="30"/>
      <c r="E128" s="215" t="str">
        <f>E13</f>
        <v>016 - ZM 016 - Zpevněné plochy - bourací práce vč.oplocení a doplnění svislé hydroizolace</v>
      </c>
      <c r="F128" s="258"/>
      <c r="G128" s="258"/>
      <c r="H128" s="258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2" customHeight="1">
      <c r="A130" s="30"/>
      <c r="B130" s="31"/>
      <c r="C130" s="27" t="s">
        <v>18</v>
      </c>
      <c r="D130" s="30"/>
      <c r="E130" s="30"/>
      <c r="F130" s="25" t="str">
        <f>F16</f>
        <v xml:space="preserve"> </v>
      </c>
      <c r="G130" s="30"/>
      <c r="H130" s="30"/>
      <c r="I130" s="27" t="s">
        <v>20</v>
      </c>
      <c r="J130" s="53">
        <f>IF(J16="","",J16)</f>
        <v>44516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5.2" customHeight="1">
      <c r="A132" s="30"/>
      <c r="B132" s="31"/>
      <c r="C132" s="27" t="s">
        <v>21</v>
      </c>
      <c r="D132" s="30"/>
      <c r="E132" s="30"/>
      <c r="F132" s="25" t="str">
        <f>E19</f>
        <v xml:space="preserve">Město Nový Jičín - </v>
      </c>
      <c r="G132" s="30"/>
      <c r="H132" s="30"/>
      <c r="I132" s="27" t="s">
        <v>30</v>
      </c>
      <c r="J132" s="28" t="str">
        <f>E25</f>
        <v xml:space="preserve"> 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15.2" customHeight="1">
      <c r="A133" s="30"/>
      <c r="B133" s="31"/>
      <c r="C133" s="27" t="s">
        <v>27</v>
      </c>
      <c r="D133" s="30"/>
      <c r="E133" s="30"/>
      <c r="F133" s="25" t="str">
        <f>IF(E22="","",E22)</f>
        <v>NOSTA, s.r.o.</v>
      </c>
      <c r="G133" s="30"/>
      <c r="H133" s="30"/>
      <c r="I133" s="27" t="s">
        <v>32</v>
      </c>
      <c r="J133" s="28" t="str">
        <f>E28</f>
        <v xml:space="preserve"> </v>
      </c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10.35" customHeight="1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10" customFormat="1" ht="29.25" customHeight="1">
      <c r="A135" s="120"/>
      <c r="B135" s="121"/>
      <c r="C135" s="122" t="s">
        <v>126</v>
      </c>
      <c r="D135" s="123" t="s">
        <v>59</v>
      </c>
      <c r="E135" s="123" t="s">
        <v>55</v>
      </c>
      <c r="F135" s="123" t="s">
        <v>56</v>
      </c>
      <c r="G135" s="123" t="s">
        <v>127</v>
      </c>
      <c r="H135" s="123" t="s">
        <v>128</v>
      </c>
      <c r="I135" s="123" t="s">
        <v>129</v>
      </c>
      <c r="J135" s="123" t="s">
        <v>116</v>
      </c>
      <c r="K135" s="124" t="s">
        <v>130</v>
      </c>
      <c r="L135" s="125"/>
      <c r="M135" s="60" t="s">
        <v>1</v>
      </c>
      <c r="N135" s="61" t="s">
        <v>38</v>
      </c>
      <c r="O135" s="61" t="s">
        <v>131</v>
      </c>
      <c r="P135" s="61" t="s">
        <v>132</v>
      </c>
      <c r="Q135" s="61" t="s">
        <v>133</v>
      </c>
      <c r="R135" s="61" t="s">
        <v>134</v>
      </c>
      <c r="S135" s="61" t="s">
        <v>135</v>
      </c>
      <c r="T135" s="62" t="s">
        <v>136</v>
      </c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</row>
    <row r="136" spans="1:63" s="2" customFormat="1" ht="22.9" customHeight="1">
      <c r="A136" s="30"/>
      <c r="B136" s="31"/>
      <c r="C136" s="67" t="s">
        <v>137</v>
      </c>
      <c r="D136" s="30"/>
      <c r="E136" s="30"/>
      <c r="F136" s="30"/>
      <c r="G136" s="30"/>
      <c r="H136" s="30"/>
      <c r="I136" s="30"/>
      <c r="J136" s="126">
        <f>J137+J284</f>
        <v>234548.27999999997</v>
      </c>
      <c r="K136" s="30"/>
      <c r="L136" s="31"/>
      <c r="M136" s="63"/>
      <c r="N136" s="54"/>
      <c r="O136" s="64"/>
      <c r="P136" s="127">
        <f>P137+P284</f>
        <v>150.1436486</v>
      </c>
      <c r="Q136" s="64"/>
      <c r="R136" s="127">
        <f>R137+R284</f>
        <v>55.1035574375</v>
      </c>
      <c r="S136" s="64"/>
      <c r="T136" s="128">
        <f>T137+T284</f>
        <v>-436.02573960000007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8" t="s">
        <v>73</v>
      </c>
      <c r="AU136" s="18" t="s">
        <v>118</v>
      </c>
      <c r="BK136" s="129">
        <f>BK137+BK284</f>
        <v>226504.43999999994</v>
      </c>
    </row>
    <row r="137" spans="2:63" s="11" customFormat="1" ht="25.9" customHeight="1">
      <c r="B137" s="130"/>
      <c r="D137" s="131" t="s">
        <v>73</v>
      </c>
      <c r="E137" s="132" t="s">
        <v>232</v>
      </c>
      <c r="F137" s="132" t="s">
        <v>233</v>
      </c>
      <c r="J137" s="133">
        <f>J138+J215+J219+J223+J230+J255+J266+J279+J281</f>
        <v>190983.78999999998</v>
      </c>
      <c r="L137" s="130"/>
      <c r="M137" s="134"/>
      <c r="N137" s="135"/>
      <c r="O137" s="135"/>
      <c r="P137" s="136">
        <f>P138+P215+P219+P223+P230+P255+P266+P279+P281</f>
        <v>119.8192986</v>
      </c>
      <c r="Q137" s="135"/>
      <c r="R137" s="136">
        <f>R138+R215+R219+R223+R230+R255+R266+R279+R281</f>
        <v>55.0312804375</v>
      </c>
      <c r="S137" s="135"/>
      <c r="T137" s="137">
        <f>T138+T215+T219+T223+T230+T255+T266+T279+T281</f>
        <v>-436.02573960000007</v>
      </c>
      <c r="AR137" s="131" t="s">
        <v>81</v>
      </c>
      <c r="AT137" s="138" t="s">
        <v>73</v>
      </c>
      <c r="AU137" s="138" t="s">
        <v>74</v>
      </c>
      <c r="AY137" s="131" t="s">
        <v>139</v>
      </c>
      <c r="BK137" s="139">
        <f>BK138+BK215+BK219+BK223+BK230+BK255+BK266+BK279+BK281</f>
        <v>182939.94999999995</v>
      </c>
    </row>
    <row r="138" spans="2:63" s="11" customFormat="1" ht="22.9" customHeight="1">
      <c r="B138" s="130"/>
      <c r="D138" s="131" t="s">
        <v>73</v>
      </c>
      <c r="E138" s="193" t="s">
        <v>81</v>
      </c>
      <c r="F138" s="193" t="s">
        <v>234</v>
      </c>
      <c r="J138" s="194">
        <f>J139+J141+J144+J146+J149+J152+J154+J160+J166+J171+J173+J179+J185+J193+J196+J198+J199+J201+J202+J204+J205+J208+J211+J214</f>
        <v>116345.22999999998</v>
      </c>
      <c r="L138" s="130"/>
      <c r="M138" s="134"/>
      <c r="N138" s="135"/>
      <c r="O138" s="135"/>
      <c r="P138" s="136">
        <f>SUM(P139:P214)</f>
        <v>-45.142230149999996</v>
      </c>
      <c r="Q138" s="135"/>
      <c r="R138" s="136">
        <f>SUM(R139:R214)</f>
        <v>26.8749</v>
      </c>
      <c r="S138" s="135"/>
      <c r="T138" s="137">
        <f>SUM(T139:T214)</f>
        <v>-463.33385000000004</v>
      </c>
      <c r="AR138" s="131" t="s">
        <v>81</v>
      </c>
      <c r="AT138" s="138" t="s">
        <v>73</v>
      </c>
      <c r="AU138" s="138" t="s">
        <v>81</v>
      </c>
      <c r="AY138" s="131" t="s">
        <v>139</v>
      </c>
      <c r="BK138" s="139">
        <f>SUM(BK139:BK214)</f>
        <v>116345.22999999998</v>
      </c>
    </row>
    <row r="139" spans="1:65" s="2" customFormat="1" ht="44.25" customHeight="1">
      <c r="A139" s="30"/>
      <c r="B139" s="140"/>
      <c r="C139" s="141">
        <v>1</v>
      </c>
      <c r="D139" s="141" t="s">
        <v>141</v>
      </c>
      <c r="E139" s="142" t="s">
        <v>292</v>
      </c>
      <c r="F139" s="143" t="s">
        <v>293</v>
      </c>
      <c r="G139" s="144" t="s">
        <v>156</v>
      </c>
      <c r="H139" s="145">
        <v>-300</v>
      </c>
      <c r="I139" s="146">
        <v>24.86</v>
      </c>
      <c r="J139" s="146">
        <f>ROUND(I139*H139,2)</f>
        <v>-7458</v>
      </c>
      <c r="K139" s="143" t="s">
        <v>729</v>
      </c>
      <c r="L139" s="31"/>
      <c r="M139" s="147" t="s">
        <v>1</v>
      </c>
      <c r="N139" s="148" t="s">
        <v>39</v>
      </c>
      <c r="O139" s="149">
        <v>0.035</v>
      </c>
      <c r="P139" s="149">
        <f>O139*H139</f>
        <v>-10.500000000000002</v>
      </c>
      <c r="Q139" s="149">
        <v>0</v>
      </c>
      <c r="R139" s="149">
        <f>Q139*H139</f>
        <v>0</v>
      </c>
      <c r="S139" s="149">
        <v>0.417</v>
      </c>
      <c r="T139" s="150">
        <f>S139*H139</f>
        <v>-125.1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145</v>
      </c>
      <c r="AT139" s="151" t="s">
        <v>141</v>
      </c>
      <c r="AU139" s="151" t="s">
        <v>83</v>
      </c>
      <c r="AY139" s="18" t="s">
        <v>139</v>
      </c>
      <c r="BE139" s="152">
        <f>IF(N139="základní",J139,0)</f>
        <v>-7458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81</v>
      </c>
      <c r="BK139" s="152">
        <f>ROUND(I139*H139,2)</f>
        <v>-7458</v>
      </c>
      <c r="BL139" s="18" t="s">
        <v>145</v>
      </c>
      <c r="BM139" s="151" t="s">
        <v>294</v>
      </c>
    </row>
    <row r="140" spans="2:51" s="13" customFormat="1" ht="12">
      <c r="B140" s="163"/>
      <c r="D140" s="153" t="s">
        <v>148</v>
      </c>
      <c r="E140" s="164" t="s">
        <v>1</v>
      </c>
      <c r="F140" s="165" t="s">
        <v>295</v>
      </c>
      <c r="H140" s="166">
        <v>-300</v>
      </c>
      <c r="L140" s="163"/>
      <c r="M140" s="167"/>
      <c r="N140" s="168"/>
      <c r="O140" s="168"/>
      <c r="P140" s="168"/>
      <c r="Q140" s="168"/>
      <c r="R140" s="168"/>
      <c r="S140" s="168"/>
      <c r="T140" s="169"/>
      <c r="AT140" s="164" t="s">
        <v>148</v>
      </c>
      <c r="AU140" s="164" t="s">
        <v>83</v>
      </c>
      <c r="AV140" s="13" t="s">
        <v>83</v>
      </c>
      <c r="AW140" s="13" t="s">
        <v>31</v>
      </c>
      <c r="AX140" s="13" t="s">
        <v>81</v>
      </c>
      <c r="AY140" s="164" t="s">
        <v>139</v>
      </c>
    </row>
    <row r="141" spans="1:65" s="2" customFormat="1" ht="33" customHeight="1">
      <c r="A141" s="30"/>
      <c r="B141" s="140"/>
      <c r="C141" s="141"/>
      <c r="D141" s="141" t="s">
        <v>141</v>
      </c>
      <c r="E141" s="142" t="s">
        <v>296</v>
      </c>
      <c r="F141" s="143" t="s">
        <v>297</v>
      </c>
      <c r="G141" s="144" t="s">
        <v>156</v>
      </c>
      <c r="H141" s="145">
        <v>1.6</v>
      </c>
      <c r="I141" s="146">
        <v>52.88</v>
      </c>
      <c r="J141" s="146">
        <f>ROUND(I141*H141,2)</f>
        <v>84.61</v>
      </c>
      <c r="K141" s="143" t="s">
        <v>728</v>
      </c>
      <c r="L141" s="31"/>
      <c r="M141" s="147" t="s">
        <v>1</v>
      </c>
      <c r="N141" s="148" t="s">
        <v>39</v>
      </c>
      <c r="O141" s="149">
        <v>0.059</v>
      </c>
      <c r="P141" s="149">
        <f>O141*H141</f>
        <v>0.0944</v>
      </c>
      <c r="Q141" s="149">
        <v>0</v>
      </c>
      <c r="R141" s="149">
        <f>Q141*H141</f>
        <v>0</v>
      </c>
      <c r="S141" s="149">
        <v>0.417</v>
      </c>
      <c r="T141" s="150">
        <f>S141*H141</f>
        <v>0.6672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1" t="s">
        <v>145</v>
      </c>
      <c r="AT141" s="151" t="s">
        <v>141</v>
      </c>
      <c r="AU141" s="151" t="s">
        <v>83</v>
      </c>
      <c r="AY141" s="18" t="s">
        <v>139</v>
      </c>
      <c r="BE141" s="152">
        <f>IF(N141="základní",J141,0)</f>
        <v>84.61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8" t="s">
        <v>81</v>
      </c>
      <c r="BK141" s="152">
        <f>ROUND(I141*H141,2)</f>
        <v>84.61</v>
      </c>
      <c r="BL141" s="18" t="s">
        <v>145</v>
      </c>
      <c r="BM141" s="151" t="s">
        <v>298</v>
      </c>
    </row>
    <row r="142" spans="2:51" s="12" customFormat="1" ht="12">
      <c r="B142" s="157"/>
      <c r="D142" s="153" t="s">
        <v>148</v>
      </c>
      <c r="E142" s="158" t="s">
        <v>1</v>
      </c>
      <c r="F142" s="159" t="s">
        <v>750</v>
      </c>
      <c r="H142" s="158" t="s">
        <v>1</v>
      </c>
      <c r="L142" s="157"/>
      <c r="M142" s="160"/>
      <c r="N142" s="161"/>
      <c r="O142" s="161"/>
      <c r="P142" s="161"/>
      <c r="Q142" s="161"/>
      <c r="R142" s="161"/>
      <c r="S142" s="161"/>
      <c r="T142" s="162"/>
      <c r="AT142" s="158" t="s">
        <v>148</v>
      </c>
      <c r="AU142" s="158" t="s">
        <v>83</v>
      </c>
      <c r="AV142" s="12" t="s">
        <v>81</v>
      </c>
      <c r="AW142" s="12" t="s">
        <v>31</v>
      </c>
      <c r="AX142" s="12" t="s">
        <v>74</v>
      </c>
      <c r="AY142" s="158" t="s">
        <v>139</v>
      </c>
    </row>
    <row r="143" spans="2:51" s="13" customFormat="1" ht="12">
      <c r="B143" s="163"/>
      <c r="D143" s="153" t="s">
        <v>148</v>
      </c>
      <c r="E143" s="164" t="s">
        <v>1</v>
      </c>
      <c r="F143" s="165" t="s">
        <v>751</v>
      </c>
      <c r="H143" s="166">
        <v>1.6</v>
      </c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148</v>
      </c>
      <c r="AU143" s="164" t="s">
        <v>83</v>
      </c>
      <c r="AV143" s="13" t="s">
        <v>83</v>
      </c>
      <c r="AW143" s="13" t="s">
        <v>31</v>
      </c>
      <c r="AX143" s="13" t="s">
        <v>81</v>
      </c>
      <c r="AY143" s="164" t="s">
        <v>139</v>
      </c>
    </row>
    <row r="144" spans="1:65" s="2" customFormat="1" ht="37.9" customHeight="1">
      <c r="A144" s="30"/>
      <c r="B144" s="140"/>
      <c r="C144" s="141" t="s">
        <v>83</v>
      </c>
      <c r="D144" s="141" t="s">
        <v>141</v>
      </c>
      <c r="E144" s="142" t="s">
        <v>299</v>
      </c>
      <c r="F144" s="143" t="s">
        <v>300</v>
      </c>
      <c r="G144" s="144" t="s">
        <v>156</v>
      </c>
      <c r="H144" s="145">
        <v>-250</v>
      </c>
      <c r="I144" s="146">
        <v>38.36</v>
      </c>
      <c r="J144" s="146">
        <f>ROUND(I144*H144,2)</f>
        <v>-9590</v>
      </c>
      <c r="K144" s="143" t="s">
        <v>729</v>
      </c>
      <c r="L144" s="31"/>
      <c r="M144" s="147" t="s">
        <v>1</v>
      </c>
      <c r="N144" s="148" t="s">
        <v>39</v>
      </c>
      <c r="O144" s="149">
        <v>0</v>
      </c>
      <c r="P144" s="149">
        <f>O144*H144</f>
        <v>0</v>
      </c>
      <c r="Q144" s="149">
        <v>0</v>
      </c>
      <c r="R144" s="149">
        <f>Q144*H144</f>
        <v>0</v>
      </c>
      <c r="S144" s="149">
        <v>0.295</v>
      </c>
      <c r="T144" s="150">
        <f>S144*H144</f>
        <v>-73.75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1" t="s">
        <v>145</v>
      </c>
      <c r="AT144" s="151" t="s">
        <v>141</v>
      </c>
      <c r="AU144" s="151" t="s">
        <v>83</v>
      </c>
      <c r="AY144" s="18" t="s">
        <v>139</v>
      </c>
      <c r="BE144" s="152">
        <f>IF(N144="základní",J144,0)</f>
        <v>-9590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81</v>
      </c>
      <c r="BK144" s="152">
        <f>ROUND(I144*H144,2)</f>
        <v>-9590</v>
      </c>
      <c r="BL144" s="18" t="s">
        <v>145</v>
      </c>
      <c r="BM144" s="151" t="s">
        <v>301</v>
      </c>
    </row>
    <row r="145" spans="2:51" s="13" customFormat="1" ht="12">
      <c r="B145" s="163"/>
      <c r="D145" s="153" t="s">
        <v>148</v>
      </c>
      <c r="E145" s="164" t="s">
        <v>1</v>
      </c>
      <c r="F145" s="165" t="s">
        <v>302</v>
      </c>
      <c r="H145" s="166">
        <v>-250</v>
      </c>
      <c r="L145" s="163"/>
      <c r="M145" s="167"/>
      <c r="N145" s="168"/>
      <c r="O145" s="168"/>
      <c r="P145" s="168"/>
      <c r="Q145" s="168"/>
      <c r="R145" s="168"/>
      <c r="S145" s="168"/>
      <c r="T145" s="169"/>
      <c r="AT145" s="164" t="s">
        <v>148</v>
      </c>
      <c r="AU145" s="164" t="s">
        <v>83</v>
      </c>
      <c r="AV145" s="13" t="s">
        <v>83</v>
      </c>
      <c r="AW145" s="13" t="s">
        <v>31</v>
      </c>
      <c r="AX145" s="13" t="s">
        <v>81</v>
      </c>
      <c r="AY145" s="164" t="s">
        <v>139</v>
      </c>
    </row>
    <row r="146" spans="1:65" s="2" customFormat="1" ht="33" customHeight="1">
      <c r="A146" s="30"/>
      <c r="B146" s="140"/>
      <c r="C146" s="141"/>
      <c r="D146" s="141" t="s">
        <v>141</v>
      </c>
      <c r="E146" s="142" t="s">
        <v>303</v>
      </c>
      <c r="F146" s="143" t="s">
        <v>304</v>
      </c>
      <c r="G146" s="144" t="s">
        <v>156</v>
      </c>
      <c r="H146" s="145">
        <v>16</v>
      </c>
      <c r="I146" s="146">
        <v>35.28</v>
      </c>
      <c r="J146" s="146">
        <f>ROUND(I146*H146,2)</f>
        <v>564.48</v>
      </c>
      <c r="K146" s="143" t="s">
        <v>728</v>
      </c>
      <c r="L146" s="31"/>
      <c r="M146" s="147" t="s">
        <v>1</v>
      </c>
      <c r="N146" s="148" t="s">
        <v>39</v>
      </c>
      <c r="O146" s="149">
        <v>0.044</v>
      </c>
      <c r="P146" s="149">
        <f>O146*H146</f>
        <v>0.704</v>
      </c>
      <c r="Q146" s="149">
        <v>0</v>
      </c>
      <c r="R146" s="149">
        <f>Q146*H146</f>
        <v>0</v>
      </c>
      <c r="S146" s="149">
        <v>0.225</v>
      </c>
      <c r="T146" s="150">
        <f>S146*H146</f>
        <v>3.6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1" t="s">
        <v>145</v>
      </c>
      <c r="AT146" s="151" t="s">
        <v>141</v>
      </c>
      <c r="AU146" s="151" t="s">
        <v>83</v>
      </c>
      <c r="AY146" s="18" t="s">
        <v>139</v>
      </c>
      <c r="BE146" s="152">
        <f>IF(N146="základní",J146,0)</f>
        <v>564.48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8" t="s">
        <v>81</v>
      </c>
      <c r="BK146" s="152">
        <f>ROUND(I146*H146,2)</f>
        <v>564.48</v>
      </c>
      <c r="BL146" s="18" t="s">
        <v>145</v>
      </c>
      <c r="BM146" s="151" t="s">
        <v>305</v>
      </c>
    </row>
    <row r="147" spans="2:51" s="12" customFormat="1" ht="12">
      <c r="B147" s="157"/>
      <c r="D147" s="153" t="s">
        <v>148</v>
      </c>
      <c r="E147" s="158" t="s">
        <v>1</v>
      </c>
      <c r="F147" s="159" t="s">
        <v>752</v>
      </c>
      <c r="H147" s="158" t="s">
        <v>1</v>
      </c>
      <c r="L147" s="157"/>
      <c r="M147" s="160"/>
      <c r="N147" s="161"/>
      <c r="O147" s="161"/>
      <c r="P147" s="161"/>
      <c r="Q147" s="161"/>
      <c r="R147" s="161"/>
      <c r="S147" s="161"/>
      <c r="T147" s="162"/>
      <c r="AT147" s="158" t="s">
        <v>148</v>
      </c>
      <c r="AU147" s="158" t="s">
        <v>83</v>
      </c>
      <c r="AV147" s="12" t="s">
        <v>81</v>
      </c>
      <c r="AW147" s="12" t="s">
        <v>31</v>
      </c>
      <c r="AX147" s="12" t="s">
        <v>74</v>
      </c>
      <c r="AY147" s="158" t="s">
        <v>139</v>
      </c>
    </row>
    <row r="148" spans="2:51" s="13" customFormat="1" ht="12">
      <c r="B148" s="163"/>
      <c r="D148" s="153" t="s">
        <v>148</v>
      </c>
      <c r="E148" s="164" t="s">
        <v>1</v>
      </c>
      <c r="F148" s="165" t="s">
        <v>753</v>
      </c>
      <c r="H148" s="166">
        <v>16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148</v>
      </c>
      <c r="AU148" s="164" t="s">
        <v>83</v>
      </c>
      <c r="AV148" s="13" t="s">
        <v>83</v>
      </c>
      <c r="AW148" s="13" t="s">
        <v>31</v>
      </c>
      <c r="AX148" s="13" t="s">
        <v>81</v>
      </c>
      <c r="AY148" s="164" t="s">
        <v>139</v>
      </c>
    </row>
    <row r="149" spans="1:65" s="2" customFormat="1" ht="24.2" customHeight="1">
      <c r="A149" s="30"/>
      <c r="B149" s="140"/>
      <c r="C149" s="141"/>
      <c r="D149" s="141" t="s">
        <v>141</v>
      </c>
      <c r="E149" s="142" t="s">
        <v>306</v>
      </c>
      <c r="F149" s="143" t="s">
        <v>307</v>
      </c>
      <c r="G149" s="144" t="s">
        <v>156</v>
      </c>
      <c r="H149" s="145">
        <v>18.5</v>
      </c>
      <c r="I149" s="146">
        <v>56.56</v>
      </c>
      <c r="J149" s="146">
        <f>ROUND(I149*H149,2)</f>
        <v>1046.36</v>
      </c>
      <c r="K149" s="143" t="s">
        <v>728</v>
      </c>
      <c r="L149" s="31"/>
      <c r="M149" s="147" t="s">
        <v>1</v>
      </c>
      <c r="N149" s="148" t="s">
        <v>39</v>
      </c>
      <c r="O149" s="149">
        <v>0.208</v>
      </c>
      <c r="P149" s="149">
        <f>O149*H149</f>
        <v>3.848</v>
      </c>
      <c r="Q149" s="149">
        <v>0</v>
      </c>
      <c r="R149" s="149">
        <f>Q149*H149</f>
        <v>0</v>
      </c>
      <c r="S149" s="149">
        <v>0.255</v>
      </c>
      <c r="T149" s="150">
        <f>S149*H149</f>
        <v>4.7175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1" t="s">
        <v>145</v>
      </c>
      <c r="AT149" s="151" t="s">
        <v>141</v>
      </c>
      <c r="AU149" s="151" t="s">
        <v>83</v>
      </c>
      <c r="AY149" s="18" t="s">
        <v>139</v>
      </c>
      <c r="BE149" s="152">
        <f>IF(N149="základní",J149,0)</f>
        <v>1046.36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8" t="s">
        <v>81</v>
      </c>
      <c r="BK149" s="152">
        <f>ROUND(I149*H149,2)</f>
        <v>1046.36</v>
      </c>
      <c r="BL149" s="18" t="s">
        <v>145</v>
      </c>
      <c r="BM149" s="151" t="s">
        <v>308</v>
      </c>
    </row>
    <row r="150" spans="2:51" s="12" customFormat="1" ht="12">
      <c r="B150" s="157"/>
      <c r="D150" s="153" t="s">
        <v>148</v>
      </c>
      <c r="E150" s="158" t="s">
        <v>1</v>
      </c>
      <c r="F150" s="159" t="s">
        <v>309</v>
      </c>
      <c r="H150" s="158" t="s">
        <v>1</v>
      </c>
      <c r="L150" s="157"/>
      <c r="M150" s="160"/>
      <c r="N150" s="161"/>
      <c r="O150" s="161"/>
      <c r="P150" s="161"/>
      <c r="Q150" s="161"/>
      <c r="R150" s="161"/>
      <c r="S150" s="161"/>
      <c r="T150" s="162"/>
      <c r="AT150" s="158" t="s">
        <v>148</v>
      </c>
      <c r="AU150" s="158" t="s">
        <v>83</v>
      </c>
      <c r="AV150" s="12" t="s">
        <v>81</v>
      </c>
      <c r="AW150" s="12" t="s">
        <v>31</v>
      </c>
      <c r="AX150" s="12" t="s">
        <v>74</v>
      </c>
      <c r="AY150" s="158" t="s">
        <v>139</v>
      </c>
    </row>
    <row r="151" spans="2:51" s="13" customFormat="1" ht="12">
      <c r="B151" s="163"/>
      <c r="D151" s="153" t="s">
        <v>148</v>
      </c>
      <c r="E151" s="164" t="s">
        <v>1</v>
      </c>
      <c r="F151" s="165" t="s">
        <v>310</v>
      </c>
      <c r="H151" s="166">
        <v>18.5</v>
      </c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148</v>
      </c>
      <c r="AU151" s="164" t="s">
        <v>83</v>
      </c>
      <c r="AV151" s="13" t="s">
        <v>83</v>
      </c>
      <c r="AW151" s="13" t="s">
        <v>31</v>
      </c>
      <c r="AX151" s="13" t="s">
        <v>81</v>
      </c>
      <c r="AY151" s="164" t="s">
        <v>139</v>
      </c>
    </row>
    <row r="152" spans="1:65" s="2" customFormat="1" ht="33" customHeight="1">
      <c r="A152" s="30"/>
      <c r="B152" s="140"/>
      <c r="C152" s="141" t="s">
        <v>90</v>
      </c>
      <c r="D152" s="141" t="s">
        <v>141</v>
      </c>
      <c r="E152" s="142" t="s">
        <v>311</v>
      </c>
      <c r="F152" s="143" t="s">
        <v>312</v>
      </c>
      <c r="G152" s="144" t="s">
        <v>156</v>
      </c>
      <c r="H152" s="145">
        <v>-550</v>
      </c>
      <c r="I152" s="146">
        <v>17.71</v>
      </c>
      <c r="J152" s="146">
        <f>ROUND(I152*H152,2)</f>
        <v>-9740.5</v>
      </c>
      <c r="K152" s="143" t="s">
        <v>729</v>
      </c>
      <c r="L152" s="31"/>
      <c r="M152" s="147" t="s">
        <v>1</v>
      </c>
      <c r="N152" s="148" t="s">
        <v>39</v>
      </c>
      <c r="O152" s="149">
        <v>0</v>
      </c>
      <c r="P152" s="149">
        <f>O152*H152</f>
        <v>0</v>
      </c>
      <c r="Q152" s="149">
        <v>0</v>
      </c>
      <c r="R152" s="149">
        <f>Q152*H152</f>
        <v>0</v>
      </c>
      <c r="S152" s="149">
        <v>0.18</v>
      </c>
      <c r="T152" s="150">
        <f>S152*H152</f>
        <v>-99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145</v>
      </c>
      <c r="AT152" s="151" t="s">
        <v>141</v>
      </c>
      <c r="AU152" s="151" t="s">
        <v>83</v>
      </c>
      <c r="AY152" s="18" t="s">
        <v>139</v>
      </c>
      <c r="BE152" s="152">
        <f>IF(N152="základní",J152,0)</f>
        <v>-9740.5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81</v>
      </c>
      <c r="BK152" s="152">
        <f>ROUND(I152*H152,2)</f>
        <v>-9740.5</v>
      </c>
      <c r="BL152" s="18" t="s">
        <v>145</v>
      </c>
      <c r="BM152" s="151" t="s">
        <v>313</v>
      </c>
    </row>
    <row r="153" spans="2:51" s="13" customFormat="1" ht="12">
      <c r="B153" s="163"/>
      <c r="D153" s="153" t="s">
        <v>148</v>
      </c>
      <c r="E153" s="164" t="s">
        <v>1</v>
      </c>
      <c r="F153" s="165" t="s">
        <v>314</v>
      </c>
      <c r="H153" s="166">
        <v>-550</v>
      </c>
      <c r="L153" s="163"/>
      <c r="M153" s="167"/>
      <c r="N153" s="168"/>
      <c r="O153" s="168"/>
      <c r="P153" s="168"/>
      <c r="Q153" s="168"/>
      <c r="R153" s="168"/>
      <c r="S153" s="168"/>
      <c r="T153" s="169"/>
      <c r="AT153" s="164" t="s">
        <v>148</v>
      </c>
      <c r="AU153" s="164" t="s">
        <v>83</v>
      </c>
      <c r="AV153" s="13" t="s">
        <v>83</v>
      </c>
      <c r="AW153" s="13" t="s">
        <v>31</v>
      </c>
      <c r="AX153" s="13" t="s">
        <v>81</v>
      </c>
      <c r="AY153" s="164" t="s">
        <v>139</v>
      </c>
    </row>
    <row r="154" spans="1:65" s="2" customFormat="1" ht="24.2" customHeight="1">
      <c r="A154" s="30"/>
      <c r="B154" s="140"/>
      <c r="C154" s="141"/>
      <c r="D154" s="141" t="s">
        <v>141</v>
      </c>
      <c r="E154" s="142" t="s">
        <v>315</v>
      </c>
      <c r="F154" s="143" t="s">
        <v>316</v>
      </c>
      <c r="G154" s="144" t="s">
        <v>156</v>
      </c>
      <c r="H154" s="145">
        <v>17.6</v>
      </c>
      <c r="I154" s="146">
        <v>32.96</v>
      </c>
      <c r="J154" s="146">
        <f>ROUND(I154*H154,2)</f>
        <v>580.1</v>
      </c>
      <c r="K154" s="143" t="s">
        <v>728</v>
      </c>
      <c r="L154" s="31"/>
      <c r="M154" s="147" t="s">
        <v>1</v>
      </c>
      <c r="N154" s="148" t="s">
        <v>39</v>
      </c>
      <c r="O154" s="149">
        <v>0.076</v>
      </c>
      <c r="P154" s="149">
        <f>O154*H154</f>
        <v>1.3376000000000001</v>
      </c>
      <c r="Q154" s="149">
        <v>0</v>
      </c>
      <c r="R154" s="149">
        <f>Q154*H154</f>
        <v>0</v>
      </c>
      <c r="S154" s="149">
        <v>0.18</v>
      </c>
      <c r="T154" s="150">
        <f>S154*H154</f>
        <v>3.168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1" t="s">
        <v>145</v>
      </c>
      <c r="AT154" s="151" t="s">
        <v>141</v>
      </c>
      <c r="AU154" s="151" t="s">
        <v>83</v>
      </c>
      <c r="AY154" s="18" t="s">
        <v>139</v>
      </c>
      <c r="BE154" s="152">
        <f>IF(N154="základní",J154,0)</f>
        <v>580.1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81</v>
      </c>
      <c r="BK154" s="152">
        <f>ROUND(I154*H154,2)</f>
        <v>580.1</v>
      </c>
      <c r="BL154" s="18" t="s">
        <v>145</v>
      </c>
      <c r="BM154" s="151" t="s">
        <v>317</v>
      </c>
    </row>
    <row r="155" spans="2:51" s="12" customFormat="1" ht="12">
      <c r="B155" s="157"/>
      <c r="D155" s="153" t="s">
        <v>148</v>
      </c>
      <c r="E155" s="158" t="s">
        <v>1</v>
      </c>
      <c r="F155" s="159" t="s">
        <v>754</v>
      </c>
      <c r="H155" s="158" t="s">
        <v>1</v>
      </c>
      <c r="L155" s="157"/>
      <c r="M155" s="160"/>
      <c r="N155" s="161"/>
      <c r="O155" s="161"/>
      <c r="P155" s="161"/>
      <c r="Q155" s="161"/>
      <c r="R155" s="161"/>
      <c r="S155" s="161"/>
      <c r="T155" s="162"/>
      <c r="AT155" s="158" t="s">
        <v>148</v>
      </c>
      <c r="AU155" s="158" t="s">
        <v>83</v>
      </c>
      <c r="AV155" s="12" t="s">
        <v>81</v>
      </c>
      <c r="AW155" s="12" t="s">
        <v>31</v>
      </c>
      <c r="AX155" s="12" t="s">
        <v>74</v>
      </c>
      <c r="AY155" s="158" t="s">
        <v>139</v>
      </c>
    </row>
    <row r="156" spans="2:51" s="13" customFormat="1" ht="12">
      <c r="B156" s="163"/>
      <c r="D156" s="153" t="s">
        <v>148</v>
      </c>
      <c r="E156" s="164" t="s">
        <v>1</v>
      </c>
      <c r="F156" s="165" t="s">
        <v>751</v>
      </c>
      <c r="H156" s="166">
        <v>1.6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148</v>
      </c>
      <c r="AU156" s="164" t="s">
        <v>83</v>
      </c>
      <c r="AV156" s="13" t="s">
        <v>83</v>
      </c>
      <c r="AW156" s="13" t="s">
        <v>31</v>
      </c>
      <c r="AX156" s="13" t="s">
        <v>74</v>
      </c>
      <c r="AY156" s="164" t="s">
        <v>139</v>
      </c>
    </row>
    <row r="157" spans="2:51" s="12" customFormat="1" ht="12">
      <c r="B157" s="157"/>
      <c r="D157" s="153" t="s">
        <v>148</v>
      </c>
      <c r="E157" s="158" t="s">
        <v>1</v>
      </c>
      <c r="F157" s="159" t="s">
        <v>754</v>
      </c>
      <c r="H157" s="158" t="s">
        <v>1</v>
      </c>
      <c r="L157" s="157"/>
      <c r="M157" s="160"/>
      <c r="N157" s="161"/>
      <c r="O157" s="161"/>
      <c r="P157" s="161"/>
      <c r="Q157" s="161"/>
      <c r="R157" s="161"/>
      <c r="S157" s="161"/>
      <c r="T157" s="162"/>
      <c r="AT157" s="158" t="s">
        <v>148</v>
      </c>
      <c r="AU157" s="158" t="s">
        <v>83</v>
      </c>
      <c r="AV157" s="12" t="s">
        <v>81</v>
      </c>
      <c r="AW157" s="12" t="s">
        <v>31</v>
      </c>
      <c r="AX157" s="12" t="s">
        <v>74</v>
      </c>
      <c r="AY157" s="158" t="s">
        <v>139</v>
      </c>
    </row>
    <row r="158" spans="2:51" s="13" customFormat="1" ht="12">
      <c r="B158" s="163"/>
      <c r="D158" s="153" t="s">
        <v>148</v>
      </c>
      <c r="E158" s="164" t="s">
        <v>1</v>
      </c>
      <c r="F158" s="165" t="s">
        <v>753</v>
      </c>
      <c r="H158" s="166">
        <v>16</v>
      </c>
      <c r="L158" s="163"/>
      <c r="M158" s="167"/>
      <c r="N158" s="168"/>
      <c r="O158" s="168"/>
      <c r="P158" s="168"/>
      <c r="Q158" s="168"/>
      <c r="R158" s="168"/>
      <c r="S158" s="168"/>
      <c r="T158" s="169"/>
      <c r="AT158" s="164" t="s">
        <v>148</v>
      </c>
      <c r="AU158" s="164" t="s">
        <v>83</v>
      </c>
      <c r="AV158" s="13" t="s">
        <v>83</v>
      </c>
      <c r="AW158" s="13" t="s">
        <v>31</v>
      </c>
      <c r="AX158" s="13" t="s">
        <v>74</v>
      </c>
      <c r="AY158" s="164" t="s">
        <v>139</v>
      </c>
    </row>
    <row r="159" spans="2:51" s="14" customFormat="1" ht="12">
      <c r="B159" s="170"/>
      <c r="D159" s="153" t="s">
        <v>148</v>
      </c>
      <c r="E159" s="171" t="s">
        <v>1</v>
      </c>
      <c r="F159" s="172" t="s">
        <v>151</v>
      </c>
      <c r="H159" s="173">
        <v>17.6</v>
      </c>
      <c r="L159" s="170"/>
      <c r="M159" s="174"/>
      <c r="N159" s="175"/>
      <c r="O159" s="175"/>
      <c r="P159" s="175"/>
      <c r="Q159" s="175"/>
      <c r="R159" s="175"/>
      <c r="S159" s="175"/>
      <c r="T159" s="176"/>
      <c r="AT159" s="171" t="s">
        <v>148</v>
      </c>
      <c r="AU159" s="171" t="s">
        <v>83</v>
      </c>
      <c r="AV159" s="14" t="s">
        <v>145</v>
      </c>
      <c r="AW159" s="14" t="s">
        <v>31</v>
      </c>
      <c r="AX159" s="14" t="s">
        <v>81</v>
      </c>
      <c r="AY159" s="171" t="s">
        <v>139</v>
      </c>
    </row>
    <row r="160" spans="1:65" s="2" customFormat="1" ht="33" customHeight="1">
      <c r="A160" s="30"/>
      <c r="B160" s="140"/>
      <c r="C160" s="141"/>
      <c r="D160" s="141" t="s">
        <v>141</v>
      </c>
      <c r="E160" s="142" t="s">
        <v>318</v>
      </c>
      <c r="F160" s="143" t="s">
        <v>319</v>
      </c>
      <c r="G160" s="144" t="s">
        <v>156</v>
      </c>
      <c r="H160" s="145">
        <v>13.4</v>
      </c>
      <c r="I160" s="146">
        <v>81.6</v>
      </c>
      <c r="J160" s="146">
        <f>ROUND(I160*H160,2)</f>
        <v>1093.44</v>
      </c>
      <c r="K160" s="143" t="s">
        <v>728</v>
      </c>
      <c r="L160" s="31"/>
      <c r="M160" s="147" t="s">
        <v>1</v>
      </c>
      <c r="N160" s="148" t="s">
        <v>39</v>
      </c>
      <c r="O160" s="149">
        <v>0.195</v>
      </c>
      <c r="P160" s="149">
        <f>O160*H160</f>
        <v>2.613</v>
      </c>
      <c r="Q160" s="149">
        <v>0</v>
      </c>
      <c r="R160" s="149">
        <f>Q160*H160</f>
        <v>0</v>
      </c>
      <c r="S160" s="149">
        <v>0.5</v>
      </c>
      <c r="T160" s="150">
        <f>S160*H160</f>
        <v>6.7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145</v>
      </c>
      <c r="AT160" s="151" t="s">
        <v>141</v>
      </c>
      <c r="AU160" s="151" t="s">
        <v>83</v>
      </c>
      <c r="AY160" s="18" t="s">
        <v>139</v>
      </c>
      <c r="BE160" s="152">
        <f>IF(N160="základní",J160,0)</f>
        <v>1093.44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81</v>
      </c>
      <c r="BK160" s="152">
        <f>ROUND(I160*H160,2)</f>
        <v>1093.44</v>
      </c>
      <c r="BL160" s="18" t="s">
        <v>145</v>
      </c>
      <c r="BM160" s="151" t="s">
        <v>320</v>
      </c>
    </row>
    <row r="161" spans="2:51" s="12" customFormat="1" ht="12">
      <c r="B161" s="157"/>
      <c r="D161" s="153" t="s">
        <v>148</v>
      </c>
      <c r="E161" s="158" t="s">
        <v>1</v>
      </c>
      <c r="F161" s="159" t="s">
        <v>321</v>
      </c>
      <c r="H161" s="158" t="s">
        <v>1</v>
      </c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148</v>
      </c>
      <c r="AU161" s="158" t="s">
        <v>83</v>
      </c>
      <c r="AV161" s="12" t="s">
        <v>81</v>
      </c>
      <c r="AW161" s="12" t="s">
        <v>31</v>
      </c>
      <c r="AX161" s="12" t="s">
        <v>74</v>
      </c>
      <c r="AY161" s="158" t="s">
        <v>139</v>
      </c>
    </row>
    <row r="162" spans="2:51" s="13" customFormat="1" ht="12">
      <c r="B162" s="163"/>
      <c r="D162" s="153" t="s">
        <v>148</v>
      </c>
      <c r="E162" s="164" t="s">
        <v>1</v>
      </c>
      <c r="F162" s="165" t="s">
        <v>322</v>
      </c>
      <c r="H162" s="166">
        <v>9.4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148</v>
      </c>
      <c r="AU162" s="164" t="s">
        <v>83</v>
      </c>
      <c r="AV162" s="13" t="s">
        <v>83</v>
      </c>
      <c r="AW162" s="13" t="s">
        <v>31</v>
      </c>
      <c r="AX162" s="13" t="s">
        <v>74</v>
      </c>
      <c r="AY162" s="164" t="s">
        <v>139</v>
      </c>
    </row>
    <row r="163" spans="2:51" s="12" customFormat="1" ht="12">
      <c r="B163" s="157"/>
      <c r="D163" s="153" t="s">
        <v>148</v>
      </c>
      <c r="E163" s="158" t="s">
        <v>1</v>
      </c>
      <c r="F163" s="159" t="s">
        <v>323</v>
      </c>
      <c r="H163" s="158" t="s">
        <v>1</v>
      </c>
      <c r="L163" s="157"/>
      <c r="M163" s="160"/>
      <c r="N163" s="161"/>
      <c r="O163" s="161"/>
      <c r="P163" s="161"/>
      <c r="Q163" s="161"/>
      <c r="R163" s="161"/>
      <c r="S163" s="161"/>
      <c r="T163" s="162"/>
      <c r="AT163" s="158" t="s">
        <v>148</v>
      </c>
      <c r="AU163" s="158" t="s">
        <v>83</v>
      </c>
      <c r="AV163" s="12" t="s">
        <v>81</v>
      </c>
      <c r="AW163" s="12" t="s">
        <v>31</v>
      </c>
      <c r="AX163" s="12" t="s">
        <v>74</v>
      </c>
      <c r="AY163" s="158" t="s">
        <v>139</v>
      </c>
    </row>
    <row r="164" spans="2:51" s="13" customFormat="1" ht="12">
      <c r="B164" s="163"/>
      <c r="D164" s="153" t="s">
        <v>148</v>
      </c>
      <c r="E164" s="164" t="s">
        <v>1</v>
      </c>
      <c r="F164" s="165" t="s">
        <v>324</v>
      </c>
      <c r="H164" s="166">
        <v>4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148</v>
      </c>
      <c r="AU164" s="164" t="s">
        <v>83</v>
      </c>
      <c r="AV164" s="13" t="s">
        <v>83</v>
      </c>
      <c r="AW164" s="13" t="s">
        <v>31</v>
      </c>
      <c r="AX164" s="13" t="s">
        <v>74</v>
      </c>
      <c r="AY164" s="164" t="s">
        <v>139</v>
      </c>
    </row>
    <row r="165" spans="2:51" s="14" customFormat="1" ht="12">
      <c r="B165" s="170"/>
      <c r="D165" s="153" t="s">
        <v>148</v>
      </c>
      <c r="E165" s="171" t="s">
        <v>1</v>
      </c>
      <c r="F165" s="172" t="s">
        <v>151</v>
      </c>
      <c r="H165" s="173">
        <v>13.4</v>
      </c>
      <c r="L165" s="170"/>
      <c r="M165" s="174"/>
      <c r="N165" s="175"/>
      <c r="O165" s="175"/>
      <c r="P165" s="175"/>
      <c r="Q165" s="175"/>
      <c r="R165" s="175"/>
      <c r="S165" s="175"/>
      <c r="T165" s="176"/>
      <c r="AT165" s="171" t="s">
        <v>148</v>
      </c>
      <c r="AU165" s="171" t="s">
        <v>83</v>
      </c>
      <c r="AV165" s="14" t="s">
        <v>145</v>
      </c>
      <c r="AW165" s="14" t="s">
        <v>31</v>
      </c>
      <c r="AX165" s="14" t="s">
        <v>81</v>
      </c>
      <c r="AY165" s="171" t="s">
        <v>139</v>
      </c>
    </row>
    <row r="166" spans="1:65" s="2" customFormat="1" ht="33" customHeight="1">
      <c r="A166" s="30"/>
      <c r="B166" s="140"/>
      <c r="C166" s="141" t="s">
        <v>145</v>
      </c>
      <c r="D166" s="141" t="s">
        <v>141</v>
      </c>
      <c r="E166" s="142" t="s">
        <v>325</v>
      </c>
      <c r="F166" s="143" t="s">
        <v>326</v>
      </c>
      <c r="G166" s="144" t="s">
        <v>156</v>
      </c>
      <c r="H166" s="145">
        <v>-284.25</v>
      </c>
      <c r="I166" s="146">
        <v>54.53</v>
      </c>
      <c r="J166" s="146">
        <f>ROUND(I166*H166,2)</f>
        <v>-15500.15</v>
      </c>
      <c r="K166" s="143" t="s">
        <v>729</v>
      </c>
      <c r="L166" s="31"/>
      <c r="M166" s="147" t="s">
        <v>1</v>
      </c>
      <c r="N166" s="148" t="s">
        <v>39</v>
      </c>
      <c r="O166" s="149">
        <v>0.413</v>
      </c>
      <c r="P166" s="149">
        <f>O166*H166</f>
        <v>-117.39524999999999</v>
      </c>
      <c r="Q166" s="149">
        <v>0</v>
      </c>
      <c r="R166" s="149">
        <f>Q166*H166</f>
        <v>0</v>
      </c>
      <c r="S166" s="149">
        <v>0.5</v>
      </c>
      <c r="T166" s="150">
        <f>S166*H166</f>
        <v>-142.125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145</v>
      </c>
      <c r="AT166" s="151" t="s">
        <v>141</v>
      </c>
      <c r="AU166" s="151" t="s">
        <v>83</v>
      </c>
      <c r="AY166" s="18" t="s">
        <v>139</v>
      </c>
      <c r="BE166" s="152">
        <f>IF(N166="základní",J166,0)</f>
        <v>-15500.15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81</v>
      </c>
      <c r="BK166" s="152">
        <f>ROUND(I166*H166,2)</f>
        <v>-15500.15</v>
      </c>
      <c r="BL166" s="18" t="s">
        <v>145</v>
      </c>
      <c r="BM166" s="151" t="s">
        <v>327</v>
      </c>
    </row>
    <row r="167" spans="2:51" s="12" customFormat="1" ht="12">
      <c r="B167" s="157"/>
      <c r="D167" s="153" t="s">
        <v>148</v>
      </c>
      <c r="E167" s="158" t="s">
        <v>1</v>
      </c>
      <c r="F167" s="159" t="s">
        <v>328</v>
      </c>
      <c r="H167" s="158" t="s">
        <v>1</v>
      </c>
      <c r="L167" s="157"/>
      <c r="M167" s="160"/>
      <c r="N167" s="161"/>
      <c r="O167" s="161"/>
      <c r="P167" s="161"/>
      <c r="Q167" s="161"/>
      <c r="R167" s="161"/>
      <c r="S167" s="161"/>
      <c r="T167" s="162"/>
      <c r="AT167" s="158" t="s">
        <v>148</v>
      </c>
      <c r="AU167" s="158" t="s">
        <v>83</v>
      </c>
      <c r="AV167" s="12" t="s">
        <v>81</v>
      </c>
      <c r="AW167" s="12" t="s">
        <v>31</v>
      </c>
      <c r="AX167" s="12" t="s">
        <v>74</v>
      </c>
      <c r="AY167" s="158" t="s">
        <v>139</v>
      </c>
    </row>
    <row r="168" spans="2:51" s="13" customFormat="1" ht="12">
      <c r="B168" s="163"/>
      <c r="D168" s="153" t="s">
        <v>148</v>
      </c>
      <c r="E168" s="164" t="s">
        <v>1</v>
      </c>
      <c r="F168" s="165" t="s">
        <v>329</v>
      </c>
      <c r="H168" s="166">
        <v>165.75</v>
      </c>
      <c r="L168" s="163"/>
      <c r="M168" s="167"/>
      <c r="N168" s="168"/>
      <c r="O168" s="168"/>
      <c r="P168" s="168"/>
      <c r="Q168" s="168"/>
      <c r="R168" s="168"/>
      <c r="S168" s="168"/>
      <c r="T168" s="169"/>
      <c r="AT168" s="164" t="s">
        <v>148</v>
      </c>
      <c r="AU168" s="164" t="s">
        <v>83</v>
      </c>
      <c r="AV168" s="13" t="s">
        <v>83</v>
      </c>
      <c r="AW168" s="13" t="s">
        <v>31</v>
      </c>
      <c r="AX168" s="13" t="s">
        <v>74</v>
      </c>
      <c r="AY168" s="164" t="s">
        <v>139</v>
      </c>
    </row>
    <row r="169" spans="2:51" s="16" customFormat="1" ht="12">
      <c r="B169" s="199"/>
      <c r="D169" s="153" t="s">
        <v>148</v>
      </c>
      <c r="E169" s="200" t="s">
        <v>1</v>
      </c>
      <c r="F169" s="201" t="s">
        <v>330</v>
      </c>
      <c r="H169" s="202">
        <v>165.75</v>
      </c>
      <c r="L169" s="199"/>
      <c r="M169" s="203"/>
      <c r="N169" s="204"/>
      <c r="O169" s="204"/>
      <c r="P169" s="204"/>
      <c r="Q169" s="204"/>
      <c r="R169" s="204"/>
      <c r="S169" s="204"/>
      <c r="T169" s="205"/>
      <c r="AT169" s="200" t="s">
        <v>148</v>
      </c>
      <c r="AU169" s="200" t="s">
        <v>83</v>
      </c>
      <c r="AV169" s="16" t="s">
        <v>90</v>
      </c>
      <c r="AW169" s="16" t="s">
        <v>31</v>
      </c>
      <c r="AX169" s="16" t="s">
        <v>74</v>
      </c>
      <c r="AY169" s="200" t="s">
        <v>139</v>
      </c>
    </row>
    <row r="170" spans="2:51" s="13" customFormat="1" ht="12">
      <c r="B170" s="163"/>
      <c r="D170" s="153" t="s">
        <v>148</v>
      </c>
      <c r="E170" s="164" t="s">
        <v>1</v>
      </c>
      <c r="F170" s="165" t="s">
        <v>331</v>
      </c>
      <c r="H170" s="166">
        <v>-284.25</v>
      </c>
      <c r="L170" s="163"/>
      <c r="M170" s="167"/>
      <c r="N170" s="168"/>
      <c r="O170" s="168"/>
      <c r="P170" s="168"/>
      <c r="Q170" s="168"/>
      <c r="R170" s="168"/>
      <c r="S170" s="168"/>
      <c r="T170" s="169"/>
      <c r="AT170" s="164" t="s">
        <v>148</v>
      </c>
      <c r="AU170" s="164" t="s">
        <v>83</v>
      </c>
      <c r="AV170" s="13" t="s">
        <v>83</v>
      </c>
      <c r="AW170" s="13" t="s">
        <v>31</v>
      </c>
      <c r="AX170" s="13" t="s">
        <v>81</v>
      </c>
      <c r="AY170" s="164" t="s">
        <v>139</v>
      </c>
    </row>
    <row r="171" spans="1:65" s="2" customFormat="1" ht="33" customHeight="1">
      <c r="A171" s="30"/>
      <c r="B171" s="140"/>
      <c r="C171" s="141" t="s">
        <v>170</v>
      </c>
      <c r="D171" s="141" t="s">
        <v>141</v>
      </c>
      <c r="E171" s="142" t="s">
        <v>332</v>
      </c>
      <c r="F171" s="143" t="s">
        <v>333</v>
      </c>
      <c r="G171" s="144" t="s">
        <v>156</v>
      </c>
      <c r="H171" s="145">
        <v>-450</v>
      </c>
      <c r="I171" s="146">
        <v>20.02</v>
      </c>
      <c r="J171" s="146">
        <f>ROUND(I171*H171,2)</f>
        <v>-9009</v>
      </c>
      <c r="K171" s="143" t="s">
        <v>729</v>
      </c>
      <c r="L171" s="31"/>
      <c r="M171" s="147" t="s">
        <v>1</v>
      </c>
      <c r="N171" s="148" t="s">
        <v>39</v>
      </c>
      <c r="O171" s="149">
        <v>0</v>
      </c>
      <c r="P171" s="149">
        <f>O171*H171</f>
        <v>0</v>
      </c>
      <c r="Q171" s="149">
        <v>0</v>
      </c>
      <c r="R171" s="149">
        <f>Q171*H171</f>
        <v>0</v>
      </c>
      <c r="S171" s="149">
        <v>0.098</v>
      </c>
      <c r="T171" s="150">
        <f>S171*H171</f>
        <v>-44.1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1" t="s">
        <v>145</v>
      </c>
      <c r="AT171" s="151" t="s">
        <v>141</v>
      </c>
      <c r="AU171" s="151" t="s">
        <v>83</v>
      </c>
      <c r="AY171" s="18" t="s">
        <v>139</v>
      </c>
      <c r="BE171" s="152">
        <f>IF(N171="základní",J171,0)</f>
        <v>-9009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8" t="s">
        <v>81</v>
      </c>
      <c r="BK171" s="152">
        <f>ROUND(I171*H171,2)</f>
        <v>-9009</v>
      </c>
      <c r="BL171" s="18" t="s">
        <v>145</v>
      </c>
      <c r="BM171" s="151" t="s">
        <v>334</v>
      </c>
    </row>
    <row r="172" spans="2:51" s="13" customFormat="1" ht="12">
      <c r="B172" s="163"/>
      <c r="D172" s="153" t="s">
        <v>148</v>
      </c>
      <c r="E172" s="164" t="s">
        <v>1</v>
      </c>
      <c r="F172" s="165" t="s">
        <v>335</v>
      </c>
      <c r="H172" s="166">
        <v>-450</v>
      </c>
      <c r="L172" s="163"/>
      <c r="M172" s="167"/>
      <c r="N172" s="168"/>
      <c r="O172" s="168"/>
      <c r="P172" s="168"/>
      <c r="Q172" s="168"/>
      <c r="R172" s="168"/>
      <c r="S172" s="168"/>
      <c r="T172" s="169"/>
      <c r="AT172" s="164" t="s">
        <v>148</v>
      </c>
      <c r="AU172" s="164" t="s">
        <v>83</v>
      </c>
      <c r="AV172" s="13" t="s">
        <v>83</v>
      </c>
      <c r="AW172" s="13" t="s">
        <v>31</v>
      </c>
      <c r="AX172" s="13" t="s">
        <v>81</v>
      </c>
      <c r="AY172" s="164" t="s">
        <v>139</v>
      </c>
    </row>
    <row r="173" spans="1:65" s="2" customFormat="1" ht="24.2" customHeight="1">
      <c r="A173" s="30"/>
      <c r="B173" s="140"/>
      <c r="C173" s="141"/>
      <c r="D173" s="141" t="s">
        <v>141</v>
      </c>
      <c r="E173" s="142" t="s">
        <v>336</v>
      </c>
      <c r="F173" s="143" t="s">
        <v>337</v>
      </c>
      <c r="G173" s="144" t="s">
        <v>156</v>
      </c>
      <c r="H173" s="145">
        <v>13.4</v>
      </c>
      <c r="I173" s="146">
        <v>84.2</v>
      </c>
      <c r="J173" s="146">
        <f>ROUND(I173*H173,2)</f>
        <v>1128.28</v>
      </c>
      <c r="K173" s="143" t="s">
        <v>728</v>
      </c>
      <c r="L173" s="31"/>
      <c r="M173" s="147" t="s">
        <v>1</v>
      </c>
      <c r="N173" s="148" t="s">
        <v>39</v>
      </c>
      <c r="O173" s="149">
        <v>0.158</v>
      </c>
      <c r="P173" s="149">
        <f>O173*H173</f>
        <v>2.1172</v>
      </c>
      <c r="Q173" s="149">
        <v>0</v>
      </c>
      <c r="R173" s="149">
        <f>Q173*H173</f>
        <v>0</v>
      </c>
      <c r="S173" s="149">
        <v>0.098</v>
      </c>
      <c r="T173" s="150">
        <f>S173*H173</f>
        <v>1.3132000000000001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1" t="s">
        <v>145</v>
      </c>
      <c r="AT173" s="151" t="s">
        <v>141</v>
      </c>
      <c r="AU173" s="151" t="s">
        <v>83</v>
      </c>
      <c r="AY173" s="18" t="s">
        <v>139</v>
      </c>
      <c r="BE173" s="152">
        <f>IF(N173="základní",J173,0)</f>
        <v>1128.28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8" t="s">
        <v>81</v>
      </c>
      <c r="BK173" s="152">
        <f>ROUND(I173*H173,2)</f>
        <v>1128.28</v>
      </c>
      <c r="BL173" s="18" t="s">
        <v>145</v>
      </c>
      <c r="BM173" s="151" t="s">
        <v>338</v>
      </c>
    </row>
    <row r="174" spans="2:51" s="12" customFormat="1" ht="12">
      <c r="B174" s="157"/>
      <c r="D174" s="153" t="s">
        <v>148</v>
      </c>
      <c r="E174" s="158" t="s">
        <v>1</v>
      </c>
      <c r="F174" s="159" t="s">
        <v>321</v>
      </c>
      <c r="H174" s="158" t="s">
        <v>1</v>
      </c>
      <c r="L174" s="157"/>
      <c r="M174" s="160"/>
      <c r="N174" s="161"/>
      <c r="O174" s="161"/>
      <c r="P174" s="161"/>
      <c r="Q174" s="161"/>
      <c r="R174" s="161"/>
      <c r="S174" s="161"/>
      <c r="T174" s="162"/>
      <c r="AT174" s="158" t="s">
        <v>148</v>
      </c>
      <c r="AU174" s="158" t="s">
        <v>83</v>
      </c>
      <c r="AV174" s="12" t="s">
        <v>81</v>
      </c>
      <c r="AW174" s="12" t="s">
        <v>31</v>
      </c>
      <c r="AX174" s="12" t="s">
        <v>74</v>
      </c>
      <c r="AY174" s="158" t="s">
        <v>139</v>
      </c>
    </row>
    <row r="175" spans="2:51" s="13" customFormat="1" ht="12">
      <c r="B175" s="163"/>
      <c r="D175" s="153" t="s">
        <v>148</v>
      </c>
      <c r="E175" s="164" t="s">
        <v>1</v>
      </c>
      <c r="F175" s="165" t="s">
        <v>322</v>
      </c>
      <c r="H175" s="166">
        <v>9.4</v>
      </c>
      <c r="L175" s="163"/>
      <c r="M175" s="167"/>
      <c r="N175" s="168"/>
      <c r="O175" s="168"/>
      <c r="P175" s="168"/>
      <c r="Q175" s="168"/>
      <c r="R175" s="168"/>
      <c r="S175" s="168"/>
      <c r="T175" s="169"/>
      <c r="AT175" s="164" t="s">
        <v>148</v>
      </c>
      <c r="AU175" s="164" t="s">
        <v>83</v>
      </c>
      <c r="AV175" s="13" t="s">
        <v>83</v>
      </c>
      <c r="AW175" s="13" t="s">
        <v>31</v>
      </c>
      <c r="AX175" s="13" t="s">
        <v>74</v>
      </c>
      <c r="AY175" s="164" t="s">
        <v>139</v>
      </c>
    </row>
    <row r="176" spans="2:51" s="12" customFormat="1" ht="12">
      <c r="B176" s="157"/>
      <c r="D176" s="153" t="s">
        <v>148</v>
      </c>
      <c r="E176" s="158" t="s">
        <v>1</v>
      </c>
      <c r="F176" s="159" t="s">
        <v>323</v>
      </c>
      <c r="H176" s="158" t="s">
        <v>1</v>
      </c>
      <c r="L176" s="157"/>
      <c r="M176" s="160"/>
      <c r="N176" s="161"/>
      <c r="O176" s="161"/>
      <c r="P176" s="161"/>
      <c r="Q176" s="161"/>
      <c r="R176" s="161"/>
      <c r="S176" s="161"/>
      <c r="T176" s="162"/>
      <c r="AT176" s="158" t="s">
        <v>148</v>
      </c>
      <c r="AU176" s="158" t="s">
        <v>83</v>
      </c>
      <c r="AV176" s="12" t="s">
        <v>81</v>
      </c>
      <c r="AW176" s="12" t="s">
        <v>31</v>
      </c>
      <c r="AX176" s="12" t="s">
        <v>74</v>
      </c>
      <c r="AY176" s="158" t="s">
        <v>139</v>
      </c>
    </row>
    <row r="177" spans="2:51" s="13" customFormat="1" ht="12">
      <c r="B177" s="163"/>
      <c r="D177" s="153" t="s">
        <v>148</v>
      </c>
      <c r="E177" s="164" t="s">
        <v>1</v>
      </c>
      <c r="F177" s="165" t="s">
        <v>324</v>
      </c>
      <c r="H177" s="166">
        <v>4</v>
      </c>
      <c r="L177" s="163"/>
      <c r="M177" s="167"/>
      <c r="N177" s="168"/>
      <c r="O177" s="168"/>
      <c r="P177" s="168"/>
      <c r="Q177" s="168"/>
      <c r="R177" s="168"/>
      <c r="S177" s="168"/>
      <c r="T177" s="169"/>
      <c r="AT177" s="164" t="s">
        <v>148</v>
      </c>
      <c r="AU177" s="164" t="s">
        <v>83</v>
      </c>
      <c r="AV177" s="13" t="s">
        <v>83</v>
      </c>
      <c r="AW177" s="13" t="s">
        <v>31</v>
      </c>
      <c r="AX177" s="13" t="s">
        <v>74</v>
      </c>
      <c r="AY177" s="164" t="s">
        <v>139</v>
      </c>
    </row>
    <row r="178" spans="2:51" s="14" customFormat="1" ht="12">
      <c r="B178" s="170"/>
      <c r="D178" s="153" t="s">
        <v>148</v>
      </c>
      <c r="E178" s="171" t="s">
        <v>1</v>
      </c>
      <c r="F178" s="172" t="s">
        <v>151</v>
      </c>
      <c r="H178" s="173">
        <v>13.4</v>
      </c>
      <c r="L178" s="170"/>
      <c r="M178" s="174"/>
      <c r="N178" s="175"/>
      <c r="O178" s="175"/>
      <c r="P178" s="175"/>
      <c r="Q178" s="175"/>
      <c r="R178" s="175"/>
      <c r="S178" s="175"/>
      <c r="T178" s="176"/>
      <c r="AT178" s="171" t="s">
        <v>148</v>
      </c>
      <c r="AU178" s="171" t="s">
        <v>83</v>
      </c>
      <c r="AV178" s="14" t="s">
        <v>145</v>
      </c>
      <c r="AW178" s="14" t="s">
        <v>31</v>
      </c>
      <c r="AX178" s="14" t="s">
        <v>81</v>
      </c>
      <c r="AY178" s="171" t="s">
        <v>139</v>
      </c>
    </row>
    <row r="179" spans="1:65" s="2" customFormat="1" ht="33" customHeight="1">
      <c r="A179" s="30"/>
      <c r="B179" s="140"/>
      <c r="C179" s="141" t="s">
        <v>174</v>
      </c>
      <c r="D179" s="141" t="s">
        <v>141</v>
      </c>
      <c r="E179" s="142" t="s">
        <v>339</v>
      </c>
      <c r="F179" s="143" t="s">
        <v>340</v>
      </c>
      <c r="G179" s="144" t="s">
        <v>156</v>
      </c>
      <c r="H179" s="145">
        <v>247.77</v>
      </c>
      <c r="I179" s="146">
        <v>487.2</v>
      </c>
      <c r="J179" s="146">
        <f>ROUND(I179*H179,2)</f>
        <v>120713.54</v>
      </c>
      <c r="K179" s="143" t="s">
        <v>729</v>
      </c>
      <c r="L179" s="31"/>
      <c r="M179" s="147" t="s">
        <v>1</v>
      </c>
      <c r="N179" s="148" t="s">
        <v>39</v>
      </c>
      <c r="O179" s="149">
        <v>0</v>
      </c>
      <c r="P179" s="149">
        <f>O179*H179</f>
        <v>0</v>
      </c>
      <c r="Q179" s="149">
        <v>0</v>
      </c>
      <c r="R179" s="149">
        <f>Q179*H179</f>
        <v>0</v>
      </c>
      <c r="S179" s="149">
        <v>0.325</v>
      </c>
      <c r="T179" s="150">
        <f>S179*H179</f>
        <v>80.52525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1" t="s">
        <v>145</v>
      </c>
      <c r="AT179" s="151" t="s">
        <v>141</v>
      </c>
      <c r="AU179" s="151" t="s">
        <v>83</v>
      </c>
      <c r="AY179" s="18" t="s">
        <v>139</v>
      </c>
      <c r="BE179" s="152">
        <f>IF(N179="základní",J179,0)</f>
        <v>120713.54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8" t="s">
        <v>81</v>
      </c>
      <c r="BK179" s="152">
        <f>ROUND(I179*H179,2)</f>
        <v>120713.54</v>
      </c>
      <c r="BL179" s="18" t="s">
        <v>145</v>
      </c>
      <c r="BM179" s="151" t="s">
        <v>341</v>
      </c>
    </row>
    <row r="180" spans="2:51" s="12" customFormat="1" ht="12">
      <c r="B180" s="157"/>
      <c r="D180" s="153" t="s">
        <v>148</v>
      </c>
      <c r="E180" s="158" t="s">
        <v>1</v>
      </c>
      <c r="F180" s="159" t="s">
        <v>328</v>
      </c>
      <c r="H180" s="158" t="s">
        <v>1</v>
      </c>
      <c r="L180" s="157"/>
      <c r="M180" s="160"/>
      <c r="N180" s="161"/>
      <c r="O180" s="161"/>
      <c r="P180" s="161"/>
      <c r="Q180" s="161"/>
      <c r="R180" s="161"/>
      <c r="S180" s="161"/>
      <c r="T180" s="162"/>
      <c r="AT180" s="158" t="s">
        <v>148</v>
      </c>
      <c r="AU180" s="158" t="s">
        <v>83</v>
      </c>
      <c r="AV180" s="12" t="s">
        <v>81</v>
      </c>
      <c r="AW180" s="12" t="s">
        <v>31</v>
      </c>
      <c r="AX180" s="12" t="s">
        <v>74</v>
      </c>
      <c r="AY180" s="158" t="s">
        <v>139</v>
      </c>
    </row>
    <row r="181" spans="2:51" s="13" customFormat="1" ht="12">
      <c r="B181" s="163"/>
      <c r="D181" s="153" t="s">
        <v>148</v>
      </c>
      <c r="E181" s="164" t="s">
        <v>1</v>
      </c>
      <c r="F181" s="165" t="s">
        <v>329</v>
      </c>
      <c r="H181" s="166">
        <v>165.75</v>
      </c>
      <c r="L181" s="163"/>
      <c r="M181" s="167"/>
      <c r="N181" s="168"/>
      <c r="O181" s="168"/>
      <c r="P181" s="168"/>
      <c r="Q181" s="168"/>
      <c r="R181" s="168"/>
      <c r="S181" s="168"/>
      <c r="T181" s="169"/>
      <c r="AT181" s="164" t="s">
        <v>148</v>
      </c>
      <c r="AU181" s="164" t="s">
        <v>83</v>
      </c>
      <c r="AV181" s="13" t="s">
        <v>83</v>
      </c>
      <c r="AW181" s="13" t="s">
        <v>31</v>
      </c>
      <c r="AX181" s="13" t="s">
        <v>74</v>
      </c>
      <c r="AY181" s="164" t="s">
        <v>139</v>
      </c>
    </row>
    <row r="182" spans="2:51" s="13" customFormat="1" ht="12">
      <c r="B182" s="163"/>
      <c r="D182" s="153"/>
      <c r="E182" s="164"/>
      <c r="F182" s="213" t="s">
        <v>748</v>
      </c>
      <c r="H182" s="166">
        <v>97.02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64"/>
      <c r="AU182" s="164"/>
      <c r="AY182" s="164"/>
    </row>
    <row r="183" spans="2:51" s="16" customFormat="1" ht="12">
      <c r="B183" s="199"/>
      <c r="D183" s="153" t="s">
        <v>148</v>
      </c>
      <c r="E183" s="200" t="s">
        <v>1</v>
      </c>
      <c r="F183" s="201" t="s">
        <v>330</v>
      </c>
      <c r="H183" s="202">
        <v>262.77</v>
      </c>
      <c r="L183" s="199"/>
      <c r="M183" s="203"/>
      <c r="N183" s="204"/>
      <c r="O183" s="204"/>
      <c r="P183" s="204"/>
      <c r="Q183" s="204"/>
      <c r="R183" s="204"/>
      <c r="S183" s="204"/>
      <c r="T183" s="205"/>
      <c r="AT183" s="200" t="s">
        <v>148</v>
      </c>
      <c r="AU183" s="200" t="s">
        <v>83</v>
      </c>
      <c r="AV183" s="16" t="s">
        <v>90</v>
      </c>
      <c r="AW183" s="16" t="s">
        <v>31</v>
      </c>
      <c r="AX183" s="16" t="s">
        <v>74</v>
      </c>
      <c r="AY183" s="200" t="s">
        <v>139</v>
      </c>
    </row>
    <row r="184" spans="2:51" s="13" customFormat="1" ht="12">
      <c r="B184" s="163"/>
      <c r="D184" s="153" t="s">
        <v>148</v>
      </c>
      <c r="E184" s="164" t="s">
        <v>1</v>
      </c>
      <c r="F184" s="213" t="s">
        <v>749</v>
      </c>
      <c r="H184" s="166">
        <v>247.77</v>
      </c>
      <c r="L184" s="163"/>
      <c r="M184" s="167"/>
      <c r="N184" s="168"/>
      <c r="O184" s="168"/>
      <c r="P184" s="168"/>
      <c r="Q184" s="168"/>
      <c r="R184" s="168"/>
      <c r="S184" s="168"/>
      <c r="T184" s="169"/>
      <c r="AT184" s="164" t="s">
        <v>148</v>
      </c>
      <c r="AU184" s="164" t="s">
        <v>83</v>
      </c>
      <c r="AV184" s="13" t="s">
        <v>83</v>
      </c>
      <c r="AW184" s="13" t="s">
        <v>31</v>
      </c>
      <c r="AX184" s="13" t="s">
        <v>81</v>
      </c>
      <c r="AY184" s="164" t="s">
        <v>139</v>
      </c>
    </row>
    <row r="185" spans="1:65" s="2" customFormat="1" ht="21.75" customHeight="1">
      <c r="A185" s="30"/>
      <c r="B185" s="140"/>
      <c r="C185" s="141">
        <v>7</v>
      </c>
      <c r="D185" s="141" t="s">
        <v>141</v>
      </c>
      <c r="E185" s="142" t="s">
        <v>342</v>
      </c>
      <c r="F185" s="143" t="s">
        <v>343</v>
      </c>
      <c r="G185" s="144" t="s">
        <v>344</v>
      </c>
      <c r="H185" s="145">
        <v>-390</v>
      </c>
      <c r="I185" s="146">
        <v>41.92</v>
      </c>
      <c r="J185" s="146">
        <f>ROUND(I185*H185,2)</f>
        <v>-16348.8</v>
      </c>
      <c r="K185" s="143" t="s">
        <v>729</v>
      </c>
      <c r="L185" s="31"/>
      <c r="M185" s="147" t="s">
        <v>1</v>
      </c>
      <c r="N185" s="148" t="s">
        <v>39</v>
      </c>
      <c r="O185" s="149">
        <v>0.133</v>
      </c>
      <c r="P185" s="149">
        <f>O185*H185</f>
        <v>-51.870000000000005</v>
      </c>
      <c r="Q185" s="149">
        <v>0</v>
      </c>
      <c r="R185" s="149">
        <f>Q185*H185</f>
        <v>0</v>
      </c>
      <c r="S185" s="149">
        <v>0.205</v>
      </c>
      <c r="T185" s="150">
        <f>S185*H185</f>
        <v>-79.94999999999999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1" t="s">
        <v>145</v>
      </c>
      <c r="AT185" s="151" t="s">
        <v>141</v>
      </c>
      <c r="AU185" s="151" t="s">
        <v>83</v>
      </c>
      <c r="AY185" s="18" t="s">
        <v>139</v>
      </c>
      <c r="BE185" s="152">
        <f>IF(N185="základní",J185,0)</f>
        <v>-16348.8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8" t="s">
        <v>81</v>
      </c>
      <c r="BK185" s="152">
        <f>ROUND(I185*H185,2)</f>
        <v>-16348.8</v>
      </c>
      <c r="BL185" s="18" t="s">
        <v>145</v>
      </c>
      <c r="BM185" s="151" t="s">
        <v>345</v>
      </c>
    </row>
    <row r="186" spans="2:51" s="12" customFormat="1" ht="12">
      <c r="B186" s="157"/>
      <c r="D186" s="153" t="s">
        <v>148</v>
      </c>
      <c r="E186" s="158" t="s">
        <v>1</v>
      </c>
      <c r="F186" s="159" t="s">
        <v>346</v>
      </c>
      <c r="H186" s="158" t="s">
        <v>1</v>
      </c>
      <c r="L186" s="157"/>
      <c r="M186" s="160"/>
      <c r="N186" s="161"/>
      <c r="O186" s="161"/>
      <c r="P186" s="161"/>
      <c r="Q186" s="161"/>
      <c r="R186" s="161"/>
      <c r="S186" s="161"/>
      <c r="T186" s="162"/>
      <c r="AT186" s="158" t="s">
        <v>148</v>
      </c>
      <c r="AU186" s="158" t="s">
        <v>83</v>
      </c>
      <c r="AV186" s="12" t="s">
        <v>81</v>
      </c>
      <c r="AW186" s="12" t="s">
        <v>31</v>
      </c>
      <c r="AX186" s="12" t="s">
        <v>74</v>
      </c>
      <c r="AY186" s="158" t="s">
        <v>139</v>
      </c>
    </row>
    <row r="187" spans="2:51" s="13" customFormat="1" ht="12">
      <c r="B187" s="163"/>
      <c r="D187" s="153" t="s">
        <v>148</v>
      </c>
      <c r="E187" s="164" t="s">
        <v>1</v>
      </c>
      <c r="F187" s="165" t="s">
        <v>220</v>
      </c>
      <c r="H187" s="166">
        <v>12</v>
      </c>
      <c r="L187" s="163"/>
      <c r="M187" s="167"/>
      <c r="N187" s="168"/>
      <c r="O187" s="168"/>
      <c r="P187" s="168"/>
      <c r="Q187" s="168"/>
      <c r="R187" s="168"/>
      <c r="S187" s="168"/>
      <c r="T187" s="169"/>
      <c r="AT187" s="164" t="s">
        <v>148</v>
      </c>
      <c r="AU187" s="164" t="s">
        <v>83</v>
      </c>
      <c r="AV187" s="13" t="s">
        <v>83</v>
      </c>
      <c r="AW187" s="13" t="s">
        <v>31</v>
      </c>
      <c r="AX187" s="13" t="s">
        <v>74</v>
      </c>
      <c r="AY187" s="164" t="s">
        <v>139</v>
      </c>
    </row>
    <row r="188" spans="2:51" s="12" customFormat="1" ht="12">
      <c r="B188" s="157"/>
      <c r="D188" s="153" t="s">
        <v>148</v>
      </c>
      <c r="E188" s="158" t="s">
        <v>1</v>
      </c>
      <c r="F188" s="159" t="s">
        <v>743</v>
      </c>
      <c r="H188" s="158" t="s">
        <v>1</v>
      </c>
      <c r="L188" s="157"/>
      <c r="M188" s="160"/>
      <c r="N188" s="161"/>
      <c r="O188" s="161"/>
      <c r="P188" s="161"/>
      <c r="Q188" s="161"/>
      <c r="R188" s="161"/>
      <c r="S188" s="161"/>
      <c r="T188" s="162"/>
      <c r="AT188" s="158" t="s">
        <v>148</v>
      </c>
      <c r="AU188" s="158" t="s">
        <v>83</v>
      </c>
      <c r="AV188" s="12" t="s">
        <v>81</v>
      </c>
      <c r="AW188" s="12" t="s">
        <v>31</v>
      </c>
      <c r="AX188" s="12" t="s">
        <v>74</v>
      </c>
      <c r="AY188" s="158" t="s">
        <v>139</v>
      </c>
    </row>
    <row r="189" spans="2:51" s="13" customFormat="1" ht="12">
      <c r="B189" s="163"/>
      <c r="D189" s="153"/>
      <c r="E189" s="164"/>
      <c r="F189" s="165" t="s">
        <v>744</v>
      </c>
      <c r="H189" s="166">
        <v>42</v>
      </c>
      <c r="L189" s="163"/>
      <c r="M189" s="167"/>
      <c r="N189" s="168"/>
      <c r="O189" s="168"/>
      <c r="P189" s="168"/>
      <c r="Q189" s="168"/>
      <c r="R189" s="168"/>
      <c r="S189" s="168"/>
      <c r="T189" s="169"/>
      <c r="AT189" s="164"/>
      <c r="AU189" s="164"/>
      <c r="AY189" s="164"/>
    </row>
    <row r="190" spans="2:51" s="13" customFormat="1" ht="12">
      <c r="B190" s="163"/>
      <c r="D190" s="153"/>
      <c r="E190" s="164"/>
      <c r="F190" s="165">
        <v>6</v>
      </c>
      <c r="H190" s="166">
        <v>6</v>
      </c>
      <c r="L190" s="163"/>
      <c r="M190" s="167"/>
      <c r="N190" s="168"/>
      <c r="O190" s="168"/>
      <c r="P190" s="168"/>
      <c r="Q190" s="168"/>
      <c r="R190" s="168"/>
      <c r="S190" s="168"/>
      <c r="T190" s="169"/>
      <c r="AT190" s="164"/>
      <c r="AU190" s="164"/>
      <c r="AY190" s="164"/>
    </row>
    <row r="191" spans="2:51" s="16" customFormat="1" ht="12">
      <c r="B191" s="199"/>
      <c r="D191" s="153" t="s">
        <v>148</v>
      </c>
      <c r="E191" s="200" t="s">
        <v>1</v>
      </c>
      <c r="F191" s="201" t="s">
        <v>330</v>
      </c>
      <c r="H191" s="202">
        <v>60</v>
      </c>
      <c r="L191" s="199"/>
      <c r="M191" s="203"/>
      <c r="N191" s="204"/>
      <c r="O191" s="204"/>
      <c r="P191" s="204"/>
      <c r="Q191" s="204"/>
      <c r="R191" s="204"/>
      <c r="S191" s="204"/>
      <c r="T191" s="205"/>
      <c r="AT191" s="200" t="s">
        <v>148</v>
      </c>
      <c r="AU191" s="200" t="s">
        <v>83</v>
      </c>
      <c r="AV191" s="16" t="s">
        <v>90</v>
      </c>
      <c r="AW191" s="16" t="s">
        <v>31</v>
      </c>
      <c r="AX191" s="16" t="s">
        <v>74</v>
      </c>
      <c r="AY191" s="200" t="s">
        <v>139</v>
      </c>
    </row>
    <row r="192" spans="2:51" s="13" customFormat="1" ht="12">
      <c r="B192" s="163"/>
      <c r="D192" s="153" t="s">
        <v>148</v>
      </c>
      <c r="E192" s="164" t="s">
        <v>1</v>
      </c>
      <c r="F192" s="165" t="s">
        <v>745</v>
      </c>
      <c r="H192" s="166">
        <v>-390</v>
      </c>
      <c r="L192" s="163"/>
      <c r="M192" s="167"/>
      <c r="N192" s="168"/>
      <c r="O192" s="168"/>
      <c r="P192" s="168"/>
      <c r="Q192" s="168"/>
      <c r="R192" s="168"/>
      <c r="S192" s="168"/>
      <c r="T192" s="169"/>
      <c r="AT192" s="164" t="s">
        <v>148</v>
      </c>
      <c r="AU192" s="164" t="s">
        <v>83</v>
      </c>
      <c r="AV192" s="13" t="s">
        <v>83</v>
      </c>
      <c r="AW192" s="13" t="s">
        <v>31</v>
      </c>
      <c r="AX192" s="13" t="s">
        <v>81</v>
      </c>
      <c r="AY192" s="164" t="s">
        <v>139</v>
      </c>
    </row>
    <row r="193" spans="1:65" s="2" customFormat="1" ht="49.15" customHeight="1">
      <c r="A193" s="30"/>
      <c r="B193" s="140"/>
      <c r="C193" s="141">
        <v>2</v>
      </c>
      <c r="D193" s="141" t="s">
        <v>141</v>
      </c>
      <c r="E193" s="142" t="s">
        <v>347</v>
      </c>
      <c r="F193" s="143" t="s">
        <v>348</v>
      </c>
      <c r="G193" s="144" t="s">
        <v>144</v>
      </c>
      <c r="H193" s="145">
        <v>20.9898</v>
      </c>
      <c r="I193" s="146">
        <v>777.14</v>
      </c>
      <c r="J193" s="146">
        <f>ROUND(I193*H193,2)</f>
        <v>16312.01</v>
      </c>
      <c r="K193" s="143" t="s">
        <v>730</v>
      </c>
      <c r="L193" s="31"/>
      <c r="M193" s="147" t="s">
        <v>1</v>
      </c>
      <c r="N193" s="148" t="s">
        <v>39</v>
      </c>
      <c r="O193" s="149">
        <v>1.35</v>
      </c>
      <c r="P193" s="149">
        <f>O193*H193</f>
        <v>28.33623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1" t="s">
        <v>145</v>
      </c>
      <c r="AT193" s="151" t="s">
        <v>141</v>
      </c>
      <c r="AU193" s="151" t="s">
        <v>83</v>
      </c>
      <c r="AY193" s="18" t="s">
        <v>139</v>
      </c>
      <c r="BE193" s="152">
        <f>IF(N193="základní",J193,0)</f>
        <v>16312.01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81</v>
      </c>
      <c r="BK193" s="152">
        <f>ROUND(I193*H193,2)</f>
        <v>16312.01</v>
      </c>
      <c r="BL193" s="18" t="s">
        <v>145</v>
      </c>
      <c r="BM193" s="151" t="s">
        <v>349</v>
      </c>
    </row>
    <row r="194" spans="2:51" s="13" customFormat="1" ht="12">
      <c r="B194" s="163"/>
      <c r="D194" s="153" t="s">
        <v>148</v>
      </c>
      <c r="E194" s="164" t="s">
        <v>1</v>
      </c>
      <c r="F194" s="165" t="s">
        <v>350</v>
      </c>
      <c r="H194" s="166">
        <v>20.9898</v>
      </c>
      <c r="L194" s="163"/>
      <c r="M194" s="167"/>
      <c r="N194" s="168"/>
      <c r="O194" s="168"/>
      <c r="P194" s="168"/>
      <c r="Q194" s="168"/>
      <c r="R194" s="168"/>
      <c r="S194" s="168"/>
      <c r="T194" s="169"/>
      <c r="AT194" s="164" t="s">
        <v>148</v>
      </c>
      <c r="AU194" s="164" t="s">
        <v>83</v>
      </c>
      <c r="AV194" s="13" t="s">
        <v>83</v>
      </c>
      <c r="AW194" s="13" t="s">
        <v>31</v>
      </c>
      <c r="AX194" s="13" t="s">
        <v>74</v>
      </c>
      <c r="AY194" s="164" t="s">
        <v>139</v>
      </c>
    </row>
    <row r="195" spans="2:51" s="14" customFormat="1" ht="12">
      <c r="B195" s="170"/>
      <c r="D195" s="153" t="s">
        <v>148</v>
      </c>
      <c r="E195" s="171" t="s">
        <v>1</v>
      </c>
      <c r="F195" s="172" t="s">
        <v>151</v>
      </c>
      <c r="H195" s="173">
        <v>20.9898</v>
      </c>
      <c r="L195" s="170"/>
      <c r="M195" s="174"/>
      <c r="N195" s="175"/>
      <c r="O195" s="175"/>
      <c r="P195" s="175"/>
      <c r="Q195" s="175"/>
      <c r="R195" s="175"/>
      <c r="S195" s="175"/>
      <c r="T195" s="176"/>
      <c r="AT195" s="171" t="s">
        <v>148</v>
      </c>
      <c r="AU195" s="171" t="s">
        <v>83</v>
      </c>
      <c r="AV195" s="14" t="s">
        <v>145</v>
      </c>
      <c r="AW195" s="14" t="s">
        <v>31</v>
      </c>
      <c r="AX195" s="14" t="s">
        <v>81</v>
      </c>
      <c r="AY195" s="171" t="s">
        <v>139</v>
      </c>
    </row>
    <row r="196" spans="1:65" s="2" customFormat="1" ht="62.65" customHeight="1">
      <c r="A196" s="30"/>
      <c r="B196" s="140"/>
      <c r="C196" s="141">
        <v>3</v>
      </c>
      <c r="D196" s="141" t="s">
        <v>141</v>
      </c>
      <c r="E196" s="142" t="s">
        <v>351</v>
      </c>
      <c r="F196" s="143" t="s">
        <v>352</v>
      </c>
      <c r="G196" s="144" t="s">
        <v>144</v>
      </c>
      <c r="H196" s="145">
        <v>20.9898</v>
      </c>
      <c r="I196" s="146">
        <v>102.81</v>
      </c>
      <c r="J196" s="146">
        <f>ROUND(I196*H196,2)</f>
        <v>2157.96</v>
      </c>
      <c r="K196" s="143" t="s">
        <v>730</v>
      </c>
      <c r="L196" s="31"/>
      <c r="M196" s="147" t="s">
        <v>1</v>
      </c>
      <c r="N196" s="148" t="s">
        <v>39</v>
      </c>
      <c r="O196" s="149">
        <v>0.445</v>
      </c>
      <c r="P196" s="149">
        <f>O196*H196</f>
        <v>9.340461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1" t="s">
        <v>145</v>
      </c>
      <c r="AT196" s="151" t="s">
        <v>141</v>
      </c>
      <c r="AU196" s="151" t="s">
        <v>83</v>
      </c>
      <c r="AY196" s="18" t="s">
        <v>139</v>
      </c>
      <c r="BE196" s="152">
        <f>IF(N196="základní",J196,0)</f>
        <v>2157.96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8" t="s">
        <v>81</v>
      </c>
      <c r="BK196" s="152">
        <f>ROUND(I196*H196,2)</f>
        <v>2157.96</v>
      </c>
      <c r="BL196" s="18" t="s">
        <v>145</v>
      </c>
      <c r="BM196" s="151" t="s">
        <v>353</v>
      </c>
    </row>
    <row r="197" spans="2:51" s="13" customFormat="1" ht="12">
      <c r="B197" s="163"/>
      <c r="D197" s="153" t="s">
        <v>148</v>
      </c>
      <c r="E197" s="164" t="s">
        <v>1</v>
      </c>
      <c r="F197" s="165" t="s">
        <v>354</v>
      </c>
      <c r="H197" s="166">
        <v>20.9898</v>
      </c>
      <c r="L197" s="163"/>
      <c r="M197" s="167"/>
      <c r="N197" s="168"/>
      <c r="O197" s="168"/>
      <c r="P197" s="168"/>
      <c r="Q197" s="168"/>
      <c r="R197" s="168"/>
      <c r="S197" s="168"/>
      <c r="T197" s="169"/>
      <c r="AT197" s="164" t="s">
        <v>148</v>
      </c>
      <c r="AU197" s="164" t="s">
        <v>83</v>
      </c>
      <c r="AV197" s="13" t="s">
        <v>83</v>
      </c>
      <c r="AW197" s="13" t="s">
        <v>31</v>
      </c>
      <c r="AX197" s="13" t="s">
        <v>81</v>
      </c>
      <c r="AY197" s="164" t="s">
        <v>139</v>
      </c>
    </row>
    <row r="198" spans="1:65" s="2" customFormat="1" ht="66.75" customHeight="1">
      <c r="A198" s="30"/>
      <c r="B198" s="140"/>
      <c r="C198" s="141">
        <v>4</v>
      </c>
      <c r="D198" s="141" t="s">
        <v>141</v>
      </c>
      <c r="E198" s="142" t="s">
        <v>355</v>
      </c>
      <c r="F198" s="143" t="s">
        <v>356</v>
      </c>
      <c r="G198" s="144" t="s">
        <v>144</v>
      </c>
      <c r="H198" s="145">
        <v>20.9898</v>
      </c>
      <c r="I198" s="146">
        <v>71.2</v>
      </c>
      <c r="J198" s="146">
        <f>ROUND(I198*H198,2)</f>
        <v>1494.47</v>
      </c>
      <c r="K198" s="143" t="s">
        <v>730</v>
      </c>
      <c r="L198" s="31"/>
      <c r="M198" s="147" t="s">
        <v>1</v>
      </c>
      <c r="N198" s="148" t="s">
        <v>39</v>
      </c>
      <c r="O198" s="149">
        <v>0.113</v>
      </c>
      <c r="P198" s="149">
        <f>O198*H198</f>
        <v>2.3718474</v>
      </c>
      <c r="Q198" s="149">
        <v>0</v>
      </c>
      <c r="R198" s="149">
        <f>Q198*H198</f>
        <v>0</v>
      </c>
      <c r="S198" s="149">
        <v>0</v>
      </c>
      <c r="T198" s="150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1" t="s">
        <v>145</v>
      </c>
      <c r="AT198" s="151" t="s">
        <v>141</v>
      </c>
      <c r="AU198" s="151" t="s">
        <v>83</v>
      </c>
      <c r="AY198" s="18" t="s">
        <v>139</v>
      </c>
      <c r="BE198" s="152">
        <f>IF(N198="základní",J198,0)</f>
        <v>1494.47</v>
      </c>
      <c r="BF198" s="152">
        <f>IF(N198="snížená",J198,0)</f>
        <v>0</v>
      </c>
      <c r="BG198" s="152">
        <f>IF(N198="zákl. přenesená",J198,0)</f>
        <v>0</v>
      </c>
      <c r="BH198" s="152">
        <f>IF(N198="sníž. přenesená",J198,0)</f>
        <v>0</v>
      </c>
      <c r="BI198" s="152">
        <f>IF(N198="nulová",J198,0)</f>
        <v>0</v>
      </c>
      <c r="BJ198" s="18" t="s">
        <v>81</v>
      </c>
      <c r="BK198" s="152">
        <f>ROUND(I198*H198,2)</f>
        <v>1494.47</v>
      </c>
      <c r="BL198" s="18" t="s">
        <v>145</v>
      </c>
      <c r="BM198" s="151" t="s">
        <v>357</v>
      </c>
    </row>
    <row r="199" spans="1:65" s="2" customFormat="1" ht="66.75" customHeight="1">
      <c r="A199" s="30"/>
      <c r="B199" s="140"/>
      <c r="C199" s="141">
        <v>5</v>
      </c>
      <c r="D199" s="141" t="s">
        <v>141</v>
      </c>
      <c r="E199" s="142" t="s">
        <v>358</v>
      </c>
      <c r="F199" s="143" t="s">
        <v>359</v>
      </c>
      <c r="G199" s="144" t="s">
        <v>144</v>
      </c>
      <c r="H199" s="145">
        <v>104.949</v>
      </c>
      <c r="I199" s="146">
        <v>11.6</v>
      </c>
      <c r="J199" s="146">
        <f>ROUND(I199*H199,2)</f>
        <v>1217.41</v>
      </c>
      <c r="K199" s="143" t="s">
        <v>730</v>
      </c>
      <c r="L199" s="31"/>
      <c r="M199" s="147" t="s">
        <v>1</v>
      </c>
      <c r="N199" s="148" t="s">
        <v>39</v>
      </c>
      <c r="O199" s="149">
        <v>0.006</v>
      </c>
      <c r="P199" s="149">
        <f>O199*H199</f>
        <v>0.629694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1" t="s">
        <v>145</v>
      </c>
      <c r="AT199" s="151" t="s">
        <v>141</v>
      </c>
      <c r="AU199" s="151" t="s">
        <v>83</v>
      </c>
      <c r="AY199" s="18" t="s">
        <v>139</v>
      </c>
      <c r="BE199" s="152">
        <f>IF(N199="základní",J199,0)</f>
        <v>1217.41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81</v>
      </c>
      <c r="BK199" s="152">
        <f>ROUND(I199*H199,2)</f>
        <v>1217.41</v>
      </c>
      <c r="BL199" s="18" t="s">
        <v>145</v>
      </c>
      <c r="BM199" s="151" t="s">
        <v>360</v>
      </c>
    </row>
    <row r="200" spans="2:51" s="13" customFormat="1" ht="12">
      <c r="B200" s="163"/>
      <c r="D200" s="153" t="s">
        <v>148</v>
      </c>
      <c r="E200" s="164" t="s">
        <v>1</v>
      </c>
      <c r="F200" s="165" t="s">
        <v>361</v>
      </c>
      <c r="H200" s="166">
        <v>104.949</v>
      </c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148</v>
      </c>
      <c r="AU200" s="164" t="s">
        <v>83</v>
      </c>
      <c r="AV200" s="13" t="s">
        <v>83</v>
      </c>
      <c r="AW200" s="13" t="s">
        <v>31</v>
      </c>
      <c r="AX200" s="13" t="s">
        <v>81</v>
      </c>
      <c r="AY200" s="164" t="s">
        <v>139</v>
      </c>
    </row>
    <row r="201" spans="1:65" s="2" customFormat="1" ht="44.25" customHeight="1">
      <c r="A201" s="30"/>
      <c r="B201" s="140"/>
      <c r="C201" s="141">
        <v>6</v>
      </c>
      <c r="D201" s="141" t="s">
        <v>141</v>
      </c>
      <c r="E201" s="142" t="s">
        <v>362</v>
      </c>
      <c r="F201" s="143" t="s">
        <v>363</v>
      </c>
      <c r="G201" s="144" t="s">
        <v>144</v>
      </c>
      <c r="H201" s="145">
        <v>20.9898</v>
      </c>
      <c r="I201" s="146">
        <v>181.64</v>
      </c>
      <c r="J201" s="146">
        <f>ROUND(I201*H201,2)</f>
        <v>3812.59</v>
      </c>
      <c r="K201" s="143" t="s">
        <v>730</v>
      </c>
      <c r="L201" s="31"/>
      <c r="M201" s="147" t="s">
        <v>1</v>
      </c>
      <c r="N201" s="148" t="s">
        <v>39</v>
      </c>
      <c r="O201" s="149">
        <v>0.32</v>
      </c>
      <c r="P201" s="149">
        <f>O201*H201</f>
        <v>6.716736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1" t="s">
        <v>145</v>
      </c>
      <c r="AT201" s="151" t="s">
        <v>141</v>
      </c>
      <c r="AU201" s="151" t="s">
        <v>83</v>
      </c>
      <c r="AY201" s="18" t="s">
        <v>139</v>
      </c>
      <c r="BE201" s="152">
        <f>IF(N201="základní",J201,0)</f>
        <v>3812.59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8" t="s">
        <v>81</v>
      </c>
      <c r="BK201" s="152">
        <f>ROUND(I201*H201,2)</f>
        <v>3812.59</v>
      </c>
      <c r="BL201" s="18" t="s">
        <v>145</v>
      </c>
      <c r="BM201" s="151" t="s">
        <v>364</v>
      </c>
    </row>
    <row r="202" spans="1:65" s="2" customFormat="1" ht="44.25" customHeight="1">
      <c r="A202" s="30"/>
      <c r="B202" s="140"/>
      <c r="C202" s="141">
        <v>7</v>
      </c>
      <c r="D202" s="141" t="s">
        <v>141</v>
      </c>
      <c r="E202" s="142" t="s">
        <v>365</v>
      </c>
      <c r="F202" s="143" t="s">
        <v>366</v>
      </c>
      <c r="G202" s="144" t="s">
        <v>215</v>
      </c>
      <c r="H202" s="145">
        <v>35.68266</v>
      </c>
      <c r="I202" s="146">
        <v>150</v>
      </c>
      <c r="J202" s="146">
        <f>ROUND(I202*H202,2)</f>
        <v>5352.4</v>
      </c>
      <c r="K202" s="143" t="s">
        <v>730</v>
      </c>
      <c r="L202" s="31"/>
      <c r="M202" s="147" t="s">
        <v>1</v>
      </c>
      <c r="N202" s="148" t="s">
        <v>39</v>
      </c>
      <c r="O202" s="149">
        <v>0</v>
      </c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1" t="s">
        <v>145</v>
      </c>
      <c r="AT202" s="151" t="s">
        <v>141</v>
      </c>
      <c r="AU202" s="151" t="s">
        <v>83</v>
      </c>
      <c r="AY202" s="18" t="s">
        <v>139</v>
      </c>
      <c r="BE202" s="152">
        <f>IF(N202="základní",J202,0)</f>
        <v>5352.4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81</v>
      </c>
      <c r="BK202" s="152">
        <f>ROUND(I202*H202,2)</f>
        <v>5352.4</v>
      </c>
      <c r="BL202" s="18" t="s">
        <v>145</v>
      </c>
      <c r="BM202" s="151" t="s">
        <v>367</v>
      </c>
    </row>
    <row r="203" spans="2:51" s="13" customFormat="1" ht="12">
      <c r="B203" s="163"/>
      <c r="D203" s="153" t="s">
        <v>148</v>
      </c>
      <c r="E203" s="164" t="s">
        <v>1</v>
      </c>
      <c r="F203" s="165" t="s">
        <v>368</v>
      </c>
      <c r="H203" s="166">
        <v>35.68266</v>
      </c>
      <c r="L203" s="163"/>
      <c r="M203" s="167"/>
      <c r="N203" s="168"/>
      <c r="O203" s="168"/>
      <c r="P203" s="168"/>
      <c r="Q203" s="168"/>
      <c r="R203" s="168"/>
      <c r="S203" s="168"/>
      <c r="T203" s="169"/>
      <c r="AT203" s="164" t="s">
        <v>148</v>
      </c>
      <c r="AU203" s="164" t="s">
        <v>83</v>
      </c>
      <c r="AV203" s="13" t="s">
        <v>83</v>
      </c>
      <c r="AW203" s="13" t="s">
        <v>31</v>
      </c>
      <c r="AX203" s="13" t="s">
        <v>81</v>
      </c>
      <c r="AY203" s="164" t="s">
        <v>139</v>
      </c>
    </row>
    <row r="204" spans="1:65" s="2" customFormat="1" ht="37.9" customHeight="1">
      <c r="A204" s="30"/>
      <c r="B204" s="140"/>
      <c r="C204" s="141">
        <v>8</v>
      </c>
      <c r="D204" s="141" t="s">
        <v>141</v>
      </c>
      <c r="E204" s="142" t="s">
        <v>369</v>
      </c>
      <c r="F204" s="143" t="s">
        <v>370</v>
      </c>
      <c r="G204" s="144" t="s">
        <v>144</v>
      </c>
      <c r="H204" s="145">
        <v>20.9898</v>
      </c>
      <c r="I204" s="146">
        <v>87.33</v>
      </c>
      <c r="J204" s="146">
        <f>ROUND(I204*H204,2)</f>
        <v>1833.04</v>
      </c>
      <c r="K204" s="143" t="s">
        <v>730</v>
      </c>
      <c r="L204" s="31"/>
      <c r="M204" s="147" t="s">
        <v>1</v>
      </c>
      <c r="N204" s="148" t="s">
        <v>39</v>
      </c>
      <c r="O204" s="149">
        <v>0.378</v>
      </c>
      <c r="P204" s="149">
        <f>O204*H204</f>
        <v>7.934144399999999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1" t="s">
        <v>145</v>
      </c>
      <c r="AT204" s="151" t="s">
        <v>141</v>
      </c>
      <c r="AU204" s="151" t="s">
        <v>83</v>
      </c>
      <c r="AY204" s="18" t="s">
        <v>139</v>
      </c>
      <c r="BE204" s="152">
        <f>IF(N204="základní",J204,0)</f>
        <v>1833.04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8" t="s">
        <v>81</v>
      </c>
      <c r="BK204" s="152">
        <f>ROUND(I204*H204,2)</f>
        <v>1833.04</v>
      </c>
      <c r="BL204" s="18" t="s">
        <v>145</v>
      </c>
      <c r="BM204" s="151" t="s">
        <v>371</v>
      </c>
    </row>
    <row r="205" spans="1:65" s="2" customFormat="1" ht="44.25" customHeight="1">
      <c r="A205" s="30"/>
      <c r="B205" s="140"/>
      <c r="C205" s="141">
        <v>9</v>
      </c>
      <c r="D205" s="141" t="s">
        <v>141</v>
      </c>
      <c r="E205" s="142" t="s">
        <v>372</v>
      </c>
      <c r="F205" s="143" t="s">
        <v>373</v>
      </c>
      <c r="G205" s="144" t="s">
        <v>144</v>
      </c>
      <c r="H205" s="145">
        <v>88.83</v>
      </c>
      <c r="I205" s="146">
        <v>106.11</v>
      </c>
      <c r="J205" s="146">
        <f>ROUND(I205*H205,2)</f>
        <v>9425.75</v>
      </c>
      <c r="K205" s="143" t="s">
        <v>730</v>
      </c>
      <c r="L205" s="31"/>
      <c r="M205" s="147" t="s">
        <v>1</v>
      </c>
      <c r="N205" s="148" t="s">
        <v>39</v>
      </c>
      <c r="O205" s="149">
        <v>0.328</v>
      </c>
      <c r="P205" s="149">
        <f>O205*H205</f>
        <v>29.13624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1" t="s">
        <v>145</v>
      </c>
      <c r="AT205" s="151" t="s">
        <v>141</v>
      </c>
      <c r="AU205" s="151" t="s">
        <v>83</v>
      </c>
      <c r="AY205" s="18" t="s">
        <v>139</v>
      </c>
      <c r="BE205" s="152">
        <f>IF(N205="základní",J205,0)</f>
        <v>9425.75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81</v>
      </c>
      <c r="BK205" s="152">
        <f>ROUND(I205*H205,2)</f>
        <v>9425.75</v>
      </c>
      <c r="BL205" s="18" t="s">
        <v>145</v>
      </c>
      <c r="BM205" s="151" t="s">
        <v>374</v>
      </c>
    </row>
    <row r="206" spans="2:51" s="13" customFormat="1" ht="12">
      <c r="B206" s="163"/>
      <c r="D206" s="153" t="s">
        <v>148</v>
      </c>
      <c r="E206" s="164" t="s">
        <v>1</v>
      </c>
      <c r="F206" s="165" t="s">
        <v>375</v>
      </c>
      <c r="H206" s="166">
        <v>88.83</v>
      </c>
      <c r="L206" s="163"/>
      <c r="M206" s="167"/>
      <c r="N206" s="168"/>
      <c r="O206" s="168"/>
      <c r="P206" s="168"/>
      <c r="Q206" s="168"/>
      <c r="R206" s="168"/>
      <c r="S206" s="168"/>
      <c r="T206" s="169"/>
      <c r="AT206" s="164" t="s">
        <v>148</v>
      </c>
      <c r="AU206" s="164" t="s">
        <v>83</v>
      </c>
      <c r="AV206" s="13" t="s">
        <v>83</v>
      </c>
      <c r="AW206" s="13" t="s">
        <v>31</v>
      </c>
      <c r="AX206" s="13" t="s">
        <v>74</v>
      </c>
      <c r="AY206" s="164" t="s">
        <v>139</v>
      </c>
    </row>
    <row r="207" spans="2:51" s="14" customFormat="1" ht="12">
      <c r="B207" s="170"/>
      <c r="D207" s="153" t="s">
        <v>148</v>
      </c>
      <c r="E207" s="171" t="s">
        <v>1</v>
      </c>
      <c r="F207" s="172" t="s">
        <v>151</v>
      </c>
      <c r="H207" s="173">
        <v>88.83</v>
      </c>
      <c r="L207" s="170"/>
      <c r="M207" s="174"/>
      <c r="N207" s="175"/>
      <c r="O207" s="175"/>
      <c r="P207" s="175"/>
      <c r="Q207" s="175"/>
      <c r="R207" s="175"/>
      <c r="S207" s="175"/>
      <c r="T207" s="176"/>
      <c r="AT207" s="171" t="s">
        <v>148</v>
      </c>
      <c r="AU207" s="171" t="s">
        <v>83</v>
      </c>
      <c r="AV207" s="14" t="s">
        <v>145</v>
      </c>
      <c r="AW207" s="14" t="s">
        <v>31</v>
      </c>
      <c r="AX207" s="14" t="s">
        <v>81</v>
      </c>
      <c r="AY207" s="171" t="s">
        <v>139</v>
      </c>
    </row>
    <row r="208" spans="1:65" s="2" customFormat="1" ht="66.75" customHeight="1">
      <c r="A208" s="30"/>
      <c r="B208" s="140"/>
      <c r="C208" s="141">
        <v>10</v>
      </c>
      <c r="D208" s="141" t="s">
        <v>141</v>
      </c>
      <c r="E208" s="142" t="s">
        <v>376</v>
      </c>
      <c r="F208" s="143" t="s">
        <v>377</v>
      </c>
      <c r="G208" s="144" t="s">
        <v>144</v>
      </c>
      <c r="H208" s="145">
        <v>14.93505</v>
      </c>
      <c r="I208" s="146">
        <v>413.32</v>
      </c>
      <c r="J208" s="146">
        <f>ROUND(I208*H208,2)</f>
        <v>6172.95</v>
      </c>
      <c r="K208" s="143" t="s">
        <v>730</v>
      </c>
      <c r="L208" s="31"/>
      <c r="M208" s="147" t="s">
        <v>1</v>
      </c>
      <c r="N208" s="148" t="s">
        <v>39</v>
      </c>
      <c r="O208" s="149">
        <v>1.789</v>
      </c>
      <c r="P208" s="149">
        <f>O208*H208</f>
        <v>26.71880445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1" t="s">
        <v>145</v>
      </c>
      <c r="AT208" s="151" t="s">
        <v>141</v>
      </c>
      <c r="AU208" s="151" t="s">
        <v>83</v>
      </c>
      <c r="AY208" s="18" t="s">
        <v>139</v>
      </c>
      <c r="BE208" s="152">
        <f>IF(N208="základní",J208,0)</f>
        <v>6172.95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8" t="s">
        <v>81</v>
      </c>
      <c r="BK208" s="152">
        <f>ROUND(I208*H208,2)</f>
        <v>6172.95</v>
      </c>
      <c r="BL208" s="18" t="s">
        <v>145</v>
      </c>
      <c r="BM208" s="151" t="s">
        <v>378</v>
      </c>
    </row>
    <row r="209" spans="2:51" s="13" customFormat="1" ht="12">
      <c r="B209" s="163"/>
      <c r="D209" s="153" t="s">
        <v>148</v>
      </c>
      <c r="E209" s="164" t="s">
        <v>1</v>
      </c>
      <c r="F209" s="165" t="s">
        <v>379</v>
      </c>
      <c r="H209" s="166">
        <v>14.93505</v>
      </c>
      <c r="L209" s="163"/>
      <c r="M209" s="167"/>
      <c r="N209" s="168"/>
      <c r="O209" s="168"/>
      <c r="P209" s="168"/>
      <c r="Q209" s="168"/>
      <c r="R209" s="168"/>
      <c r="S209" s="168"/>
      <c r="T209" s="169"/>
      <c r="AT209" s="164" t="s">
        <v>148</v>
      </c>
      <c r="AU209" s="164" t="s">
        <v>83</v>
      </c>
      <c r="AV209" s="13" t="s">
        <v>83</v>
      </c>
      <c r="AW209" s="13" t="s">
        <v>31</v>
      </c>
      <c r="AX209" s="13" t="s">
        <v>74</v>
      </c>
      <c r="AY209" s="164" t="s">
        <v>139</v>
      </c>
    </row>
    <row r="210" spans="2:51" s="14" customFormat="1" ht="12">
      <c r="B210" s="170"/>
      <c r="D210" s="153" t="s">
        <v>148</v>
      </c>
      <c r="E210" s="171" t="s">
        <v>1</v>
      </c>
      <c r="F210" s="172" t="s">
        <v>151</v>
      </c>
      <c r="H210" s="173">
        <v>14.93505</v>
      </c>
      <c r="L210" s="170"/>
      <c r="M210" s="174"/>
      <c r="N210" s="175"/>
      <c r="O210" s="175"/>
      <c r="P210" s="175"/>
      <c r="Q210" s="175"/>
      <c r="R210" s="175"/>
      <c r="S210" s="175"/>
      <c r="T210" s="176"/>
      <c r="AT210" s="171" t="s">
        <v>148</v>
      </c>
      <c r="AU210" s="171" t="s">
        <v>83</v>
      </c>
      <c r="AV210" s="14" t="s">
        <v>145</v>
      </c>
      <c r="AW210" s="14" t="s">
        <v>31</v>
      </c>
      <c r="AX210" s="14" t="s">
        <v>81</v>
      </c>
      <c r="AY210" s="171" t="s">
        <v>139</v>
      </c>
    </row>
    <row r="211" spans="1:65" s="2" customFormat="1" ht="24.2" customHeight="1">
      <c r="A211" s="30"/>
      <c r="B211" s="140"/>
      <c r="C211" s="177">
        <v>18</v>
      </c>
      <c r="D211" s="177" t="s">
        <v>175</v>
      </c>
      <c r="E211" s="178" t="s">
        <v>380</v>
      </c>
      <c r="F211" s="179" t="s">
        <v>381</v>
      </c>
      <c r="G211" s="180" t="s">
        <v>382</v>
      </c>
      <c r="H211" s="181">
        <v>26.8749</v>
      </c>
      <c r="I211" s="182">
        <v>300</v>
      </c>
      <c r="J211" s="182">
        <f>ROUND(I211*H211,2)</f>
        <v>8062.47</v>
      </c>
      <c r="K211" s="179" t="s">
        <v>731</v>
      </c>
      <c r="L211" s="183"/>
      <c r="M211" s="184" t="s">
        <v>1</v>
      </c>
      <c r="N211" s="185" t="s">
        <v>39</v>
      </c>
      <c r="O211" s="149">
        <v>0</v>
      </c>
      <c r="P211" s="149">
        <f>O211*H211</f>
        <v>0</v>
      </c>
      <c r="Q211" s="149">
        <v>1</v>
      </c>
      <c r="R211" s="149">
        <f>Q211*H211</f>
        <v>26.8749</v>
      </c>
      <c r="S211" s="149">
        <v>0</v>
      </c>
      <c r="T211" s="150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1" t="s">
        <v>179</v>
      </c>
      <c r="AT211" s="151" t="s">
        <v>175</v>
      </c>
      <c r="AU211" s="151" t="s">
        <v>83</v>
      </c>
      <c r="AY211" s="18" t="s">
        <v>139</v>
      </c>
      <c r="BE211" s="152">
        <f>IF(N211="základní",J211,0)</f>
        <v>8062.47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8" t="s">
        <v>81</v>
      </c>
      <c r="BK211" s="152">
        <f>ROUND(I211*H211,2)</f>
        <v>8062.47</v>
      </c>
      <c r="BL211" s="18" t="s">
        <v>145</v>
      </c>
      <c r="BM211" s="151" t="s">
        <v>383</v>
      </c>
    </row>
    <row r="212" spans="2:51" s="13" customFormat="1" ht="12">
      <c r="B212" s="163"/>
      <c r="D212" s="153" t="s">
        <v>148</v>
      </c>
      <c r="E212" s="164" t="s">
        <v>1</v>
      </c>
      <c r="F212" s="165" t="s">
        <v>384</v>
      </c>
      <c r="H212" s="166">
        <v>26.8749</v>
      </c>
      <c r="L212" s="163"/>
      <c r="M212" s="167"/>
      <c r="N212" s="168"/>
      <c r="O212" s="168"/>
      <c r="P212" s="168"/>
      <c r="Q212" s="168"/>
      <c r="R212" s="168"/>
      <c r="S212" s="168"/>
      <c r="T212" s="169"/>
      <c r="AT212" s="164" t="s">
        <v>148</v>
      </c>
      <c r="AU212" s="164" t="s">
        <v>83</v>
      </c>
      <c r="AV212" s="13" t="s">
        <v>83</v>
      </c>
      <c r="AW212" s="13" t="s">
        <v>31</v>
      </c>
      <c r="AX212" s="13" t="s">
        <v>74</v>
      </c>
      <c r="AY212" s="164" t="s">
        <v>139</v>
      </c>
    </row>
    <row r="213" spans="2:51" s="14" customFormat="1" ht="12">
      <c r="B213" s="170"/>
      <c r="D213" s="153" t="s">
        <v>148</v>
      </c>
      <c r="E213" s="171" t="s">
        <v>1</v>
      </c>
      <c r="F213" s="172" t="s">
        <v>151</v>
      </c>
      <c r="H213" s="173">
        <v>26.8749</v>
      </c>
      <c r="L213" s="170"/>
      <c r="M213" s="174"/>
      <c r="N213" s="175"/>
      <c r="O213" s="175"/>
      <c r="P213" s="175"/>
      <c r="Q213" s="175"/>
      <c r="R213" s="175"/>
      <c r="S213" s="175"/>
      <c r="T213" s="176"/>
      <c r="AT213" s="171" t="s">
        <v>148</v>
      </c>
      <c r="AU213" s="171" t="s">
        <v>83</v>
      </c>
      <c r="AV213" s="14" t="s">
        <v>145</v>
      </c>
      <c r="AW213" s="14" t="s">
        <v>31</v>
      </c>
      <c r="AX213" s="14" t="s">
        <v>81</v>
      </c>
      <c r="AY213" s="171" t="s">
        <v>139</v>
      </c>
    </row>
    <row r="214" spans="1:65" s="2" customFormat="1" ht="66.75" customHeight="1">
      <c r="A214" s="30"/>
      <c r="B214" s="140"/>
      <c r="C214" s="141">
        <v>12</v>
      </c>
      <c r="D214" s="141" t="s">
        <v>141</v>
      </c>
      <c r="E214" s="142" t="s">
        <v>385</v>
      </c>
      <c r="F214" s="143" t="s">
        <v>386</v>
      </c>
      <c r="G214" s="144" t="s">
        <v>144</v>
      </c>
      <c r="H214" s="145">
        <v>14.93505</v>
      </c>
      <c r="I214" s="146">
        <v>196.84</v>
      </c>
      <c r="J214" s="146">
        <f>ROUND(I214*H214,2)</f>
        <v>2939.82</v>
      </c>
      <c r="K214" s="143" t="s">
        <v>730</v>
      </c>
      <c r="L214" s="31"/>
      <c r="M214" s="147" t="s">
        <v>1</v>
      </c>
      <c r="N214" s="148" t="s">
        <v>39</v>
      </c>
      <c r="O214" s="149">
        <v>0.852</v>
      </c>
      <c r="P214" s="149">
        <f>O214*H214</f>
        <v>12.7246626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1" t="s">
        <v>145</v>
      </c>
      <c r="AT214" s="151" t="s">
        <v>141</v>
      </c>
      <c r="AU214" s="151" t="s">
        <v>83</v>
      </c>
      <c r="AY214" s="18" t="s">
        <v>139</v>
      </c>
      <c r="BE214" s="152">
        <f>IF(N214="základní",J214,0)</f>
        <v>2939.82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81</v>
      </c>
      <c r="BK214" s="152">
        <f>ROUND(I214*H214,2)</f>
        <v>2939.82</v>
      </c>
      <c r="BL214" s="18" t="s">
        <v>145</v>
      </c>
      <c r="BM214" s="151" t="s">
        <v>387</v>
      </c>
    </row>
    <row r="215" spans="2:63" s="11" customFormat="1" ht="22.9" customHeight="1">
      <c r="B215" s="130"/>
      <c r="D215" s="131" t="s">
        <v>73</v>
      </c>
      <c r="E215" s="193" t="s">
        <v>83</v>
      </c>
      <c r="F215" s="193" t="s">
        <v>388</v>
      </c>
      <c r="J215" s="194">
        <f>BK215</f>
        <v>15141.36</v>
      </c>
      <c r="L215" s="130"/>
      <c r="M215" s="134"/>
      <c r="N215" s="135"/>
      <c r="O215" s="135"/>
      <c r="P215" s="136">
        <f>SUM(P216:P218)</f>
        <v>19.195800000000002</v>
      </c>
      <c r="Q215" s="135"/>
      <c r="R215" s="136">
        <f>SUM(R216:R218)</f>
        <v>12.878229000000001</v>
      </c>
      <c r="S215" s="135"/>
      <c r="T215" s="137">
        <f>SUM(T216:T218)</f>
        <v>0</v>
      </c>
      <c r="AR215" s="131" t="s">
        <v>81</v>
      </c>
      <c r="AT215" s="138" t="s">
        <v>73</v>
      </c>
      <c r="AU215" s="138" t="s">
        <v>81</v>
      </c>
      <c r="AY215" s="131" t="s">
        <v>139</v>
      </c>
      <c r="BK215" s="139">
        <f>SUM(BK216:BK218)</f>
        <v>15141.36</v>
      </c>
    </row>
    <row r="216" spans="1:65" s="2" customFormat="1" ht="37.9" customHeight="1">
      <c r="A216" s="30"/>
      <c r="B216" s="140"/>
      <c r="C216" s="141"/>
      <c r="D216" s="141" t="s">
        <v>141</v>
      </c>
      <c r="E216" s="142" t="s">
        <v>389</v>
      </c>
      <c r="F216" s="143" t="s">
        <v>390</v>
      </c>
      <c r="G216" s="144" t="s">
        <v>344</v>
      </c>
      <c r="H216" s="145">
        <v>44.85</v>
      </c>
      <c r="I216" s="146">
        <v>337.6</v>
      </c>
      <c r="J216" s="146">
        <f>ROUND(I216*H216,2)</f>
        <v>15141.36</v>
      </c>
      <c r="K216" s="143" t="s">
        <v>728</v>
      </c>
      <c r="L216" s="31"/>
      <c r="M216" s="147" t="s">
        <v>1</v>
      </c>
      <c r="N216" s="148" t="s">
        <v>39</v>
      </c>
      <c r="O216" s="149">
        <v>0.428</v>
      </c>
      <c r="P216" s="149">
        <f>O216*H216</f>
        <v>19.195800000000002</v>
      </c>
      <c r="Q216" s="149">
        <v>0.28714</v>
      </c>
      <c r="R216" s="149">
        <f>Q216*H216</f>
        <v>12.878229000000001</v>
      </c>
      <c r="S216" s="149">
        <v>0</v>
      </c>
      <c r="T216" s="15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1" t="s">
        <v>145</v>
      </c>
      <c r="AT216" s="151" t="s">
        <v>141</v>
      </c>
      <c r="AU216" s="151" t="s">
        <v>83</v>
      </c>
      <c r="AY216" s="18" t="s">
        <v>139</v>
      </c>
      <c r="BE216" s="152">
        <f>IF(N216="základní",J216,0)</f>
        <v>15141.36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8" t="s">
        <v>81</v>
      </c>
      <c r="BK216" s="152">
        <f>ROUND(I216*H216,2)</f>
        <v>15141.36</v>
      </c>
      <c r="BL216" s="18" t="s">
        <v>145</v>
      </c>
      <c r="BM216" s="151" t="s">
        <v>391</v>
      </c>
    </row>
    <row r="217" spans="2:51" s="13" customFormat="1" ht="12">
      <c r="B217" s="163"/>
      <c r="D217" s="153" t="s">
        <v>148</v>
      </c>
      <c r="E217" s="164" t="s">
        <v>1</v>
      </c>
      <c r="F217" s="165" t="s">
        <v>392</v>
      </c>
      <c r="H217" s="166">
        <v>44.85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148</v>
      </c>
      <c r="AU217" s="164" t="s">
        <v>83</v>
      </c>
      <c r="AV217" s="13" t="s">
        <v>83</v>
      </c>
      <c r="AW217" s="13" t="s">
        <v>31</v>
      </c>
      <c r="AX217" s="13" t="s">
        <v>74</v>
      </c>
      <c r="AY217" s="164" t="s">
        <v>139</v>
      </c>
    </row>
    <row r="218" spans="2:51" s="14" customFormat="1" ht="12">
      <c r="B218" s="170"/>
      <c r="D218" s="153" t="s">
        <v>148</v>
      </c>
      <c r="E218" s="171" t="s">
        <v>1</v>
      </c>
      <c r="F218" s="172" t="s">
        <v>151</v>
      </c>
      <c r="H218" s="173">
        <v>44.85</v>
      </c>
      <c r="L218" s="170"/>
      <c r="M218" s="174"/>
      <c r="N218" s="175"/>
      <c r="O218" s="175"/>
      <c r="P218" s="175"/>
      <c r="Q218" s="175"/>
      <c r="R218" s="175"/>
      <c r="S218" s="175"/>
      <c r="T218" s="176"/>
      <c r="AT218" s="171" t="s">
        <v>148</v>
      </c>
      <c r="AU218" s="171" t="s">
        <v>83</v>
      </c>
      <c r="AV218" s="14" t="s">
        <v>145</v>
      </c>
      <c r="AW218" s="14" t="s">
        <v>31</v>
      </c>
      <c r="AX218" s="14" t="s">
        <v>81</v>
      </c>
      <c r="AY218" s="171" t="s">
        <v>139</v>
      </c>
    </row>
    <row r="219" spans="2:63" s="11" customFormat="1" ht="22.9" customHeight="1">
      <c r="B219" s="130"/>
      <c r="D219" s="131" t="s">
        <v>73</v>
      </c>
      <c r="E219" s="193" t="s">
        <v>145</v>
      </c>
      <c r="F219" s="193" t="s">
        <v>393</v>
      </c>
      <c r="J219" s="194">
        <f>BK219</f>
        <v>5160.65</v>
      </c>
      <c r="L219" s="130"/>
      <c r="M219" s="134"/>
      <c r="N219" s="135"/>
      <c r="O219" s="135"/>
      <c r="P219" s="136">
        <f>SUM(P220:P222)</f>
        <v>7.97410575</v>
      </c>
      <c r="Q219" s="135"/>
      <c r="R219" s="136">
        <f>SUM(R220:R222)</f>
        <v>11.4481396575</v>
      </c>
      <c r="S219" s="135"/>
      <c r="T219" s="137">
        <f>SUM(T220:T222)</f>
        <v>0</v>
      </c>
      <c r="AR219" s="131" t="s">
        <v>81</v>
      </c>
      <c r="AT219" s="138" t="s">
        <v>73</v>
      </c>
      <c r="AU219" s="138" t="s">
        <v>81</v>
      </c>
      <c r="AY219" s="131" t="s">
        <v>139</v>
      </c>
      <c r="BK219" s="139">
        <f>SUM(BK220:BK222)</f>
        <v>5160.65</v>
      </c>
    </row>
    <row r="220" spans="1:65" s="2" customFormat="1" ht="16.5" customHeight="1">
      <c r="A220" s="30"/>
      <c r="B220" s="140"/>
      <c r="C220" s="141">
        <v>13</v>
      </c>
      <c r="D220" s="141" t="s">
        <v>141</v>
      </c>
      <c r="E220" s="142" t="s">
        <v>394</v>
      </c>
      <c r="F220" s="143" t="s">
        <v>395</v>
      </c>
      <c r="G220" s="144" t="s">
        <v>144</v>
      </c>
      <c r="H220" s="145">
        <v>6.05475</v>
      </c>
      <c r="I220" s="146">
        <v>852.33</v>
      </c>
      <c r="J220" s="146">
        <f>ROUND(I220*H220,2)</f>
        <v>5160.65</v>
      </c>
      <c r="K220" s="143" t="s">
        <v>730</v>
      </c>
      <c r="L220" s="31"/>
      <c r="M220" s="147" t="s">
        <v>1</v>
      </c>
      <c r="N220" s="148" t="s">
        <v>39</v>
      </c>
      <c r="O220" s="149">
        <v>1.317</v>
      </c>
      <c r="P220" s="149">
        <f>O220*H220</f>
        <v>7.97410575</v>
      </c>
      <c r="Q220" s="149">
        <v>1.89077</v>
      </c>
      <c r="R220" s="149">
        <f>Q220*H220</f>
        <v>11.4481396575</v>
      </c>
      <c r="S220" s="149">
        <v>0</v>
      </c>
      <c r="T220" s="150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1" t="s">
        <v>145</v>
      </c>
      <c r="AT220" s="151" t="s">
        <v>141</v>
      </c>
      <c r="AU220" s="151" t="s">
        <v>83</v>
      </c>
      <c r="AY220" s="18" t="s">
        <v>139</v>
      </c>
      <c r="BE220" s="152">
        <f>IF(N220="základní",J220,0)</f>
        <v>5160.65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8" t="s">
        <v>81</v>
      </c>
      <c r="BK220" s="152">
        <f>ROUND(I220*H220,2)</f>
        <v>5160.65</v>
      </c>
      <c r="BL220" s="18" t="s">
        <v>145</v>
      </c>
      <c r="BM220" s="151" t="s">
        <v>396</v>
      </c>
    </row>
    <row r="221" spans="2:51" s="13" customFormat="1" ht="12">
      <c r="B221" s="163"/>
      <c r="D221" s="153" t="s">
        <v>148</v>
      </c>
      <c r="E221" s="164" t="s">
        <v>1</v>
      </c>
      <c r="F221" s="165" t="s">
        <v>397</v>
      </c>
      <c r="H221" s="166">
        <v>6.05475</v>
      </c>
      <c r="L221" s="163"/>
      <c r="M221" s="167"/>
      <c r="N221" s="168"/>
      <c r="O221" s="168"/>
      <c r="P221" s="168"/>
      <c r="Q221" s="168"/>
      <c r="R221" s="168"/>
      <c r="S221" s="168"/>
      <c r="T221" s="169"/>
      <c r="AT221" s="164" t="s">
        <v>148</v>
      </c>
      <c r="AU221" s="164" t="s">
        <v>83</v>
      </c>
      <c r="AV221" s="13" t="s">
        <v>83</v>
      </c>
      <c r="AW221" s="13" t="s">
        <v>31</v>
      </c>
      <c r="AX221" s="13" t="s">
        <v>74</v>
      </c>
      <c r="AY221" s="164" t="s">
        <v>139</v>
      </c>
    </row>
    <row r="222" spans="2:51" s="14" customFormat="1" ht="12">
      <c r="B222" s="170"/>
      <c r="D222" s="153" t="s">
        <v>148</v>
      </c>
      <c r="E222" s="171" t="s">
        <v>1</v>
      </c>
      <c r="F222" s="172" t="s">
        <v>151</v>
      </c>
      <c r="H222" s="173">
        <v>6.05475</v>
      </c>
      <c r="L222" s="170"/>
      <c r="M222" s="174"/>
      <c r="N222" s="175"/>
      <c r="O222" s="175"/>
      <c r="P222" s="175"/>
      <c r="Q222" s="175"/>
      <c r="R222" s="175"/>
      <c r="S222" s="175"/>
      <c r="T222" s="176"/>
      <c r="AT222" s="171" t="s">
        <v>148</v>
      </c>
      <c r="AU222" s="171" t="s">
        <v>83</v>
      </c>
      <c r="AV222" s="14" t="s">
        <v>145</v>
      </c>
      <c r="AW222" s="14" t="s">
        <v>31</v>
      </c>
      <c r="AX222" s="14" t="s">
        <v>81</v>
      </c>
      <c r="AY222" s="171" t="s">
        <v>139</v>
      </c>
    </row>
    <row r="223" spans="2:63" s="11" customFormat="1" ht="22.9" customHeight="1">
      <c r="B223" s="130"/>
      <c r="D223" s="131" t="s">
        <v>73</v>
      </c>
      <c r="E223" s="193" t="s">
        <v>398</v>
      </c>
      <c r="F223" s="193" t="s">
        <v>399</v>
      </c>
      <c r="J223" s="194">
        <f>BK223</f>
        <v>4052.16</v>
      </c>
      <c r="L223" s="130"/>
      <c r="M223" s="134"/>
      <c r="N223" s="135"/>
      <c r="O223" s="135"/>
      <c r="P223" s="136">
        <f>SUM(P224:P229)</f>
        <v>0</v>
      </c>
      <c r="Q223" s="135"/>
      <c r="R223" s="136">
        <f>SUM(R224:R229)</f>
        <v>1.9185120000000002</v>
      </c>
      <c r="S223" s="135"/>
      <c r="T223" s="137">
        <f>SUM(T224:T229)</f>
        <v>0</v>
      </c>
      <c r="AR223" s="131" t="s">
        <v>81</v>
      </c>
      <c r="AT223" s="138" t="s">
        <v>73</v>
      </c>
      <c r="AU223" s="138" t="s">
        <v>81</v>
      </c>
      <c r="AY223" s="131" t="s">
        <v>139</v>
      </c>
      <c r="BK223" s="139">
        <f>SUM(BK224:BK229)</f>
        <v>4052.16</v>
      </c>
    </row>
    <row r="224" spans="1:65" s="2" customFormat="1" ht="44.25" customHeight="1">
      <c r="A224" s="30"/>
      <c r="B224" s="140"/>
      <c r="C224" s="141">
        <v>13</v>
      </c>
      <c r="D224" s="141" t="s">
        <v>141</v>
      </c>
      <c r="E224" s="142" t="s">
        <v>400</v>
      </c>
      <c r="F224" s="143" t="s">
        <v>401</v>
      </c>
      <c r="G224" s="144" t="s">
        <v>344</v>
      </c>
      <c r="H224" s="145">
        <v>12</v>
      </c>
      <c r="I224" s="146">
        <v>210</v>
      </c>
      <c r="J224" s="146">
        <f>ROUND(I224*H224,2)</f>
        <v>2520</v>
      </c>
      <c r="K224" s="143" t="s">
        <v>732</v>
      </c>
      <c r="L224" s="31"/>
      <c r="M224" s="147" t="s">
        <v>1</v>
      </c>
      <c r="N224" s="148" t="s">
        <v>39</v>
      </c>
      <c r="O224" s="149">
        <v>0</v>
      </c>
      <c r="P224" s="149">
        <f>O224*H224</f>
        <v>0</v>
      </c>
      <c r="Q224" s="149">
        <v>0.10095</v>
      </c>
      <c r="R224" s="149">
        <f>Q224*H224</f>
        <v>1.2114</v>
      </c>
      <c r="S224" s="149">
        <v>0</v>
      </c>
      <c r="T224" s="150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1" t="s">
        <v>145</v>
      </c>
      <c r="AT224" s="151" t="s">
        <v>141</v>
      </c>
      <c r="AU224" s="151" t="s">
        <v>83</v>
      </c>
      <c r="AY224" s="18" t="s">
        <v>139</v>
      </c>
      <c r="BE224" s="152">
        <f>IF(N224="základní",J224,0)</f>
        <v>2520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8" t="s">
        <v>81</v>
      </c>
      <c r="BK224" s="152">
        <f>ROUND(I224*H224,2)</f>
        <v>2520</v>
      </c>
      <c r="BL224" s="18" t="s">
        <v>145</v>
      </c>
      <c r="BM224" s="151" t="s">
        <v>402</v>
      </c>
    </row>
    <row r="225" spans="2:51" s="12" customFormat="1" ht="12">
      <c r="B225" s="157"/>
      <c r="D225" s="153" t="s">
        <v>148</v>
      </c>
      <c r="E225" s="158" t="s">
        <v>1</v>
      </c>
      <c r="F225" s="159" t="s">
        <v>346</v>
      </c>
      <c r="H225" s="158" t="s">
        <v>1</v>
      </c>
      <c r="L225" s="157"/>
      <c r="M225" s="160"/>
      <c r="N225" s="161"/>
      <c r="O225" s="161"/>
      <c r="P225" s="161"/>
      <c r="Q225" s="161"/>
      <c r="R225" s="161"/>
      <c r="S225" s="161"/>
      <c r="T225" s="162"/>
      <c r="AT225" s="158" t="s">
        <v>148</v>
      </c>
      <c r="AU225" s="158" t="s">
        <v>83</v>
      </c>
      <c r="AV225" s="12" t="s">
        <v>81</v>
      </c>
      <c r="AW225" s="12" t="s">
        <v>31</v>
      </c>
      <c r="AX225" s="12" t="s">
        <v>74</v>
      </c>
      <c r="AY225" s="158" t="s">
        <v>139</v>
      </c>
    </row>
    <row r="226" spans="2:51" s="13" customFormat="1" ht="12">
      <c r="B226" s="163"/>
      <c r="D226" s="153" t="s">
        <v>148</v>
      </c>
      <c r="E226" s="164" t="s">
        <v>1</v>
      </c>
      <c r="F226" s="165" t="s">
        <v>220</v>
      </c>
      <c r="H226" s="166">
        <v>12</v>
      </c>
      <c r="L226" s="163"/>
      <c r="M226" s="167"/>
      <c r="N226" s="168"/>
      <c r="O226" s="168"/>
      <c r="P226" s="168"/>
      <c r="Q226" s="168"/>
      <c r="R226" s="168"/>
      <c r="S226" s="168"/>
      <c r="T226" s="169"/>
      <c r="AT226" s="164" t="s">
        <v>148</v>
      </c>
      <c r="AU226" s="164" t="s">
        <v>83</v>
      </c>
      <c r="AV226" s="13" t="s">
        <v>83</v>
      </c>
      <c r="AW226" s="13" t="s">
        <v>31</v>
      </c>
      <c r="AX226" s="13" t="s">
        <v>81</v>
      </c>
      <c r="AY226" s="164" t="s">
        <v>139</v>
      </c>
    </row>
    <row r="227" spans="1:65" s="2" customFormat="1" ht="16.5" customHeight="1">
      <c r="A227" s="30"/>
      <c r="B227" s="140"/>
      <c r="C227" s="177"/>
      <c r="D227" s="177" t="s">
        <v>175</v>
      </c>
      <c r="E227" s="178" t="s">
        <v>403</v>
      </c>
      <c r="F227" s="179" t="s">
        <v>404</v>
      </c>
      <c r="G227" s="180" t="s">
        <v>344</v>
      </c>
      <c r="H227" s="181">
        <v>12.6</v>
      </c>
      <c r="I227" s="182">
        <v>121.6</v>
      </c>
      <c r="J227" s="182">
        <f>ROUND(I227*H227,2)</f>
        <v>1532.16</v>
      </c>
      <c r="K227" s="179" t="s">
        <v>728</v>
      </c>
      <c r="L227" s="183"/>
      <c r="M227" s="184" t="s">
        <v>1</v>
      </c>
      <c r="N227" s="185" t="s">
        <v>39</v>
      </c>
      <c r="O227" s="149">
        <v>0</v>
      </c>
      <c r="P227" s="149">
        <f>O227*H227</f>
        <v>0</v>
      </c>
      <c r="Q227" s="149">
        <v>0.05612</v>
      </c>
      <c r="R227" s="149">
        <f>Q227*H227</f>
        <v>0.7071120000000001</v>
      </c>
      <c r="S227" s="149">
        <v>0</v>
      </c>
      <c r="T227" s="150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1" t="s">
        <v>179</v>
      </c>
      <c r="AT227" s="151" t="s">
        <v>175</v>
      </c>
      <c r="AU227" s="151" t="s">
        <v>83</v>
      </c>
      <c r="AY227" s="18" t="s">
        <v>139</v>
      </c>
      <c r="BE227" s="152">
        <f>IF(N227="základní",J227,0)</f>
        <v>1532.16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8" t="s">
        <v>81</v>
      </c>
      <c r="BK227" s="152">
        <f>ROUND(I227*H227,2)</f>
        <v>1532.16</v>
      </c>
      <c r="BL227" s="18" t="s">
        <v>145</v>
      </c>
      <c r="BM227" s="151" t="s">
        <v>405</v>
      </c>
    </row>
    <row r="228" spans="2:51" s="12" customFormat="1" ht="12">
      <c r="B228" s="157"/>
      <c r="D228" s="153" t="s">
        <v>148</v>
      </c>
      <c r="E228" s="158" t="s">
        <v>1</v>
      </c>
      <c r="F228" s="159" t="s">
        <v>346</v>
      </c>
      <c r="H228" s="158" t="s">
        <v>1</v>
      </c>
      <c r="L228" s="157"/>
      <c r="M228" s="160"/>
      <c r="N228" s="161"/>
      <c r="O228" s="161"/>
      <c r="P228" s="161"/>
      <c r="Q228" s="161"/>
      <c r="R228" s="161"/>
      <c r="S228" s="161"/>
      <c r="T228" s="162"/>
      <c r="AT228" s="158" t="s">
        <v>148</v>
      </c>
      <c r="AU228" s="158" t="s">
        <v>83</v>
      </c>
      <c r="AV228" s="12" t="s">
        <v>81</v>
      </c>
      <c r="AW228" s="12" t="s">
        <v>31</v>
      </c>
      <c r="AX228" s="12" t="s">
        <v>74</v>
      </c>
      <c r="AY228" s="158" t="s">
        <v>139</v>
      </c>
    </row>
    <row r="229" spans="2:51" s="13" customFormat="1" ht="12">
      <c r="B229" s="163"/>
      <c r="D229" s="153" t="s">
        <v>148</v>
      </c>
      <c r="E229" s="164" t="s">
        <v>1</v>
      </c>
      <c r="F229" s="165" t="s">
        <v>406</v>
      </c>
      <c r="H229" s="166">
        <v>12.6</v>
      </c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148</v>
      </c>
      <c r="AU229" s="164" t="s">
        <v>83</v>
      </c>
      <c r="AV229" s="13" t="s">
        <v>83</v>
      </c>
      <c r="AW229" s="13" t="s">
        <v>31</v>
      </c>
      <c r="AX229" s="13" t="s">
        <v>81</v>
      </c>
      <c r="AY229" s="164" t="s">
        <v>139</v>
      </c>
    </row>
    <row r="230" spans="2:63" s="11" customFormat="1" ht="22.9" customHeight="1">
      <c r="B230" s="130"/>
      <c r="D230" s="131" t="s">
        <v>73</v>
      </c>
      <c r="E230" s="193" t="s">
        <v>159</v>
      </c>
      <c r="F230" s="193" t="s">
        <v>160</v>
      </c>
      <c r="J230" s="194">
        <f>BK230</f>
        <v>36981.68</v>
      </c>
      <c r="L230" s="130"/>
      <c r="M230" s="134"/>
      <c r="N230" s="135"/>
      <c r="O230" s="135"/>
      <c r="P230" s="136">
        <f>SUM(P231:P254)</f>
        <v>0</v>
      </c>
      <c r="Q230" s="135"/>
      <c r="R230" s="136">
        <f>SUM(R231:R254)</f>
        <v>1.9114997799999998</v>
      </c>
      <c r="S230" s="135"/>
      <c r="T230" s="137">
        <f>SUM(T231:T254)</f>
        <v>0</v>
      </c>
      <c r="AR230" s="131" t="s">
        <v>81</v>
      </c>
      <c r="AT230" s="138" t="s">
        <v>73</v>
      </c>
      <c r="AU230" s="138" t="s">
        <v>81</v>
      </c>
      <c r="AY230" s="131" t="s">
        <v>139</v>
      </c>
      <c r="BK230" s="139">
        <f>SUM(BK231:BK254)</f>
        <v>36981.68</v>
      </c>
    </row>
    <row r="231" spans="1:65" s="2" customFormat="1" ht="37.9" customHeight="1">
      <c r="A231" s="30"/>
      <c r="B231" s="140"/>
      <c r="C231" s="141">
        <v>28</v>
      </c>
      <c r="D231" s="141" t="s">
        <v>141</v>
      </c>
      <c r="E231" s="142" t="s">
        <v>161</v>
      </c>
      <c r="F231" s="143" t="s">
        <v>162</v>
      </c>
      <c r="G231" s="144" t="s">
        <v>156</v>
      </c>
      <c r="H231" s="145">
        <v>31.24</v>
      </c>
      <c r="I231" s="146">
        <v>70</v>
      </c>
      <c r="J231" s="146">
        <f>ROUND(I231*H231,2)</f>
        <v>2186.8</v>
      </c>
      <c r="K231" s="143" t="s">
        <v>726</v>
      </c>
      <c r="L231" s="31"/>
      <c r="M231" s="147" t="s">
        <v>1</v>
      </c>
      <c r="N231" s="148" t="s">
        <v>39</v>
      </c>
      <c r="O231" s="149">
        <v>0</v>
      </c>
      <c r="P231" s="149">
        <f>O231*H231</f>
        <v>0</v>
      </c>
      <c r="Q231" s="149">
        <v>0.00026</v>
      </c>
      <c r="R231" s="149">
        <f>Q231*H231</f>
        <v>0.008122399999999998</v>
      </c>
      <c r="S231" s="149">
        <v>0</v>
      </c>
      <c r="T231" s="150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1" t="s">
        <v>145</v>
      </c>
      <c r="AT231" s="151" t="s">
        <v>141</v>
      </c>
      <c r="AU231" s="151" t="s">
        <v>83</v>
      </c>
      <c r="AY231" s="18" t="s">
        <v>139</v>
      </c>
      <c r="BE231" s="152">
        <f>IF(N231="základní",J231,0)</f>
        <v>2186.8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8" t="s">
        <v>81</v>
      </c>
      <c r="BK231" s="152">
        <f>ROUND(I231*H231,2)</f>
        <v>2186.8</v>
      </c>
      <c r="BL231" s="18" t="s">
        <v>145</v>
      </c>
      <c r="BM231" s="151" t="s">
        <v>407</v>
      </c>
    </row>
    <row r="232" spans="2:51" s="13" customFormat="1" ht="12">
      <c r="B232" s="163"/>
      <c r="D232" s="153" t="s">
        <v>148</v>
      </c>
      <c r="E232" s="164" t="s">
        <v>1</v>
      </c>
      <c r="F232" s="165" t="s">
        <v>408</v>
      </c>
      <c r="H232" s="166">
        <v>31.24</v>
      </c>
      <c r="L232" s="163"/>
      <c r="M232" s="167"/>
      <c r="N232" s="168"/>
      <c r="O232" s="168"/>
      <c r="P232" s="168"/>
      <c r="Q232" s="168"/>
      <c r="R232" s="168"/>
      <c r="S232" s="168"/>
      <c r="T232" s="169"/>
      <c r="AT232" s="164" t="s">
        <v>148</v>
      </c>
      <c r="AU232" s="164" t="s">
        <v>83</v>
      </c>
      <c r="AV232" s="13" t="s">
        <v>83</v>
      </c>
      <c r="AW232" s="13" t="s">
        <v>31</v>
      </c>
      <c r="AX232" s="13" t="s">
        <v>81</v>
      </c>
      <c r="AY232" s="164" t="s">
        <v>139</v>
      </c>
    </row>
    <row r="233" spans="1:65" s="2" customFormat="1" ht="16.5" customHeight="1">
      <c r="A233" s="30"/>
      <c r="B233" s="140"/>
      <c r="C233" s="141">
        <v>41</v>
      </c>
      <c r="D233" s="141" t="s">
        <v>141</v>
      </c>
      <c r="E233" s="142" t="s">
        <v>171</v>
      </c>
      <c r="F233" s="143" t="s">
        <v>172</v>
      </c>
      <c r="G233" s="144" t="s">
        <v>156</v>
      </c>
      <c r="H233" s="145">
        <v>31.24</v>
      </c>
      <c r="I233" s="146">
        <v>20</v>
      </c>
      <c r="J233" s="146">
        <f>ROUND(I233*H233,2)</f>
        <v>624.8</v>
      </c>
      <c r="K233" s="143" t="s">
        <v>726</v>
      </c>
      <c r="L233" s="31"/>
      <c r="M233" s="147" t="s">
        <v>1</v>
      </c>
      <c r="N233" s="148" t="s">
        <v>39</v>
      </c>
      <c r="O233" s="149">
        <v>0</v>
      </c>
      <c r="P233" s="149">
        <f>O233*H233</f>
        <v>0</v>
      </c>
      <c r="Q233" s="149">
        <v>0.00026</v>
      </c>
      <c r="R233" s="149">
        <f>Q233*H233</f>
        <v>0.008122399999999998</v>
      </c>
      <c r="S233" s="149">
        <v>0</v>
      </c>
      <c r="T233" s="15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1" t="s">
        <v>145</v>
      </c>
      <c r="AT233" s="151" t="s">
        <v>141</v>
      </c>
      <c r="AU233" s="151" t="s">
        <v>83</v>
      </c>
      <c r="AY233" s="18" t="s">
        <v>139</v>
      </c>
      <c r="BE233" s="152">
        <f>IF(N233="základní",J233,0)</f>
        <v>624.8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8" t="s">
        <v>81</v>
      </c>
      <c r="BK233" s="152">
        <f>ROUND(I233*H233,2)</f>
        <v>624.8</v>
      </c>
      <c r="BL233" s="18" t="s">
        <v>145</v>
      </c>
      <c r="BM233" s="151" t="s">
        <v>409</v>
      </c>
    </row>
    <row r="234" spans="1:65" s="2" customFormat="1" ht="24.2" customHeight="1">
      <c r="A234" s="30"/>
      <c r="B234" s="140"/>
      <c r="C234" s="141">
        <v>32</v>
      </c>
      <c r="D234" s="141" t="s">
        <v>141</v>
      </c>
      <c r="E234" s="142" t="s">
        <v>410</v>
      </c>
      <c r="F234" s="143" t="s">
        <v>411</v>
      </c>
      <c r="G234" s="144" t="s">
        <v>156</v>
      </c>
      <c r="H234" s="145">
        <v>31.24</v>
      </c>
      <c r="I234" s="146">
        <v>360</v>
      </c>
      <c r="J234" s="146">
        <f>ROUND(I234*H234,2)</f>
        <v>11246.4</v>
      </c>
      <c r="K234" s="143" t="s">
        <v>726</v>
      </c>
      <c r="L234" s="31"/>
      <c r="M234" s="147" t="s">
        <v>1</v>
      </c>
      <c r="N234" s="148" t="s">
        <v>39</v>
      </c>
      <c r="O234" s="149">
        <v>0</v>
      </c>
      <c r="P234" s="149">
        <f>O234*H234</f>
        <v>0</v>
      </c>
      <c r="Q234" s="149">
        <v>0.00852</v>
      </c>
      <c r="R234" s="149">
        <f>Q234*H234</f>
        <v>0.2661648</v>
      </c>
      <c r="S234" s="149">
        <v>0</v>
      </c>
      <c r="T234" s="150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1" t="s">
        <v>145</v>
      </c>
      <c r="AT234" s="151" t="s">
        <v>141</v>
      </c>
      <c r="AU234" s="151" t="s">
        <v>83</v>
      </c>
      <c r="AY234" s="18" t="s">
        <v>139</v>
      </c>
      <c r="BE234" s="152">
        <f>IF(N234="základní",J234,0)</f>
        <v>11246.4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8" t="s">
        <v>81</v>
      </c>
      <c r="BK234" s="152">
        <f>ROUND(I234*H234,2)</f>
        <v>11246.4</v>
      </c>
      <c r="BL234" s="18" t="s">
        <v>145</v>
      </c>
      <c r="BM234" s="151" t="s">
        <v>412</v>
      </c>
    </row>
    <row r="235" spans="1:65" s="2" customFormat="1" ht="49.15" customHeight="1">
      <c r="A235" s="30"/>
      <c r="B235" s="140"/>
      <c r="C235" s="177">
        <v>47</v>
      </c>
      <c r="D235" s="177" t="s">
        <v>175</v>
      </c>
      <c r="E235" s="178" t="s">
        <v>413</v>
      </c>
      <c r="F235" s="179" t="s">
        <v>414</v>
      </c>
      <c r="G235" s="180" t="s">
        <v>156</v>
      </c>
      <c r="H235" s="181">
        <v>32.802</v>
      </c>
      <c r="I235" s="182">
        <v>364</v>
      </c>
      <c r="J235" s="182">
        <f>ROUND(I235*H235,2)</f>
        <v>11939.93</v>
      </c>
      <c r="K235" s="179" t="s">
        <v>726</v>
      </c>
      <c r="L235" s="183"/>
      <c r="M235" s="184" t="s">
        <v>1</v>
      </c>
      <c r="N235" s="185" t="s">
        <v>39</v>
      </c>
      <c r="O235" s="149">
        <v>0</v>
      </c>
      <c r="P235" s="149">
        <f>O235*H235</f>
        <v>0</v>
      </c>
      <c r="Q235" s="149">
        <v>0.0052</v>
      </c>
      <c r="R235" s="149">
        <f>Q235*H235</f>
        <v>0.17057039999999998</v>
      </c>
      <c r="S235" s="149">
        <v>0</v>
      </c>
      <c r="T235" s="150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1" t="s">
        <v>179</v>
      </c>
      <c r="AT235" s="151" t="s">
        <v>175</v>
      </c>
      <c r="AU235" s="151" t="s">
        <v>83</v>
      </c>
      <c r="AY235" s="18" t="s">
        <v>139</v>
      </c>
      <c r="BE235" s="152">
        <f>IF(N235="základní",J235,0)</f>
        <v>11939.93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8" t="s">
        <v>81</v>
      </c>
      <c r="BK235" s="152">
        <f>ROUND(I235*H235,2)</f>
        <v>11939.93</v>
      </c>
      <c r="BL235" s="18" t="s">
        <v>145</v>
      </c>
      <c r="BM235" s="151" t="s">
        <v>415</v>
      </c>
    </row>
    <row r="236" spans="2:51" s="13" customFormat="1" ht="12">
      <c r="B236" s="163"/>
      <c r="D236" s="153" t="s">
        <v>148</v>
      </c>
      <c r="E236" s="164" t="s">
        <v>1</v>
      </c>
      <c r="F236" s="165" t="s">
        <v>416</v>
      </c>
      <c r="H236" s="166">
        <v>32.802</v>
      </c>
      <c r="L236" s="163"/>
      <c r="M236" s="167"/>
      <c r="N236" s="168"/>
      <c r="O236" s="168"/>
      <c r="P236" s="168"/>
      <c r="Q236" s="168"/>
      <c r="R236" s="168"/>
      <c r="S236" s="168"/>
      <c r="T236" s="169"/>
      <c r="AT236" s="164" t="s">
        <v>148</v>
      </c>
      <c r="AU236" s="164" t="s">
        <v>83</v>
      </c>
      <c r="AV236" s="13" t="s">
        <v>83</v>
      </c>
      <c r="AW236" s="13" t="s">
        <v>31</v>
      </c>
      <c r="AX236" s="13" t="s">
        <v>74</v>
      </c>
      <c r="AY236" s="164" t="s">
        <v>139</v>
      </c>
    </row>
    <row r="237" spans="2:51" s="14" customFormat="1" ht="12">
      <c r="B237" s="170"/>
      <c r="D237" s="153" t="s">
        <v>148</v>
      </c>
      <c r="E237" s="171" t="s">
        <v>1</v>
      </c>
      <c r="F237" s="172" t="s">
        <v>151</v>
      </c>
      <c r="H237" s="173">
        <v>32.802</v>
      </c>
      <c r="L237" s="170"/>
      <c r="M237" s="174"/>
      <c r="N237" s="175"/>
      <c r="O237" s="175"/>
      <c r="P237" s="175"/>
      <c r="Q237" s="175"/>
      <c r="R237" s="175"/>
      <c r="S237" s="175"/>
      <c r="T237" s="176"/>
      <c r="AT237" s="171" t="s">
        <v>148</v>
      </c>
      <c r="AU237" s="171" t="s">
        <v>83</v>
      </c>
      <c r="AV237" s="14" t="s">
        <v>145</v>
      </c>
      <c r="AW237" s="14" t="s">
        <v>31</v>
      </c>
      <c r="AX237" s="14" t="s">
        <v>81</v>
      </c>
      <c r="AY237" s="171" t="s">
        <v>139</v>
      </c>
    </row>
    <row r="238" spans="1:65" s="2" customFormat="1" ht="66.75" customHeight="1">
      <c r="A238" s="30"/>
      <c r="B238" s="140"/>
      <c r="C238" s="177">
        <v>48</v>
      </c>
      <c r="D238" s="177" t="s">
        <v>175</v>
      </c>
      <c r="E238" s="178" t="s">
        <v>176</v>
      </c>
      <c r="F238" s="179" t="s">
        <v>177</v>
      </c>
      <c r="G238" s="180" t="s">
        <v>178</v>
      </c>
      <c r="H238" s="181">
        <v>131.208</v>
      </c>
      <c r="I238" s="182">
        <v>6.1</v>
      </c>
      <c r="J238" s="182">
        <f>ROUND(I238*H238,2)</f>
        <v>800.37</v>
      </c>
      <c r="K238" s="179" t="s">
        <v>726</v>
      </c>
      <c r="L238" s="183"/>
      <c r="M238" s="184" t="s">
        <v>1</v>
      </c>
      <c r="N238" s="185" t="s">
        <v>39</v>
      </c>
      <c r="O238" s="149">
        <v>0</v>
      </c>
      <c r="P238" s="149">
        <f>O238*H238</f>
        <v>0</v>
      </c>
      <c r="Q238" s="149">
        <v>7E-05</v>
      </c>
      <c r="R238" s="149">
        <f>Q238*H238</f>
        <v>0.00918456</v>
      </c>
      <c r="S238" s="149">
        <v>0</v>
      </c>
      <c r="T238" s="150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1" t="s">
        <v>179</v>
      </c>
      <c r="AT238" s="151" t="s">
        <v>175</v>
      </c>
      <c r="AU238" s="151" t="s">
        <v>83</v>
      </c>
      <c r="AY238" s="18" t="s">
        <v>139</v>
      </c>
      <c r="BE238" s="152">
        <f>IF(N238="základní",J238,0)</f>
        <v>800.37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8" t="s">
        <v>81</v>
      </c>
      <c r="BK238" s="152">
        <f>ROUND(I238*H238,2)</f>
        <v>800.37</v>
      </c>
      <c r="BL238" s="18" t="s">
        <v>145</v>
      </c>
      <c r="BM238" s="151" t="s">
        <v>417</v>
      </c>
    </row>
    <row r="239" spans="2:51" s="13" customFormat="1" ht="12">
      <c r="B239" s="163"/>
      <c r="D239" s="153" t="s">
        <v>148</v>
      </c>
      <c r="E239" s="164" t="s">
        <v>1</v>
      </c>
      <c r="F239" s="165" t="s">
        <v>418</v>
      </c>
      <c r="H239" s="166">
        <v>131.208</v>
      </c>
      <c r="L239" s="163"/>
      <c r="M239" s="167"/>
      <c r="N239" s="168"/>
      <c r="O239" s="168"/>
      <c r="P239" s="168"/>
      <c r="Q239" s="168"/>
      <c r="R239" s="168"/>
      <c r="S239" s="168"/>
      <c r="T239" s="169"/>
      <c r="AT239" s="164" t="s">
        <v>148</v>
      </c>
      <c r="AU239" s="164" t="s">
        <v>83</v>
      </c>
      <c r="AV239" s="13" t="s">
        <v>83</v>
      </c>
      <c r="AW239" s="13" t="s">
        <v>31</v>
      </c>
      <c r="AX239" s="13" t="s">
        <v>74</v>
      </c>
      <c r="AY239" s="164" t="s">
        <v>139</v>
      </c>
    </row>
    <row r="240" spans="2:51" s="14" customFormat="1" ht="12">
      <c r="B240" s="170"/>
      <c r="D240" s="153" t="s">
        <v>148</v>
      </c>
      <c r="E240" s="171" t="s">
        <v>1</v>
      </c>
      <c r="F240" s="172" t="s">
        <v>151</v>
      </c>
      <c r="H240" s="173">
        <v>131.208</v>
      </c>
      <c r="L240" s="170"/>
      <c r="M240" s="174"/>
      <c r="N240" s="175"/>
      <c r="O240" s="175"/>
      <c r="P240" s="175"/>
      <c r="Q240" s="175"/>
      <c r="R240" s="175"/>
      <c r="S240" s="175"/>
      <c r="T240" s="176"/>
      <c r="AT240" s="171" t="s">
        <v>148</v>
      </c>
      <c r="AU240" s="171" t="s">
        <v>83</v>
      </c>
      <c r="AV240" s="14" t="s">
        <v>145</v>
      </c>
      <c r="AW240" s="14" t="s">
        <v>31</v>
      </c>
      <c r="AX240" s="14" t="s">
        <v>81</v>
      </c>
      <c r="AY240" s="171" t="s">
        <v>139</v>
      </c>
    </row>
    <row r="241" spans="1:65" s="2" customFormat="1" ht="33" customHeight="1">
      <c r="A241" s="30"/>
      <c r="B241" s="140"/>
      <c r="C241" s="177">
        <v>51</v>
      </c>
      <c r="D241" s="177" t="s">
        <v>175</v>
      </c>
      <c r="E241" s="178" t="s">
        <v>184</v>
      </c>
      <c r="F241" s="179" t="s">
        <v>185</v>
      </c>
      <c r="G241" s="180" t="s">
        <v>186</v>
      </c>
      <c r="H241" s="181">
        <v>459.228</v>
      </c>
      <c r="I241" s="182">
        <v>4.3</v>
      </c>
      <c r="J241" s="182">
        <f>ROUND(I241*H241,2)</f>
        <v>1974.68</v>
      </c>
      <c r="K241" s="179" t="s">
        <v>726</v>
      </c>
      <c r="L241" s="183"/>
      <c r="M241" s="184" t="s">
        <v>1</v>
      </c>
      <c r="N241" s="185" t="s">
        <v>39</v>
      </c>
      <c r="O241" s="149">
        <v>0</v>
      </c>
      <c r="P241" s="149">
        <f>O241*H241</f>
        <v>0</v>
      </c>
      <c r="Q241" s="149">
        <v>0.001</v>
      </c>
      <c r="R241" s="149">
        <f>Q241*H241</f>
        <v>0.459228</v>
      </c>
      <c r="S241" s="149">
        <v>0</v>
      </c>
      <c r="T241" s="150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1" t="s">
        <v>179</v>
      </c>
      <c r="AT241" s="151" t="s">
        <v>175</v>
      </c>
      <c r="AU241" s="151" t="s">
        <v>83</v>
      </c>
      <c r="AY241" s="18" t="s">
        <v>139</v>
      </c>
      <c r="BE241" s="152">
        <f>IF(N241="základní",J241,0)</f>
        <v>1974.68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8" t="s">
        <v>81</v>
      </c>
      <c r="BK241" s="152">
        <f>ROUND(I241*H241,2)</f>
        <v>1974.68</v>
      </c>
      <c r="BL241" s="18" t="s">
        <v>145</v>
      </c>
      <c r="BM241" s="151" t="s">
        <v>419</v>
      </c>
    </row>
    <row r="242" spans="2:51" s="13" customFormat="1" ht="12">
      <c r="B242" s="163"/>
      <c r="D242" s="153" t="s">
        <v>148</v>
      </c>
      <c r="E242" s="164" t="s">
        <v>1</v>
      </c>
      <c r="F242" s="165" t="s">
        <v>420</v>
      </c>
      <c r="H242" s="166">
        <v>459.228</v>
      </c>
      <c r="L242" s="163"/>
      <c r="M242" s="167"/>
      <c r="N242" s="168"/>
      <c r="O242" s="168"/>
      <c r="P242" s="168"/>
      <c r="Q242" s="168"/>
      <c r="R242" s="168"/>
      <c r="S242" s="168"/>
      <c r="T242" s="169"/>
      <c r="AT242" s="164" t="s">
        <v>148</v>
      </c>
      <c r="AU242" s="164" t="s">
        <v>83</v>
      </c>
      <c r="AV242" s="13" t="s">
        <v>83</v>
      </c>
      <c r="AW242" s="13" t="s">
        <v>31</v>
      </c>
      <c r="AX242" s="13" t="s">
        <v>74</v>
      </c>
      <c r="AY242" s="164" t="s">
        <v>139</v>
      </c>
    </row>
    <row r="243" spans="2:51" s="14" customFormat="1" ht="12">
      <c r="B243" s="170"/>
      <c r="D243" s="153" t="s">
        <v>148</v>
      </c>
      <c r="E243" s="171" t="s">
        <v>1</v>
      </c>
      <c r="F243" s="172" t="s">
        <v>151</v>
      </c>
      <c r="H243" s="173">
        <v>459.228</v>
      </c>
      <c r="L243" s="170"/>
      <c r="M243" s="174"/>
      <c r="N243" s="175"/>
      <c r="O243" s="175"/>
      <c r="P243" s="175"/>
      <c r="Q243" s="175"/>
      <c r="R243" s="175"/>
      <c r="S243" s="175"/>
      <c r="T243" s="176"/>
      <c r="AT243" s="171" t="s">
        <v>148</v>
      </c>
      <c r="AU243" s="171" t="s">
        <v>83</v>
      </c>
      <c r="AV243" s="14" t="s">
        <v>145</v>
      </c>
      <c r="AW243" s="14" t="s">
        <v>31</v>
      </c>
      <c r="AX243" s="14" t="s">
        <v>81</v>
      </c>
      <c r="AY243" s="171" t="s">
        <v>139</v>
      </c>
    </row>
    <row r="244" spans="1:65" s="2" customFormat="1" ht="33" customHeight="1">
      <c r="A244" s="30"/>
      <c r="B244" s="140"/>
      <c r="C244" s="177">
        <v>54</v>
      </c>
      <c r="D244" s="177" t="s">
        <v>175</v>
      </c>
      <c r="E244" s="178" t="s">
        <v>197</v>
      </c>
      <c r="F244" s="179" t="s">
        <v>198</v>
      </c>
      <c r="G244" s="180" t="s">
        <v>156</v>
      </c>
      <c r="H244" s="181">
        <v>37.488</v>
      </c>
      <c r="I244" s="182">
        <v>13.3</v>
      </c>
      <c r="J244" s="182">
        <f>ROUND(I244*H244,2)</f>
        <v>498.59</v>
      </c>
      <c r="K244" s="179" t="s">
        <v>726</v>
      </c>
      <c r="L244" s="183"/>
      <c r="M244" s="184" t="s">
        <v>1</v>
      </c>
      <c r="N244" s="185" t="s">
        <v>39</v>
      </c>
      <c r="O244" s="149">
        <v>0</v>
      </c>
      <c r="P244" s="149">
        <f>O244*H244</f>
        <v>0</v>
      </c>
      <c r="Q244" s="149">
        <v>0.00016</v>
      </c>
      <c r="R244" s="149">
        <f>Q244*H244</f>
        <v>0.00599808</v>
      </c>
      <c r="S244" s="149">
        <v>0</v>
      </c>
      <c r="T244" s="150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1" t="s">
        <v>179</v>
      </c>
      <c r="AT244" s="151" t="s">
        <v>175</v>
      </c>
      <c r="AU244" s="151" t="s">
        <v>83</v>
      </c>
      <c r="AY244" s="18" t="s">
        <v>139</v>
      </c>
      <c r="BE244" s="152">
        <f>IF(N244="základní",J244,0)</f>
        <v>498.59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8" t="s">
        <v>81</v>
      </c>
      <c r="BK244" s="152">
        <f>ROUND(I244*H244,2)</f>
        <v>498.59</v>
      </c>
      <c r="BL244" s="18" t="s">
        <v>145</v>
      </c>
      <c r="BM244" s="151" t="s">
        <v>421</v>
      </c>
    </row>
    <row r="245" spans="2:51" s="13" customFormat="1" ht="12">
      <c r="B245" s="163"/>
      <c r="D245" s="153" t="s">
        <v>148</v>
      </c>
      <c r="E245" s="164" t="s">
        <v>1</v>
      </c>
      <c r="F245" s="165" t="s">
        <v>422</v>
      </c>
      <c r="H245" s="166">
        <v>37.488</v>
      </c>
      <c r="L245" s="163"/>
      <c r="M245" s="167"/>
      <c r="N245" s="168"/>
      <c r="O245" s="168"/>
      <c r="P245" s="168"/>
      <c r="Q245" s="168"/>
      <c r="R245" s="168"/>
      <c r="S245" s="168"/>
      <c r="T245" s="169"/>
      <c r="AT245" s="164" t="s">
        <v>148</v>
      </c>
      <c r="AU245" s="164" t="s">
        <v>83</v>
      </c>
      <c r="AV245" s="13" t="s">
        <v>83</v>
      </c>
      <c r="AW245" s="13" t="s">
        <v>31</v>
      </c>
      <c r="AX245" s="13" t="s">
        <v>74</v>
      </c>
      <c r="AY245" s="164" t="s">
        <v>139</v>
      </c>
    </row>
    <row r="246" spans="2:51" s="14" customFormat="1" ht="12">
      <c r="B246" s="170"/>
      <c r="D246" s="153" t="s">
        <v>148</v>
      </c>
      <c r="E246" s="171" t="s">
        <v>1</v>
      </c>
      <c r="F246" s="172" t="s">
        <v>151</v>
      </c>
      <c r="H246" s="173">
        <v>37.488</v>
      </c>
      <c r="L246" s="170"/>
      <c r="M246" s="174"/>
      <c r="N246" s="175"/>
      <c r="O246" s="175"/>
      <c r="P246" s="175"/>
      <c r="Q246" s="175"/>
      <c r="R246" s="175"/>
      <c r="S246" s="175"/>
      <c r="T246" s="176"/>
      <c r="AT246" s="171" t="s">
        <v>148</v>
      </c>
      <c r="AU246" s="171" t="s">
        <v>83</v>
      </c>
      <c r="AV246" s="14" t="s">
        <v>145</v>
      </c>
      <c r="AW246" s="14" t="s">
        <v>31</v>
      </c>
      <c r="AX246" s="14" t="s">
        <v>81</v>
      </c>
      <c r="AY246" s="171" t="s">
        <v>139</v>
      </c>
    </row>
    <row r="247" spans="1:65" s="2" customFormat="1" ht="33" customHeight="1">
      <c r="A247" s="30"/>
      <c r="B247" s="140"/>
      <c r="C247" s="141">
        <v>38</v>
      </c>
      <c r="D247" s="141" t="s">
        <v>141</v>
      </c>
      <c r="E247" s="142" t="s">
        <v>423</v>
      </c>
      <c r="F247" s="143" t="s">
        <v>424</v>
      </c>
      <c r="G247" s="144" t="s">
        <v>344</v>
      </c>
      <c r="H247" s="145">
        <v>1.56</v>
      </c>
      <c r="I247" s="146">
        <v>46.89</v>
      </c>
      <c r="J247" s="146">
        <f>ROUND(I247*H247,2)</f>
        <v>73.15</v>
      </c>
      <c r="K247" s="143" t="s">
        <v>726</v>
      </c>
      <c r="L247" s="31"/>
      <c r="M247" s="147" t="s">
        <v>1</v>
      </c>
      <c r="N247" s="148" t="s">
        <v>39</v>
      </c>
      <c r="O247" s="149">
        <v>0</v>
      </c>
      <c r="P247" s="149">
        <f>O247*H247</f>
        <v>0</v>
      </c>
      <c r="Q247" s="149">
        <v>0</v>
      </c>
      <c r="R247" s="149">
        <f>Q247*H247</f>
        <v>0</v>
      </c>
      <c r="S247" s="149">
        <v>0</v>
      </c>
      <c r="T247" s="150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1" t="s">
        <v>145</v>
      </c>
      <c r="AT247" s="151" t="s">
        <v>141</v>
      </c>
      <c r="AU247" s="151" t="s">
        <v>83</v>
      </c>
      <c r="AY247" s="18" t="s">
        <v>139</v>
      </c>
      <c r="BE247" s="152">
        <f>IF(N247="základní",J247,0)</f>
        <v>73.15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8" t="s">
        <v>81</v>
      </c>
      <c r="BK247" s="152">
        <f>ROUND(I247*H247,2)</f>
        <v>73.15</v>
      </c>
      <c r="BL247" s="18" t="s">
        <v>145</v>
      </c>
      <c r="BM247" s="151" t="s">
        <v>425</v>
      </c>
    </row>
    <row r="248" spans="2:51" s="13" customFormat="1" ht="12">
      <c r="B248" s="163"/>
      <c r="D248" s="153" t="s">
        <v>148</v>
      </c>
      <c r="E248" s="164" t="s">
        <v>1</v>
      </c>
      <c r="F248" s="165" t="s">
        <v>426</v>
      </c>
      <c r="H248" s="166">
        <v>1.56</v>
      </c>
      <c r="L248" s="163"/>
      <c r="M248" s="167"/>
      <c r="N248" s="168"/>
      <c r="O248" s="168"/>
      <c r="P248" s="168"/>
      <c r="Q248" s="168"/>
      <c r="R248" s="168"/>
      <c r="S248" s="168"/>
      <c r="T248" s="169"/>
      <c r="AT248" s="164" t="s">
        <v>148</v>
      </c>
      <c r="AU248" s="164" t="s">
        <v>83</v>
      </c>
      <c r="AV248" s="13" t="s">
        <v>83</v>
      </c>
      <c r="AW248" s="13" t="s">
        <v>31</v>
      </c>
      <c r="AX248" s="13" t="s">
        <v>81</v>
      </c>
      <c r="AY248" s="164" t="s">
        <v>139</v>
      </c>
    </row>
    <row r="249" spans="1:65" s="2" customFormat="1" ht="16.5" customHeight="1">
      <c r="A249" s="30"/>
      <c r="B249" s="140"/>
      <c r="C249" s="177">
        <v>50</v>
      </c>
      <c r="D249" s="177" t="s">
        <v>175</v>
      </c>
      <c r="E249" s="178" t="s">
        <v>427</v>
      </c>
      <c r="F249" s="179" t="s">
        <v>428</v>
      </c>
      <c r="G249" s="180" t="s">
        <v>344</v>
      </c>
      <c r="H249" s="181">
        <v>1.638</v>
      </c>
      <c r="I249" s="182">
        <v>6.7</v>
      </c>
      <c r="J249" s="182">
        <f>ROUND(I249*H249,2)</f>
        <v>10.97</v>
      </c>
      <c r="K249" s="179" t="s">
        <v>726</v>
      </c>
      <c r="L249" s="183"/>
      <c r="M249" s="184" t="s">
        <v>1</v>
      </c>
      <c r="N249" s="185" t="s">
        <v>39</v>
      </c>
      <c r="O249" s="149">
        <v>0</v>
      </c>
      <c r="P249" s="149">
        <f>O249*H249</f>
        <v>0</v>
      </c>
      <c r="Q249" s="149">
        <v>3E-05</v>
      </c>
      <c r="R249" s="149">
        <f>Q249*H249</f>
        <v>4.914E-05</v>
      </c>
      <c r="S249" s="149">
        <v>0</v>
      </c>
      <c r="T249" s="150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1" t="s">
        <v>179</v>
      </c>
      <c r="AT249" s="151" t="s">
        <v>175</v>
      </c>
      <c r="AU249" s="151" t="s">
        <v>83</v>
      </c>
      <c r="AY249" s="18" t="s">
        <v>139</v>
      </c>
      <c r="BE249" s="152">
        <f>IF(N249="základní",J249,0)</f>
        <v>10.97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8" t="s">
        <v>81</v>
      </c>
      <c r="BK249" s="152">
        <f>ROUND(I249*H249,2)</f>
        <v>10.97</v>
      </c>
      <c r="BL249" s="18" t="s">
        <v>145</v>
      </c>
      <c r="BM249" s="151" t="s">
        <v>429</v>
      </c>
    </row>
    <row r="250" spans="2:51" s="13" customFormat="1" ht="12">
      <c r="B250" s="163"/>
      <c r="D250" s="153" t="s">
        <v>148</v>
      </c>
      <c r="E250" s="164" t="s">
        <v>1</v>
      </c>
      <c r="F250" s="165" t="s">
        <v>430</v>
      </c>
      <c r="H250" s="166">
        <v>1.638</v>
      </c>
      <c r="L250" s="163"/>
      <c r="M250" s="167"/>
      <c r="N250" s="168"/>
      <c r="O250" s="168"/>
      <c r="P250" s="168"/>
      <c r="Q250" s="168"/>
      <c r="R250" s="168"/>
      <c r="S250" s="168"/>
      <c r="T250" s="169"/>
      <c r="AT250" s="164" t="s">
        <v>148</v>
      </c>
      <c r="AU250" s="164" t="s">
        <v>83</v>
      </c>
      <c r="AV250" s="13" t="s">
        <v>83</v>
      </c>
      <c r="AW250" s="13" t="s">
        <v>31</v>
      </c>
      <c r="AX250" s="13" t="s">
        <v>74</v>
      </c>
      <c r="AY250" s="164" t="s">
        <v>139</v>
      </c>
    </row>
    <row r="251" spans="2:51" s="14" customFormat="1" ht="12">
      <c r="B251" s="170"/>
      <c r="D251" s="153" t="s">
        <v>148</v>
      </c>
      <c r="E251" s="171" t="s">
        <v>1</v>
      </c>
      <c r="F251" s="172" t="s">
        <v>151</v>
      </c>
      <c r="H251" s="173">
        <v>1.638</v>
      </c>
      <c r="L251" s="170"/>
      <c r="M251" s="174"/>
      <c r="N251" s="175"/>
      <c r="O251" s="175"/>
      <c r="P251" s="175"/>
      <c r="Q251" s="175"/>
      <c r="R251" s="175"/>
      <c r="S251" s="175"/>
      <c r="T251" s="176"/>
      <c r="AT251" s="171" t="s">
        <v>148</v>
      </c>
      <c r="AU251" s="171" t="s">
        <v>83</v>
      </c>
      <c r="AV251" s="14" t="s">
        <v>145</v>
      </c>
      <c r="AW251" s="14" t="s">
        <v>31</v>
      </c>
      <c r="AX251" s="14" t="s">
        <v>81</v>
      </c>
      <c r="AY251" s="171" t="s">
        <v>139</v>
      </c>
    </row>
    <row r="252" spans="1:65" s="2" customFormat="1" ht="21.75" customHeight="1">
      <c r="A252" s="30"/>
      <c r="B252" s="140"/>
      <c r="C252" s="141">
        <v>36</v>
      </c>
      <c r="D252" s="141" t="s">
        <v>141</v>
      </c>
      <c r="E252" s="142" t="s">
        <v>432</v>
      </c>
      <c r="F252" s="143" t="s">
        <v>433</v>
      </c>
      <c r="G252" s="144" t="s">
        <v>156</v>
      </c>
      <c r="H252" s="145">
        <v>31.24</v>
      </c>
      <c r="I252" s="146">
        <v>226.35</v>
      </c>
      <c r="J252" s="146">
        <f>ROUND(I252*H252,2)</f>
        <v>7071.17</v>
      </c>
      <c r="K252" s="143" t="s">
        <v>726</v>
      </c>
      <c r="L252" s="31"/>
      <c r="M252" s="147" t="s">
        <v>1</v>
      </c>
      <c r="N252" s="148" t="s">
        <v>39</v>
      </c>
      <c r="O252" s="149">
        <v>0</v>
      </c>
      <c r="P252" s="149">
        <f>O252*H252</f>
        <v>0</v>
      </c>
      <c r="Q252" s="149">
        <v>0.0315</v>
      </c>
      <c r="R252" s="149">
        <f>Q252*H252</f>
        <v>0.9840599999999999</v>
      </c>
      <c r="S252" s="149">
        <v>0</v>
      </c>
      <c r="T252" s="150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1" t="s">
        <v>145</v>
      </c>
      <c r="AT252" s="151" t="s">
        <v>141</v>
      </c>
      <c r="AU252" s="151" t="s">
        <v>83</v>
      </c>
      <c r="AY252" s="18" t="s">
        <v>139</v>
      </c>
      <c r="BE252" s="152">
        <f>IF(N252="základní",J252,0)</f>
        <v>7071.17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8" t="s">
        <v>81</v>
      </c>
      <c r="BK252" s="152">
        <f>ROUND(I252*H252,2)</f>
        <v>7071.17</v>
      </c>
      <c r="BL252" s="18" t="s">
        <v>145</v>
      </c>
      <c r="BM252" s="151" t="s">
        <v>434</v>
      </c>
    </row>
    <row r="253" spans="1:65" s="2" customFormat="1" ht="21.75" customHeight="1">
      <c r="A253" s="30"/>
      <c r="B253" s="140"/>
      <c r="C253" s="141">
        <v>40</v>
      </c>
      <c r="D253" s="141" t="s">
        <v>141</v>
      </c>
      <c r="E253" s="142" t="s">
        <v>435</v>
      </c>
      <c r="F253" s="143" t="s">
        <v>436</v>
      </c>
      <c r="G253" s="144" t="s">
        <v>156</v>
      </c>
      <c r="H253" s="145">
        <v>31.24</v>
      </c>
      <c r="I253" s="146">
        <v>17.76</v>
      </c>
      <c r="J253" s="146">
        <f>ROUND(I253*H253,2)</f>
        <v>554.82</v>
      </c>
      <c r="K253" s="143" t="s">
        <v>726</v>
      </c>
      <c r="L253" s="31"/>
      <c r="M253" s="147" t="s">
        <v>1</v>
      </c>
      <c r="N253" s="148" t="s">
        <v>39</v>
      </c>
      <c r="O253" s="149">
        <v>0</v>
      </c>
      <c r="P253" s="149">
        <f>O253*H253</f>
        <v>0</v>
      </c>
      <c r="Q253" s="149">
        <v>0</v>
      </c>
      <c r="R253" s="149">
        <f>Q253*H253</f>
        <v>0</v>
      </c>
      <c r="S253" s="149">
        <v>0</v>
      </c>
      <c r="T253" s="150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51" t="s">
        <v>145</v>
      </c>
      <c r="AT253" s="151" t="s">
        <v>141</v>
      </c>
      <c r="AU253" s="151" t="s">
        <v>83</v>
      </c>
      <c r="AY253" s="18" t="s">
        <v>139</v>
      </c>
      <c r="BE253" s="152">
        <f>IF(N253="základní",J253,0)</f>
        <v>554.82</v>
      </c>
      <c r="BF253" s="152">
        <f>IF(N253="snížená",J253,0)</f>
        <v>0</v>
      </c>
      <c r="BG253" s="152">
        <f>IF(N253="zákl. přenesená",J253,0)</f>
        <v>0</v>
      </c>
      <c r="BH253" s="152">
        <f>IF(N253="sníž. přenesená",J253,0)</f>
        <v>0</v>
      </c>
      <c r="BI253" s="152">
        <f>IF(N253="nulová",J253,0)</f>
        <v>0</v>
      </c>
      <c r="BJ253" s="18" t="s">
        <v>81</v>
      </c>
      <c r="BK253" s="152">
        <f>ROUND(I253*H253,2)</f>
        <v>554.82</v>
      </c>
      <c r="BL253" s="18" t="s">
        <v>145</v>
      </c>
      <c r="BM253" s="151" t="s">
        <v>437</v>
      </c>
    </row>
    <row r="254" spans="2:51" s="13" customFormat="1" ht="12">
      <c r="B254" s="163"/>
      <c r="D254" s="153" t="s">
        <v>148</v>
      </c>
      <c r="E254" s="164" t="s">
        <v>1</v>
      </c>
      <c r="F254" s="165" t="s">
        <v>438</v>
      </c>
      <c r="H254" s="166">
        <v>31.24</v>
      </c>
      <c r="L254" s="163"/>
      <c r="M254" s="167"/>
      <c r="N254" s="168"/>
      <c r="O254" s="168"/>
      <c r="P254" s="168"/>
      <c r="Q254" s="168"/>
      <c r="R254" s="168"/>
      <c r="S254" s="168"/>
      <c r="T254" s="169"/>
      <c r="AT254" s="164" t="s">
        <v>148</v>
      </c>
      <c r="AU254" s="164" t="s">
        <v>83</v>
      </c>
      <c r="AV254" s="13" t="s">
        <v>83</v>
      </c>
      <c r="AW254" s="13" t="s">
        <v>31</v>
      </c>
      <c r="AX254" s="13" t="s">
        <v>81</v>
      </c>
      <c r="AY254" s="164" t="s">
        <v>139</v>
      </c>
    </row>
    <row r="255" spans="2:63" s="11" customFormat="1" ht="22.9" customHeight="1">
      <c r="B255" s="130"/>
      <c r="D255" s="131" t="s">
        <v>73</v>
      </c>
      <c r="E255" s="193" t="s">
        <v>193</v>
      </c>
      <c r="F255" s="193" t="s">
        <v>244</v>
      </c>
      <c r="J255" s="194">
        <f>J256+J259+J262+J263+J264+J265</f>
        <v>31030.65</v>
      </c>
      <c r="L255" s="130"/>
      <c r="M255" s="134"/>
      <c r="N255" s="135"/>
      <c r="O255" s="135"/>
      <c r="P255" s="136">
        <f>SUM(P259:P265)</f>
        <v>61.2523</v>
      </c>
      <c r="Q255" s="135"/>
      <c r="R255" s="136">
        <f>SUM(R259:R265)</f>
        <v>0</v>
      </c>
      <c r="S255" s="135"/>
      <c r="T255" s="137">
        <f>SUM(T259:T265)</f>
        <v>27.3081104</v>
      </c>
      <c r="AR255" s="131" t="s">
        <v>81</v>
      </c>
      <c r="AT255" s="138" t="s">
        <v>73</v>
      </c>
      <c r="AU255" s="138" t="s">
        <v>81</v>
      </c>
      <c r="AY255" s="131" t="s">
        <v>139</v>
      </c>
      <c r="BK255" s="139">
        <f>SUM(BK259:BK265)</f>
        <v>22986.809999999998</v>
      </c>
    </row>
    <row r="256" spans="1:65" s="2" customFormat="1" ht="24.2" customHeight="1">
      <c r="A256" s="208"/>
      <c r="B256" s="140"/>
      <c r="C256" s="141"/>
      <c r="D256" s="141" t="s">
        <v>141</v>
      </c>
      <c r="E256" s="142" t="s">
        <v>439</v>
      </c>
      <c r="F256" s="143" t="s">
        <v>440</v>
      </c>
      <c r="G256" s="144" t="s">
        <v>344</v>
      </c>
      <c r="H256" s="145">
        <v>19.6</v>
      </c>
      <c r="I256" s="146">
        <v>410.4</v>
      </c>
      <c r="J256" s="146">
        <f>ROUND(I256*H256,2)</f>
        <v>8043.84</v>
      </c>
      <c r="K256" s="143" t="s">
        <v>728</v>
      </c>
      <c r="L256" s="31"/>
      <c r="M256" s="147" t="s">
        <v>1</v>
      </c>
      <c r="N256" s="148" t="s">
        <v>39</v>
      </c>
      <c r="O256" s="149">
        <v>0.14</v>
      </c>
      <c r="P256" s="149">
        <f>O256*H256</f>
        <v>2.7440000000000007</v>
      </c>
      <c r="Q256" s="149">
        <v>0</v>
      </c>
      <c r="R256" s="149">
        <f>Q256*H256</f>
        <v>0</v>
      </c>
      <c r="S256" s="149">
        <v>0.35</v>
      </c>
      <c r="T256" s="150">
        <f>S256*H256</f>
        <v>6.86</v>
      </c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R256" s="151" t="s">
        <v>145</v>
      </c>
      <c r="AT256" s="151" t="s">
        <v>141</v>
      </c>
      <c r="AU256" s="151" t="s">
        <v>83</v>
      </c>
      <c r="AY256" s="18" t="s">
        <v>139</v>
      </c>
      <c r="BE256" s="152">
        <f>IF(N256="základní",J256,0)</f>
        <v>8043.84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8" t="s">
        <v>81</v>
      </c>
      <c r="BK256" s="152">
        <f>ROUND(I256*H256,2)</f>
        <v>8043.84</v>
      </c>
      <c r="BL256" s="18" t="s">
        <v>145</v>
      </c>
      <c r="BM256" s="151" t="s">
        <v>441</v>
      </c>
    </row>
    <row r="257" spans="2:51" s="12" customFormat="1" ht="12">
      <c r="B257" s="157"/>
      <c r="D257" s="153" t="s">
        <v>148</v>
      </c>
      <c r="E257" s="158" t="s">
        <v>1</v>
      </c>
      <c r="F257" s="159" t="s">
        <v>746</v>
      </c>
      <c r="H257" s="158" t="s">
        <v>1</v>
      </c>
      <c r="L257" s="157"/>
      <c r="M257" s="160"/>
      <c r="N257" s="161"/>
      <c r="O257" s="161"/>
      <c r="P257" s="161"/>
      <c r="Q257" s="161"/>
      <c r="R257" s="161"/>
      <c r="S257" s="161"/>
      <c r="T257" s="162"/>
      <c r="AT257" s="158" t="s">
        <v>148</v>
      </c>
      <c r="AU257" s="158" t="s">
        <v>83</v>
      </c>
      <c r="AV257" s="12" t="s">
        <v>81</v>
      </c>
      <c r="AW257" s="12" t="s">
        <v>31</v>
      </c>
      <c r="AX257" s="12" t="s">
        <v>74</v>
      </c>
      <c r="AY257" s="158" t="s">
        <v>139</v>
      </c>
    </row>
    <row r="258" spans="2:51" s="13" customFormat="1" ht="12">
      <c r="B258" s="163"/>
      <c r="D258" s="153" t="s">
        <v>148</v>
      </c>
      <c r="E258" s="164" t="s">
        <v>1</v>
      </c>
      <c r="F258" s="165" t="s">
        <v>747</v>
      </c>
      <c r="H258" s="166">
        <v>19.6</v>
      </c>
      <c r="L258" s="163"/>
      <c r="M258" s="167"/>
      <c r="N258" s="168"/>
      <c r="O258" s="168"/>
      <c r="P258" s="168"/>
      <c r="Q258" s="168"/>
      <c r="R258" s="168"/>
      <c r="S258" s="168"/>
      <c r="T258" s="169"/>
      <c r="AT258" s="164" t="s">
        <v>148</v>
      </c>
      <c r="AU258" s="164" t="s">
        <v>83</v>
      </c>
      <c r="AV258" s="13" t="s">
        <v>83</v>
      </c>
      <c r="AW258" s="13" t="s">
        <v>31</v>
      </c>
      <c r="AX258" s="13" t="s">
        <v>81</v>
      </c>
      <c r="AY258" s="164" t="s">
        <v>139</v>
      </c>
    </row>
    <row r="259" spans="1:65" s="2" customFormat="1" ht="24.2" customHeight="1">
      <c r="A259" s="30"/>
      <c r="B259" s="140"/>
      <c r="C259" s="141"/>
      <c r="D259" s="141" t="s">
        <v>141</v>
      </c>
      <c r="E259" s="142" t="s">
        <v>439</v>
      </c>
      <c r="F259" s="143" t="s">
        <v>440</v>
      </c>
      <c r="G259" s="144" t="s">
        <v>344</v>
      </c>
      <c r="H259" s="145">
        <v>57.15</v>
      </c>
      <c r="I259" s="146">
        <v>59.12</v>
      </c>
      <c r="J259" s="146">
        <f>ROUND(I259*H259,2)</f>
        <v>3378.71</v>
      </c>
      <c r="K259" s="143" t="s">
        <v>728</v>
      </c>
      <c r="L259" s="31"/>
      <c r="M259" s="147" t="s">
        <v>1</v>
      </c>
      <c r="N259" s="148" t="s">
        <v>39</v>
      </c>
      <c r="O259" s="149">
        <v>0.14</v>
      </c>
      <c r="P259" s="149">
        <f>O259*H259</f>
        <v>8.001000000000001</v>
      </c>
      <c r="Q259" s="149">
        <v>0</v>
      </c>
      <c r="R259" s="149">
        <f>Q259*H259</f>
        <v>0</v>
      </c>
      <c r="S259" s="149">
        <v>0.35</v>
      </c>
      <c r="T259" s="150">
        <f>S259*H259</f>
        <v>20.002499999999998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1" t="s">
        <v>145</v>
      </c>
      <c r="AT259" s="151" t="s">
        <v>141</v>
      </c>
      <c r="AU259" s="151" t="s">
        <v>83</v>
      </c>
      <c r="AY259" s="18" t="s">
        <v>139</v>
      </c>
      <c r="BE259" s="152">
        <f>IF(N259="základní",J259,0)</f>
        <v>3378.71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8" t="s">
        <v>81</v>
      </c>
      <c r="BK259" s="152">
        <f>ROUND(I259*H259,2)</f>
        <v>3378.71</v>
      </c>
      <c r="BL259" s="18" t="s">
        <v>145</v>
      </c>
      <c r="BM259" s="151" t="s">
        <v>441</v>
      </c>
    </row>
    <row r="260" spans="2:51" s="12" customFormat="1" ht="12">
      <c r="B260" s="157"/>
      <c r="D260" s="153" t="s">
        <v>148</v>
      </c>
      <c r="E260" s="158" t="s">
        <v>1</v>
      </c>
      <c r="F260" s="159" t="s">
        <v>442</v>
      </c>
      <c r="H260" s="158" t="s">
        <v>1</v>
      </c>
      <c r="L260" s="157"/>
      <c r="M260" s="160"/>
      <c r="N260" s="161"/>
      <c r="O260" s="161"/>
      <c r="P260" s="161"/>
      <c r="Q260" s="161"/>
      <c r="R260" s="161"/>
      <c r="S260" s="161"/>
      <c r="T260" s="162"/>
      <c r="AT260" s="158" t="s">
        <v>148</v>
      </c>
      <c r="AU260" s="158" t="s">
        <v>83</v>
      </c>
      <c r="AV260" s="12" t="s">
        <v>81</v>
      </c>
      <c r="AW260" s="12" t="s">
        <v>31</v>
      </c>
      <c r="AX260" s="12" t="s">
        <v>74</v>
      </c>
      <c r="AY260" s="158" t="s">
        <v>139</v>
      </c>
    </row>
    <row r="261" spans="2:51" s="13" customFormat="1" ht="12">
      <c r="B261" s="163"/>
      <c r="D261" s="153" t="s">
        <v>148</v>
      </c>
      <c r="E261" s="164" t="s">
        <v>1</v>
      </c>
      <c r="F261" s="165" t="s">
        <v>443</v>
      </c>
      <c r="H261" s="166">
        <v>57.15</v>
      </c>
      <c r="L261" s="163"/>
      <c r="M261" s="167"/>
      <c r="N261" s="168"/>
      <c r="O261" s="168"/>
      <c r="P261" s="168"/>
      <c r="Q261" s="168"/>
      <c r="R261" s="168"/>
      <c r="S261" s="168"/>
      <c r="T261" s="169"/>
      <c r="AT261" s="164" t="s">
        <v>148</v>
      </c>
      <c r="AU261" s="164" t="s">
        <v>83</v>
      </c>
      <c r="AV261" s="13" t="s">
        <v>83</v>
      </c>
      <c r="AW261" s="13" t="s">
        <v>31</v>
      </c>
      <c r="AX261" s="13" t="s">
        <v>81</v>
      </c>
      <c r="AY261" s="164" t="s">
        <v>139</v>
      </c>
    </row>
    <row r="262" spans="1:65" s="2" customFormat="1" ht="24.2" customHeight="1">
      <c r="A262" s="30"/>
      <c r="B262" s="140"/>
      <c r="C262" s="141"/>
      <c r="D262" s="141" t="s">
        <v>141</v>
      </c>
      <c r="E262" s="142" t="s">
        <v>444</v>
      </c>
      <c r="F262" s="143" t="s">
        <v>445</v>
      </c>
      <c r="G262" s="144" t="s">
        <v>178</v>
      </c>
      <c r="H262" s="145">
        <v>37</v>
      </c>
      <c r="I262" s="146">
        <v>274.4</v>
      </c>
      <c r="J262" s="146">
        <f>ROUND(I262*H262,2)</f>
        <v>10152.8</v>
      </c>
      <c r="K262" s="143" t="s">
        <v>728</v>
      </c>
      <c r="L262" s="31"/>
      <c r="M262" s="147" t="s">
        <v>1</v>
      </c>
      <c r="N262" s="148" t="s">
        <v>39</v>
      </c>
      <c r="O262" s="149">
        <v>0.5</v>
      </c>
      <c r="P262" s="149">
        <f>O262*H262</f>
        <v>18.5</v>
      </c>
      <c r="Q262" s="149">
        <v>0</v>
      </c>
      <c r="R262" s="149">
        <f>Q262*H262</f>
        <v>0</v>
      </c>
      <c r="S262" s="149">
        <v>0.165</v>
      </c>
      <c r="T262" s="150">
        <f>S262*H262</f>
        <v>6.105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1" t="s">
        <v>145</v>
      </c>
      <c r="AT262" s="151" t="s">
        <v>141</v>
      </c>
      <c r="AU262" s="151" t="s">
        <v>83</v>
      </c>
      <c r="AY262" s="18" t="s">
        <v>139</v>
      </c>
      <c r="BE262" s="152">
        <f>IF(N262="základní",J262,0)</f>
        <v>10152.8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8" t="s">
        <v>81</v>
      </c>
      <c r="BK262" s="152">
        <f>ROUND(I262*H262,2)</f>
        <v>10152.8</v>
      </c>
      <c r="BL262" s="18" t="s">
        <v>145</v>
      </c>
      <c r="BM262" s="151" t="s">
        <v>446</v>
      </c>
    </row>
    <row r="263" spans="1:65" s="2" customFormat="1" ht="24.2" customHeight="1">
      <c r="A263" s="30"/>
      <c r="B263" s="140"/>
      <c r="C263" s="141"/>
      <c r="D263" s="141" t="s">
        <v>141</v>
      </c>
      <c r="E263" s="142" t="s">
        <v>447</v>
      </c>
      <c r="F263" s="143" t="s">
        <v>448</v>
      </c>
      <c r="G263" s="144" t="s">
        <v>178</v>
      </c>
      <c r="H263" s="145">
        <v>12</v>
      </c>
      <c r="I263" s="146">
        <v>87.2</v>
      </c>
      <c r="J263" s="146">
        <f>ROUND(I263*H263,2)</f>
        <v>1046.4</v>
      </c>
      <c r="K263" s="143" t="s">
        <v>728</v>
      </c>
      <c r="L263" s="31"/>
      <c r="M263" s="147" t="s">
        <v>1</v>
      </c>
      <c r="N263" s="148" t="s">
        <v>39</v>
      </c>
      <c r="O263" s="149">
        <v>0.32</v>
      </c>
      <c r="P263" s="149">
        <f>O263*H263</f>
        <v>3.84</v>
      </c>
      <c r="Q263" s="149">
        <v>0</v>
      </c>
      <c r="R263" s="149">
        <f>Q263*H263</f>
        <v>0</v>
      </c>
      <c r="S263" s="149">
        <v>0.008</v>
      </c>
      <c r="T263" s="150">
        <f>S263*H263</f>
        <v>0.096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51" t="s">
        <v>145</v>
      </c>
      <c r="AT263" s="151" t="s">
        <v>141</v>
      </c>
      <c r="AU263" s="151" t="s">
        <v>83</v>
      </c>
      <c r="AY263" s="18" t="s">
        <v>139</v>
      </c>
      <c r="BE263" s="152">
        <f>IF(N263="základní",J263,0)</f>
        <v>1046.4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8" t="s">
        <v>81</v>
      </c>
      <c r="BK263" s="152">
        <f>ROUND(I263*H263,2)</f>
        <v>1046.4</v>
      </c>
      <c r="BL263" s="18" t="s">
        <v>145</v>
      </c>
      <c r="BM263" s="151" t="s">
        <v>449</v>
      </c>
    </row>
    <row r="264" spans="1:65" s="2" customFormat="1" ht="24.2" customHeight="1">
      <c r="A264" s="30"/>
      <c r="B264" s="140"/>
      <c r="C264" s="141"/>
      <c r="D264" s="141" t="s">
        <v>141</v>
      </c>
      <c r="E264" s="142" t="s">
        <v>450</v>
      </c>
      <c r="F264" s="143" t="s">
        <v>451</v>
      </c>
      <c r="G264" s="144" t="s">
        <v>344</v>
      </c>
      <c r="H264" s="145">
        <v>135.73</v>
      </c>
      <c r="I264" s="146">
        <v>57.12</v>
      </c>
      <c r="J264" s="146">
        <f>ROUND(I264*H264,2)</f>
        <v>7752.9</v>
      </c>
      <c r="K264" s="143" t="s">
        <v>728</v>
      </c>
      <c r="L264" s="31"/>
      <c r="M264" s="147" t="s">
        <v>1</v>
      </c>
      <c r="N264" s="148" t="s">
        <v>39</v>
      </c>
      <c r="O264" s="149">
        <v>0.21</v>
      </c>
      <c r="P264" s="149">
        <f>O264*H264</f>
        <v>28.503299999999996</v>
      </c>
      <c r="Q264" s="149">
        <v>0</v>
      </c>
      <c r="R264" s="149">
        <f>Q264*H264</f>
        <v>0</v>
      </c>
      <c r="S264" s="149">
        <v>0.00248</v>
      </c>
      <c r="T264" s="150">
        <f>S264*H264</f>
        <v>0.3366104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1" t="s">
        <v>145</v>
      </c>
      <c r="AT264" s="151" t="s">
        <v>141</v>
      </c>
      <c r="AU264" s="151" t="s">
        <v>83</v>
      </c>
      <c r="AY264" s="18" t="s">
        <v>139</v>
      </c>
      <c r="BE264" s="152">
        <f>IF(N264="základní",J264,0)</f>
        <v>7752.9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8" t="s">
        <v>81</v>
      </c>
      <c r="BK264" s="152">
        <f>ROUND(I264*H264,2)</f>
        <v>7752.9</v>
      </c>
      <c r="BL264" s="18" t="s">
        <v>145</v>
      </c>
      <c r="BM264" s="151" t="s">
        <v>452</v>
      </c>
    </row>
    <row r="265" spans="1:65" s="2" customFormat="1" ht="16.5" customHeight="1">
      <c r="A265" s="30"/>
      <c r="B265" s="140"/>
      <c r="C265" s="141"/>
      <c r="D265" s="141" t="s">
        <v>141</v>
      </c>
      <c r="E265" s="142" t="s">
        <v>453</v>
      </c>
      <c r="F265" s="143" t="s">
        <v>454</v>
      </c>
      <c r="G265" s="144" t="s">
        <v>178</v>
      </c>
      <c r="H265" s="145">
        <v>4</v>
      </c>
      <c r="I265" s="146">
        <v>164</v>
      </c>
      <c r="J265" s="146">
        <f>ROUND(I265*H265,2)</f>
        <v>656</v>
      </c>
      <c r="K265" s="143" t="s">
        <v>728</v>
      </c>
      <c r="L265" s="31"/>
      <c r="M265" s="147" t="s">
        <v>1</v>
      </c>
      <c r="N265" s="148" t="s">
        <v>39</v>
      </c>
      <c r="O265" s="149">
        <v>0.602</v>
      </c>
      <c r="P265" s="149">
        <f>O265*H265</f>
        <v>2.408</v>
      </c>
      <c r="Q265" s="149">
        <v>0</v>
      </c>
      <c r="R265" s="149">
        <f>Q265*H265</f>
        <v>0</v>
      </c>
      <c r="S265" s="149">
        <v>0.192</v>
      </c>
      <c r="T265" s="150">
        <f>S265*H265</f>
        <v>0.768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51" t="s">
        <v>145</v>
      </c>
      <c r="AT265" s="151" t="s">
        <v>141</v>
      </c>
      <c r="AU265" s="151" t="s">
        <v>83</v>
      </c>
      <c r="AY265" s="18" t="s">
        <v>139</v>
      </c>
      <c r="BE265" s="152">
        <f>IF(N265="základní",J265,0)</f>
        <v>656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8" t="s">
        <v>81</v>
      </c>
      <c r="BK265" s="152">
        <f>ROUND(I265*H265,2)</f>
        <v>656</v>
      </c>
      <c r="BL265" s="18" t="s">
        <v>145</v>
      </c>
      <c r="BM265" s="151" t="s">
        <v>455</v>
      </c>
    </row>
    <row r="266" spans="2:63" s="11" customFormat="1" ht="22.9" customHeight="1">
      <c r="B266" s="130"/>
      <c r="D266" s="131" t="s">
        <v>73</v>
      </c>
      <c r="E266" s="193" t="s">
        <v>260</v>
      </c>
      <c r="F266" s="193" t="s">
        <v>261</v>
      </c>
      <c r="J266" s="194">
        <f>BK266</f>
        <v>-67581.28</v>
      </c>
      <c r="L266" s="130"/>
      <c r="M266" s="134"/>
      <c r="N266" s="135"/>
      <c r="O266" s="135"/>
      <c r="P266" s="136">
        <f>SUM(P267:P278)</f>
        <v>0</v>
      </c>
      <c r="Q266" s="135"/>
      <c r="R266" s="136">
        <f>SUM(R267:R278)</f>
        <v>0</v>
      </c>
      <c r="S266" s="135"/>
      <c r="T266" s="137">
        <f>SUM(T267:T278)</f>
        <v>0</v>
      </c>
      <c r="AR266" s="131" t="s">
        <v>81</v>
      </c>
      <c r="AT266" s="138" t="s">
        <v>73</v>
      </c>
      <c r="AU266" s="138" t="s">
        <v>81</v>
      </c>
      <c r="AY266" s="131" t="s">
        <v>139</v>
      </c>
      <c r="BK266" s="139">
        <f>SUM(BK267:BK278)</f>
        <v>-67581.28</v>
      </c>
    </row>
    <row r="267" spans="1:65" s="2" customFormat="1" ht="21.75" customHeight="1">
      <c r="A267" s="30"/>
      <c r="B267" s="140"/>
      <c r="C267" s="141">
        <v>60</v>
      </c>
      <c r="D267" s="141" t="s">
        <v>141</v>
      </c>
      <c r="E267" s="142" t="s">
        <v>262</v>
      </c>
      <c r="F267" s="143" t="s">
        <v>263</v>
      </c>
      <c r="G267" s="144" t="s">
        <v>215</v>
      </c>
      <c r="H267" s="145">
        <v>-436.026</v>
      </c>
      <c r="I267" s="146">
        <v>111.33</v>
      </c>
      <c r="J267" s="146">
        <f>ROUND(I267*H267,2)</f>
        <v>-48542.77</v>
      </c>
      <c r="K267" s="143" t="s">
        <v>729</v>
      </c>
      <c r="L267" s="31"/>
      <c r="M267" s="147" t="s">
        <v>1</v>
      </c>
      <c r="N267" s="148" t="s">
        <v>39</v>
      </c>
      <c r="O267" s="149">
        <v>0</v>
      </c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51" t="s">
        <v>145</v>
      </c>
      <c r="AT267" s="151" t="s">
        <v>141</v>
      </c>
      <c r="AU267" s="151" t="s">
        <v>83</v>
      </c>
      <c r="AY267" s="18" t="s">
        <v>139</v>
      </c>
      <c r="BE267" s="152">
        <f>IF(N267="základní",J267,0)</f>
        <v>-48542.77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8" t="s">
        <v>81</v>
      </c>
      <c r="BK267" s="152">
        <f>ROUND(I267*H267,2)</f>
        <v>-48542.77</v>
      </c>
      <c r="BL267" s="18" t="s">
        <v>145</v>
      </c>
      <c r="BM267" s="151" t="s">
        <v>456</v>
      </c>
    </row>
    <row r="268" spans="1:65" s="2" customFormat="1" ht="24.2" customHeight="1">
      <c r="A268" s="30"/>
      <c r="B268" s="140"/>
      <c r="C268" s="141">
        <v>61</v>
      </c>
      <c r="D268" s="141" t="s">
        <v>141</v>
      </c>
      <c r="E268" s="142" t="s">
        <v>265</v>
      </c>
      <c r="F268" s="143" t="s">
        <v>266</v>
      </c>
      <c r="G268" s="144" t="s">
        <v>215</v>
      </c>
      <c r="H268" s="145">
        <v>-3924.234</v>
      </c>
      <c r="I268" s="146">
        <v>5.04</v>
      </c>
      <c r="J268" s="146">
        <f>ROUND(I268*H268,2)</f>
        <v>-19778.14</v>
      </c>
      <c r="K268" s="143" t="s">
        <v>729</v>
      </c>
      <c r="L268" s="31"/>
      <c r="M268" s="147" t="s">
        <v>1</v>
      </c>
      <c r="N268" s="148" t="s">
        <v>39</v>
      </c>
      <c r="O268" s="149">
        <v>0</v>
      </c>
      <c r="P268" s="149">
        <f>O268*H268</f>
        <v>0</v>
      </c>
      <c r="Q268" s="149">
        <v>0</v>
      </c>
      <c r="R268" s="149">
        <f>Q268*H268</f>
        <v>0</v>
      </c>
      <c r="S268" s="149">
        <v>0</v>
      </c>
      <c r="T268" s="150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1" t="s">
        <v>145</v>
      </c>
      <c r="AT268" s="151" t="s">
        <v>141</v>
      </c>
      <c r="AU268" s="151" t="s">
        <v>83</v>
      </c>
      <c r="AY268" s="18" t="s">
        <v>139</v>
      </c>
      <c r="BE268" s="152">
        <f>IF(N268="základní",J268,0)</f>
        <v>-19778.14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18" t="s">
        <v>81</v>
      </c>
      <c r="BK268" s="152">
        <f>ROUND(I268*H268,2)</f>
        <v>-19778.14</v>
      </c>
      <c r="BL268" s="18" t="s">
        <v>145</v>
      </c>
      <c r="BM268" s="151" t="s">
        <v>457</v>
      </c>
    </row>
    <row r="269" spans="2:51" s="13" customFormat="1" ht="12">
      <c r="B269" s="163"/>
      <c r="D269" s="153" t="s">
        <v>148</v>
      </c>
      <c r="E269" s="164" t="s">
        <v>1</v>
      </c>
      <c r="F269" s="212" t="s">
        <v>755</v>
      </c>
      <c r="H269" s="166">
        <v>-3924.234</v>
      </c>
      <c r="L269" s="163"/>
      <c r="M269" s="167"/>
      <c r="N269" s="168"/>
      <c r="O269" s="168"/>
      <c r="P269" s="168"/>
      <c r="Q269" s="168"/>
      <c r="R269" s="168"/>
      <c r="S269" s="168"/>
      <c r="T269" s="169"/>
      <c r="AT269" s="164" t="s">
        <v>148</v>
      </c>
      <c r="AU269" s="164" t="s">
        <v>83</v>
      </c>
      <c r="AV269" s="13" t="s">
        <v>83</v>
      </c>
      <c r="AW269" s="13" t="s">
        <v>31</v>
      </c>
      <c r="AX269" s="13" t="s">
        <v>74</v>
      </c>
      <c r="AY269" s="164" t="s">
        <v>139</v>
      </c>
    </row>
    <row r="270" spans="2:51" s="14" customFormat="1" ht="12">
      <c r="B270" s="170"/>
      <c r="D270" s="153" t="s">
        <v>148</v>
      </c>
      <c r="E270" s="171" t="s">
        <v>1</v>
      </c>
      <c r="F270" s="172" t="s">
        <v>151</v>
      </c>
      <c r="H270" s="173">
        <v>-3924.234</v>
      </c>
      <c r="L270" s="170"/>
      <c r="M270" s="174"/>
      <c r="N270" s="175"/>
      <c r="O270" s="175"/>
      <c r="P270" s="175"/>
      <c r="Q270" s="175"/>
      <c r="R270" s="175"/>
      <c r="S270" s="175"/>
      <c r="T270" s="176"/>
      <c r="AT270" s="171" t="s">
        <v>148</v>
      </c>
      <c r="AU270" s="171" t="s">
        <v>83</v>
      </c>
      <c r="AV270" s="14" t="s">
        <v>145</v>
      </c>
      <c r="AW270" s="14" t="s">
        <v>31</v>
      </c>
      <c r="AX270" s="14" t="s">
        <v>81</v>
      </c>
      <c r="AY270" s="171" t="s">
        <v>139</v>
      </c>
    </row>
    <row r="271" spans="1:65" s="2" customFormat="1" ht="24.2" customHeight="1">
      <c r="A271" s="30"/>
      <c r="B271" s="140"/>
      <c r="C271" s="141">
        <v>62</v>
      </c>
      <c r="D271" s="141" t="s">
        <v>141</v>
      </c>
      <c r="E271" s="142" t="s">
        <v>269</v>
      </c>
      <c r="F271" s="143" t="s">
        <v>270</v>
      </c>
      <c r="G271" s="144" t="s">
        <v>215</v>
      </c>
      <c r="H271" s="145">
        <v>-436.026</v>
      </c>
      <c r="I271" s="146">
        <v>142.88</v>
      </c>
      <c r="J271" s="146">
        <f>ROUND(I271*H271,2)</f>
        <v>-62299.39</v>
      </c>
      <c r="K271" s="143" t="s">
        <v>729</v>
      </c>
      <c r="L271" s="31"/>
      <c r="M271" s="147" t="s">
        <v>1</v>
      </c>
      <c r="N271" s="148" t="s">
        <v>39</v>
      </c>
      <c r="O271" s="149">
        <v>0</v>
      </c>
      <c r="P271" s="149">
        <f>O271*H271</f>
        <v>0</v>
      </c>
      <c r="Q271" s="149">
        <v>0</v>
      </c>
      <c r="R271" s="149">
        <f>Q271*H271</f>
        <v>0</v>
      </c>
      <c r="S271" s="149">
        <v>0</v>
      </c>
      <c r="T271" s="150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51" t="s">
        <v>145</v>
      </c>
      <c r="AT271" s="151" t="s">
        <v>141</v>
      </c>
      <c r="AU271" s="151" t="s">
        <v>83</v>
      </c>
      <c r="AY271" s="18" t="s">
        <v>139</v>
      </c>
      <c r="BE271" s="152">
        <f>IF(N271="základní",J271,0)</f>
        <v>-62299.39</v>
      </c>
      <c r="BF271" s="152">
        <f>IF(N271="snížená",J271,0)</f>
        <v>0</v>
      </c>
      <c r="BG271" s="152">
        <f>IF(N271="zákl. přenesená",J271,0)</f>
        <v>0</v>
      </c>
      <c r="BH271" s="152">
        <f>IF(N271="sníž. přenesená",J271,0)</f>
        <v>0</v>
      </c>
      <c r="BI271" s="152">
        <f>IF(N271="nulová",J271,0)</f>
        <v>0</v>
      </c>
      <c r="BJ271" s="18" t="s">
        <v>81</v>
      </c>
      <c r="BK271" s="152">
        <f>ROUND(I271*H271,2)</f>
        <v>-62299.39</v>
      </c>
      <c r="BL271" s="18" t="s">
        <v>145</v>
      </c>
      <c r="BM271" s="151" t="s">
        <v>458</v>
      </c>
    </row>
    <row r="272" spans="1:65" s="2" customFormat="1" ht="24.2" customHeight="1">
      <c r="A272" s="30"/>
      <c r="B272" s="140"/>
      <c r="C272" s="141">
        <v>63</v>
      </c>
      <c r="D272" s="141" t="s">
        <v>141</v>
      </c>
      <c r="E272" s="142" t="s">
        <v>272</v>
      </c>
      <c r="F272" s="143" t="s">
        <v>273</v>
      </c>
      <c r="G272" s="144" t="s">
        <v>215</v>
      </c>
      <c r="H272" s="145">
        <v>-2616.156</v>
      </c>
      <c r="I272" s="146">
        <v>12.75</v>
      </c>
      <c r="J272" s="146">
        <f>ROUND(I272*H272,2)</f>
        <v>-33355.99</v>
      </c>
      <c r="K272" s="143" t="s">
        <v>729</v>
      </c>
      <c r="L272" s="31"/>
      <c r="M272" s="147" t="s">
        <v>1</v>
      </c>
      <c r="N272" s="148" t="s">
        <v>39</v>
      </c>
      <c r="O272" s="149">
        <v>0</v>
      </c>
      <c r="P272" s="149">
        <f>O272*H272</f>
        <v>0</v>
      </c>
      <c r="Q272" s="149">
        <v>0</v>
      </c>
      <c r="R272" s="149">
        <f>Q272*H272</f>
        <v>0</v>
      </c>
      <c r="S272" s="149">
        <v>0</v>
      </c>
      <c r="T272" s="150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1" t="s">
        <v>145</v>
      </c>
      <c r="AT272" s="151" t="s">
        <v>141</v>
      </c>
      <c r="AU272" s="151" t="s">
        <v>83</v>
      </c>
      <c r="AY272" s="18" t="s">
        <v>139</v>
      </c>
      <c r="BE272" s="152">
        <f>IF(N272="základní",J272,0)</f>
        <v>-33355.99</v>
      </c>
      <c r="BF272" s="152">
        <f>IF(N272="snížená",J272,0)</f>
        <v>0</v>
      </c>
      <c r="BG272" s="152">
        <f>IF(N272="zákl. přenesená",J272,0)</f>
        <v>0</v>
      </c>
      <c r="BH272" s="152">
        <f>IF(N272="sníž. přenesená",J272,0)</f>
        <v>0</v>
      </c>
      <c r="BI272" s="152">
        <f>IF(N272="nulová",J272,0)</f>
        <v>0</v>
      </c>
      <c r="BJ272" s="18" t="s">
        <v>81</v>
      </c>
      <c r="BK272" s="152">
        <f>ROUND(I272*H272,2)</f>
        <v>-33355.99</v>
      </c>
      <c r="BL272" s="18" t="s">
        <v>145</v>
      </c>
      <c r="BM272" s="151" t="s">
        <v>459</v>
      </c>
    </row>
    <row r="273" spans="2:51" s="13" customFormat="1" ht="12">
      <c r="B273" s="163"/>
      <c r="D273" s="153" t="s">
        <v>148</v>
      </c>
      <c r="E273" s="164" t="s">
        <v>1</v>
      </c>
      <c r="F273" s="212" t="s">
        <v>756</v>
      </c>
      <c r="H273" s="166">
        <v>-2616.156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148</v>
      </c>
      <c r="AU273" s="164" t="s">
        <v>83</v>
      </c>
      <c r="AV273" s="13" t="s">
        <v>83</v>
      </c>
      <c r="AW273" s="13" t="s">
        <v>31</v>
      </c>
      <c r="AX273" s="13" t="s">
        <v>74</v>
      </c>
      <c r="AY273" s="164" t="s">
        <v>139</v>
      </c>
    </row>
    <row r="274" spans="2:51" s="14" customFormat="1" ht="12">
      <c r="B274" s="170"/>
      <c r="D274" s="153" t="s">
        <v>148</v>
      </c>
      <c r="E274" s="171" t="s">
        <v>1</v>
      </c>
      <c r="F274" s="172" t="s">
        <v>151</v>
      </c>
      <c r="H274" s="173">
        <v>-2616.156</v>
      </c>
      <c r="L274" s="170"/>
      <c r="M274" s="174"/>
      <c r="N274" s="175"/>
      <c r="O274" s="175"/>
      <c r="P274" s="175"/>
      <c r="Q274" s="175"/>
      <c r="R274" s="175"/>
      <c r="S274" s="175"/>
      <c r="T274" s="176"/>
      <c r="AT274" s="171" t="s">
        <v>148</v>
      </c>
      <c r="AU274" s="171" t="s">
        <v>83</v>
      </c>
      <c r="AV274" s="14" t="s">
        <v>145</v>
      </c>
      <c r="AW274" s="14" t="s">
        <v>31</v>
      </c>
      <c r="AX274" s="14" t="s">
        <v>81</v>
      </c>
      <c r="AY274" s="171" t="s">
        <v>139</v>
      </c>
    </row>
    <row r="275" spans="1:65" s="2" customFormat="1" ht="24.2" customHeight="1">
      <c r="A275" s="30"/>
      <c r="B275" s="140"/>
      <c r="C275" s="141">
        <v>64</v>
      </c>
      <c r="D275" s="141" t="s">
        <v>141</v>
      </c>
      <c r="E275" s="142" t="s">
        <v>276</v>
      </c>
      <c r="F275" s="143" t="s">
        <v>277</v>
      </c>
      <c r="G275" s="144" t="s">
        <v>215</v>
      </c>
      <c r="H275" s="145">
        <v>-42.787</v>
      </c>
      <c r="I275" s="146">
        <v>1440</v>
      </c>
      <c r="J275" s="146">
        <f>ROUND(I275*H275,2)</f>
        <v>-61613.28</v>
      </c>
      <c r="K275" s="143" t="s">
        <v>729</v>
      </c>
      <c r="L275" s="31"/>
      <c r="M275" s="147" t="s">
        <v>1</v>
      </c>
      <c r="N275" s="148" t="s">
        <v>39</v>
      </c>
      <c r="O275" s="149">
        <v>0</v>
      </c>
      <c r="P275" s="149">
        <f>O275*H275</f>
        <v>0</v>
      </c>
      <c r="Q275" s="149">
        <v>0</v>
      </c>
      <c r="R275" s="149">
        <f>Q275*H275</f>
        <v>0</v>
      </c>
      <c r="S275" s="149">
        <v>0</v>
      </c>
      <c r="T275" s="150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51" t="s">
        <v>145</v>
      </c>
      <c r="AT275" s="151" t="s">
        <v>141</v>
      </c>
      <c r="AU275" s="151" t="s">
        <v>83</v>
      </c>
      <c r="AY275" s="18" t="s">
        <v>139</v>
      </c>
      <c r="BE275" s="152">
        <f>IF(N275="základní",J275,0)</f>
        <v>-61613.28</v>
      </c>
      <c r="BF275" s="152">
        <f>IF(N275="snížená",J275,0)</f>
        <v>0</v>
      </c>
      <c r="BG275" s="152">
        <f>IF(N275="zákl. přenesená",J275,0)</f>
        <v>0</v>
      </c>
      <c r="BH275" s="152">
        <f>IF(N275="sníž. přenesená",J275,0)</f>
        <v>0</v>
      </c>
      <c r="BI275" s="152">
        <f>IF(N275="nulová",J275,0)</f>
        <v>0</v>
      </c>
      <c r="BJ275" s="18" t="s">
        <v>81</v>
      </c>
      <c r="BK275" s="152">
        <f>ROUND(I275*H275,2)</f>
        <v>-61613.28</v>
      </c>
      <c r="BL275" s="18" t="s">
        <v>145</v>
      </c>
      <c r="BM275" s="151" t="s">
        <v>460</v>
      </c>
    </row>
    <row r="276" spans="2:51" s="13" customFormat="1" ht="12">
      <c r="B276" s="163"/>
      <c r="D276" s="153" t="s">
        <v>148</v>
      </c>
      <c r="E276" s="164" t="s">
        <v>1</v>
      </c>
      <c r="F276" s="165" t="s">
        <v>461</v>
      </c>
      <c r="H276" s="166">
        <v>-42.787</v>
      </c>
      <c r="L276" s="163"/>
      <c r="M276" s="167"/>
      <c r="N276" s="168"/>
      <c r="O276" s="168"/>
      <c r="P276" s="168"/>
      <c r="Q276" s="168"/>
      <c r="R276" s="168"/>
      <c r="S276" s="168"/>
      <c r="T276" s="169"/>
      <c r="AT276" s="164" t="s">
        <v>148</v>
      </c>
      <c r="AU276" s="164" t="s">
        <v>83</v>
      </c>
      <c r="AV276" s="13" t="s">
        <v>83</v>
      </c>
      <c r="AW276" s="13" t="s">
        <v>31</v>
      </c>
      <c r="AX276" s="13" t="s">
        <v>81</v>
      </c>
      <c r="AY276" s="164" t="s">
        <v>139</v>
      </c>
    </row>
    <row r="277" spans="1:65" s="2" customFormat="1" ht="24.2" customHeight="1">
      <c r="A277" s="30"/>
      <c r="B277" s="140"/>
      <c r="C277" s="141">
        <v>65</v>
      </c>
      <c r="D277" s="141" t="s">
        <v>141</v>
      </c>
      <c r="E277" s="142" t="s">
        <v>280</v>
      </c>
      <c r="F277" s="143" t="s">
        <v>281</v>
      </c>
      <c r="G277" s="144" t="s">
        <v>215</v>
      </c>
      <c r="H277" s="145">
        <v>478.813</v>
      </c>
      <c r="I277" s="146">
        <v>330</v>
      </c>
      <c r="J277" s="146">
        <f>ROUND(I277*H277,2)</f>
        <v>158008.29</v>
      </c>
      <c r="K277" s="143" t="s">
        <v>729</v>
      </c>
      <c r="L277" s="31"/>
      <c r="M277" s="147" t="s">
        <v>1</v>
      </c>
      <c r="N277" s="148" t="s">
        <v>39</v>
      </c>
      <c r="O277" s="149">
        <v>0</v>
      </c>
      <c r="P277" s="149">
        <f>O277*H277</f>
        <v>0</v>
      </c>
      <c r="Q277" s="149">
        <v>0</v>
      </c>
      <c r="R277" s="149">
        <f>Q277*H277</f>
        <v>0</v>
      </c>
      <c r="S277" s="149">
        <v>0</v>
      </c>
      <c r="T277" s="150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1" t="s">
        <v>145</v>
      </c>
      <c r="AT277" s="151" t="s">
        <v>141</v>
      </c>
      <c r="AU277" s="151" t="s">
        <v>83</v>
      </c>
      <c r="AY277" s="18" t="s">
        <v>139</v>
      </c>
      <c r="BE277" s="152">
        <f>IF(N277="základní",J277,0)</f>
        <v>158008.29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8" t="s">
        <v>81</v>
      </c>
      <c r="BK277" s="152">
        <f>ROUND(I277*H277,2)</f>
        <v>158008.29</v>
      </c>
      <c r="BL277" s="18" t="s">
        <v>145</v>
      </c>
      <c r="BM277" s="151" t="s">
        <v>462</v>
      </c>
    </row>
    <row r="278" spans="2:51" s="13" customFormat="1" ht="12">
      <c r="B278" s="163"/>
      <c r="D278" s="153" t="s">
        <v>148</v>
      </c>
      <c r="E278" s="164" t="s">
        <v>1</v>
      </c>
      <c r="F278" s="165">
        <v>478.813</v>
      </c>
      <c r="H278" s="166">
        <v>478.813</v>
      </c>
      <c r="L278" s="163"/>
      <c r="M278" s="167"/>
      <c r="N278" s="168"/>
      <c r="O278" s="168"/>
      <c r="P278" s="168"/>
      <c r="Q278" s="168"/>
      <c r="R278" s="168"/>
      <c r="S278" s="168"/>
      <c r="T278" s="169"/>
      <c r="AT278" s="164" t="s">
        <v>148</v>
      </c>
      <c r="AU278" s="164" t="s">
        <v>83</v>
      </c>
      <c r="AV278" s="13" t="s">
        <v>83</v>
      </c>
      <c r="AW278" s="13" t="s">
        <v>31</v>
      </c>
      <c r="AX278" s="13" t="s">
        <v>81</v>
      </c>
      <c r="AY278" s="164" t="s">
        <v>139</v>
      </c>
    </row>
    <row r="279" spans="2:63" s="11" customFormat="1" ht="22.9" customHeight="1">
      <c r="B279" s="130"/>
      <c r="D279" s="131" t="s">
        <v>73</v>
      </c>
      <c r="E279" s="193" t="s">
        <v>463</v>
      </c>
      <c r="F279" s="193" t="s">
        <v>464</v>
      </c>
      <c r="J279" s="194">
        <f>BK279</f>
        <v>48907.2</v>
      </c>
      <c r="L279" s="130"/>
      <c r="M279" s="134"/>
      <c r="N279" s="135"/>
      <c r="O279" s="135"/>
      <c r="P279" s="136">
        <f>P280</f>
        <v>75.77748</v>
      </c>
      <c r="Q279" s="135"/>
      <c r="R279" s="136">
        <f>R280</f>
        <v>0</v>
      </c>
      <c r="S279" s="135"/>
      <c r="T279" s="137">
        <f>T280</f>
        <v>0</v>
      </c>
      <c r="AR279" s="131" t="s">
        <v>81</v>
      </c>
      <c r="AT279" s="138" t="s">
        <v>73</v>
      </c>
      <c r="AU279" s="138" t="s">
        <v>81</v>
      </c>
      <c r="AY279" s="131" t="s">
        <v>139</v>
      </c>
      <c r="BK279" s="139">
        <f>BK280</f>
        <v>48907.2</v>
      </c>
    </row>
    <row r="280" spans="1:65" s="2" customFormat="1" ht="49.15" customHeight="1">
      <c r="A280" s="30"/>
      <c r="B280" s="140"/>
      <c r="C280" s="141">
        <v>24</v>
      </c>
      <c r="D280" s="141" t="s">
        <v>141</v>
      </c>
      <c r="E280" s="142" t="s">
        <v>465</v>
      </c>
      <c r="F280" s="143" t="s">
        <v>466</v>
      </c>
      <c r="G280" s="144" t="s">
        <v>215</v>
      </c>
      <c r="H280" s="145">
        <v>51.201</v>
      </c>
      <c r="I280" s="146">
        <v>955.2</v>
      </c>
      <c r="J280" s="146">
        <f>ROUND(I280*H280,2)</f>
        <v>48907.2</v>
      </c>
      <c r="K280" s="143" t="s">
        <v>730</v>
      </c>
      <c r="L280" s="31"/>
      <c r="M280" s="147" t="s">
        <v>1</v>
      </c>
      <c r="N280" s="148" t="s">
        <v>39</v>
      </c>
      <c r="O280" s="149">
        <v>1.48</v>
      </c>
      <c r="P280" s="149">
        <f>O280*H280</f>
        <v>75.77748</v>
      </c>
      <c r="Q280" s="149">
        <v>0</v>
      </c>
      <c r="R280" s="149">
        <f>Q280*H280</f>
        <v>0</v>
      </c>
      <c r="S280" s="149">
        <v>0</v>
      </c>
      <c r="T280" s="150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1" t="s">
        <v>145</v>
      </c>
      <c r="AT280" s="151" t="s">
        <v>141</v>
      </c>
      <c r="AU280" s="151" t="s">
        <v>83</v>
      </c>
      <c r="AY280" s="18" t="s">
        <v>139</v>
      </c>
      <c r="BE280" s="152">
        <f>IF(N280="základní",J280,0)</f>
        <v>48907.2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8" t="s">
        <v>81</v>
      </c>
      <c r="BK280" s="152">
        <f>ROUND(I280*H280,2)</f>
        <v>48907.2</v>
      </c>
      <c r="BL280" s="18" t="s">
        <v>145</v>
      </c>
      <c r="BM280" s="151" t="s">
        <v>467</v>
      </c>
    </row>
    <row r="281" spans="2:63" s="11" customFormat="1" ht="22.9" customHeight="1">
      <c r="B281" s="130"/>
      <c r="D281" s="131" t="s">
        <v>73</v>
      </c>
      <c r="E281" s="193" t="s">
        <v>211</v>
      </c>
      <c r="F281" s="193" t="s">
        <v>212</v>
      </c>
      <c r="J281" s="194">
        <f>BK281</f>
        <v>946.14</v>
      </c>
      <c r="L281" s="130"/>
      <c r="M281" s="134"/>
      <c r="N281" s="135"/>
      <c r="O281" s="135"/>
      <c r="P281" s="136">
        <f>SUM(P282:P283)</f>
        <v>0.761843</v>
      </c>
      <c r="Q281" s="135"/>
      <c r="R281" s="136">
        <f>SUM(R282:R283)</f>
        <v>0</v>
      </c>
      <c r="S281" s="135"/>
      <c r="T281" s="137">
        <f>SUM(T282:T283)</f>
        <v>0</v>
      </c>
      <c r="AR281" s="131" t="s">
        <v>81</v>
      </c>
      <c r="AT281" s="138" t="s">
        <v>73</v>
      </c>
      <c r="AU281" s="138" t="s">
        <v>81</v>
      </c>
      <c r="AY281" s="131" t="s">
        <v>139</v>
      </c>
      <c r="BK281" s="139">
        <f>SUM(BK282:BK283)</f>
        <v>946.14</v>
      </c>
    </row>
    <row r="282" spans="1:65" s="2" customFormat="1" ht="24.2" customHeight="1">
      <c r="A282" s="30"/>
      <c r="B282" s="140"/>
      <c r="C282" s="141">
        <v>27</v>
      </c>
      <c r="D282" s="141" t="s">
        <v>141</v>
      </c>
      <c r="E282" s="142" t="s">
        <v>468</v>
      </c>
      <c r="F282" s="143" t="s">
        <v>469</v>
      </c>
      <c r="G282" s="144" t="s">
        <v>215</v>
      </c>
      <c r="H282" s="145">
        <v>1.919</v>
      </c>
      <c r="I282" s="146">
        <v>119.4</v>
      </c>
      <c r="J282" s="146">
        <f>ROUND(I282*H282,2)</f>
        <v>229.13</v>
      </c>
      <c r="K282" s="143" t="s">
        <v>732</v>
      </c>
      <c r="L282" s="31"/>
      <c r="M282" s="147" t="s">
        <v>1</v>
      </c>
      <c r="N282" s="148" t="s">
        <v>39</v>
      </c>
      <c r="O282" s="149">
        <v>0.397</v>
      </c>
      <c r="P282" s="149">
        <f>O282*H282</f>
        <v>0.761843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1" t="s">
        <v>145</v>
      </c>
      <c r="AT282" s="151" t="s">
        <v>141</v>
      </c>
      <c r="AU282" s="151" t="s">
        <v>83</v>
      </c>
      <c r="AY282" s="18" t="s">
        <v>139</v>
      </c>
      <c r="BE282" s="152">
        <f>IF(N282="základní",J282,0)</f>
        <v>229.13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8" t="s">
        <v>81</v>
      </c>
      <c r="BK282" s="152">
        <f>ROUND(I282*H282,2)</f>
        <v>229.13</v>
      </c>
      <c r="BL282" s="18" t="s">
        <v>145</v>
      </c>
      <c r="BM282" s="151" t="s">
        <v>470</v>
      </c>
    </row>
    <row r="283" spans="1:65" s="2" customFormat="1" ht="37.9" customHeight="1">
      <c r="A283" s="30"/>
      <c r="B283" s="140"/>
      <c r="C283" s="141">
        <v>83</v>
      </c>
      <c r="D283" s="141" t="s">
        <v>141</v>
      </c>
      <c r="E283" s="142" t="s">
        <v>213</v>
      </c>
      <c r="F283" s="143" t="s">
        <v>214</v>
      </c>
      <c r="G283" s="144" t="s">
        <v>215</v>
      </c>
      <c r="H283" s="145">
        <v>1.911</v>
      </c>
      <c r="I283" s="146">
        <v>375.2</v>
      </c>
      <c r="J283" s="146">
        <f>ROUND(I283*H283,2)</f>
        <v>717.01</v>
      </c>
      <c r="K283" s="143" t="s">
        <v>726</v>
      </c>
      <c r="L283" s="31"/>
      <c r="M283" s="147" t="s">
        <v>1</v>
      </c>
      <c r="N283" s="148" t="s">
        <v>39</v>
      </c>
      <c r="O283" s="149">
        <v>0</v>
      </c>
      <c r="P283" s="149">
        <f>O283*H283</f>
        <v>0</v>
      </c>
      <c r="Q283" s="149">
        <v>0</v>
      </c>
      <c r="R283" s="149">
        <f>Q283*H283</f>
        <v>0</v>
      </c>
      <c r="S283" s="149">
        <v>0</v>
      </c>
      <c r="T283" s="150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51" t="s">
        <v>145</v>
      </c>
      <c r="AT283" s="151" t="s">
        <v>141</v>
      </c>
      <c r="AU283" s="151" t="s">
        <v>83</v>
      </c>
      <c r="AY283" s="18" t="s">
        <v>139</v>
      </c>
      <c r="BE283" s="152">
        <f>IF(N283="základní",J283,0)</f>
        <v>717.01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8" t="s">
        <v>81</v>
      </c>
      <c r="BK283" s="152">
        <f>ROUND(I283*H283,2)</f>
        <v>717.01</v>
      </c>
      <c r="BL283" s="18" t="s">
        <v>145</v>
      </c>
      <c r="BM283" s="151" t="s">
        <v>471</v>
      </c>
    </row>
    <row r="284" spans="2:63" s="11" customFormat="1" ht="25.9" customHeight="1">
      <c r="B284" s="130"/>
      <c r="D284" s="131" t="s">
        <v>73</v>
      </c>
      <c r="E284" s="132" t="s">
        <v>472</v>
      </c>
      <c r="F284" s="132" t="s">
        <v>473</v>
      </c>
      <c r="J284" s="133">
        <f>BK284</f>
        <v>43564.49</v>
      </c>
      <c r="L284" s="130"/>
      <c r="M284" s="134"/>
      <c r="N284" s="135"/>
      <c r="O284" s="135"/>
      <c r="P284" s="136">
        <f>P285</f>
        <v>30.324350000000003</v>
      </c>
      <c r="Q284" s="135"/>
      <c r="R284" s="136">
        <f>R285</f>
        <v>0.072277</v>
      </c>
      <c r="S284" s="135"/>
      <c r="T284" s="137">
        <f>T285</f>
        <v>0</v>
      </c>
      <c r="AR284" s="131" t="s">
        <v>83</v>
      </c>
      <c r="AT284" s="138" t="s">
        <v>73</v>
      </c>
      <c r="AU284" s="138" t="s">
        <v>74</v>
      </c>
      <c r="AY284" s="131" t="s">
        <v>139</v>
      </c>
      <c r="BK284" s="139">
        <f>BK285</f>
        <v>43564.49</v>
      </c>
    </row>
    <row r="285" spans="2:63" s="11" customFormat="1" ht="22.9" customHeight="1">
      <c r="B285" s="130"/>
      <c r="D285" s="131" t="s">
        <v>73</v>
      </c>
      <c r="E285" s="193" t="s">
        <v>474</v>
      </c>
      <c r="F285" s="193" t="s">
        <v>475</v>
      </c>
      <c r="J285" s="194">
        <f>BK285</f>
        <v>43564.49</v>
      </c>
      <c r="L285" s="130"/>
      <c r="M285" s="134"/>
      <c r="N285" s="135"/>
      <c r="O285" s="135"/>
      <c r="P285" s="136">
        <f>SUM(P286:P307)</f>
        <v>30.324350000000003</v>
      </c>
      <c r="Q285" s="135"/>
      <c r="R285" s="136">
        <f>SUM(R286:R307)</f>
        <v>0.072277</v>
      </c>
      <c r="S285" s="135"/>
      <c r="T285" s="137">
        <f>SUM(T286:T307)</f>
        <v>0</v>
      </c>
      <c r="AR285" s="131" t="s">
        <v>83</v>
      </c>
      <c r="AT285" s="138" t="s">
        <v>73</v>
      </c>
      <c r="AU285" s="138" t="s">
        <v>81</v>
      </c>
      <c r="AY285" s="131" t="s">
        <v>139</v>
      </c>
      <c r="BK285" s="139">
        <f>SUM(BK286:BK307)</f>
        <v>43564.49</v>
      </c>
    </row>
    <row r="286" spans="1:65" s="2" customFormat="1" ht="24.2" customHeight="1">
      <c r="A286" s="30"/>
      <c r="B286" s="140"/>
      <c r="C286" s="141"/>
      <c r="D286" s="141" t="s">
        <v>141</v>
      </c>
      <c r="E286" s="142" t="s">
        <v>476</v>
      </c>
      <c r="F286" s="143" t="s">
        <v>477</v>
      </c>
      <c r="G286" s="144" t="s">
        <v>156</v>
      </c>
      <c r="H286" s="145">
        <v>164.27</v>
      </c>
      <c r="I286" s="146">
        <v>19.6</v>
      </c>
      <c r="J286" s="146">
        <f>ROUND(I286*H286,2)</f>
        <v>3219.69</v>
      </c>
      <c r="K286" s="143" t="s">
        <v>728</v>
      </c>
      <c r="L286" s="31"/>
      <c r="M286" s="147" t="s">
        <v>1</v>
      </c>
      <c r="N286" s="148" t="s">
        <v>39</v>
      </c>
      <c r="O286" s="149">
        <v>0.054</v>
      </c>
      <c r="P286" s="149">
        <f>O286*H286</f>
        <v>8.87058</v>
      </c>
      <c r="Q286" s="149">
        <v>0</v>
      </c>
      <c r="R286" s="149">
        <f>Q286*H286</f>
        <v>0</v>
      </c>
      <c r="S286" s="149">
        <v>0</v>
      </c>
      <c r="T286" s="150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51" t="s">
        <v>182</v>
      </c>
      <c r="AT286" s="151" t="s">
        <v>141</v>
      </c>
      <c r="AU286" s="151" t="s">
        <v>83</v>
      </c>
      <c r="AY286" s="18" t="s">
        <v>139</v>
      </c>
      <c r="BE286" s="152">
        <f>IF(N286="základní",J286,0)</f>
        <v>3219.69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8" t="s">
        <v>81</v>
      </c>
      <c r="BK286" s="152">
        <f>ROUND(I286*H286,2)</f>
        <v>3219.69</v>
      </c>
      <c r="BL286" s="18" t="s">
        <v>182</v>
      </c>
      <c r="BM286" s="151" t="s">
        <v>478</v>
      </c>
    </row>
    <row r="287" spans="2:51" s="13" customFormat="1" ht="12">
      <c r="B287" s="163"/>
      <c r="D287" s="153" t="s">
        <v>148</v>
      </c>
      <c r="E287" s="164" t="s">
        <v>1</v>
      </c>
      <c r="F287" s="165" t="s">
        <v>479</v>
      </c>
      <c r="H287" s="166">
        <v>164.27</v>
      </c>
      <c r="L287" s="163"/>
      <c r="M287" s="167"/>
      <c r="N287" s="168"/>
      <c r="O287" s="168"/>
      <c r="P287" s="168"/>
      <c r="Q287" s="168"/>
      <c r="R287" s="168"/>
      <c r="S287" s="168"/>
      <c r="T287" s="169"/>
      <c r="AT287" s="164" t="s">
        <v>148</v>
      </c>
      <c r="AU287" s="164" t="s">
        <v>83</v>
      </c>
      <c r="AV287" s="13" t="s">
        <v>83</v>
      </c>
      <c r="AW287" s="13" t="s">
        <v>31</v>
      </c>
      <c r="AX287" s="13" t="s">
        <v>74</v>
      </c>
      <c r="AY287" s="164" t="s">
        <v>139</v>
      </c>
    </row>
    <row r="288" spans="2:51" s="14" customFormat="1" ht="12">
      <c r="B288" s="170"/>
      <c r="D288" s="153" t="s">
        <v>148</v>
      </c>
      <c r="E288" s="171" t="s">
        <v>1</v>
      </c>
      <c r="F288" s="172" t="s">
        <v>151</v>
      </c>
      <c r="H288" s="173">
        <v>164.27</v>
      </c>
      <c r="L288" s="170"/>
      <c r="M288" s="174"/>
      <c r="N288" s="175"/>
      <c r="O288" s="175"/>
      <c r="P288" s="175"/>
      <c r="Q288" s="175"/>
      <c r="R288" s="175"/>
      <c r="S288" s="175"/>
      <c r="T288" s="176"/>
      <c r="AT288" s="171" t="s">
        <v>148</v>
      </c>
      <c r="AU288" s="171" t="s">
        <v>83</v>
      </c>
      <c r="AV288" s="14" t="s">
        <v>145</v>
      </c>
      <c r="AW288" s="14" t="s">
        <v>31</v>
      </c>
      <c r="AX288" s="14" t="s">
        <v>81</v>
      </c>
      <c r="AY288" s="171" t="s">
        <v>139</v>
      </c>
    </row>
    <row r="289" spans="1:65" s="2" customFormat="1" ht="16.5" customHeight="1">
      <c r="A289" s="30"/>
      <c r="B289" s="140"/>
      <c r="C289" s="177"/>
      <c r="D289" s="177" t="s">
        <v>175</v>
      </c>
      <c r="E289" s="178" t="s">
        <v>480</v>
      </c>
      <c r="F289" s="179" t="s">
        <v>481</v>
      </c>
      <c r="G289" s="180" t="s">
        <v>215</v>
      </c>
      <c r="H289" s="181">
        <v>0.05585</v>
      </c>
      <c r="I289" s="182">
        <v>38800</v>
      </c>
      <c r="J289" s="182">
        <f>ROUND(I289*H289,2)</f>
        <v>2166.98</v>
      </c>
      <c r="K289" s="179" t="s">
        <v>728</v>
      </c>
      <c r="L289" s="183"/>
      <c r="M289" s="184" t="s">
        <v>1</v>
      </c>
      <c r="N289" s="185" t="s">
        <v>39</v>
      </c>
      <c r="O289" s="149">
        <v>0</v>
      </c>
      <c r="P289" s="149">
        <f>O289*H289</f>
        <v>0</v>
      </c>
      <c r="Q289" s="149">
        <v>1</v>
      </c>
      <c r="R289" s="149">
        <f>Q289*H289</f>
        <v>0.05585</v>
      </c>
      <c r="S289" s="149">
        <v>0</v>
      </c>
      <c r="T289" s="150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51" t="s">
        <v>431</v>
      </c>
      <c r="AT289" s="151" t="s">
        <v>175</v>
      </c>
      <c r="AU289" s="151" t="s">
        <v>83</v>
      </c>
      <c r="AY289" s="18" t="s">
        <v>139</v>
      </c>
      <c r="BE289" s="152">
        <f>IF(N289="základní",J289,0)</f>
        <v>2166.98</v>
      </c>
      <c r="BF289" s="152">
        <f>IF(N289="snížená",J289,0)</f>
        <v>0</v>
      </c>
      <c r="BG289" s="152">
        <f>IF(N289="zákl. přenesená",J289,0)</f>
        <v>0</v>
      </c>
      <c r="BH289" s="152">
        <f>IF(N289="sníž. přenesená",J289,0)</f>
        <v>0</v>
      </c>
      <c r="BI289" s="152">
        <f>IF(N289="nulová",J289,0)</f>
        <v>0</v>
      </c>
      <c r="BJ289" s="18" t="s">
        <v>81</v>
      </c>
      <c r="BK289" s="152">
        <f>ROUND(I289*H289,2)</f>
        <v>2166.98</v>
      </c>
      <c r="BL289" s="18" t="s">
        <v>182</v>
      </c>
      <c r="BM289" s="151" t="s">
        <v>482</v>
      </c>
    </row>
    <row r="290" spans="2:51" s="13" customFormat="1" ht="12">
      <c r="B290" s="163"/>
      <c r="D290" s="153" t="s">
        <v>148</v>
      </c>
      <c r="F290" s="165" t="s">
        <v>483</v>
      </c>
      <c r="H290" s="166">
        <v>0.05585</v>
      </c>
      <c r="L290" s="163"/>
      <c r="M290" s="167"/>
      <c r="N290" s="168"/>
      <c r="O290" s="168"/>
      <c r="P290" s="168"/>
      <c r="Q290" s="168"/>
      <c r="R290" s="168"/>
      <c r="S290" s="168"/>
      <c r="T290" s="169"/>
      <c r="AT290" s="164" t="s">
        <v>148</v>
      </c>
      <c r="AU290" s="164" t="s">
        <v>83</v>
      </c>
      <c r="AV290" s="13" t="s">
        <v>83</v>
      </c>
      <c r="AW290" s="13" t="s">
        <v>3</v>
      </c>
      <c r="AX290" s="13" t="s">
        <v>81</v>
      </c>
      <c r="AY290" s="164" t="s">
        <v>139</v>
      </c>
    </row>
    <row r="291" spans="1:65" s="2" customFormat="1" ht="24.2" customHeight="1">
      <c r="A291" s="30"/>
      <c r="B291" s="140"/>
      <c r="C291" s="141"/>
      <c r="D291" s="141" t="s">
        <v>141</v>
      </c>
      <c r="E291" s="142" t="s">
        <v>484</v>
      </c>
      <c r="F291" s="143" t="s">
        <v>485</v>
      </c>
      <c r="G291" s="144" t="s">
        <v>156</v>
      </c>
      <c r="H291" s="145">
        <v>164.27</v>
      </c>
      <c r="I291" s="146">
        <v>16.88</v>
      </c>
      <c r="J291" s="146">
        <f>ROUND(I291*H291,2)</f>
        <v>2772.88</v>
      </c>
      <c r="K291" s="143" t="s">
        <v>728</v>
      </c>
      <c r="L291" s="31"/>
      <c r="M291" s="147" t="s">
        <v>1</v>
      </c>
      <c r="N291" s="148" t="s">
        <v>39</v>
      </c>
      <c r="O291" s="149">
        <v>0.058</v>
      </c>
      <c r="P291" s="149">
        <f>O291*H291</f>
        <v>9.527660000000001</v>
      </c>
      <c r="Q291" s="149">
        <v>0.0001</v>
      </c>
      <c r="R291" s="149">
        <f>Q291*H291</f>
        <v>0.016427</v>
      </c>
      <c r="S291" s="149">
        <v>0</v>
      </c>
      <c r="T291" s="150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1" t="s">
        <v>182</v>
      </c>
      <c r="AT291" s="151" t="s">
        <v>141</v>
      </c>
      <c r="AU291" s="151" t="s">
        <v>83</v>
      </c>
      <c r="AY291" s="18" t="s">
        <v>139</v>
      </c>
      <c r="BE291" s="152">
        <f>IF(N291="základní",J291,0)</f>
        <v>2772.88</v>
      </c>
      <c r="BF291" s="152">
        <f>IF(N291="snížená",J291,0)</f>
        <v>0</v>
      </c>
      <c r="BG291" s="152">
        <f>IF(N291="zákl. přenesená",J291,0)</f>
        <v>0</v>
      </c>
      <c r="BH291" s="152">
        <f>IF(N291="sníž. přenesená",J291,0)</f>
        <v>0</v>
      </c>
      <c r="BI291" s="152">
        <f>IF(N291="nulová",J291,0)</f>
        <v>0</v>
      </c>
      <c r="BJ291" s="18" t="s">
        <v>81</v>
      </c>
      <c r="BK291" s="152">
        <f>ROUND(I291*H291,2)</f>
        <v>2772.88</v>
      </c>
      <c r="BL291" s="18" t="s">
        <v>182</v>
      </c>
      <c r="BM291" s="151" t="s">
        <v>486</v>
      </c>
    </row>
    <row r="292" spans="2:51" s="13" customFormat="1" ht="12">
      <c r="B292" s="163"/>
      <c r="D292" s="153" t="s">
        <v>148</v>
      </c>
      <c r="E292" s="164" t="s">
        <v>1</v>
      </c>
      <c r="F292" s="165" t="s">
        <v>479</v>
      </c>
      <c r="H292" s="166">
        <v>164.27</v>
      </c>
      <c r="L292" s="163"/>
      <c r="M292" s="167"/>
      <c r="N292" s="168"/>
      <c r="O292" s="168"/>
      <c r="P292" s="168"/>
      <c r="Q292" s="168"/>
      <c r="R292" s="168"/>
      <c r="S292" s="168"/>
      <c r="T292" s="169"/>
      <c r="AT292" s="164" t="s">
        <v>148</v>
      </c>
      <c r="AU292" s="164" t="s">
        <v>83</v>
      </c>
      <c r="AV292" s="13" t="s">
        <v>83</v>
      </c>
      <c r="AW292" s="13" t="s">
        <v>31</v>
      </c>
      <c r="AX292" s="13" t="s">
        <v>74</v>
      </c>
      <c r="AY292" s="164" t="s">
        <v>139</v>
      </c>
    </row>
    <row r="293" spans="2:51" s="14" customFormat="1" ht="12">
      <c r="B293" s="170"/>
      <c r="D293" s="153" t="s">
        <v>148</v>
      </c>
      <c r="E293" s="171" t="s">
        <v>1</v>
      </c>
      <c r="F293" s="172" t="s">
        <v>151</v>
      </c>
      <c r="H293" s="173">
        <v>164.27</v>
      </c>
      <c r="L293" s="170"/>
      <c r="M293" s="174"/>
      <c r="N293" s="175"/>
      <c r="O293" s="175"/>
      <c r="P293" s="175"/>
      <c r="Q293" s="175"/>
      <c r="R293" s="175"/>
      <c r="S293" s="175"/>
      <c r="T293" s="176"/>
      <c r="AT293" s="171" t="s">
        <v>148</v>
      </c>
      <c r="AU293" s="171" t="s">
        <v>83</v>
      </c>
      <c r="AV293" s="14" t="s">
        <v>145</v>
      </c>
      <c r="AW293" s="14" t="s">
        <v>31</v>
      </c>
      <c r="AX293" s="14" t="s">
        <v>81</v>
      </c>
      <c r="AY293" s="171" t="s">
        <v>139</v>
      </c>
    </row>
    <row r="294" spans="1:65" s="2" customFormat="1" ht="37.9" customHeight="1">
      <c r="A294" s="30"/>
      <c r="B294" s="140"/>
      <c r="C294" s="177">
        <v>91</v>
      </c>
      <c r="D294" s="177" t="s">
        <v>175</v>
      </c>
      <c r="E294" s="178" t="s">
        <v>487</v>
      </c>
      <c r="F294" s="179" t="s">
        <v>488</v>
      </c>
      <c r="G294" s="180" t="s">
        <v>344</v>
      </c>
      <c r="H294" s="181">
        <v>34.364</v>
      </c>
      <c r="I294" s="182">
        <v>30.5</v>
      </c>
      <c r="J294" s="182">
        <f>ROUND(I294*H294,2)</f>
        <v>1048.1</v>
      </c>
      <c r="K294" s="179" t="s">
        <v>726</v>
      </c>
      <c r="L294" s="183"/>
      <c r="M294" s="184" t="s">
        <v>1</v>
      </c>
      <c r="N294" s="185" t="s">
        <v>39</v>
      </c>
      <c r="O294" s="149">
        <v>0</v>
      </c>
      <c r="P294" s="149">
        <f>O294*H294</f>
        <v>0</v>
      </c>
      <c r="Q294" s="149">
        <v>0</v>
      </c>
      <c r="R294" s="149">
        <f>Q294*H294</f>
        <v>0</v>
      </c>
      <c r="S294" s="149">
        <v>0</v>
      </c>
      <c r="T294" s="150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1" t="s">
        <v>431</v>
      </c>
      <c r="AT294" s="151" t="s">
        <v>175</v>
      </c>
      <c r="AU294" s="151" t="s">
        <v>83</v>
      </c>
      <c r="AY294" s="18" t="s">
        <v>139</v>
      </c>
      <c r="BE294" s="152">
        <f>IF(N294="základní",J294,0)</f>
        <v>1048.1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8" t="s">
        <v>81</v>
      </c>
      <c r="BK294" s="152">
        <f>ROUND(I294*H294,2)</f>
        <v>1048.1</v>
      </c>
      <c r="BL294" s="18" t="s">
        <v>182</v>
      </c>
      <c r="BM294" s="151" t="s">
        <v>489</v>
      </c>
    </row>
    <row r="295" spans="2:51" s="13" customFormat="1" ht="12">
      <c r="B295" s="163"/>
      <c r="D295" s="153" t="s">
        <v>148</v>
      </c>
      <c r="E295" s="164" t="s">
        <v>1</v>
      </c>
      <c r="F295" s="165" t="s">
        <v>490</v>
      </c>
      <c r="H295" s="166">
        <v>34.364</v>
      </c>
      <c r="L295" s="163"/>
      <c r="M295" s="167"/>
      <c r="N295" s="168"/>
      <c r="O295" s="168"/>
      <c r="P295" s="168"/>
      <c r="Q295" s="168"/>
      <c r="R295" s="168"/>
      <c r="S295" s="168"/>
      <c r="T295" s="169"/>
      <c r="AT295" s="164" t="s">
        <v>148</v>
      </c>
      <c r="AU295" s="164" t="s">
        <v>83</v>
      </c>
      <c r="AV295" s="13" t="s">
        <v>83</v>
      </c>
      <c r="AW295" s="13" t="s">
        <v>31</v>
      </c>
      <c r="AX295" s="13" t="s">
        <v>74</v>
      </c>
      <c r="AY295" s="164" t="s">
        <v>139</v>
      </c>
    </row>
    <row r="296" spans="2:51" s="14" customFormat="1" ht="12">
      <c r="B296" s="170"/>
      <c r="D296" s="153" t="s">
        <v>148</v>
      </c>
      <c r="E296" s="171" t="s">
        <v>1</v>
      </c>
      <c r="F296" s="172" t="s">
        <v>151</v>
      </c>
      <c r="H296" s="173">
        <v>34.364</v>
      </c>
      <c r="L296" s="170"/>
      <c r="M296" s="174"/>
      <c r="N296" s="175"/>
      <c r="O296" s="175"/>
      <c r="P296" s="175"/>
      <c r="Q296" s="175"/>
      <c r="R296" s="175"/>
      <c r="S296" s="175"/>
      <c r="T296" s="176"/>
      <c r="AT296" s="171" t="s">
        <v>148</v>
      </c>
      <c r="AU296" s="171" t="s">
        <v>83</v>
      </c>
      <c r="AV296" s="14" t="s">
        <v>145</v>
      </c>
      <c r="AW296" s="14" t="s">
        <v>31</v>
      </c>
      <c r="AX296" s="14" t="s">
        <v>81</v>
      </c>
      <c r="AY296" s="171" t="s">
        <v>139</v>
      </c>
    </row>
    <row r="297" spans="1:65" s="2" customFormat="1" ht="33" customHeight="1">
      <c r="A297" s="30"/>
      <c r="B297" s="140"/>
      <c r="C297" s="141">
        <v>85</v>
      </c>
      <c r="D297" s="141" t="s">
        <v>141</v>
      </c>
      <c r="E297" s="142" t="s">
        <v>491</v>
      </c>
      <c r="F297" s="143" t="s">
        <v>492</v>
      </c>
      <c r="G297" s="144" t="s">
        <v>156</v>
      </c>
      <c r="H297" s="145">
        <v>195.51</v>
      </c>
      <c r="I297" s="146">
        <v>24.97</v>
      </c>
      <c r="J297" s="146">
        <f>ROUND(I297*H297,2)</f>
        <v>4881.88</v>
      </c>
      <c r="K297" s="143" t="s">
        <v>726</v>
      </c>
      <c r="L297" s="31"/>
      <c r="M297" s="147" t="s">
        <v>1</v>
      </c>
      <c r="N297" s="148" t="s">
        <v>39</v>
      </c>
      <c r="O297" s="149">
        <v>0.061</v>
      </c>
      <c r="P297" s="149">
        <f>O297*H297</f>
        <v>11.92611</v>
      </c>
      <c r="Q297" s="149">
        <v>0</v>
      </c>
      <c r="R297" s="149">
        <f>Q297*H297</f>
        <v>0</v>
      </c>
      <c r="S297" s="149">
        <v>0</v>
      </c>
      <c r="T297" s="150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51" t="s">
        <v>182</v>
      </c>
      <c r="AT297" s="151" t="s">
        <v>141</v>
      </c>
      <c r="AU297" s="151" t="s">
        <v>83</v>
      </c>
      <c r="AY297" s="18" t="s">
        <v>139</v>
      </c>
      <c r="BE297" s="152">
        <f>IF(N297="základní",J297,0)</f>
        <v>4881.88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8" t="s">
        <v>81</v>
      </c>
      <c r="BK297" s="152">
        <f>ROUND(I297*H297,2)</f>
        <v>4881.88</v>
      </c>
      <c r="BL297" s="18" t="s">
        <v>182</v>
      </c>
      <c r="BM297" s="151" t="s">
        <v>493</v>
      </c>
    </row>
    <row r="298" spans="2:51" s="13" customFormat="1" ht="12">
      <c r="B298" s="163"/>
      <c r="D298" s="153" t="s">
        <v>148</v>
      </c>
      <c r="E298" s="164" t="s">
        <v>1</v>
      </c>
      <c r="F298" s="165" t="s">
        <v>494</v>
      </c>
      <c r="H298" s="166">
        <v>62.48</v>
      </c>
      <c r="L298" s="163"/>
      <c r="M298" s="167"/>
      <c r="N298" s="168"/>
      <c r="O298" s="168"/>
      <c r="P298" s="168"/>
      <c r="Q298" s="168"/>
      <c r="R298" s="168"/>
      <c r="S298" s="168"/>
      <c r="T298" s="169"/>
      <c r="AT298" s="164" t="s">
        <v>148</v>
      </c>
      <c r="AU298" s="164" t="s">
        <v>83</v>
      </c>
      <c r="AV298" s="13" t="s">
        <v>83</v>
      </c>
      <c r="AW298" s="13" t="s">
        <v>31</v>
      </c>
      <c r="AX298" s="13" t="s">
        <v>74</v>
      </c>
      <c r="AY298" s="164" t="s">
        <v>139</v>
      </c>
    </row>
    <row r="299" spans="2:51" s="13" customFormat="1" ht="12">
      <c r="B299" s="163"/>
      <c r="D299" s="153" t="s">
        <v>148</v>
      </c>
      <c r="E299" s="164" t="s">
        <v>1</v>
      </c>
      <c r="F299" s="165" t="s">
        <v>495</v>
      </c>
      <c r="H299" s="166">
        <v>133.03</v>
      </c>
      <c r="L299" s="163"/>
      <c r="M299" s="167"/>
      <c r="N299" s="168"/>
      <c r="O299" s="168"/>
      <c r="P299" s="168"/>
      <c r="Q299" s="168"/>
      <c r="R299" s="168"/>
      <c r="S299" s="168"/>
      <c r="T299" s="169"/>
      <c r="AT299" s="164" t="s">
        <v>148</v>
      </c>
      <c r="AU299" s="164" t="s">
        <v>83</v>
      </c>
      <c r="AV299" s="13" t="s">
        <v>83</v>
      </c>
      <c r="AW299" s="13" t="s">
        <v>31</v>
      </c>
      <c r="AX299" s="13" t="s">
        <v>74</v>
      </c>
      <c r="AY299" s="164" t="s">
        <v>139</v>
      </c>
    </row>
    <row r="300" spans="2:51" s="14" customFormat="1" ht="12">
      <c r="B300" s="170"/>
      <c r="D300" s="153" t="s">
        <v>148</v>
      </c>
      <c r="E300" s="171" t="s">
        <v>1</v>
      </c>
      <c r="F300" s="172" t="s">
        <v>151</v>
      </c>
      <c r="H300" s="173">
        <v>195.51</v>
      </c>
      <c r="L300" s="170"/>
      <c r="M300" s="174"/>
      <c r="N300" s="175"/>
      <c r="O300" s="175"/>
      <c r="P300" s="175"/>
      <c r="Q300" s="175"/>
      <c r="R300" s="175"/>
      <c r="S300" s="175"/>
      <c r="T300" s="176"/>
      <c r="AT300" s="171" t="s">
        <v>148</v>
      </c>
      <c r="AU300" s="171" t="s">
        <v>83</v>
      </c>
      <c r="AV300" s="14" t="s">
        <v>145</v>
      </c>
      <c r="AW300" s="14" t="s">
        <v>31</v>
      </c>
      <c r="AX300" s="14" t="s">
        <v>81</v>
      </c>
      <c r="AY300" s="171" t="s">
        <v>139</v>
      </c>
    </row>
    <row r="301" spans="1:65" s="2" customFormat="1" ht="49.15" customHeight="1">
      <c r="A301" s="30"/>
      <c r="B301" s="140"/>
      <c r="C301" s="177">
        <v>89</v>
      </c>
      <c r="D301" s="177" t="s">
        <v>175</v>
      </c>
      <c r="E301" s="178" t="s">
        <v>496</v>
      </c>
      <c r="F301" s="179" t="s">
        <v>497</v>
      </c>
      <c r="G301" s="180" t="s">
        <v>156</v>
      </c>
      <c r="H301" s="181">
        <v>188.9105</v>
      </c>
      <c r="I301" s="182">
        <v>68.2</v>
      </c>
      <c r="J301" s="182">
        <f>ROUND(I301*H301,2)</f>
        <v>12883.7</v>
      </c>
      <c r="K301" s="179" t="s">
        <v>726</v>
      </c>
      <c r="L301" s="183"/>
      <c r="M301" s="184" t="s">
        <v>1</v>
      </c>
      <c r="N301" s="185" t="s">
        <v>39</v>
      </c>
      <c r="O301" s="149">
        <v>0</v>
      </c>
      <c r="P301" s="149">
        <f>O301*H301</f>
        <v>0</v>
      </c>
      <c r="Q301" s="149">
        <v>0</v>
      </c>
      <c r="R301" s="149">
        <f>Q301*H301</f>
        <v>0</v>
      </c>
      <c r="S301" s="149">
        <v>0</v>
      </c>
      <c r="T301" s="150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51" t="s">
        <v>431</v>
      </c>
      <c r="AT301" s="151" t="s">
        <v>175</v>
      </c>
      <c r="AU301" s="151" t="s">
        <v>83</v>
      </c>
      <c r="AY301" s="18" t="s">
        <v>139</v>
      </c>
      <c r="BE301" s="152">
        <f>IF(N301="základní",J301,0)</f>
        <v>12883.7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8" t="s">
        <v>81</v>
      </c>
      <c r="BK301" s="152">
        <f>ROUND(I301*H301,2)</f>
        <v>12883.7</v>
      </c>
      <c r="BL301" s="18" t="s">
        <v>182</v>
      </c>
      <c r="BM301" s="151" t="s">
        <v>498</v>
      </c>
    </row>
    <row r="302" spans="2:51" s="13" customFormat="1" ht="12">
      <c r="B302" s="163"/>
      <c r="D302" s="153" t="s">
        <v>148</v>
      </c>
      <c r="E302" s="164" t="s">
        <v>1</v>
      </c>
      <c r="F302" s="165" t="s">
        <v>499</v>
      </c>
      <c r="H302" s="166">
        <v>188.9105</v>
      </c>
      <c r="L302" s="163"/>
      <c r="M302" s="167"/>
      <c r="N302" s="168"/>
      <c r="O302" s="168"/>
      <c r="P302" s="168"/>
      <c r="Q302" s="168"/>
      <c r="R302" s="168"/>
      <c r="S302" s="168"/>
      <c r="T302" s="169"/>
      <c r="AT302" s="164" t="s">
        <v>148</v>
      </c>
      <c r="AU302" s="164" t="s">
        <v>83</v>
      </c>
      <c r="AV302" s="13" t="s">
        <v>83</v>
      </c>
      <c r="AW302" s="13" t="s">
        <v>31</v>
      </c>
      <c r="AX302" s="13" t="s">
        <v>74</v>
      </c>
      <c r="AY302" s="164" t="s">
        <v>139</v>
      </c>
    </row>
    <row r="303" spans="2:51" s="14" customFormat="1" ht="12">
      <c r="B303" s="170"/>
      <c r="D303" s="153" t="s">
        <v>148</v>
      </c>
      <c r="E303" s="171" t="s">
        <v>1</v>
      </c>
      <c r="F303" s="172" t="s">
        <v>151</v>
      </c>
      <c r="H303" s="173">
        <v>188.9105</v>
      </c>
      <c r="L303" s="170"/>
      <c r="M303" s="174"/>
      <c r="N303" s="175"/>
      <c r="O303" s="175"/>
      <c r="P303" s="175"/>
      <c r="Q303" s="175"/>
      <c r="R303" s="175"/>
      <c r="S303" s="175"/>
      <c r="T303" s="176"/>
      <c r="AT303" s="171" t="s">
        <v>148</v>
      </c>
      <c r="AU303" s="171" t="s">
        <v>83</v>
      </c>
      <c r="AV303" s="14" t="s">
        <v>145</v>
      </c>
      <c r="AW303" s="14" t="s">
        <v>31</v>
      </c>
      <c r="AX303" s="14" t="s">
        <v>81</v>
      </c>
      <c r="AY303" s="171" t="s">
        <v>139</v>
      </c>
    </row>
    <row r="304" spans="1:65" s="2" customFormat="1" ht="49.15" customHeight="1">
      <c r="A304" s="30"/>
      <c r="B304" s="140"/>
      <c r="C304" s="177">
        <v>90</v>
      </c>
      <c r="D304" s="177" t="s">
        <v>175</v>
      </c>
      <c r="E304" s="178" t="s">
        <v>500</v>
      </c>
      <c r="F304" s="179" t="s">
        <v>501</v>
      </c>
      <c r="G304" s="180" t="s">
        <v>156</v>
      </c>
      <c r="H304" s="181">
        <v>188.9105</v>
      </c>
      <c r="I304" s="182">
        <v>80.2</v>
      </c>
      <c r="J304" s="182">
        <f>ROUND(I304*H304,2)</f>
        <v>15150.62</v>
      </c>
      <c r="K304" s="179" t="s">
        <v>726</v>
      </c>
      <c r="L304" s="183"/>
      <c r="M304" s="184" t="s">
        <v>1</v>
      </c>
      <c r="N304" s="185" t="s">
        <v>39</v>
      </c>
      <c r="O304" s="149">
        <v>0</v>
      </c>
      <c r="P304" s="149">
        <f>O304*H304</f>
        <v>0</v>
      </c>
      <c r="Q304" s="149">
        <v>0</v>
      </c>
      <c r="R304" s="149">
        <f>Q304*H304</f>
        <v>0</v>
      </c>
      <c r="S304" s="149">
        <v>0</v>
      </c>
      <c r="T304" s="150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51" t="s">
        <v>431</v>
      </c>
      <c r="AT304" s="151" t="s">
        <v>175</v>
      </c>
      <c r="AU304" s="151" t="s">
        <v>83</v>
      </c>
      <c r="AY304" s="18" t="s">
        <v>139</v>
      </c>
      <c r="BE304" s="152">
        <f>IF(N304="základní",J304,0)</f>
        <v>15150.62</v>
      </c>
      <c r="BF304" s="152">
        <f>IF(N304="snížená",J304,0)</f>
        <v>0</v>
      </c>
      <c r="BG304" s="152">
        <f>IF(N304="zákl. přenesená",J304,0)</f>
        <v>0</v>
      </c>
      <c r="BH304" s="152">
        <f>IF(N304="sníž. přenesená",J304,0)</f>
        <v>0</v>
      </c>
      <c r="BI304" s="152">
        <f>IF(N304="nulová",J304,0)</f>
        <v>0</v>
      </c>
      <c r="BJ304" s="18" t="s">
        <v>81</v>
      </c>
      <c r="BK304" s="152">
        <f>ROUND(I304*H304,2)</f>
        <v>15150.62</v>
      </c>
      <c r="BL304" s="18" t="s">
        <v>182</v>
      </c>
      <c r="BM304" s="151" t="s">
        <v>502</v>
      </c>
    </row>
    <row r="305" spans="2:51" s="13" customFormat="1" ht="12">
      <c r="B305" s="163"/>
      <c r="D305" s="153" t="s">
        <v>148</v>
      </c>
      <c r="E305" s="164" t="s">
        <v>1</v>
      </c>
      <c r="F305" s="165" t="s">
        <v>499</v>
      </c>
      <c r="H305" s="166">
        <v>188.9105</v>
      </c>
      <c r="L305" s="163"/>
      <c r="M305" s="167"/>
      <c r="N305" s="168"/>
      <c r="O305" s="168"/>
      <c r="P305" s="168"/>
      <c r="Q305" s="168"/>
      <c r="R305" s="168"/>
      <c r="S305" s="168"/>
      <c r="T305" s="169"/>
      <c r="AT305" s="164" t="s">
        <v>148</v>
      </c>
      <c r="AU305" s="164" t="s">
        <v>83</v>
      </c>
      <c r="AV305" s="13" t="s">
        <v>83</v>
      </c>
      <c r="AW305" s="13" t="s">
        <v>31</v>
      </c>
      <c r="AX305" s="13" t="s">
        <v>74</v>
      </c>
      <c r="AY305" s="164" t="s">
        <v>139</v>
      </c>
    </row>
    <row r="306" spans="2:51" s="14" customFormat="1" ht="12">
      <c r="B306" s="170"/>
      <c r="D306" s="153" t="s">
        <v>148</v>
      </c>
      <c r="E306" s="171" t="s">
        <v>1</v>
      </c>
      <c r="F306" s="172" t="s">
        <v>151</v>
      </c>
      <c r="H306" s="173">
        <v>188.9105</v>
      </c>
      <c r="L306" s="170"/>
      <c r="M306" s="174"/>
      <c r="N306" s="175"/>
      <c r="O306" s="175"/>
      <c r="P306" s="175"/>
      <c r="Q306" s="175"/>
      <c r="R306" s="175"/>
      <c r="S306" s="175"/>
      <c r="T306" s="176"/>
      <c r="AT306" s="171" t="s">
        <v>148</v>
      </c>
      <c r="AU306" s="171" t="s">
        <v>83</v>
      </c>
      <c r="AV306" s="14" t="s">
        <v>145</v>
      </c>
      <c r="AW306" s="14" t="s">
        <v>31</v>
      </c>
      <c r="AX306" s="14" t="s">
        <v>81</v>
      </c>
      <c r="AY306" s="171" t="s">
        <v>139</v>
      </c>
    </row>
    <row r="307" spans="1:65" s="2" customFormat="1" ht="21.75" customHeight="1">
      <c r="A307" s="30"/>
      <c r="B307" s="140"/>
      <c r="C307" s="141">
        <v>88</v>
      </c>
      <c r="D307" s="141" t="s">
        <v>141</v>
      </c>
      <c r="E307" s="142" t="s">
        <v>503</v>
      </c>
      <c r="F307" s="143" t="s">
        <v>504</v>
      </c>
      <c r="G307" s="144" t="s">
        <v>209</v>
      </c>
      <c r="H307" s="145">
        <v>421.2385</v>
      </c>
      <c r="I307" s="146">
        <v>3.42</v>
      </c>
      <c r="J307" s="146">
        <f>ROUND(I307*H307,2)</f>
        <v>1440.64</v>
      </c>
      <c r="K307" s="143" t="s">
        <v>726</v>
      </c>
      <c r="L307" s="31"/>
      <c r="M307" s="147" t="s">
        <v>1</v>
      </c>
      <c r="N307" s="148" t="s">
        <v>39</v>
      </c>
      <c r="O307" s="149">
        <v>0</v>
      </c>
      <c r="P307" s="149">
        <f>O307*H307</f>
        <v>0</v>
      </c>
      <c r="Q307" s="149">
        <v>0</v>
      </c>
      <c r="R307" s="149">
        <f>Q307*H307</f>
        <v>0</v>
      </c>
      <c r="S307" s="149">
        <v>0</v>
      </c>
      <c r="T307" s="150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51" t="s">
        <v>182</v>
      </c>
      <c r="AT307" s="151" t="s">
        <v>141</v>
      </c>
      <c r="AU307" s="151" t="s">
        <v>83</v>
      </c>
      <c r="AY307" s="18" t="s">
        <v>139</v>
      </c>
      <c r="BE307" s="152">
        <f>IF(N307="základní",J307,0)</f>
        <v>1440.64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8" t="s">
        <v>81</v>
      </c>
      <c r="BK307" s="152">
        <f>ROUND(I307*H307,2)</f>
        <v>1440.64</v>
      </c>
      <c r="BL307" s="18" t="s">
        <v>182</v>
      </c>
      <c r="BM307" s="151" t="s">
        <v>505</v>
      </c>
    </row>
    <row r="308" spans="1:31" s="2" customFormat="1" ht="6.95" customHeight="1">
      <c r="A308" s="30"/>
      <c r="B308" s="45"/>
      <c r="C308" s="46"/>
      <c r="D308" s="46"/>
      <c r="E308" s="46"/>
      <c r="F308" s="46"/>
      <c r="G308" s="46"/>
      <c r="H308" s="46"/>
      <c r="I308" s="46"/>
      <c r="J308" s="46"/>
      <c r="K308" s="46"/>
      <c r="L308" s="31"/>
      <c r="M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</row>
  </sheetData>
  <autoFilter ref="C135:K307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5"/>
  <sheetViews>
    <sheetView showGridLines="0" workbookViewId="0" topLeftCell="A189">
      <selection activeCell="K215" sqref="K2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9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107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5" t="str">
        <f>'Rekapitulace stavby'!K6</f>
        <v>Bytový dům, ul. K Archivu 1993/2, Nový Jičín</v>
      </c>
      <c r="F7" s="256"/>
      <c r="G7" s="256"/>
      <c r="H7" s="256"/>
      <c r="L7" s="21"/>
    </row>
    <row r="8" spans="2:12" ht="12.75">
      <c r="B8" s="21"/>
      <c r="D8" s="27" t="s">
        <v>108</v>
      </c>
      <c r="L8" s="21"/>
    </row>
    <row r="9" spans="2:12" s="1" customFormat="1" ht="16.5" customHeight="1">
      <c r="B9" s="21"/>
      <c r="E9" s="255" t="s">
        <v>109</v>
      </c>
      <c r="F9" s="243"/>
      <c r="G9" s="243"/>
      <c r="H9" s="243"/>
      <c r="L9" s="21"/>
    </row>
    <row r="10" spans="2:12" s="1" customFormat="1" ht="12" customHeight="1">
      <c r="B10" s="21"/>
      <c r="D10" s="27" t="s">
        <v>110</v>
      </c>
      <c r="L10" s="21"/>
    </row>
    <row r="11" spans="1:31" s="2" customFormat="1" ht="16.5" customHeight="1">
      <c r="A11" s="30"/>
      <c r="B11" s="31"/>
      <c r="C11" s="30"/>
      <c r="D11" s="30"/>
      <c r="E11" s="257" t="s">
        <v>111</v>
      </c>
      <c r="F11" s="258"/>
      <c r="G11" s="258"/>
      <c r="H11" s="258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112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5" t="s">
        <v>506</v>
      </c>
      <c r="F13" s="258"/>
      <c r="G13" s="258"/>
      <c r="H13" s="258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44516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42" t="str">
        <f>'Rekapitulace stavby'!E14</f>
        <v>NOSTA, s.r.o.</v>
      </c>
      <c r="F22" s="242"/>
      <c r="G22" s="242"/>
      <c r="H22" s="242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45" t="s">
        <v>1</v>
      </c>
      <c r="F31" s="245"/>
      <c r="G31" s="245"/>
      <c r="H31" s="245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ROUND(J131,2)</f>
        <v>25114.91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ROUND((SUM(BE131:BE212)),2)</f>
        <v>22210.91</v>
      </c>
      <c r="G37" s="30"/>
      <c r="H37" s="30"/>
      <c r="I37" s="104">
        <v>0.21</v>
      </c>
      <c r="J37" s="103">
        <f>ROUND(((SUM(BE131:BE212))*I37),2)</f>
        <v>4664.29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ROUND((SUM(BF131:BF212)),2)</f>
        <v>0</v>
      </c>
      <c r="G38" s="30"/>
      <c r="H38" s="30"/>
      <c r="I38" s="104">
        <v>0.15</v>
      </c>
      <c r="J38" s="103">
        <f>ROUND(((SUM(BF131:BF212))*I38),2)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ROUND((SUM(BG131:BG212)),2)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ROUND((SUM(BH131:BH212)),2)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ROUND((SUM(BI131:BI212)),2)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29779.2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5" t="str">
        <f>E7</f>
        <v>Bytový dům, ul. K Archivu 1993/2, Nový Jičín</v>
      </c>
      <c r="F85" s="256"/>
      <c r="G85" s="256"/>
      <c r="H85" s="25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108</v>
      </c>
      <c r="L86" s="21"/>
    </row>
    <row r="87" spans="2:12" s="1" customFormat="1" ht="16.5" customHeight="1">
      <c r="B87" s="21"/>
      <c r="E87" s="255" t="s">
        <v>109</v>
      </c>
      <c r="F87" s="243"/>
      <c r="G87" s="243"/>
      <c r="H87" s="243"/>
      <c r="L87" s="21"/>
    </row>
    <row r="88" spans="2:12" s="1" customFormat="1" ht="12" customHeight="1">
      <c r="B88" s="21"/>
      <c r="C88" s="27" t="s">
        <v>110</v>
      </c>
      <c r="L88" s="21"/>
    </row>
    <row r="89" spans="1:31" s="2" customFormat="1" ht="16.5" customHeight="1">
      <c r="A89" s="30"/>
      <c r="B89" s="31"/>
      <c r="C89" s="30"/>
      <c r="D89" s="30"/>
      <c r="E89" s="257" t="s">
        <v>111</v>
      </c>
      <c r="F89" s="258"/>
      <c r="G89" s="258"/>
      <c r="H89" s="258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112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5" t="str">
        <f>E13</f>
        <v>021 - ZM 021 - Ocelová konstrukce výtahové šachty</v>
      </c>
      <c r="F91" s="258"/>
      <c r="G91" s="258"/>
      <c r="H91" s="258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44516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115</v>
      </c>
      <c r="D98" s="105"/>
      <c r="E98" s="105"/>
      <c r="F98" s="105"/>
      <c r="G98" s="105"/>
      <c r="H98" s="105"/>
      <c r="I98" s="105"/>
      <c r="J98" s="114" t="s">
        <v>116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117</v>
      </c>
      <c r="D100" s="30"/>
      <c r="E100" s="30"/>
      <c r="F100" s="30"/>
      <c r="G100" s="30"/>
      <c r="H100" s="30"/>
      <c r="I100" s="30"/>
      <c r="J100" s="69">
        <f>J131</f>
        <v>25114.910000000003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118</v>
      </c>
    </row>
    <row r="101" spans="2:12" s="9" customFormat="1" ht="24.95" customHeight="1">
      <c r="B101" s="116"/>
      <c r="D101" s="117" t="s">
        <v>121</v>
      </c>
      <c r="E101" s="118"/>
      <c r="F101" s="118"/>
      <c r="G101" s="118"/>
      <c r="H101" s="118"/>
      <c r="I101" s="118"/>
      <c r="J101" s="119">
        <f>J132</f>
        <v>8135.46</v>
      </c>
      <c r="L101" s="116"/>
    </row>
    <row r="102" spans="2:12" s="9" customFormat="1" ht="24.95" customHeight="1">
      <c r="B102" s="116"/>
      <c r="D102" s="117" t="s">
        <v>507</v>
      </c>
      <c r="E102" s="118"/>
      <c r="F102" s="118"/>
      <c r="G102" s="118"/>
      <c r="H102" s="118"/>
      <c r="I102" s="118"/>
      <c r="J102" s="119">
        <f>J157</f>
        <v>503.92999999999995</v>
      </c>
      <c r="L102" s="116"/>
    </row>
    <row r="103" spans="2:12" s="9" customFormat="1" ht="24.95" customHeight="1">
      <c r="B103" s="116"/>
      <c r="D103" s="117" t="s">
        <v>123</v>
      </c>
      <c r="E103" s="118"/>
      <c r="F103" s="118"/>
      <c r="G103" s="118"/>
      <c r="H103" s="118"/>
      <c r="I103" s="118"/>
      <c r="J103" s="119">
        <f>J167</f>
        <v>130.94</v>
      </c>
      <c r="L103" s="116"/>
    </row>
    <row r="104" spans="2:12" s="9" customFormat="1" ht="24.95" customHeight="1">
      <c r="B104" s="116"/>
      <c r="D104" s="117" t="s">
        <v>508</v>
      </c>
      <c r="E104" s="118"/>
      <c r="F104" s="118"/>
      <c r="G104" s="118"/>
      <c r="H104" s="118"/>
      <c r="I104" s="118"/>
      <c r="J104" s="119">
        <f>J169</f>
        <v>977.1099999999999</v>
      </c>
      <c r="L104" s="116"/>
    </row>
    <row r="105" spans="2:12" s="9" customFormat="1" ht="24.95" customHeight="1">
      <c r="B105" s="116"/>
      <c r="D105" s="117" t="s">
        <v>509</v>
      </c>
      <c r="E105" s="118"/>
      <c r="F105" s="118"/>
      <c r="G105" s="118"/>
      <c r="H105" s="118"/>
      <c r="I105" s="118"/>
      <c r="J105" s="119">
        <f>J186</f>
        <v>8818.32</v>
      </c>
      <c r="L105" s="116"/>
    </row>
    <row r="106" spans="2:12" s="9" customFormat="1" ht="24.95" customHeight="1">
      <c r="B106" s="116"/>
      <c r="D106" s="117" t="s">
        <v>510</v>
      </c>
      <c r="E106" s="118"/>
      <c r="F106" s="118"/>
      <c r="G106" s="118"/>
      <c r="H106" s="118"/>
      <c r="I106" s="118"/>
      <c r="J106" s="119">
        <f>J200</f>
        <v>-6815.03</v>
      </c>
      <c r="L106" s="116"/>
    </row>
    <row r="107" spans="2:12" s="9" customFormat="1" ht="24.95" customHeight="1">
      <c r="B107" s="116"/>
      <c r="D107" s="117" t="s">
        <v>511</v>
      </c>
      <c r="E107" s="118"/>
      <c r="F107" s="118"/>
      <c r="G107" s="118"/>
      <c r="H107" s="118"/>
      <c r="I107" s="118"/>
      <c r="J107" s="119">
        <f>J205</f>
        <v>10460.179999999998</v>
      </c>
      <c r="L107" s="116"/>
    </row>
    <row r="108" spans="1:31" s="2" customFormat="1" ht="21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2" customFormat="1" ht="6.95" customHeight="1">
      <c r="A113" s="30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4.95" customHeight="1">
      <c r="A114" s="30"/>
      <c r="B114" s="31"/>
      <c r="C114" s="22" t="s">
        <v>125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14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55" t="str">
        <f>E7</f>
        <v>Bytový dům, ul. K Archivu 1993/2, Nový Jičín</v>
      </c>
      <c r="F117" s="256"/>
      <c r="G117" s="256"/>
      <c r="H117" s="256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2:12" s="1" customFormat="1" ht="12" customHeight="1">
      <c r="B118" s="21"/>
      <c r="C118" s="27" t="s">
        <v>108</v>
      </c>
      <c r="L118" s="21"/>
    </row>
    <row r="119" spans="2:12" s="1" customFormat="1" ht="16.5" customHeight="1">
      <c r="B119" s="21"/>
      <c r="E119" s="255" t="s">
        <v>109</v>
      </c>
      <c r="F119" s="243"/>
      <c r="G119" s="243"/>
      <c r="H119" s="243"/>
      <c r="L119" s="21"/>
    </row>
    <row r="120" spans="2:12" s="1" customFormat="1" ht="12" customHeight="1">
      <c r="B120" s="21"/>
      <c r="C120" s="27" t="s">
        <v>110</v>
      </c>
      <c r="L120" s="21"/>
    </row>
    <row r="121" spans="1:31" s="2" customFormat="1" ht="16.5" customHeight="1">
      <c r="A121" s="30"/>
      <c r="B121" s="31"/>
      <c r="C121" s="30"/>
      <c r="D121" s="30"/>
      <c r="E121" s="257" t="s">
        <v>111</v>
      </c>
      <c r="F121" s="258"/>
      <c r="G121" s="258"/>
      <c r="H121" s="258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112</v>
      </c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>
      <c r="A123" s="30"/>
      <c r="B123" s="31"/>
      <c r="C123" s="30"/>
      <c r="D123" s="30"/>
      <c r="E123" s="215" t="str">
        <f>E13</f>
        <v>021 - ZM 021 - Ocelová konstrukce výtahové šachty</v>
      </c>
      <c r="F123" s="258"/>
      <c r="G123" s="258"/>
      <c r="H123" s="258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18</v>
      </c>
      <c r="D125" s="30"/>
      <c r="E125" s="30"/>
      <c r="F125" s="25" t="str">
        <f>F16</f>
        <v xml:space="preserve"> </v>
      </c>
      <c r="G125" s="30"/>
      <c r="H125" s="30"/>
      <c r="I125" s="27" t="s">
        <v>20</v>
      </c>
      <c r="J125" s="53">
        <f>IF(J16="","",J16)</f>
        <v>44516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5.2" customHeight="1">
      <c r="A127" s="30"/>
      <c r="B127" s="31"/>
      <c r="C127" s="27" t="s">
        <v>21</v>
      </c>
      <c r="D127" s="30"/>
      <c r="E127" s="30"/>
      <c r="F127" s="25" t="str">
        <f>E19</f>
        <v xml:space="preserve">Město Nový Jičín - </v>
      </c>
      <c r="G127" s="30"/>
      <c r="H127" s="30"/>
      <c r="I127" s="27" t="s">
        <v>30</v>
      </c>
      <c r="J127" s="28" t="str">
        <f>E25</f>
        <v xml:space="preserve"> 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5.2" customHeight="1">
      <c r="A128" s="30"/>
      <c r="B128" s="31"/>
      <c r="C128" s="27" t="s">
        <v>27</v>
      </c>
      <c r="D128" s="30"/>
      <c r="E128" s="30"/>
      <c r="F128" s="25" t="str">
        <f>IF(E22="","",E22)</f>
        <v>NOSTA, s.r.o.</v>
      </c>
      <c r="G128" s="30"/>
      <c r="H128" s="30"/>
      <c r="I128" s="27" t="s">
        <v>32</v>
      </c>
      <c r="J128" s="28" t="str">
        <f>E28</f>
        <v xml:space="preserve"> 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0.3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10" customFormat="1" ht="29.25" customHeight="1">
      <c r="A130" s="120"/>
      <c r="B130" s="121"/>
      <c r="C130" s="122" t="s">
        <v>126</v>
      </c>
      <c r="D130" s="123" t="s">
        <v>59</v>
      </c>
      <c r="E130" s="123" t="s">
        <v>55</v>
      </c>
      <c r="F130" s="123" t="s">
        <v>56</v>
      </c>
      <c r="G130" s="123" t="s">
        <v>127</v>
      </c>
      <c r="H130" s="123" t="s">
        <v>128</v>
      </c>
      <c r="I130" s="123" t="s">
        <v>129</v>
      </c>
      <c r="J130" s="123" t="s">
        <v>116</v>
      </c>
      <c r="K130" s="124" t="s">
        <v>130</v>
      </c>
      <c r="L130" s="125"/>
      <c r="M130" s="60" t="s">
        <v>1</v>
      </c>
      <c r="N130" s="61" t="s">
        <v>38</v>
      </c>
      <c r="O130" s="61" t="s">
        <v>131</v>
      </c>
      <c r="P130" s="61" t="s">
        <v>132</v>
      </c>
      <c r="Q130" s="61" t="s">
        <v>133</v>
      </c>
      <c r="R130" s="61" t="s">
        <v>134</v>
      </c>
      <c r="S130" s="61" t="s">
        <v>135</v>
      </c>
      <c r="T130" s="62" t="s">
        <v>136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3" s="2" customFormat="1" ht="22.9" customHeight="1">
      <c r="A131" s="30"/>
      <c r="B131" s="31"/>
      <c r="C131" s="67" t="s">
        <v>137</v>
      </c>
      <c r="D131" s="30"/>
      <c r="E131" s="30"/>
      <c r="F131" s="30"/>
      <c r="G131" s="30"/>
      <c r="H131" s="30"/>
      <c r="I131" s="30"/>
      <c r="J131" s="126">
        <f>SUM(J132+J157+J167+J169+J186+J200+J205+J213)</f>
        <v>25114.910000000003</v>
      </c>
      <c r="K131" s="30"/>
      <c r="L131" s="31"/>
      <c r="M131" s="63"/>
      <c r="N131" s="54"/>
      <c r="O131" s="64"/>
      <c r="P131" s="127" t="e">
        <f>P132+P157+P167+P169+#REF!+P186+P200+P205</f>
        <v>#REF!</v>
      </c>
      <c r="Q131" s="64"/>
      <c r="R131" s="127" t="e">
        <f>R132+R157+R167+R169+#REF!+R186+R200+R205</f>
        <v>#REF!</v>
      </c>
      <c r="S131" s="64"/>
      <c r="T131" s="128" t="e">
        <f>T132+T157+T167+T169+#REF!+T186+T200+T205</f>
        <v>#REF!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73</v>
      </c>
      <c r="AU131" s="18" t="s">
        <v>118</v>
      </c>
      <c r="BK131" s="129" t="e">
        <f>BK132+BK157+BK167+BK169+#REF!+BK186+BK200+BK205</f>
        <v>#REF!</v>
      </c>
    </row>
    <row r="132" spans="2:63" s="11" customFormat="1" ht="25.9" customHeight="1">
      <c r="B132" s="130"/>
      <c r="D132" s="131" t="s">
        <v>73</v>
      </c>
      <c r="E132" s="132" t="s">
        <v>159</v>
      </c>
      <c r="F132" s="132" t="s">
        <v>160</v>
      </c>
      <c r="J132" s="133">
        <f>SUM(J133:J154)</f>
        <v>8135.46</v>
      </c>
      <c r="L132" s="130"/>
      <c r="M132" s="134"/>
      <c r="N132" s="135"/>
      <c r="O132" s="135"/>
      <c r="P132" s="136">
        <f>SUM(P133:P156)</f>
        <v>0</v>
      </c>
      <c r="Q132" s="135"/>
      <c r="R132" s="136">
        <f>SUM(R133:R156)</f>
        <v>0.348507292</v>
      </c>
      <c r="S132" s="135"/>
      <c r="T132" s="137">
        <f>SUM(T133:T156)</f>
        <v>0</v>
      </c>
      <c r="AR132" s="131" t="s">
        <v>81</v>
      </c>
      <c r="AT132" s="138" t="s">
        <v>73</v>
      </c>
      <c r="AU132" s="138" t="s">
        <v>74</v>
      </c>
      <c r="AY132" s="131" t="s">
        <v>139</v>
      </c>
      <c r="BK132" s="139">
        <f>SUM(BK133:BK156)</f>
        <v>8135.46</v>
      </c>
    </row>
    <row r="133" spans="1:65" s="2" customFormat="1" ht="24.2" customHeight="1">
      <c r="A133" s="30"/>
      <c r="B133" s="140"/>
      <c r="C133" s="141">
        <v>18</v>
      </c>
      <c r="D133" s="141" t="s">
        <v>141</v>
      </c>
      <c r="E133" s="142" t="s">
        <v>164</v>
      </c>
      <c r="F133" s="143" t="s">
        <v>512</v>
      </c>
      <c r="G133" s="144" t="s">
        <v>156</v>
      </c>
      <c r="H133" s="145">
        <v>5.852</v>
      </c>
      <c r="I133" s="146">
        <v>247</v>
      </c>
      <c r="J133" s="146">
        <f>ROUND(I133*H133,2)</f>
        <v>1445.44</v>
      </c>
      <c r="K133" s="143" t="s">
        <v>733</v>
      </c>
      <c r="L133" s="31"/>
      <c r="M133" s="147" t="s">
        <v>1</v>
      </c>
      <c r="N133" s="148" t="s">
        <v>39</v>
      </c>
      <c r="O133" s="149">
        <v>0</v>
      </c>
      <c r="P133" s="149">
        <f>O133*H133</f>
        <v>0</v>
      </c>
      <c r="Q133" s="149">
        <v>0.00268</v>
      </c>
      <c r="R133" s="149">
        <f>Q133*H133</f>
        <v>0.01568336</v>
      </c>
      <c r="S133" s="149">
        <v>0</v>
      </c>
      <c r="T133" s="15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1" t="s">
        <v>145</v>
      </c>
      <c r="AT133" s="151" t="s">
        <v>141</v>
      </c>
      <c r="AU133" s="151" t="s">
        <v>81</v>
      </c>
      <c r="AY133" s="18" t="s">
        <v>139</v>
      </c>
      <c r="BE133" s="152">
        <f>IF(N133="základní",J133,0)</f>
        <v>1445.44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8" t="s">
        <v>81</v>
      </c>
      <c r="BK133" s="152">
        <f>ROUND(I133*H133,2)</f>
        <v>1445.44</v>
      </c>
      <c r="BL133" s="18" t="s">
        <v>145</v>
      </c>
      <c r="BM133" s="151" t="s">
        <v>513</v>
      </c>
    </row>
    <row r="134" spans="2:51" s="13" customFormat="1" ht="12">
      <c r="B134" s="163"/>
      <c r="D134" s="153" t="s">
        <v>148</v>
      </c>
      <c r="E134" s="164" t="s">
        <v>1</v>
      </c>
      <c r="F134" s="165" t="s">
        <v>757</v>
      </c>
      <c r="H134" s="166">
        <v>5.852</v>
      </c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148</v>
      </c>
      <c r="AU134" s="164" t="s">
        <v>81</v>
      </c>
      <c r="AV134" s="13" t="s">
        <v>83</v>
      </c>
      <c r="AW134" s="13" t="s">
        <v>31</v>
      </c>
      <c r="AX134" s="13" t="s">
        <v>81</v>
      </c>
      <c r="AY134" s="164" t="s">
        <v>139</v>
      </c>
    </row>
    <row r="135" spans="1:65" s="2" customFormat="1" ht="16.5" customHeight="1">
      <c r="A135" s="30"/>
      <c r="B135" s="140"/>
      <c r="C135" s="141">
        <v>19</v>
      </c>
      <c r="D135" s="141" t="s">
        <v>141</v>
      </c>
      <c r="E135" s="142" t="s">
        <v>167</v>
      </c>
      <c r="F135" s="143" t="s">
        <v>514</v>
      </c>
      <c r="G135" s="144" t="s">
        <v>156</v>
      </c>
      <c r="H135" s="145">
        <v>5.852</v>
      </c>
      <c r="I135" s="146">
        <v>59.4</v>
      </c>
      <c r="J135" s="146">
        <f>ROUND(I135*H135,2)</f>
        <v>347.61</v>
      </c>
      <c r="K135" s="143" t="s">
        <v>733</v>
      </c>
      <c r="L135" s="31"/>
      <c r="M135" s="147" t="s">
        <v>1</v>
      </c>
      <c r="N135" s="148" t="s">
        <v>39</v>
      </c>
      <c r="O135" s="149">
        <v>0</v>
      </c>
      <c r="P135" s="149">
        <f>O135*H135</f>
        <v>0</v>
      </c>
      <c r="Q135" s="149">
        <v>0.00026</v>
      </c>
      <c r="R135" s="149">
        <f>Q135*H135</f>
        <v>0.00152152</v>
      </c>
      <c r="S135" s="149">
        <v>0</v>
      </c>
      <c r="T135" s="15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1" t="s">
        <v>145</v>
      </c>
      <c r="AT135" s="151" t="s">
        <v>141</v>
      </c>
      <c r="AU135" s="151" t="s">
        <v>81</v>
      </c>
      <c r="AY135" s="18" t="s">
        <v>139</v>
      </c>
      <c r="BE135" s="152">
        <f>IF(N135="základní",J135,0)</f>
        <v>347.61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8" t="s">
        <v>81</v>
      </c>
      <c r="BK135" s="152">
        <f>ROUND(I135*H135,2)</f>
        <v>347.61</v>
      </c>
      <c r="BL135" s="18" t="s">
        <v>145</v>
      </c>
      <c r="BM135" s="151" t="s">
        <v>515</v>
      </c>
    </row>
    <row r="136" spans="1:65" s="2" customFormat="1" ht="16.5" customHeight="1">
      <c r="A136" s="30"/>
      <c r="B136" s="140"/>
      <c r="C136" s="141">
        <v>20</v>
      </c>
      <c r="D136" s="141" t="s">
        <v>141</v>
      </c>
      <c r="E136" s="142" t="s">
        <v>171</v>
      </c>
      <c r="F136" s="143" t="s">
        <v>172</v>
      </c>
      <c r="G136" s="144" t="s">
        <v>156</v>
      </c>
      <c r="H136" s="145">
        <v>5.852</v>
      </c>
      <c r="I136" s="146">
        <v>59.4</v>
      </c>
      <c r="J136" s="146">
        <f>ROUND(I136*H136,2)</f>
        <v>347.61</v>
      </c>
      <c r="K136" s="143" t="s">
        <v>733</v>
      </c>
      <c r="L136" s="31"/>
      <c r="M136" s="147" t="s">
        <v>1</v>
      </c>
      <c r="N136" s="148" t="s">
        <v>39</v>
      </c>
      <c r="O136" s="149">
        <v>0</v>
      </c>
      <c r="P136" s="149">
        <f>O136*H136</f>
        <v>0</v>
      </c>
      <c r="Q136" s="149">
        <v>0.00026</v>
      </c>
      <c r="R136" s="149">
        <f>Q136*H136</f>
        <v>0.00152152</v>
      </c>
      <c r="S136" s="149">
        <v>0</v>
      </c>
      <c r="T136" s="150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1" t="s">
        <v>145</v>
      </c>
      <c r="AT136" s="151" t="s">
        <v>141</v>
      </c>
      <c r="AU136" s="151" t="s">
        <v>81</v>
      </c>
      <c r="AY136" s="18" t="s">
        <v>139</v>
      </c>
      <c r="BE136" s="152">
        <f>IF(N136="základní",J136,0)</f>
        <v>347.61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8" t="s">
        <v>81</v>
      </c>
      <c r="BK136" s="152">
        <f>ROUND(I136*H136,2)</f>
        <v>347.61</v>
      </c>
      <c r="BL136" s="18" t="s">
        <v>145</v>
      </c>
      <c r="BM136" s="151" t="s">
        <v>516</v>
      </c>
    </row>
    <row r="137" spans="1:65" s="2" customFormat="1" ht="16.5" customHeight="1">
      <c r="A137" s="30"/>
      <c r="B137" s="140"/>
      <c r="C137" s="141" t="s">
        <v>183</v>
      </c>
      <c r="D137" s="141" t="s">
        <v>141</v>
      </c>
      <c r="E137" s="142" t="s">
        <v>194</v>
      </c>
      <c r="F137" s="143" t="s">
        <v>517</v>
      </c>
      <c r="G137" s="144" t="s">
        <v>156</v>
      </c>
      <c r="H137" s="145">
        <v>5.852</v>
      </c>
      <c r="I137" s="146">
        <v>492.5</v>
      </c>
      <c r="J137" s="146">
        <f>ROUND(I137*H137,2)</f>
        <v>2882.11</v>
      </c>
      <c r="K137" s="143" t="s">
        <v>733</v>
      </c>
      <c r="L137" s="31"/>
      <c r="M137" s="147" t="s">
        <v>1</v>
      </c>
      <c r="N137" s="148" t="s">
        <v>39</v>
      </c>
      <c r="O137" s="149">
        <v>0</v>
      </c>
      <c r="P137" s="149">
        <f>O137*H137</f>
        <v>0</v>
      </c>
      <c r="Q137" s="149">
        <v>0.01176</v>
      </c>
      <c r="R137" s="149">
        <f>Q137*H137</f>
        <v>0.06881952</v>
      </c>
      <c r="S137" s="149">
        <v>0</v>
      </c>
      <c r="T137" s="15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1" t="s">
        <v>145</v>
      </c>
      <c r="AT137" s="151" t="s">
        <v>141</v>
      </c>
      <c r="AU137" s="151" t="s">
        <v>81</v>
      </c>
      <c r="AY137" s="18" t="s">
        <v>139</v>
      </c>
      <c r="BE137" s="152">
        <f>IF(N137="základní",J137,0)</f>
        <v>2882.11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81</v>
      </c>
      <c r="BK137" s="152">
        <f>ROUND(I137*H137,2)</f>
        <v>2882.11</v>
      </c>
      <c r="BL137" s="18" t="s">
        <v>145</v>
      </c>
      <c r="BM137" s="151" t="s">
        <v>518</v>
      </c>
    </row>
    <row r="138" spans="2:51" s="13" customFormat="1" ht="12">
      <c r="B138" s="163"/>
      <c r="D138" s="153" t="s">
        <v>148</v>
      </c>
      <c r="E138" s="164" t="s">
        <v>1</v>
      </c>
      <c r="F138" s="165">
        <v>5.852</v>
      </c>
      <c r="H138" s="166">
        <v>5.852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148</v>
      </c>
      <c r="AU138" s="164" t="s">
        <v>81</v>
      </c>
      <c r="AV138" s="13" t="s">
        <v>83</v>
      </c>
      <c r="AW138" s="13" t="s">
        <v>31</v>
      </c>
      <c r="AX138" s="13" t="s">
        <v>81</v>
      </c>
      <c r="AY138" s="164" t="s">
        <v>139</v>
      </c>
    </row>
    <row r="139" spans="1:65" s="2" customFormat="1" ht="16.5" customHeight="1">
      <c r="A139" s="30"/>
      <c r="B139" s="140"/>
      <c r="C139" s="141">
        <v>24</v>
      </c>
      <c r="D139" s="141" t="s">
        <v>141</v>
      </c>
      <c r="E139" s="142" t="s">
        <v>423</v>
      </c>
      <c r="F139" s="143" t="s">
        <v>519</v>
      </c>
      <c r="G139" s="144" t="s">
        <v>344</v>
      </c>
      <c r="H139" s="145">
        <v>1.4</v>
      </c>
      <c r="I139" s="146">
        <v>52.1</v>
      </c>
      <c r="J139" s="146">
        <f>ROUND(I139*H139,2)</f>
        <v>72.94</v>
      </c>
      <c r="K139" s="143" t="s">
        <v>733</v>
      </c>
      <c r="L139" s="31"/>
      <c r="M139" s="147" t="s">
        <v>1</v>
      </c>
      <c r="N139" s="148" t="s">
        <v>39</v>
      </c>
      <c r="O139" s="149">
        <v>0</v>
      </c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145</v>
      </c>
      <c r="AT139" s="151" t="s">
        <v>141</v>
      </c>
      <c r="AU139" s="151" t="s">
        <v>81</v>
      </c>
      <c r="AY139" s="18" t="s">
        <v>139</v>
      </c>
      <c r="BE139" s="152">
        <f>IF(N139="základní",J139,0)</f>
        <v>72.94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81</v>
      </c>
      <c r="BK139" s="152">
        <f>ROUND(I139*H139,2)</f>
        <v>72.94</v>
      </c>
      <c r="BL139" s="18" t="s">
        <v>145</v>
      </c>
      <c r="BM139" s="151" t="s">
        <v>520</v>
      </c>
    </row>
    <row r="140" spans="2:51" s="13" customFormat="1" ht="12">
      <c r="B140" s="163"/>
      <c r="D140" s="153" t="s">
        <v>148</v>
      </c>
      <c r="E140" s="164" t="s">
        <v>1</v>
      </c>
      <c r="F140" s="165" t="s">
        <v>758</v>
      </c>
      <c r="H140" s="166">
        <v>1.4</v>
      </c>
      <c r="L140" s="163"/>
      <c r="M140" s="167"/>
      <c r="N140" s="168"/>
      <c r="O140" s="168"/>
      <c r="P140" s="168"/>
      <c r="Q140" s="168"/>
      <c r="R140" s="168"/>
      <c r="S140" s="168"/>
      <c r="T140" s="169"/>
      <c r="AT140" s="164" t="s">
        <v>148</v>
      </c>
      <c r="AU140" s="164" t="s">
        <v>81</v>
      </c>
      <c r="AV140" s="13" t="s">
        <v>83</v>
      </c>
      <c r="AW140" s="13" t="s">
        <v>31</v>
      </c>
      <c r="AX140" s="13" t="s">
        <v>74</v>
      </c>
      <c r="AY140" s="164" t="s">
        <v>139</v>
      </c>
    </row>
    <row r="141" spans="2:51" s="14" customFormat="1" ht="12">
      <c r="B141" s="170"/>
      <c r="D141" s="153" t="s">
        <v>148</v>
      </c>
      <c r="E141" s="171" t="s">
        <v>1</v>
      </c>
      <c r="F141" s="172" t="s">
        <v>151</v>
      </c>
      <c r="H141" s="173">
        <v>1.4</v>
      </c>
      <c r="L141" s="170"/>
      <c r="M141" s="174"/>
      <c r="N141" s="175"/>
      <c r="O141" s="175"/>
      <c r="P141" s="175"/>
      <c r="Q141" s="175"/>
      <c r="R141" s="175"/>
      <c r="S141" s="175"/>
      <c r="T141" s="176"/>
      <c r="AT141" s="171" t="s">
        <v>148</v>
      </c>
      <c r="AU141" s="171" t="s">
        <v>81</v>
      </c>
      <c r="AV141" s="14" t="s">
        <v>145</v>
      </c>
      <c r="AW141" s="14" t="s">
        <v>31</v>
      </c>
      <c r="AX141" s="14" t="s">
        <v>81</v>
      </c>
      <c r="AY141" s="171" t="s">
        <v>139</v>
      </c>
    </row>
    <row r="142" spans="1:65" s="2" customFormat="1" ht="16.5" customHeight="1">
      <c r="A142" s="30"/>
      <c r="B142" s="140"/>
      <c r="C142" s="177">
        <v>27</v>
      </c>
      <c r="D142" s="177" t="s">
        <v>175</v>
      </c>
      <c r="E142" s="178" t="s">
        <v>176</v>
      </c>
      <c r="F142" s="179" t="s">
        <v>521</v>
      </c>
      <c r="G142" s="180" t="s">
        <v>178</v>
      </c>
      <c r="H142" s="181">
        <v>24.5784</v>
      </c>
      <c r="I142" s="182">
        <v>6.1</v>
      </c>
      <c r="J142" s="182">
        <f>ROUND(I142*H142,2)</f>
        <v>149.93</v>
      </c>
      <c r="K142" s="179" t="s">
        <v>733</v>
      </c>
      <c r="L142" s="183"/>
      <c r="M142" s="184" t="s">
        <v>1</v>
      </c>
      <c r="N142" s="185" t="s">
        <v>39</v>
      </c>
      <c r="O142" s="149">
        <v>0</v>
      </c>
      <c r="P142" s="149">
        <f>O142*H142</f>
        <v>0</v>
      </c>
      <c r="Q142" s="149">
        <v>7E-05</v>
      </c>
      <c r="R142" s="149">
        <f>Q142*H142</f>
        <v>0.0017204879999999998</v>
      </c>
      <c r="S142" s="149">
        <v>0</v>
      </c>
      <c r="T142" s="15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1" t="s">
        <v>179</v>
      </c>
      <c r="AT142" s="151" t="s">
        <v>175</v>
      </c>
      <c r="AU142" s="151" t="s">
        <v>81</v>
      </c>
      <c r="AY142" s="18" t="s">
        <v>139</v>
      </c>
      <c r="BE142" s="152">
        <f>IF(N142="základní",J142,0)</f>
        <v>149.93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8" t="s">
        <v>81</v>
      </c>
      <c r="BK142" s="152">
        <f>ROUND(I142*H142,2)</f>
        <v>149.93</v>
      </c>
      <c r="BL142" s="18" t="s">
        <v>145</v>
      </c>
      <c r="BM142" s="151" t="s">
        <v>522</v>
      </c>
    </row>
    <row r="143" spans="2:51" s="13" customFormat="1" ht="12">
      <c r="B143" s="163"/>
      <c r="D143" s="153" t="s">
        <v>148</v>
      </c>
      <c r="E143" s="164" t="s">
        <v>1</v>
      </c>
      <c r="F143" s="165" t="s">
        <v>759</v>
      </c>
      <c r="H143" s="166">
        <v>24.5784</v>
      </c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148</v>
      </c>
      <c r="AU143" s="164" t="s">
        <v>81</v>
      </c>
      <c r="AV143" s="13" t="s">
        <v>83</v>
      </c>
      <c r="AW143" s="13" t="s">
        <v>31</v>
      </c>
      <c r="AX143" s="13" t="s">
        <v>74</v>
      </c>
      <c r="AY143" s="164" t="s">
        <v>139</v>
      </c>
    </row>
    <row r="144" spans="2:51" s="14" customFormat="1" ht="12">
      <c r="B144" s="170"/>
      <c r="D144" s="153" t="s">
        <v>148</v>
      </c>
      <c r="E144" s="171" t="s">
        <v>1</v>
      </c>
      <c r="F144" s="172" t="s">
        <v>151</v>
      </c>
      <c r="H144" s="173">
        <v>24.5784</v>
      </c>
      <c r="L144" s="170"/>
      <c r="M144" s="174"/>
      <c r="N144" s="175"/>
      <c r="O144" s="175"/>
      <c r="P144" s="175"/>
      <c r="Q144" s="175"/>
      <c r="R144" s="175"/>
      <c r="S144" s="175"/>
      <c r="T144" s="176"/>
      <c r="AT144" s="171" t="s">
        <v>148</v>
      </c>
      <c r="AU144" s="171" t="s">
        <v>81</v>
      </c>
      <c r="AV144" s="14" t="s">
        <v>145</v>
      </c>
      <c r="AW144" s="14" t="s">
        <v>31</v>
      </c>
      <c r="AX144" s="14" t="s">
        <v>81</v>
      </c>
      <c r="AY144" s="171" t="s">
        <v>139</v>
      </c>
    </row>
    <row r="145" spans="1:65" s="2" customFormat="1" ht="16.5" customHeight="1">
      <c r="A145" s="30"/>
      <c r="B145" s="140"/>
      <c r="C145" s="177">
        <v>29</v>
      </c>
      <c r="D145" s="177" t="s">
        <v>175</v>
      </c>
      <c r="E145" s="178" t="s">
        <v>427</v>
      </c>
      <c r="F145" s="179" t="s">
        <v>523</v>
      </c>
      <c r="G145" s="180" t="s">
        <v>344</v>
      </c>
      <c r="H145" s="181">
        <v>1.47</v>
      </c>
      <c r="I145" s="182">
        <v>6.7</v>
      </c>
      <c r="J145" s="182">
        <f>ROUND(I145*H145,2)</f>
        <v>9.85</v>
      </c>
      <c r="K145" s="179" t="s">
        <v>733</v>
      </c>
      <c r="L145" s="183"/>
      <c r="M145" s="184" t="s">
        <v>1</v>
      </c>
      <c r="N145" s="185" t="s">
        <v>39</v>
      </c>
      <c r="O145" s="149">
        <v>0</v>
      </c>
      <c r="P145" s="149">
        <f>O145*H145</f>
        <v>0</v>
      </c>
      <c r="Q145" s="149">
        <v>3E-05</v>
      </c>
      <c r="R145" s="149">
        <f>Q145*H145</f>
        <v>4.41E-05</v>
      </c>
      <c r="S145" s="149">
        <v>0</v>
      </c>
      <c r="T145" s="15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1" t="s">
        <v>179</v>
      </c>
      <c r="AT145" s="151" t="s">
        <v>175</v>
      </c>
      <c r="AU145" s="151" t="s">
        <v>81</v>
      </c>
      <c r="AY145" s="18" t="s">
        <v>139</v>
      </c>
      <c r="BE145" s="152">
        <f>IF(N145="základní",J145,0)</f>
        <v>9.85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8" t="s">
        <v>81</v>
      </c>
      <c r="BK145" s="152">
        <f>ROUND(I145*H145,2)</f>
        <v>9.85</v>
      </c>
      <c r="BL145" s="18" t="s">
        <v>145</v>
      </c>
      <c r="BM145" s="151" t="s">
        <v>524</v>
      </c>
    </row>
    <row r="146" spans="2:51" s="13" customFormat="1" ht="12">
      <c r="B146" s="163"/>
      <c r="D146" s="153" t="s">
        <v>148</v>
      </c>
      <c r="E146" s="164" t="s">
        <v>1</v>
      </c>
      <c r="F146" s="165" t="s">
        <v>760</v>
      </c>
      <c r="H146" s="166">
        <v>1.47</v>
      </c>
      <c r="L146" s="163"/>
      <c r="M146" s="167"/>
      <c r="N146" s="168"/>
      <c r="O146" s="168"/>
      <c r="P146" s="168"/>
      <c r="Q146" s="168"/>
      <c r="R146" s="168"/>
      <c r="S146" s="168"/>
      <c r="T146" s="169"/>
      <c r="AT146" s="164" t="s">
        <v>148</v>
      </c>
      <c r="AU146" s="164" t="s">
        <v>81</v>
      </c>
      <c r="AV146" s="13" t="s">
        <v>83</v>
      </c>
      <c r="AW146" s="13" t="s">
        <v>31</v>
      </c>
      <c r="AX146" s="13" t="s">
        <v>74</v>
      </c>
      <c r="AY146" s="164" t="s">
        <v>139</v>
      </c>
    </row>
    <row r="147" spans="2:51" s="14" customFormat="1" ht="12">
      <c r="B147" s="170"/>
      <c r="D147" s="153" t="s">
        <v>148</v>
      </c>
      <c r="E147" s="171" t="s">
        <v>1</v>
      </c>
      <c r="F147" s="172" t="s">
        <v>151</v>
      </c>
      <c r="H147" s="173">
        <v>1.47</v>
      </c>
      <c r="L147" s="170"/>
      <c r="M147" s="174"/>
      <c r="N147" s="175"/>
      <c r="O147" s="175"/>
      <c r="P147" s="175"/>
      <c r="Q147" s="175"/>
      <c r="R147" s="175"/>
      <c r="S147" s="175"/>
      <c r="T147" s="176"/>
      <c r="AT147" s="171" t="s">
        <v>148</v>
      </c>
      <c r="AU147" s="171" t="s">
        <v>81</v>
      </c>
      <c r="AV147" s="14" t="s">
        <v>145</v>
      </c>
      <c r="AW147" s="14" t="s">
        <v>31</v>
      </c>
      <c r="AX147" s="14" t="s">
        <v>81</v>
      </c>
      <c r="AY147" s="171" t="s">
        <v>139</v>
      </c>
    </row>
    <row r="148" spans="1:65" s="2" customFormat="1" ht="16.5" customHeight="1">
      <c r="A148" s="30"/>
      <c r="B148" s="140"/>
      <c r="C148" s="177" t="s">
        <v>140</v>
      </c>
      <c r="D148" s="177" t="s">
        <v>175</v>
      </c>
      <c r="E148" s="178" t="s">
        <v>184</v>
      </c>
      <c r="F148" s="179" t="s">
        <v>525</v>
      </c>
      <c r="G148" s="180" t="s">
        <v>186</v>
      </c>
      <c r="H148" s="181">
        <v>86.0244</v>
      </c>
      <c r="I148" s="182">
        <v>4.3</v>
      </c>
      <c r="J148" s="182">
        <f>ROUND(I148*H148,2)</f>
        <v>369.9</v>
      </c>
      <c r="K148" s="179" t="s">
        <v>733</v>
      </c>
      <c r="L148" s="183"/>
      <c r="M148" s="184" t="s">
        <v>1</v>
      </c>
      <c r="N148" s="185" t="s">
        <v>39</v>
      </c>
      <c r="O148" s="149">
        <v>0</v>
      </c>
      <c r="P148" s="149">
        <f>O148*H148</f>
        <v>0</v>
      </c>
      <c r="Q148" s="149">
        <v>0.001</v>
      </c>
      <c r="R148" s="149">
        <f>Q148*H148</f>
        <v>0.0860244</v>
      </c>
      <c r="S148" s="149">
        <v>0</v>
      </c>
      <c r="T148" s="15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1" t="s">
        <v>179</v>
      </c>
      <c r="AT148" s="151" t="s">
        <v>175</v>
      </c>
      <c r="AU148" s="151" t="s">
        <v>81</v>
      </c>
      <c r="AY148" s="18" t="s">
        <v>139</v>
      </c>
      <c r="BE148" s="152">
        <f>IF(N148="základní",J148,0)</f>
        <v>369.9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8" t="s">
        <v>81</v>
      </c>
      <c r="BK148" s="152">
        <f>ROUND(I148*H148,2)</f>
        <v>369.9</v>
      </c>
      <c r="BL148" s="18" t="s">
        <v>145</v>
      </c>
      <c r="BM148" s="151" t="s">
        <v>526</v>
      </c>
    </row>
    <row r="149" spans="2:51" s="13" customFormat="1" ht="12">
      <c r="B149" s="163"/>
      <c r="D149" s="153" t="s">
        <v>148</v>
      </c>
      <c r="E149" s="164" t="s">
        <v>1</v>
      </c>
      <c r="F149" s="165" t="s">
        <v>761</v>
      </c>
      <c r="H149" s="166">
        <v>86.0244</v>
      </c>
      <c r="L149" s="163"/>
      <c r="M149" s="167"/>
      <c r="N149" s="168"/>
      <c r="O149" s="168"/>
      <c r="P149" s="168"/>
      <c r="Q149" s="168"/>
      <c r="R149" s="168"/>
      <c r="S149" s="168"/>
      <c r="T149" s="169"/>
      <c r="AT149" s="164" t="s">
        <v>148</v>
      </c>
      <c r="AU149" s="164" t="s">
        <v>81</v>
      </c>
      <c r="AV149" s="13" t="s">
        <v>83</v>
      </c>
      <c r="AW149" s="13" t="s">
        <v>31</v>
      </c>
      <c r="AX149" s="13" t="s">
        <v>74</v>
      </c>
      <c r="AY149" s="164" t="s">
        <v>139</v>
      </c>
    </row>
    <row r="150" spans="2:51" s="14" customFormat="1" ht="12">
      <c r="B150" s="170"/>
      <c r="D150" s="153" t="s">
        <v>148</v>
      </c>
      <c r="E150" s="171" t="s">
        <v>1</v>
      </c>
      <c r="F150" s="172" t="s">
        <v>151</v>
      </c>
      <c r="H150" s="173">
        <v>86.0244</v>
      </c>
      <c r="L150" s="170"/>
      <c r="M150" s="174"/>
      <c r="N150" s="175"/>
      <c r="O150" s="175"/>
      <c r="P150" s="175"/>
      <c r="Q150" s="175"/>
      <c r="R150" s="175"/>
      <c r="S150" s="175"/>
      <c r="T150" s="176"/>
      <c r="AT150" s="171" t="s">
        <v>148</v>
      </c>
      <c r="AU150" s="171" t="s">
        <v>81</v>
      </c>
      <c r="AV150" s="14" t="s">
        <v>145</v>
      </c>
      <c r="AW150" s="14" t="s">
        <v>31</v>
      </c>
      <c r="AX150" s="14" t="s">
        <v>81</v>
      </c>
      <c r="AY150" s="171" t="s">
        <v>139</v>
      </c>
    </row>
    <row r="151" spans="1:65" s="2" customFormat="1" ht="16.5" customHeight="1">
      <c r="A151" s="30"/>
      <c r="B151" s="140"/>
      <c r="C151" s="177">
        <v>31</v>
      </c>
      <c r="D151" s="177" t="s">
        <v>175</v>
      </c>
      <c r="E151" s="178" t="s">
        <v>189</v>
      </c>
      <c r="F151" s="179" t="s">
        <v>527</v>
      </c>
      <c r="G151" s="180" t="s">
        <v>156</v>
      </c>
      <c r="H151" s="181">
        <v>6.1446</v>
      </c>
      <c r="I151" s="182">
        <v>393.3</v>
      </c>
      <c r="J151" s="182">
        <f>ROUND(I151*H151,2)</f>
        <v>2416.67</v>
      </c>
      <c r="K151" s="179" t="s">
        <v>733</v>
      </c>
      <c r="L151" s="183"/>
      <c r="M151" s="184" t="s">
        <v>1</v>
      </c>
      <c r="N151" s="185" t="s">
        <v>39</v>
      </c>
      <c r="O151" s="149">
        <v>0</v>
      </c>
      <c r="P151" s="149">
        <f>O151*H151</f>
        <v>0</v>
      </c>
      <c r="Q151" s="149">
        <v>0.028</v>
      </c>
      <c r="R151" s="149">
        <f>Q151*H151</f>
        <v>0.1720488</v>
      </c>
      <c r="S151" s="149">
        <v>0</v>
      </c>
      <c r="T151" s="15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1" t="s">
        <v>179</v>
      </c>
      <c r="AT151" s="151" t="s">
        <v>175</v>
      </c>
      <c r="AU151" s="151" t="s">
        <v>81</v>
      </c>
      <c r="AY151" s="18" t="s">
        <v>139</v>
      </c>
      <c r="BE151" s="152">
        <f>IF(N151="základní",J151,0)</f>
        <v>2416.67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8" t="s">
        <v>81</v>
      </c>
      <c r="BK151" s="152">
        <f>ROUND(I151*H151,2)</f>
        <v>2416.67</v>
      </c>
      <c r="BL151" s="18" t="s">
        <v>145</v>
      </c>
      <c r="BM151" s="151" t="s">
        <v>528</v>
      </c>
    </row>
    <row r="152" spans="2:51" s="13" customFormat="1" ht="12">
      <c r="B152" s="163"/>
      <c r="D152" s="153" t="s">
        <v>148</v>
      </c>
      <c r="E152" s="164" t="s">
        <v>1</v>
      </c>
      <c r="F152" s="165" t="s">
        <v>762</v>
      </c>
      <c r="H152" s="166">
        <v>6.1446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148</v>
      </c>
      <c r="AU152" s="164" t="s">
        <v>81</v>
      </c>
      <c r="AV152" s="13" t="s">
        <v>83</v>
      </c>
      <c r="AW152" s="13" t="s">
        <v>31</v>
      </c>
      <c r="AX152" s="13" t="s">
        <v>74</v>
      </c>
      <c r="AY152" s="164" t="s">
        <v>139</v>
      </c>
    </row>
    <row r="153" spans="2:51" s="14" customFormat="1" ht="12">
      <c r="B153" s="170"/>
      <c r="D153" s="153" t="s">
        <v>148</v>
      </c>
      <c r="E153" s="171" t="s">
        <v>1</v>
      </c>
      <c r="F153" s="172" t="s">
        <v>151</v>
      </c>
      <c r="H153" s="173">
        <v>6.1446</v>
      </c>
      <c r="L153" s="170"/>
      <c r="M153" s="174"/>
      <c r="N153" s="175"/>
      <c r="O153" s="175"/>
      <c r="P153" s="175"/>
      <c r="Q153" s="175"/>
      <c r="R153" s="175"/>
      <c r="S153" s="175"/>
      <c r="T153" s="176"/>
      <c r="AT153" s="171" t="s">
        <v>148</v>
      </c>
      <c r="AU153" s="171" t="s">
        <v>81</v>
      </c>
      <c r="AV153" s="14" t="s">
        <v>145</v>
      </c>
      <c r="AW153" s="14" t="s">
        <v>31</v>
      </c>
      <c r="AX153" s="14" t="s">
        <v>81</v>
      </c>
      <c r="AY153" s="171" t="s">
        <v>139</v>
      </c>
    </row>
    <row r="154" spans="1:65" s="2" customFormat="1" ht="16.5" customHeight="1">
      <c r="A154" s="30"/>
      <c r="B154" s="140"/>
      <c r="C154" s="177">
        <v>32</v>
      </c>
      <c r="D154" s="177" t="s">
        <v>175</v>
      </c>
      <c r="E154" s="178" t="s">
        <v>197</v>
      </c>
      <c r="F154" s="179" t="s">
        <v>529</v>
      </c>
      <c r="G154" s="180" t="s">
        <v>156</v>
      </c>
      <c r="H154" s="181">
        <v>7.0224</v>
      </c>
      <c r="I154" s="182">
        <v>13.3</v>
      </c>
      <c r="J154" s="182">
        <f>ROUND(I154*H154,2)</f>
        <v>93.4</v>
      </c>
      <c r="K154" s="179" t="s">
        <v>733</v>
      </c>
      <c r="L154" s="183"/>
      <c r="M154" s="184" t="s">
        <v>1</v>
      </c>
      <c r="N154" s="185" t="s">
        <v>39</v>
      </c>
      <c r="O154" s="149">
        <v>0</v>
      </c>
      <c r="P154" s="149">
        <f>O154*H154</f>
        <v>0</v>
      </c>
      <c r="Q154" s="149">
        <v>0.00016</v>
      </c>
      <c r="R154" s="149">
        <f>Q154*H154</f>
        <v>0.0011235840000000002</v>
      </c>
      <c r="S154" s="149">
        <v>0</v>
      </c>
      <c r="T154" s="15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1" t="s">
        <v>179</v>
      </c>
      <c r="AT154" s="151" t="s">
        <v>175</v>
      </c>
      <c r="AU154" s="151" t="s">
        <v>81</v>
      </c>
      <c r="AY154" s="18" t="s">
        <v>139</v>
      </c>
      <c r="BE154" s="152">
        <f>IF(N154="základní",J154,0)</f>
        <v>93.4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81</v>
      </c>
      <c r="BK154" s="152">
        <f>ROUND(I154*H154,2)</f>
        <v>93.4</v>
      </c>
      <c r="BL154" s="18" t="s">
        <v>145</v>
      </c>
      <c r="BM154" s="151" t="s">
        <v>530</v>
      </c>
    </row>
    <row r="155" spans="2:51" s="13" customFormat="1" ht="12">
      <c r="B155" s="163"/>
      <c r="D155" s="153" t="s">
        <v>148</v>
      </c>
      <c r="E155" s="164" t="s">
        <v>1</v>
      </c>
      <c r="F155" s="165" t="s">
        <v>763</v>
      </c>
      <c r="H155" s="166">
        <v>7.0224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148</v>
      </c>
      <c r="AU155" s="164" t="s">
        <v>81</v>
      </c>
      <c r="AV155" s="13" t="s">
        <v>83</v>
      </c>
      <c r="AW155" s="13" t="s">
        <v>31</v>
      </c>
      <c r="AX155" s="13" t="s">
        <v>74</v>
      </c>
      <c r="AY155" s="164" t="s">
        <v>139</v>
      </c>
    </row>
    <row r="156" spans="2:51" s="14" customFormat="1" ht="12">
      <c r="B156" s="170"/>
      <c r="D156" s="153" t="s">
        <v>148</v>
      </c>
      <c r="E156" s="171" t="s">
        <v>1</v>
      </c>
      <c r="F156" s="172" t="s">
        <v>151</v>
      </c>
      <c r="H156" s="173">
        <v>7.0224</v>
      </c>
      <c r="L156" s="170"/>
      <c r="M156" s="174"/>
      <c r="N156" s="175"/>
      <c r="O156" s="175"/>
      <c r="P156" s="175"/>
      <c r="Q156" s="175"/>
      <c r="R156" s="175"/>
      <c r="S156" s="175"/>
      <c r="T156" s="176"/>
      <c r="AT156" s="171" t="s">
        <v>148</v>
      </c>
      <c r="AU156" s="171" t="s">
        <v>81</v>
      </c>
      <c r="AV156" s="14" t="s">
        <v>145</v>
      </c>
      <c r="AW156" s="14" t="s">
        <v>31</v>
      </c>
      <c r="AX156" s="14" t="s">
        <v>81</v>
      </c>
      <c r="AY156" s="171" t="s">
        <v>139</v>
      </c>
    </row>
    <row r="157" spans="2:63" s="11" customFormat="1" ht="25.9" customHeight="1">
      <c r="B157" s="130"/>
      <c r="D157" s="131" t="s">
        <v>73</v>
      </c>
      <c r="E157" s="132" t="s">
        <v>531</v>
      </c>
      <c r="F157" s="132" t="s">
        <v>532</v>
      </c>
      <c r="J157" s="133">
        <f>BK157</f>
        <v>503.92999999999995</v>
      </c>
      <c r="L157" s="130"/>
      <c r="M157" s="134"/>
      <c r="N157" s="135"/>
      <c r="O157" s="135"/>
      <c r="P157" s="136">
        <f>SUM(P158:P166)</f>
        <v>0</v>
      </c>
      <c r="Q157" s="135"/>
      <c r="R157" s="136">
        <f>SUM(R158:R166)</f>
        <v>0</v>
      </c>
      <c r="S157" s="135"/>
      <c r="T157" s="137">
        <f>SUM(T158:T166)</f>
        <v>0</v>
      </c>
      <c r="AR157" s="131" t="s">
        <v>81</v>
      </c>
      <c r="AT157" s="138" t="s">
        <v>73</v>
      </c>
      <c r="AU157" s="138" t="s">
        <v>74</v>
      </c>
      <c r="AY157" s="131" t="s">
        <v>139</v>
      </c>
      <c r="BK157" s="139">
        <f>SUM(BK158:BK166)</f>
        <v>503.92999999999995</v>
      </c>
    </row>
    <row r="158" spans="1:65" s="2" customFormat="1" ht="16.5" customHeight="1">
      <c r="A158" s="30"/>
      <c r="B158" s="140"/>
      <c r="C158" s="141">
        <v>38</v>
      </c>
      <c r="D158" s="141" t="s">
        <v>141</v>
      </c>
      <c r="E158" s="142" t="s">
        <v>533</v>
      </c>
      <c r="F158" s="143" t="s">
        <v>534</v>
      </c>
      <c r="G158" s="144" t="s">
        <v>144</v>
      </c>
      <c r="H158" s="145">
        <v>4.60208</v>
      </c>
      <c r="I158" s="146">
        <v>53.2</v>
      </c>
      <c r="J158" s="146">
        <f>ROUND(I158*H158,2)</f>
        <v>244.83</v>
      </c>
      <c r="K158" s="143" t="s">
        <v>733</v>
      </c>
      <c r="L158" s="31"/>
      <c r="M158" s="147" t="s">
        <v>1</v>
      </c>
      <c r="N158" s="148" t="s">
        <v>39</v>
      </c>
      <c r="O158" s="149">
        <v>0</v>
      </c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1" t="s">
        <v>145</v>
      </c>
      <c r="AT158" s="151" t="s">
        <v>141</v>
      </c>
      <c r="AU158" s="151" t="s">
        <v>81</v>
      </c>
      <c r="AY158" s="18" t="s">
        <v>139</v>
      </c>
      <c r="BE158" s="152">
        <f>IF(N158="základní",J158,0)</f>
        <v>244.83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8" t="s">
        <v>81</v>
      </c>
      <c r="BK158" s="152">
        <f>ROUND(I158*H158,2)</f>
        <v>244.83</v>
      </c>
      <c r="BL158" s="18" t="s">
        <v>145</v>
      </c>
      <c r="BM158" s="151" t="s">
        <v>535</v>
      </c>
    </row>
    <row r="159" spans="2:51" s="13" customFormat="1" ht="12">
      <c r="B159" s="163"/>
      <c r="D159" s="153" t="s">
        <v>148</v>
      </c>
      <c r="E159" s="164" t="s">
        <v>1</v>
      </c>
      <c r="F159" s="165" t="s">
        <v>764</v>
      </c>
      <c r="H159" s="166">
        <v>4.60208</v>
      </c>
      <c r="L159" s="163"/>
      <c r="M159" s="167"/>
      <c r="N159" s="168"/>
      <c r="O159" s="168"/>
      <c r="P159" s="168"/>
      <c r="Q159" s="168"/>
      <c r="R159" s="168"/>
      <c r="S159" s="168"/>
      <c r="T159" s="169"/>
      <c r="AT159" s="164" t="s">
        <v>148</v>
      </c>
      <c r="AU159" s="164" t="s">
        <v>81</v>
      </c>
      <c r="AV159" s="13" t="s">
        <v>83</v>
      </c>
      <c r="AW159" s="13" t="s">
        <v>31</v>
      </c>
      <c r="AX159" s="13" t="s">
        <v>74</v>
      </c>
      <c r="AY159" s="164" t="s">
        <v>139</v>
      </c>
    </row>
    <row r="160" spans="2:51" s="14" customFormat="1" ht="12">
      <c r="B160" s="170"/>
      <c r="D160" s="153" t="s">
        <v>148</v>
      </c>
      <c r="E160" s="171" t="s">
        <v>1</v>
      </c>
      <c r="F160" s="172" t="s">
        <v>151</v>
      </c>
      <c r="H160" s="173">
        <v>4.60208</v>
      </c>
      <c r="L160" s="170"/>
      <c r="M160" s="174"/>
      <c r="N160" s="175"/>
      <c r="O160" s="175"/>
      <c r="P160" s="175"/>
      <c r="Q160" s="175"/>
      <c r="R160" s="175"/>
      <c r="S160" s="175"/>
      <c r="T160" s="176"/>
      <c r="AT160" s="171" t="s">
        <v>148</v>
      </c>
      <c r="AU160" s="171" t="s">
        <v>81</v>
      </c>
      <c r="AV160" s="14" t="s">
        <v>145</v>
      </c>
      <c r="AW160" s="14" t="s">
        <v>31</v>
      </c>
      <c r="AX160" s="14" t="s">
        <v>81</v>
      </c>
      <c r="AY160" s="171" t="s">
        <v>139</v>
      </c>
    </row>
    <row r="161" spans="1:65" s="2" customFormat="1" ht="21.75" customHeight="1">
      <c r="A161" s="30"/>
      <c r="B161" s="140"/>
      <c r="C161" s="141">
        <v>39</v>
      </c>
      <c r="D161" s="141" t="s">
        <v>141</v>
      </c>
      <c r="E161" s="142" t="s">
        <v>536</v>
      </c>
      <c r="F161" s="143" t="s">
        <v>537</v>
      </c>
      <c r="G161" s="144" t="s">
        <v>144</v>
      </c>
      <c r="H161" s="145">
        <v>9.20416</v>
      </c>
      <c r="I161" s="146">
        <v>11.4</v>
      </c>
      <c r="J161" s="146">
        <f>ROUND(I161*H161,2)</f>
        <v>104.93</v>
      </c>
      <c r="K161" s="143" t="s">
        <v>733</v>
      </c>
      <c r="L161" s="31"/>
      <c r="M161" s="147" t="s">
        <v>1</v>
      </c>
      <c r="N161" s="148" t="s">
        <v>39</v>
      </c>
      <c r="O161" s="149">
        <v>0</v>
      </c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1" t="s">
        <v>145</v>
      </c>
      <c r="AT161" s="151" t="s">
        <v>141</v>
      </c>
      <c r="AU161" s="151" t="s">
        <v>81</v>
      </c>
      <c r="AY161" s="18" t="s">
        <v>139</v>
      </c>
      <c r="BE161" s="152">
        <f>IF(N161="základní",J161,0)</f>
        <v>104.93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8" t="s">
        <v>81</v>
      </c>
      <c r="BK161" s="152">
        <f>ROUND(I161*H161,2)</f>
        <v>104.93</v>
      </c>
      <c r="BL161" s="18" t="s">
        <v>145</v>
      </c>
      <c r="BM161" s="151" t="s">
        <v>538</v>
      </c>
    </row>
    <row r="162" spans="2:51" s="13" customFormat="1" ht="12">
      <c r="B162" s="163"/>
      <c r="D162" s="153" t="s">
        <v>148</v>
      </c>
      <c r="E162" s="164" t="s">
        <v>1</v>
      </c>
      <c r="F162" s="165" t="s">
        <v>765</v>
      </c>
      <c r="H162" s="166">
        <v>9.20419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148</v>
      </c>
      <c r="AU162" s="164" t="s">
        <v>81</v>
      </c>
      <c r="AV162" s="13" t="s">
        <v>83</v>
      </c>
      <c r="AW162" s="13" t="s">
        <v>31</v>
      </c>
      <c r="AX162" s="13" t="s">
        <v>74</v>
      </c>
      <c r="AY162" s="164" t="s">
        <v>139</v>
      </c>
    </row>
    <row r="163" spans="2:51" s="14" customFormat="1" ht="12">
      <c r="B163" s="170"/>
      <c r="D163" s="153" t="s">
        <v>148</v>
      </c>
      <c r="E163" s="171" t="s">
        <v>1</v>
      </c>
      <c r="F163" s="172" t="s">
        <v>151</v>
      </c>
      <c r="H163" s="173">
        <v>9.20419</v>
      </c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148</v>
      </c>
      <c r="AU163" s="171" t="s">
        <v>81</v>
      </c>
      <c r="AV163" s="14" t="s">
        <v>145</v>
      </c>
      <c r="AW163" s="14" t="s">
        <v>31</v>
      </c>
      <c r="AX163" s="14" t="s">
        <v>81</v>
      </c>
      <c r="AY163" s="171" t="s">
        <v>139</v>
      </c>
    </row>
    <row r="164" spans="1:65" s="2" customFormat="1" ht="16.5" customHeight="1">
      <c r="A164" s="30"/>
      <c r="B164" s="140"/>
      <c r="C164" s="141">
        <v>40</v>
      </c>
      <c r="D164" s="141" t="s">
        <v>141</v>
      </c>
      <c r="E164" s="142" t="s">
        <v>539</v>
      </c>
      <c r="F164" s="143" t="s">
        <v>540</v>
      </c>
      <c r="G164" s="144" t="s">
        <v>144</v>
      </c>
      <c r="H164" s="145">
        <v>4.60208</v>
      </c>
      <c r="I164" s="146">
        <v>33.5</v>
      </c>
      <c r="J164" s="146">
        <f>ROUND(I164*H164,2)</f>
        <v>154.17</v>
      </c>
      <c r="K164" s="143" t="s">
        <v>733</v>
      </c>
      <c r="L164" s="31"/>
      <c r="M164" s="147" t="s">
        <v>1</v>
      </c>
      <c r="N164" s="148" t="s">
        <v>39</v>
      </c>
      <c r="O164" s="149">
        <v>0</v>
      </c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1" t="s">
        <v>145</v>
      </c>
      <c r="AT164" s="151" t="s">
        <v>141</v>
      </c>
      <c r="AU164" s="151" t="s">
        <v>81</v>
      </c>
      <c r="AY164" s="18" t="s">
        <v>139</v>
      </c>
      <c r="BE164" s="152">
        <f>IF(N164="základní",J164,0)</f>
        <v>154.17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8" t="s">
        <v>81</v>
      </c>
      <c r="BK164" s="152">
        <f>ROUND(I164*H164,2)</f>
        <v>154.17</v>
      </c>
      <c r="BL164" s="18" t="s">
        <v>145</v>
      </c>
      <c r="BM164" s="151" t="s">
        <v>541</v>
      </c>
    </row>
    <row r="165" spans="2:51" s="13" customFormat="1" ht="12">
      <c r="B165" s="163"/>
      <c r="D165" s="153" t="s">
        <v>148</v>
      </c>
      <c r="E165" s="164" t="s">
        <v>1</v>
      </c>
      <c r="F165" s="165">
        <v>4.60208</v>
      </c>
      <c r="H165" s="166">
        <v>4.60208</v>
      </c>
      <c r="L165" s="163"/>
      <c r="M165" s="167"/>
      <c r="N165" s="168"/>
      <c r="O165" s="168"/>
      <c r="P165" s="168"/>
      <c r="Q165" s="168"/>
      <c r="R165" s="168"/>
      <c r="S165" s="168"/>
      <c r="T165" s="169"/>
      <c r="AT165" s="164" t="s">
        <v>148</v>
      </c>
      <c r="AU165" s="164" t="s">
        <v>81</v>
      </c>
      <c r="AV165" s="13" t="s">
        <v>83</v>
      </c>
      <c r="AW165" s="13" t="s">
        <v>31</v>
      </c>
      <c r="AX165" s="13" t="s">
        <v>74</v>
      </c>
      <c r="AY165" s="164" t="s">
        <v>139</v>
      </c>
    </row>
    <row r="166" spans="2:51" s="14" customFormat="1" ht="12">
      <c r="B166" s="170"/>
      <c r="D166" s="153" t="s">
        <v>148</v>
      </c>
      <c r="E166" s="171" t="s">
        <v>1</v>
      </c>
      <c r="F166" s="172" t="s">
        <v>151</v>
      </c>
      <c r="H166" s="173">
        <v>4.60208</v>
      </c>
      <c r="L166" s="170"/>
      <c r="M166" s="174"/>
      <c r="N166" s="175"/>
      <c r="O166" s="175"/>
      <c r="P166" s="175"/>
      <c r="Q166" s="175"/>
      <c r="R166" s="175"/>
      <c r="S166" s="175"/>
      <c r="T166" s="176"/>
      <c r="AT166" s="171" t="s">
        <v>148</v>
      </c>
      <c r="AU166" s="171" t="s">
        <v>81</v>
      </c>
      <c r="AV166" s="14" t="s">
        <v>145</v>
      </c>
      <c r="AW166" s="14" t="s">
        <v>31</v>
      </c>
      <c r="AX166" s="14" t="s">
        <v>81</v>
      </c>
      <c r="AY166" s="171" t="s">
        <v>139</v>
      </c>
    </row>
    <row r="167" spans="2:63" s="11" customFormat="1" ht="25.9" customHeight="1">
      <c r="B167" s="130"/>
      <c r="D167" s="131" t="s">
        <v>73</v>
      </c>
      <c r="E167" s="132" t="s">
        <v>211</v>
      </c>
      <c r="F167" s="132" t="s">
        <v>212</v>
      </c>
      <c r="J167" s="133">
        <f>BK167</f>
        <v>130.94</v>
      </c>
      <c r="L167" s="130"/>
      <c r="M167" s="134"/>
      <c r="N167" s="135"/>
      <c r="O167" s="135"/>
      <c r="P167" s="136">
        <f>P168</f>
        <v>0</v>
      </c>
      <c r="Q167" s="135"/>
      <c r="R167" s="136">
        <f>R168</f>
        <v>0</v>
      </c>
      <c r="S167" s="135"/>
      <c r="T167" s="137">
        <f>T168</f>
        <v>0</v>
      </c>
      <c r="AR167" s="131" t="s">
        <v>81</v>
      </c>
      <c r="AT167" s="138" t="s">
        <v>73</v>
      </c>
      <c r="AU167" s="138" t="s">
        <v>74</v>
      </c>
      <c r="AY167" s="131" t="s">
        <v>139</v>
      </c>
      <c r="BK167" s="139">
        <f>BK168</f>
        <v>130.94</v>
      </c>
    </row>
    <row r="168" spans="1:65" s="2" customFormat="1" ht="21.75" customHeight="1">
      <c r="A168" s="30"/>
      <c r="B168" s="140"/>
      <c r="C168" s="141">
        <v>41</v>
      </c>
      <c r="D168" s="141" t="s">
        <v>141</v>
      </c>
      <c r="E168" s="142" t="s">
        <v>213</v>
      </c>
      <c r="F168" s="143" t="s">
        <v>542</v>
      </c>
      <c r="G168" s="144" t="s">
        <v>215</v>
      </c>
      <c r="H168" s="145">
        <v>0.349</v>
      </c>
      <c r="I168" s="146">
        <v>375.2</v>
      </c>
      <c r="J168" s="146">
        <f>ROUND(I168*H168,2)</f>
        <v>130.94</v>
      </c>
      <c r="K168" s="143" t="s">
        <v>733</v>
      </c>
      <c r="L168" s="31"/>
      <c r="M168" s="147" t="s">
        <v>1</v>
      </c>
      <c r="N168" s="148" t="s">
        <v>39</v>
      </c>
      <c r="O168" s="149">
        <v>0</v>
      </c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1" t="s">
        <v>145</v>
      </c>
      <c r="AT168" s="151" t="s">
        <v>141</v>
      </c>
      <c r="AU168" s="151" t="s">
        <v>81</v>
      </c>
      <c r="AY168" s="18" t="s">
        <v>139</v>
      </c>
      <c r="BE168" s="152">
        <f>IF(N168="základní",J168,0)</f>
        <v>130.94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8" t="s">
        <v>81</v>
      </c>
      <c r="BK168" s="152">
        <f>ROUND(I168*H168,2)</f>
        <v>130.94</v>
      </c>
      <c r="BL168" s="18" t="s">
        <v>145</v>
      </c>
      <c r="BM168" s="151" t="s">
        <v>543</v>
      </c>
    </row>
    <row r="169" spans="2:63" s="11" customFormat="1" ht="25.9" customHeight="1">
      <c r="B169" s="130"/>
      <c r="D169" s="131" t="s">
        <v>73</v>
      </c>
      <c r="E169" s="132" t="s">
        <v>544</v>
      </c>
      <c r="F169" s="132" t="s">
        <v>545</v>
      </c>
      <c r="J169" s="133">
        <f>BK169</f>
        <v>977.1099999999999</v>
      </c>
      <c r="L169" s="130"/>
      <c r="M169" s="134"/>
      <c r="N169" s="135"/>
      <c r="O169" s="135"/>
      <c r="P169" s="136">
        <f>SUM(P170:P185)</f>
        <v>0.20971800000000002</v>
      </c>
      <c r="Q169" s="135"/>
      <c r="R169" s="136">
        <f>SUM(R170:R185)</f>
        <v>0.00019764000000000004</v>
      </c>
      <c r="S169" s="135"/>
      <c r="T169" s="137">
        <f>SUM(T170:T185)</f>
        <v>0</v>
      </c>
      <c r="AR169" s="131" t="s">
        <v>83</v>
      </c>
      <c r="AT169" s="138" t="s">
        <v>73</v>
      </c>
      <c r="AU169" s="138" t="s">
        <v>74</v>
      </c>
      <c r="AY169" s="131" t="s">
        <v>139</v>
      </c>
      <c r="BK169" s="139">
        <f>SUM(BK170:BK185)</f>
        <v>977.1099999999999</v>
      </c>
    </row>
    <row r="170" spans="1:65" s="2" customFormat="1" ht="24.2" customHeight="1">
      <c r="A170" s="30"/>
      <c r="B170" s="140"/>
      <c r="C170" s="141">
        <v>50</v>
      </c>
      <c r="D170" s="141" t="s">
        <v>141</v>
      </c>
      <c r="E170" s="142" t="s">
        <v>546</v>
      </c>
      <c r="F170" s="143" t="s">
        <v>547</v>
      </c>
      <c r="G170" s="144" t="s">
        <v>156</v>
      </c>
      <c r="H170" s="145">
        <v>1.098</v>
      </c>
      <c r="I170" s="146">
        <v>28.1</v>
      </c>
      <c r="J170" s="146">
        <f>ROUND(I170*H170,2)</f>
        <v>30.85</v>
      </c>
      <c r="K170" s="143" t="s">
        <v>733</v>
      </c>
      <c r="L170" s="31"/>
      <c r="M170" s="147" t="s">
        <v>1</v>
      </c>
      <c r="N170" s="148" t="s">
        <v>39</v>
      </c>
      <c r="O170" s="149">
        <v>0</v>
      </c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1" t="s">
        <v>182</v>
      </c>
      <c r="AT170" s="151" t="s">
        <v>141</v>
      </c>
      <c r="AU170" s="151" t="s">
        <v>81</v>
      </c>
      <c r="AY170" s="18" t="s">
        <v>139</v>
      </c>
      <c r="BE170" s="152">
        <f>IF(N170="základní",J170,0)</f>
        <v>30.85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8" t="s">
        <v>81</v>
      </c>
      <c r="BK170" s="152">
        <f>ROUND(I170*H170,2)</f>
        <v>30.85</v>
      </c>
      <c r="BL170" s="18" t="s">
        <v>182</v>
      </c>
      <c r="BM170" s="151" t="s">
        <v>548</v>
      </c>
    </row>
    <row r="171" spans="2:51" s="13" customFormat="1" ht="12">
      <c r="B171" s="163"/>
      <c r="D171" s="153" t="s">
        <v>148</v>
      </c>
      <c r="E171" s="164" t="s">
        <v>1</v>
      </c>
      <c r="F171" s="165" t="s">
        <v>549</v>
      </c>
      <c r="H171" s="166">
        <v>1.098</v>
      </c>
      <c r="L171" s="163"/>
      <c r="M171" s="167"/>
      <c r="N171" s="168"/>
      <c r="O171" s="168"/>
      <c r="P171" s="168"/>
      <c r="Q171" s="168"/>
      <c r="R171" s="168"/>
      <c r="S171" s="168"/>
      <c r="T171" s="169"/>
      <c r="AT171" s="164" t="s">
        <v>148</v>
      </c>
      <c r="AU171" s="164" t="s">
        <v>81</v>
      </c>
      <c r="AV171" s="13" t="s">
        <v>83</v>
      </c>
      <c r="AW171" s="13" t="s">
        <v>31</v>
      </c>
      <c r="AX171" s="13" t="s">
        <v>81</v>
      </c>
      <c r="AY171" s="164" t="s">
        <v>139</v>
      </c>
    </row>
    <row r="172" spans="1:65" s="2" customFormat="1" ht="24.2" customHeight="1">
      <c r="A172" s="30"/>
      <c r="B172" s="140"/>
      <c r="C172" s="141">
        <v>51</v>
      </c>
      <c r="D172" s="141" t="s">
        <v>141</v>
      </c>
      <c r="E172" s="142" t="s">
        <v>550</v>
      </c>
      <c r="F172" s="143" t="s">
        <v>551</v>
      </c>
      <c r="G172" s="144" t="s">
        <v>156</v>
      </c>
      <c r="H172" s="145">
        <v>1.098</v>
      </c>
      <c r="I172" s="146">
        <v>13.45</v>
      </c>
      <c r="J172" s="146">
        <f>ROUND(I172*H172,2)</f>
        <v>14.77</v>
      </c>
      <c r="K172" s="143" t="s">
        <v>733</v>
      </c>
      <c r="L172" s="31"/>
      <c r="M172" s="147" t="s">
        <v>1</v>
      </c>
      <c r="N172" s="148" t="s">
        <v>39</v>
      </c>
      <c r="O172" s="149">
        <v>0.032</v>
      </c>
      <c r="P172" s="149">
        <f>O172*H172</f>
        <v>0.035136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1" t="s">
        <v>182</v>
      </c>
      <c r="AT172" s="151" t="s">
        <v>141</v>
      </c>
      <c r="AU172" s="151" t="s">
        <v>81</v>
      </c>
      <c r="AY172" s="18" t="s">
        <v>139</v>
      </c>
      <c r="BE172" s="152">
        <f>IF(N172="základní",J172,0)</f>
        <v>14.77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8" t="s">
        <v>81</v>
      </c>
      <c r="BK172" s="152">
        <f>ROUND(I172*H172,2)</f>
        <v>14.77</v>
      </c>
      <c r="BL172" s="18" t="s">
        <v>182</v>
      </c>
      <c r="BM172" s="151" t="s">
        <v>552</v>
      </c>
    </row>
    <row r="173" spans="1:65" s="2" customFormat="1" ht="21.75" customHeight="1">
      <c r="A173" s="30"/>
      <c r="B173" s="140"/>
      <c r="C173" s="141">
        <v>52</v>
      </c>
      <c r="D173" s="141" t="s">
        <v>141</v>
      </c>
      <c r="E173" s="142" t="s">
        <v>553</v>
      </c>
      <c r="F173" s="143" t="s">
        <v>554</v>
      </c>
      <c r="G173" s="144" t="s">
        <v>156</v>
      </c>
      <c r="H173" s="145">
        <v>1.098</v>
      </c>
      <c r="I173" s="146">
        <v>74.5</v>
      </c>
      <c r="J173" s="146">
        <f>ROUND(I173*H173,2)</f>
        <v>81.8</v>
      </c>
      <c r="K173" s="143" t="s">
        <v>733</v>
      </c>
      <c r="L173" s="31"/>
      <c r="M173" s="147" t="s">
        <v>1</v>
      </c>
      <c r="N173" s="148" t="s">
        <v>39</v>
      </c>
      <c r="O173" s="149">
        <v>0.069</v>
      </c>
      <c r="P173" s="149">
        <f>O173*H173</f>
        <v>0.07576200000000001</v>
      </c>
      <c r="Q173" s="149">
        <v>0.00018</v>
      </c>
      <c r="R173" s="149">
        <f>Q173*H173</f>
        <v>0.00019764000000000004</v>
      </c>
      <c r="S173" s="149">
        <v>0</v>
      </c>
      <c r="T173" s="15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1" t="s">
        <v>182</v>
      </c>
      <c r="AT173" s="151" t="s">
        <v>141</v>
      </c>
      <c r="AU173" s="151" t="s">
        <v>81</v>
      </c>
      <c r="AY173" s="18" t="s">
        <v>139</v>
      </c>
      <c r="BE173" s="152">
        <f>IF(N173="základní",J173,0)</f>
        <v>81.8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8" t="s">
        <v>81</v>
      </c>
      <c r="BK173" s="152">
        <f>ROUND(I173*H173,2)</f>
        <v>81.8</v>
      </c>
      <c r="BL173" s="18" t="s">
        <v>182</v>
      </c>
      <c r="BM173" s="151" t="s">
        <v>555</v>
      </c>
    </row>
    <row r="174" spans="1:65" s="2" customFormat="1" ht="16.5" customHeight="1">
      <c r="A174" s="30"/>
      <c r="B174" s="140"/>
      <c r="C174" s="141">
        <v>53</v>
      </c>
      <c r="D174" s="141" t="s">
        <v>141</v>
      </c>
      <c r="E174" s="142" t="s">
        <v>556</v>
      </c>
      <c r="F174" s="143" t="s">
        <v>557</v>
      </c>
      <c r="G174" s="144" t="s">
        <v>156</v>
      </c>
      <c r="H174" s="145">
        <v>1.098</v>
      </c>
      <c r="I174" s="146">
        <v>455.5</v>
      </c>
      <c r="J174" s="146">
        <f>ROUND(I174*H174,2)</f>
        <v>500.14</v>
      </c>
      <c r="K174" s="143" t="s">
        <v>733</v>
      </c>
      <c r="L174" s="31"/>
      <c r="M174" s="147" t="s">
        <v>1</v>
      </c>
      <c r="N174" s="148" t="s">
        <v>39</v>
      </c>
      <c r="O174" s="149">
        <v>0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1" t="s">
        <v>182</v>
      </c>
      <c r="AT174" s="151" t="s">
        <v>141</v>
      </c>
      <c r="AU174" s="151" t="s">
        <v>81</v>
      </c>
      <c r="AY174" s="18" t="s">
        <v>139</v>
      </c>
      <c r="BE174" s="152">
        <f>IF(N174="základní",J174,0)</f>
        <v>500.14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8" t="s">
        <v>81</v>
      </c>
      <c r="BK174" s="152">
        <f>ROUND(I174*H174,2)</f>
        <v>500.14</v>
      </c>
      <c r="BL174" s="18" t="s">
        <v>182</v>
      </c>
      <c r="BM174" s="151" t="s">
        <v>558</v>
      </c>
    </row>
    <row r="175" spans="1:65" s="2" customFormat="1" ht="24.2" customHeight="1">
      <c r="A175" s="30"/>
      <c r="B175" s="140"/>
      <c r="C175" s="141">
        <v>54</v>
      </c>
      <c r="D175" s="141" t="s">
        <v>141</v>
      </c>
      <c r="E175" s="142" t="s">
        <v>559</v>
      </c>
      <c r="F175" s="143" t="s">
        <v>560</v>
      </c>
      <c r="G175" s="144" t="s">
        <v>156</v>
      </c>
      <c r="H175" s="145">
        <v>1.098</v>
      </c>
      <c r="I175" s="146">
        <v>43.2</v>
      </c>
      <c r="J175" s="146">
        <f>ROUND(I175*H175,2)</f>
        <v>47.43</v>
      </c>
      <c r="K175" s="143" t="s">
        <v>733</v>
      </c>
      <c r="L175" s="31"/>
      <c r="M175" s="147" t="s">
        <v>1</v>
      </c>
      <c r="N175" s="148" t="s">
        <v>39</v>
      </c>
      <c r="O175" s="149">
        <v>0.09</v>
      </c>
      <c r="P175" s="149">
        <f>O175*H175</f>
        <v>0.09882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182</v>
      </c>
      <c r="AT175" s="151" t="s">
        <v>141</v>
      </c>
      <c r="AU175" s="151" t="s">
        <v>81</v>
      </c>
      <c r="AY175" s="18" t="s">
        <v>139</v>
      </c>
      <c r="BE175" s="152">
        <f>IF(N175="základní",J175,0)</f>
        <v>47.43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8" t="s">
        <v>81</v>
      </c>
      <c r="BK175" s="152">
        <f>ROUND(I175*H175,2)</f>
        <v>47.43</v>
      </c>
      <c r="BL175" s="18" t="s">
        <v>182</v>
      </c>
      <c r="BM175" s="151" t="s">
        <v>561</v>
      </c>
    </row>
    <row r="176" spans="1:65" s="2" customFormat="1" ht="16.5" customHeight="1">
      <c r="A176" s="30"/>
      <c r="B176" s="140"/>
      <c r="C176" s="177">
        <v>56</v>
      </c>
      <c r="D176" s="177" t="s">
        <v>175</v>
      </c>
      <c r="E176" s="178" t="s">
        <v>562</v>
      </c>
      <c r="F176" s="179" t="s">
        <v>563</v>
      </c>
      <c r="G176" s="180" t="s">
        <v>156</v>
      </c>
      <c r="H176" s="181">
        <v>1.2078</v>
      </c>
      <c r="I176" s="182">
        <v>116.1</v>
      </c>
      <c r="J176" s="182">
        <f>ROUND(I176*H176,2)</f>
        <v>140.23</v>
      </c>
      <c r="K176" s="179" t="s">
        <v>733</v>
      </c>
      <c r="L176" s="183"/>
      <c r="M176" s="184" t="s">
        <v>1</v>
      </c>
      <c r="N176" s="185" t="s">
        <v>39</v>
      </c>
      <c r="O176" s="149">
        <v>0</v>
      </c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1" t="s">
        <v>431</v>
      </c>
      <c r="AT176" s="151" t="s">
        <v>175</v>
      </c>
      <c r="AU176" s="151" t="s">
        <v>81</v>
      </c>
      <c r="AY176" s="18" t="s">
        <v>139</v>
      </c>
      <c r="BE176" s="152">
        <f>IF(N176="základní",J176,0)</f>
        <v>140.23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8" t="s">
        <v>81</v>
      </c>
      <c r="BK176" s="152">
        <f>ROUND(I176*H176,2)</f>
        <v>140.23</v>
      </c>
      <c r="BL176" s="18" t="s">
        <v>182</v>
      </c>
      <c r="BM176" s="151" t="s">
        <v>564</v>
      </c>
    </row>
    <row r="177" spans="2:51" s="13" customFormat="1" ht="12">
      <c r="B177" s="163"/>
      <c r="D177" s="153" t="s">
        <v>148</v>
      </c>
      <c r="E177" s="164" t="s">
        <v>1</v>
      </c>
      <c r="F177" s="165" t="s">
        <v>565</v>
      </c>
      <c r="H177" s="166">
        <v>1.2078</v>
      </c>
      <c r="L177" s="163"/>
      <c r="M177" s="167"/>
      <c r="N177" s="168"/>
      <c r="O177" s="168"/>
      <c r="P177" s="168"/>
      <c r="Q177" s="168"/>
      <c r="R177" s="168"/>
      <c r="S177" s="168"/>
      <c r="T177" s="169"/>
      <c r="AT177" s="164" t="s">
        <v>148</v>
      </c>
      <c r="AU177" s="164" t="s">
        <v>81</v>
      </c>
      <c r="AV177" s="13" t="s">
        <v>83</v>
      </c>
      <c r="AW177" s="13" t="s">
        <v>31</v>
      </c>
      <c r="AX177" s="13" t="s">
        <v>74</v>
      </c>
      <c r="AY177" s="164" t="s">
        <v>139</v>
      </c>
    </row>
    <row r="178" spans="2:51" s="14" customFormat="1" ht="12">
      <c r="B178" s="170"/>
      <c r="D178" s="153" t="s">
        <v>148</v>
      </c>
      <c r="E178" s="171" t="s">
        <v>1</v>
      </c>
      <c r="F178" s="172" t="s">
        <v>151</v>
      </c>
      <c r="H178" s="173">
        <v>1.2078</v>
      </c>
      <c r="L178" s="170"/>
      <c r="M178" s="174"/>
      <c r="N178" s="175"/>
      <c r="O178" s="175"/>
      <c r="P178" s="175"/>
      <c r="Q178" s="175"/>
      <c r="R178" s="175"/>
      <c r="S178" s="175"/>
      <c r="T178" s="176"/>
      <c r="AT178" s="171" t="s">
        <v>148</v>
      </c>
      <c r="AU178" s="171" t="s">
        <v>81</v>
      </c>
      <c r="AV178" s="14" t="s">
        <v>145</v>
      </c>
      <c r="AW178" s="14" t="s">
        <v>31</v>
      </c>
      <c r="AX178" s="14" t="s">
        <v>81</v>
      </c>
      <c r="AY178" s="171" t="s">
        <v>139</v>
      </c>
    </row>
    <row r="179" spans="1:65" s="2" customFormat="1" ht="37.9" customHeight="1">
      <c r="A179" s="30"/>
      <c r="B179" s="140"/>
      <c r="C179" s="177">
        <v>57</v>
      </c>
      <c r="D179" s="177" t="s">
        <v>175</v>
      </c>
      <c r="E179" s="178" t="s">
        <v>566</v>
      </c>
      <c r="F179" s="179" t="s">
        <v>567</v>
      </c>
      <c r="G179" s="180" t="s">
        <v>156</v>
      </c>
      <c r="H179" s="181">
        <v>1.2627</v>
      </c>
      <c r="I179" s="182">
        <v>82.3</v>
      </c>
      <c r="J179" s="182">
        <f>ROUND(I179*H179,2)</f>
        <v>103.92</v>
      </c>
      <c r="K179" s="179" t="s">
        <v>733</v>
      </c>
      <c r="L179" s="183"/>
      <c r="M179" s="184" t="s">
        <v>1</v>
      </c>
      <c r="N179" s="185" t="s">
        <v>39</v>
      </c>
      <c r="O179" s="149">
        <v>0</v>
      </c>
      <c r="P179" s="149">
        <f>O179*H179</f>
        <v>0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1" t="s">
        <v>431</v>
      </c>
      <c r="AT179" s="151" t="s">
        <v>175</v>
      </c>
      <c r="AU179" s="151" t="s">
        <v>81</v>
      </c>
      <c r="AY179" s="18" t="s">
        <v>139</v>
      </c>
      <c r="BE179" s="152">
        <f>IF(N179="základní",J179,0)</f>
        <v>103.92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8" t="s">
        <v>81</v>
      </c>
      <c r="BK179" s="152">
        <f>ROUND(I179*H179,2)</f>
        <v>103.92</v>
      </c>
      <c r="BL179" s="18" t="s">
        <v>182</v>
      </c>
      <c r="BM179" s="151" t="s">
        <v>568</v>
      </c>
    </row>
    <row r="180" spans="2:51" s="13" customFormat="1" ht="12">
      <c r="B180" s="163"/>
      <c r="D180" s="153" t="s">
        <v>148</v>
      </c>
      <c r="E180" s="164" t="s">
        <v>1</v>
      </c>
      <c r="F180" s="165" t="s">
        <v>569</v>
      </c>
      <c r="H180" s="166">
        <v>1.2627</v>
      </c>
      <c r="L180" s="163"/>
      <c r="M180" s="167"/>
      <c r="N180" s="168"/>
      <c r="O180" s="168"/>
      <c r="P180" s="168"/>
      <c r="Q180" s="168"/>
      <c r="R180" s="168"/>
      <c r="S180" s="168"/>
      <c r="T180" s="169"/>
      <c r="AT180" s="164" t="s">
        <v>148</v>
      </c>
      <c r="AU180" s="164" t="s">
        <v>81</v>
      </c>
      <c r="AV180" s="13" t="s">
        <v>83</v>
      </c>
      <c r="AW180" s="13" t="s">
        <v>31</v>
      </c>
      <c r="AX180" s="13" t="s">
        <v>74</v>
      </c>
      <c r="AY180" s="164" t="s">
        <v>139</v>
      </c>
    </row>
    <row r="181" spans="2:51" s="14" customFormat="1" ht="12">
      <c r="B181" s="170"/>
      <c r="D181" s="153" t="s">
        <v>148</v>
      </c>
      <c r="E181" s="171" t="s">
        <v>1</v>
      </c>
      <c r="F181" s="172" t="s">
        <v>151</v>
      </c>
      <c r="H181" s="173">
        <v>1.2627</v>
      </c>
      <c r="L181" s="170"/>
      <c r="M181" s="174"/>
      <c r="N181" s="175"/>
      <c r="O181" s="175"/>
      <c r="P181" s="175"/>
      <c r="Q181" s="175"/>
      <c r="R181" s="175"/>
      <c r="S181" s="175"/>
      <c r="T181" s="176"/>
      <c r="AT181" s="171" t="s">
        <v>148</v>
      </c>
      <c r="AU181" s="171" t="s">
        <v>81</v>
      </c>
      <c r="AV181" s="14" t="s">
        <v>145</v>
      </c>
      <c r="AW181" s="14" t="s">
        <v>31</v>
      </c>
      <c r="AX181" s="14" t="s">
        <v>81</v>
      </c>
      <c r="AY181" s="171" t="s">
        <v>139</v>
      </c>
    </row>
    <row r="182" spans="1:65" s="2" customFormat="1" ht="16.5" customHeight="1">
      <c r="A182" s="30"/>
      <c r="B182" s="140"/>
      <c r="C182" s="177">
        <v>58</v>
      </c>
      <c r="D182" s="177" t="s">
        <v>175</v>
      </c>
      <c r="E182" s="178" t="s">
        <v>570</v>
      </c>
      <c r="F182" s="179" t="s">
        <v>571</v>
      </c>
      <c r="G182" s="180" t="s">
        <v>156</v>
      </c>
      <c r="H182" s="181">
        <v>1.2078</v>
      </c>
      <c r="I182" s="182">
        <v>21.1</v>
      </c>
      <c r="J182" s="182">
        <f>ROUND(I182*H182,2)</f>
        <v>25.48</v>
      </c>
      <c r="K182" s="179" t="s">
        <v>733</v>
      </c>
      <c r="L182" s="183"/>
      <c r="M182" s="184" t="s">
        <v>1</v>
      </c>
      <c r="N182" s="185" t="s">
        <v>39</v>
      </c>
      <c r="O182" s="149">
        <v>0</v>
      </c>
      <c r="P182" s="149">
        <f>O182*H182</f>
        <v>0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1" t="s">
        <v>431</v>
      </c>
      <c r="AT182" s="151" t="s">
        <v>175</v>
      </c>
      <c r="AU182" s="151" t="s">
        <v>81</v>
      </c>
      <c r="AY182" s="18" t="s">
        <v>139</v>
      </c>
      <c r="BE182" s="152">
        <f>IF(N182="základní",J182,0)</f>
        <v>25.48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8" t="s">
        <v>81</v>
      </c>
      <c r="BK182" s="152">
        <f>ROUND(I182*H182,2)</f>
        <v>25.48</v>
      </c>
      <c r="BL182" s="18" t="s">
        <v>182</v>
      </c>
      <c r="BM182" s="151" t="s">
        <v>572</v>
      </c>
    </row>
    <row r="183" spans="2:51" s="13" customFormat="1" ht="12">
      <c r="B183" s="163"/>
      <c r="D183" s="153" t="s">
        <v>148</v>
      </c>
      <c r="E183" s="164" t="s">
        <v>1</v>
      </c>
      <c r="F183" s="165" t="s">
        <v>565</v>
      </c>
      <c r="H183" s="166">
        <v>1.2078</v>
      </c>
      <c r="L183" s="163"/>
      <c r="M183" s="167"/>
      <c r="N183" s="168"/>
      <c r="O183" s="168"/>
      <c r="P183" s="168"/>
      <c r="Q183" s="168"/>
      <c r="R183" s="168"/>
      <c r="S183" s="168"/>
      <c r="T183" s="169"/>
      <c r="AT183" s="164" t="s">
        <v>148</v>
      </c>
      <c r="AU183" s="164" t="s">
        <v>81</v>
      </c>
      <c r="AV183" s="13" t="s">
        <v>83</v>
      </c>
      <c r="AW183" s="13" t="s">
        <v>31</v>
      </c>
      <c r="AX183" s="13" t="s">
        <v>74</v>
      </c>
      <c r="AY183" s="164" t="s">
        <v>139</v>
      </c>
    </row>
    <row r="184" spans="2:51" s="14" customFormat="1" ht="12">
      <c r="B184" s="170"/>
      <c r="D184" s="153" t="s">
        <v>148</v>
      </c>
      <c r="E184" s="171" t="s">
        <v>1</v>
      </c>
      <c r="F184" s="172" t="s">
        <v>151</v>
      </c>
      <c r="H184" s="173">
        <v>1.2078</v>
      </c>
      <c r="L184" s="170"/>
      <c r="M184" s="174"/>
      <c r="N184" s="175"/>
      <c r="O184" s="175"/>
      <c r="P184" s="175"/>
      <c r="Q184" s="175"/>
      <c r="R184" s="175"/>
      <c r="S184" s="175"/>
      <c r="T184" s="176"/>
      <c r="AT184" s="171" t="s">
        <v>148</v>
      </c>
      <c r="AU184" s="171" t="s">
        <v>81</v>
      </c>
      <c r="AV184" s="14" t="s">
        <v>145</v>
      </c>
      <c r="AW184" s="14" t="s">
        <v>31</v>
      </c>
      <c r="AX184" s="14" t="s">
        <v>81</v>
      </c>
      <c r="AY184" s="171" t="s">
        <v>139</v>
      </c>
    </row>
    <row r="185" spans="1:65" s="2" customFormat="1" ht="21.75" customHeight="1">
      <c r="A185" s="30"/>
      <c r="B185" s="140"/>
      <c r="C185" s="141">
        <v>55</v>
      </c>
      <c r="D185" s="141" t="s">
        <v>141</v>
      </c>
      <c r="E185" s="142" t="s">
        <v>573</v>
      </c>
      <c r="F185" s="143" t="s">
        <v>574</v>
      </c>
      <c r="G185" s="144" t="s">
        <v>209</v>
      </c>
      <c r="H185" s="145">
        <v>9.4462</v>
      </c>
      <c r="I185" s="146">
        <v>3.44</v>
      </c>
      <c r="J185" s="146">
        <f>ROUND(I185*H185,2)</f>
        <v>32.49</v>
      </c>
      <c r="K185" s="143" t="s">
        <v>733</v>
      </c>
      <c r="L185" s="31"/>
      <c r="M185" s="147" t="s">
        <v>1</v>
      </c>
      <c r="N185" s="148" t="s">
        <v>39</v>
      </c>
      <c r="O185" s="149">
        <v>0</v>
      </c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1" t="s">
        <v>182</v>
      </c>
      <c r="AT185" s="151" t="s">
        <v>141</v>
      </c>
      <c r="AU185" s="151" t="s">
        <v>81</v>
      </c>
      <c r="AY185" s="18" t="s">
        <v>139</v>
      </c>
      <c r="BE185" s="152">
        <f>IF(N185="základní",J185,0)</f>
        <v>32.49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8" t="s">
        <v>81</v>
      </c>
      <c r="BK185" s="152">
        <f>ROUND(I185*H185,2)</f>
        <v>32.49</v>
      </c>
      <c r="BL185" s="18" t="s">
        <v>182</v>
      </c>
      <c r="BM185" s="151" t="s">
        <v>575</v>
      </c>
    </row>
    <row r="186" spans="2:63" s="11" customFormat="1" ht="25.9" customHeight="1">
      <c r="B186" s="130"/>
      <c r="D186" s="131" t="s">
        <v>73</v>
      </c>
      <c r="E186" s="132" t="s">
        <v>576</v>
      </c>
      <c r="F186" s="132" t="s">
        <v>577</v>
      </c>
      <c r="J186" s="133">
        <f>BK186</f>
        <v>8818.32</v>
      </c>
      <c r="L186" s="130"/>
      <c r="M186" s="134"/>
      <c r="N186" s="135"/>
      <c r="O186" s="135"/>
      <c r="P186" s="136">
        <f>SUM(P187:P199)</f>
        <v>0</v>
      </c>
      <c r="Q186" s="135"/>
      <c r="R186" s="136">
        <f>SUM(R187:R199)</f>
        <v>0</v>
      </c>
      <c r="S186" s="135"/>
      <c r="T186" s="137">
        <f>SUM(T187:T199)</f>
        <v>0</v>
      </c>
      <c r="AR186" s="131" t="s">
        <v>83</v>
      </c>
      <c r="AT186" s="138" t="s">
        <v>73</v>
      </c>
      <c r="AU186" s="138" t="s">
        <v>74</v>
      </c>
      <c r="AY186" s="131" t="s">
        <v>139</v>
      </c>
      <c r="BK186" s="139">
        <f>SUM(BK187:BK199)</f>
        <v>8818.32</v>
      </c>
    </row>
    <row r="187" spans="1:65" s="2" customFormat="1" ht="16.5" customHeight="1">
      <c r="A187" s="30"/>
      <c r="B187" s="140"/>
      <c r="C187" s="141">
        <v>65</v>
      </c>
      <c r="D187" s="141" t="s">
        <v>141</v>
      </c>
      <c r="E187" s="142" t="s">
        <v>578</v>
      </c>
      <c r="F187" s="143" t="s">
        <v>579</v>
      </c>
      <c r="G187" s="144" t="s">
        <v>156</v>
      </c>
      <c r="H187" s="145">
        <v>4.914</v>
      </c>
      <c r="I187" s="146">
        <v>734</v>
      </c>
      <c r="J187" s="146">
        <f>ROUND(I187*H187,2)</f>
        <v>3606.88</v>
      </c>
      <c r="K187" s="143" t="s">
        <v>733</v>
      </c>
      <c r="L187" s="31"/>
      <c r="M187" s="147" t="s">
        <v>1</v>
      </c>
      <c r="N187" s="148" t="s">
        <v>39</v>
      </c>
      <c r="O187" s="149">
        <v>0</v>
      </c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1" t="s">
        <v>182</v>
      </c>
      <c r="AT187" s="151" t="s">
        <v>141</v>
      </c>
      <c r="AU187" s="151" t="s">
        <v>81</v>
      </c>
      <c r="AY187" s="18" t="s">
        <v>139</v>
      </c>
      <c r="BE187" s="152">
        <f>IF(N187="základní",J187,0)</f>
        <v>3606.88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81</v>
      </c>
      <c r="BK187" s="152">
        <f>ROUND(I187*H187,2)</f>
        <v>3606.88</v>
      </c>
      <c r="BL187" s="18" t="s">
        <v>182</v>
      </c>
      <c r="BM187" s="151" t="s">
        <v>580</v>
      </c>
    </row>
    <row r="188" spans="2:51" s="13" customFormat="1" ht="12">
      <c r="B188" s="163"/>
      <c r="D188" s="153" t="s">
        <v>148</v>
      </c>
      <c r="E188" s="164" t="s">
        <v>1</v>
      </c>
      <c r="F188" s="165" t="s">
        <v>766</v>
      </c>
      <c r="H188" s="166">
        <v>4.914</v>
      </c>
      <c r="L188" s="163"/>
      <c r="M188" s="167"/>
      <c r="N188" s="168"/>
      <c r="O188" s="168"/>
      <c r="P188" s="168"/>
      <c r="Q188" s="168"/>
      <c r="R188" s="168"/>
      <c r="S188" s="168"/>
      <c r="T188" s="169"/>
      <c r="AT188" s="164" t="s">
        <v>148</v>
      </c>
      <c r="AU188" s="164" t="s">
        <v>81</v>
      </c>
      <c r="AV188" s="13" t="s">
        <v>83</v>
      </c>
      <c r="AW188" s="13" t="s">
        <v>31</v>
      </c>
      <c r="AX188" s="13" t="s">
        <v>81</v>
      </c>
      <c r="AY188" s="164" t="s">
        <v>139</v>
      </c>
    </row>
    <row r="189" spans="1:65" s="2" customFormat="1" ht="16.5" customHeight="1">
      <c r="A189" s="30"/>
      <c r="B189" s="140"/>
      <c r="C189" s="141">
        <v>67</v>
      </c>
      <c r="D189" s="141" t="s">
        <v>141</v>
      </c>
      <c r="E189" s="142" t="s">
        <v>581</v>
      </c>
      <c r="F189" s="143" t="s">
        <v>582</v>
      </c>
      <c r="G189" s="144" t="s">
        <v>344</v>
      </c>
      <c r="H189" s="145">
        <v>4.29</v>
      </c>
      <c r="I189" s="146">
        <v>229.5</v>
      </c>
      <c r="J189" s="146">
        <f>ROUND(I189*H189,2)</f>
        <v>984.56</v>
      </c>
      <c r="K189" s="143" t="s">
        <v>733</v>
      </c>
      <c r="L189" s="31"/>
      <c r="M189" s="147" t="s">
        <v>1</v>
      </c>
      <c r="N189" s="148" t="s">
        <v>39</v>
      </c>
      <c r="O189" s="149">
        <v>0</v>
      </c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1" t="s">
        <v>182</v>
      </c>
      <c r="AT189" s="151" t="s">
        <v>141</v>
      </c>
      <c r="AU189" s="151" t="s">
        <v>81</v>
      </c>
      <c r="AY189" s="18" t="s">
        <v>139</v>
      </c>
      <c r="BE189" s="152">
        <f>IF(N189="základní",J189,0)</f>
        <v>984.56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8" t="s">
        <v>81</v>
      </c>
      <c r="BK189" s="152">
        <f>ROUND(I189*H189,2)</f>
        <v>984.56</v>
      </c>
      <c r="BL189" s="18" t="s">
        <v>182</v>
      </c>
      <c r="BM189" s="151" t="s">
        <v>583</v>
      </c>
    </row>
    <row r="190" spans="2:51" s="13" customFormat="1" ht="12">
      <c r="B190" s="163"/>
      <c r="D190" s="153" t="s">
        <v>148</v>
      </c>
      <c r="E190" s="164" t="s">
        <v>1</v>
      </c>
      <c r="F190" s="165" t="s">
        <v>584</v>
      </c>
      <c r="H190" s="166">
        <v>2.65</v>
      </c>
      <c r="L190" s="163"/>
      <c r="M190" s="167"/>
      <c r="N190" s="168"/>
      <c r="O190" s="168"/>
      <c r="P190" s="168"/>
      <c r="Q190" s="168"/>
      <c r="R190" s="168"/>
      <c r="S190" s="168"/>
      <c r="T190" s="169"/>
      <c r="AT190" s="164" t="s">
        <v>148</v>
      </c>
      <c r="AU190" s="164" t="s">
        <v>81</v>
      </c>
      <c r="AV190" s="13" t="s">
        <v>83</v>
      </c>
      <c r="AW190" s="13" t="s">
        <v>31</v>
      </c>
      <c r="AX190" s="13" t="s">
        <v>74</v>
      </c>
      <c r="AY190" s="164" t="s">
        <v>139</v>
      </c>
    </row>
    <row r="191" spans="2:51" s="13" customFormat="1" ht="12">
      <c r="B191" s="163"/>
      <c r="D191" s="153" t="s">
        <v>148</v>
      </c>
      <c r="E191" s="164" t="s">
        <v>1</v>
      </c>
      <c r="F191" s="165" t="s">
        <v>585</v>
      </c>
      <c r="H191" s="166">
        <v>1.64</v>
      </c>
      <c r="L191" s="163"/>
      <c r="M191" s="167"/>
      <c r="N191" s="168"/>
      <c r="O191" s="168"/>
      <c r="P191" s="168"/>
      <c r="Q191" s="168"/>
      <c r="R191" s="168"/>
      <c r="S191" s="168"/>
      <c r="T191" s="169"/>
      <c r="AT191" s="164" t="s">
        <v>148</v>
      </c>
      <c r="AU191" s="164" t="s">
        <v>81</v>
      </c>
      <c r="AV191" s="13" t="s">
        <v>83</v>
      </c>
      <c r="AW191" s="13" t="s">
        <v>31</v>
      </c>
      <c r="AX191" s="13" t="s">
        <v>74</v>
      </c>
      <c r="AY191" s="164" t="s">
        <v>139</v>
      </c>
    </row>
    <row r="192" spans="2:51" s="14" customFormat="1" ht="12">
      <c r="B192" s="170"/>
      <c r="D192" s="153" t="s">
        <v>148</v>
      </c>
      <c r="E192" s="171" t="s">
        <v>1</v>
      </c>
      <c r="F192" s="172" t="s">
        <v>151</v>
      </c>
      <c r="H192" s="173">
        <v>4.29</v>
      </c>
      <c r="L192" s="170"/>
      <c r="M192" s="174"/>
      <c r="N192" s="175"/>
      <c r="O192" s="175"/>
      <c r="P192" s="175"/>
      <c r="Q192" s="175"/>
      <c r="R192" s="175"/>
      <c r="S192" s="175"/>
      <c r="T192" s="176"/>
      <c r="AT192" s="171" t="s">
        <v>148</v>
      </c>
      <c r="AU192" s="171" t="s">
        <v>81</v>
      </c>
      <c r="AV192" s="14" t="s">
        <v>145</v>
      </c>
      <c r="AW192" s="14" t="s">
        <v>31</v>
      </c>
      <c r="AX192" s="14" t="s">
        <v>81</v>
      </c>
      <c r="AY192" s="171" t="s">
        <v>139</v>
      </c>
    </row>
    <row r="193" spans="1:65" s="2" customFormat="1" ht="16.5" customHeight="1">
      <c r="A193" s="30"/>
      <c r="B193" s="140"/>
      <c r="C193" s="177">
        <v>72</v>
      </c>
      <c r="D193" s="177" t="s">
        <v>175</v>
      </c>
      <c r="E193" s="178" t="s">
        <v>586</v>
      </c>
      <c r="F193" s="179" t="s">
        <v>587</v>
      </c>
      <c r="G193" s="180" t="s">
        <v>156</v>
      </c>
      <c r="H193" s="181">
        <v>5.1597</v>
      </c>
      <c r="I193" s="182">
        <v>521</v>
      </c>
      <c r="J193" s="182">
        <f>ROUND(I193*H193,2)</f>
        <v>2688.2</v>
      </c>
      <c r="K193" s="179" t="s">
        <v>733</v>
      </c>
      <c r="L193" s="183"/>
      <c r="M193" s="184" t="s">
        <v>1</v>
      </c>
      <c r="N193" s="185" t="s">
        <v>39</v>
      </c>
      <c r="O193" s="149">
        <v>0</v>
      </c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1" t="s">
        <v>431</v>
      </c>
      <c r="AT193" s="151" t="s">
        <v>175</v>
      </c>
      <c r="AU193" s="151" t="s">
        <v>81</v>
      </c>
      <c r="AY193" s="18" t="s">
        <v>139</v>
      </c>
      <c r="BE193" s="152">
        <f>IF(N193="základní",J193,0)</f>
        <v>2688.2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81</v>
      </c>
      <c r="BK193" s="152">
        <f>ROUND(I193*H193,2)</f>
        <v>2688.2</v>
      </c>
      <c r="BL193" s="18" t="s">
        <v>182</v>
      </c>
      <c r="BM193" s="151" t="s">
        <v>588</v>
      </c>
    </row>
    <row r="194" spans="2:51" s="13" customFormat="1" ht="12">
      <c r="B194" s="163"/>
      <c r="D194" s="153" t="s">
        <v>148</v>
      </c>
      <c r="E194" s="164" t="s">
        <v>1</v>
      </c>
      <c r="F194" s="165" t="s">
        <v>767</v>
      </c>
      <c r="H194" s="166">
        <v>5.1597</v>
      </c>
      <c r="L194" s="163"/>
      <c r="M194" s="167"/>
      <c r="N194" s="168"/>
      <c r="O194" s="168"/>
      <c r="P194" s="168"/>
      <c r="Q194" s="168"/>
      <c r="R194" s="168"/>
      <c r="S194" s="168"/>
      <c r="T194" s="169"/>
      <c r="AT194" s="164" t="s">
        <v>148</v>
      </c>
      <c r="AU194" s="164" t="s">
        <v>81</v>
      </c>
      <c r="AV194" s="13" t="s">
        <v>83</v>
      </c>
      <c r="AW194" s="13" t="s">
        <v>31</v>
      </c>
      <c r="AX194" s="13" t="s">
        <v>74</v>
      </c>
      <c r="AY194" s="164" t="s">
        <v>139</v>
      </c>
    </row>
    <row r="195" spans="2:51" s="14" customFormat="1" ht="12">
      <c r="B195" s="170"/>
      <c r="D195" s="153" t="s">
        <v>148</v>
      </c>
      <c r="E195" s="171" t="s">
        <v>1</v>
      </c>
      <c r="F195" s="172" t="s">
        <v>151</v>
      </c>
      <c r="H195" s="173">
        <v>5.1597</v>
      </c>
      <c r="L195" s="170"/>
      <c r="M195" s="174"/>
      <c r="N195" s="175"/>
      <c r="O195" s="175"/>
      <c r="P195" s="175"/>
      <c r="Q195" s="175"/>
      <c r="R195" s="175"/>
      <c r="S195" s="175"/>
      <c r="T195" s="176"/>
      <c r="AT195" s="171" t="s">
        <v>148</v>
      </c>
      <c r="AU195" s="171" t="s">
        <v>81</v>
      </c>
      <c r="AV195" s="14" t="s">
        <v>145</v>
      </c>
      <c r="AW195" s="14" t="s">
        <v>31</v>
      </c>
      <c r="AX195" s="14" t="s">
        <v>81</v>
      </c>
      <c r="AY195" s="171" t="s">
        <v>139</v>
      </c>
    </row>
    <row r="196" spans="1:65" s="2" customFormat="1" ht="16.5" customHeight="1">
      <c r="A196" s="30"/>
      <c r="B196" s="140"/>
      <c r="C196" s="177">
        <v>73</v>
      </c>
      <c r="D196" s="177" t="s">
        <v>175</v>
      </c>
      <c r="E196" s="178" t="s">
        <v>589</v>
      </c>
      <c r="F196" s="179" t="s">
        <v>590</v>
      </c>
      <c r="G196" s="180" t="s">
        <v>144</v>
      </c>
      <c r="H196" s="181">
        <v>0.08649</v>
      </c>
      <c r="I196" s="182">
        <v>12210</v>
      </c>
      <c r="J196" s="182">
        <f>ROUND(I196*H196,2)</f>
        <v>1056.04</v>
      </c>
      <c r="K196" s="179" t="s">
        <v>733</v>
      </c>
      <c r="L196" s="183"/>
      <c r="M196" s="184" t="s">
        <v>1</v>
      </c>
      <c r="N196" s="185" t="s">
        <v>39</v>
      </c>
      <c r="O196" s="149">
        <v>0</v>
      </c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1" t="s">
        <v>431</v>
      </c>
      <c r="AT196" s="151" t="s">
        <v>175</v>
      </c>
      <c r="AU196" s="151" t="s">
        <v>81</v>
      </c>
      <c r="AY196" s="18" t="s">
        <v>139</v>
      </c>
      <c r="BE196" s="152">
        <f>IF(N196="základní",J196,0)</f>
        <v>1056.04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8" t="s">
        <v>81</v>
      </c>
      <c r="BK196" s="152">
        <f>ROUND(I196*H196,2)</f>
        <v>1056.04</v>
      </c>
      <c r="BL196" s="18" t="s">
        <v>182</v>
      </c>
      <c r="BM196" s="151" t="s">
        <v>591</v>
      </c>
    </row>
    <row r="197" spans="2:51" s="13" customFormat="1" ht="12">
      <c r="B197" s="163"/>
      <c r="D197" s="153" t="s">
        <v>148</v>
      </c>
      <c r="E197" s="164" t="s">
        <v>1</v>
      </c>
      <c r="F197" s="165" t="s">
        <v>592</v>
      </c>
      <c r="H197" s="166">
        <v>0.08649</v>
      </c>
      <c r="L197" s="163"/>
      <c r="M197" s="167"/>
      <c r="N197" s="168"/>
      <c r="O197" s="168"/>
      <c r="P197" s="168"/>
      <c r="Q197" s="168"/>
      <c r="R197" s="168"/>
      <c r="S197" s="168"/>
      <c r="T197" s="169"/>
      <c r="AT197" s="164" t="s">
        <v>148</v>
      </c>
      <c r="AU197" s="164" t="s">
        <v>81</v>
      </c>
      <c r="AV197" s="13" t="s">
        <v>83</v>
      </c>
      <c r="AW197" s="13" t="s">
        <v>31</v>
      </c>
      <c r="AX197" s="13" t="s">
        <v>74</v>
      </c>
      <c r="AY197" s="164" t="s">
        <v>139</v>
      </c>
    </row>
    <row r="198" spans="2:51" s="14" customFormat="1" ht="12">
      <c r="B198" s="170"/>
      <c r="D198" s="153" t="s">
        <v>148</v>
      </c>
      <c r="E198" s="171" t="s">
        <v>1</v>
      </c>
      <c r="F198" s="172" t="s">
        <v>151</v>
      </c>
      <c r="H198" s="173">
        <v>0.08649</v>
      </c>
      <c r="L198" s="170"/>
      <c r="M198" s="174"/>
      <c r="N198" s="175"/>
      <c r="O198" s="175"/>
      <c r="P198" s="175"/>
      <c r="Q198" s="175"/>
      <c r="R198" s="175"/>
      <c r="S198" s="175"/>
      <c r="T198" s="176"/>
      <c r="AT198" s="171" t="s">
        <v>148</v>
      </c>
      <c r="AU198" s="171" t="s">
        <v>81</v>
      </c>
      <c r="AV198" s="14" t="s">
        <v>145</v>
      </c>
      <c r="AW198" s="14" t="s">
        <v>31</v>
      </c>
      <c r="AX198" s="14" t="s">
        <v>81</v>
      </c>
      <c r="AY198" s="171" t="s">
        <v>139</v>
      </c>
    </row>
    <row r="199" spans="1:65" s="2" customFormat="1" ht="21.75" customHeight="1">
      <c r="A199" s="30"/>
      <c r="B199" s="140"/>
      <c r="C199" s="141">
        <v>71</v>
      </c>
      <c r="D199" s="141" t="s">
        <v>141</v>
      </c>
      <c r="E199" s="142" t="s">
        <v>593</v>
      </c>
      <c r="F199" s="143" t="s">
        <v>594</v>
      </c>
      <c r="G199" s="144" t="s">
        <v>209</v>
      </c>
      <c r="H199" s="145">
        <v>83.3568</v>
      </c>
      <c r="I199" s="146">
        <v>5.79</v>
      </c>
      <c r="J199" s="146">
        <f>ROUND(I199*H199,2)</f>
        <v>482.64</v>
      </c>
      <c r="K199" s="143" t="s">
        <v>733</v>
      </c>
      <c r="L199" s="31"/>
      <c r="M199" s="147" t="s">
        <v>1</v>
      </c>
      <c r="N199" s="148" t="s">
        <v>39</v>
      </c>
      <c r="O199" s="149">
        <v>0</v>
      </c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1" t="s">
        <v>182</v>
      </c>
      <c r="AT199" s="151" t="s">
        <v>141</v>
      </c>
      <c r="AU199" s="151" t="s">
        <v>81</v>
      </c>
      <c r="AY199" s="18" t="s">
        <v>139</v>
      </c>
      <c r="BE199" s="152">
        <f>IF(N199="základní",J199,0)</f>
        <v>482.64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81</v>
      </c>
      <c r="BK199" s="152">
        <f>ROUND(I199*H199,2)</f>
        <v>482.64</v>
      </c>
      <c r="BL199" s="18" t="s">
        <v>182</v>
      </c>
      <c r="BM199" s="151" t="s">
        <v>595</v>
      </c>
    </row>
    <row r="200" spans="2:63" s="11" customFormat="1" ht="25.9" customHeight="1">
      <c r="B200" s="130"/>
      <c r="D200" s="131" t="s">
        <v>73</v>
      </c>
      <c r="E200" s="132" t="s">
        <v>596</v>
      </c>
      <c r="F200" s="132" t="s">
        <v>597</v>
      </c>
      <c r="J200" s="133">
        <f>BK200</f>
        <v>-6815.03</v>
      </c>
      <c r="L200" s="130"/>
      <c r="M200" s="134"/>
      <c r="N200" s="135"/>
      <c r="O200" s="135"/>
      <c r="P200" s="136">
        <f>SUM(P201:P204)</f>
        <v>0</v>
      </c>
      <c r="Q200" s="135"/>
      <c r="R200" s="136">
        <f>SUM(R201:R204)</f>
        <v>0</v>
      </c>
      <c r="S200" s="135"/>
      <c r="T200" s="137">
        <f>SUM(T201:T204)</f>
        <v>0</v>
      </c>
      <c r="AR200" s="131" t="s">
        <v>83</v>
      </c>
      <c r="AT200" s="138" t="s">
        <v>73</v>
      </c>
      <c r="AU200" s="138" t="s">
        <v>74</v>
      </c>
      <c r="AY200" s="131" t="s">
        <v>139</v>
      </c>
      <c r="BK200" s="139">
        <f>SUM(BK201:BK204)</f>
        <v>-6815.03</v>
      </c>
    </row>
    <row r="201" spans="1:65" s="2" customFormat="1" ht="24.2" customHeight="1">
      <c r="A201" s="30"/>
      <c r="B201" s="140"/>
      <c r="C201" s="141">
        <v>77</v>
      </c>
      <c r="D201" s="141" t="s">
        <v>141</v>
      </c>
      <c r="E201" s="142" t="s">
        <v>598</v>
      </c>
      <c r="F201" s="143" t="s">
        <v>599</v>
      </c>
      <c r="G201" s="144" t="s">
        <v>344</v>
      </c>
      <c r="H201" s="145">
        <v>-2.05</v>
      </c>
      <c r="I201" s="146">
        <v>495</v>
      </c>
      <c r="J201" s="146">
        <f>ROUND(I201*H201,2)</f>
        <v>-1014.75</v>
      </c>
      <c r="K201" s="143" t="s">
        <v>733</v>
      </c>
      <c r="L201" s="31"/>
      <c r="M201" s="147" t="s">
        <v>1</v>
      </c>
      <c r="N201" s="148" t="s">
        <v>39</v>
      </c>
      <c r="O201" s="149">
        <v>0</v>
      </c>
      <c r="P201" s="149">
        <f>O201*H201</f>
        <v>0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1" t="s">
        <v>182</v>
      </c>
      <c r="AT201" s="151" t="s">
        <v>141</v>
      </c>
      <c r="AU201" s="151" t="s">
        <v>81</v>
      </c>
      <c r="AY201" s="18" t="s">
        <v>139</v>
      </c>
      <c r="BE201" s="152">
        <f>IF(N201="základní",J201,0)</f>
        <v>-1014.75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8" t="s">
        <v>81</v>
      </c>
      <c r="BK201" s="152">
        <f>ROUND(I201*H201,2)</f>
        <v>-1014.75</v>
      </c>
      <c r="BL201" s="18" t="s">
        <v>182</v>
      </c>
      <c r="BM201" s="151" t="s">
        <v>600</v>
      </c>
    </row>
    <row r="202" spans="1:65" s="2" customFormat="1" ht="21.75" customHeight="1">
      <c r="A202" s="30"/>
      <c r="B202" s="140"/>
      <c r="C202" s="141">
        <v>32</v>
      </c>
      <c r="D202" s="141" t="s">
        <v>141</v>
      </c>
      <c r="E202" s="142" t="s">
        <v>601</v>
      </c>
      <c r="F202" s="143" t="s">
        <v>602</v>
      </c>
      <c r="G202" s="144" t="s">
        <v>344</v>
      </c>
      <c r="H202" s="145">
        <v>-15</v>
      </c>
      <c r="I202" s="146">
        <v>371.5</v>
      </c>
      <c r="J202" s="146">
        <f>ROUND(I202*H202,2)</f>
        <v>-5572.5</v>
      </c>
      <c r="K202" s="143" t="s">
        <v>734</v>
      </c>
      <c r="L202" s="31"/>
      <c r="M202" s="147" t="s">
        <v>1</v>
      </c>
      <c r="N202" s="148" t="s">
        <v>39</v>
      </c>
      <c r="O202" s="149">
        <v>0</v>
      </c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1" t="s">
        <v>182</v>
      </c>
      <c r="AT202" s="151" t="s">
        <v>141</v>
      </c>
      <c r="AU202" s="151" t="s">
        <v>81</v>
      </c>
      <c r="AY202" s="18" t="s">
        <v>139</v>
      </c>
      <c r="BE202" s="152">
        <f>IF(N202="základní",J202,0)</f>
        <v>-5572.5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81</v>
      </c>
      <c r="BK202" s="152">
        <f>ROUND(I202*H202,2)</f>
        <v>-5572.5</v>
      </c>
      <c r="BL202" s="18" t="s">
        <v>182</v>
      </c>
      <c r="BM202" s="151" t="s">
        <v>603</v>
      </c>
    </row>
    <row r="203" spans="1:65" s="2" customFormat="1" ht="21.75" customHeight="1">
      <c r="A203" s="30"/>
      <c r="B203" s="140"/>
      <c r="C203" s="141">
        <v>34</v>
      </c>
      <c r="D203" s="141" t="s">
        <v>141</v>
      </c>
      <c r="E203" s="142" t="s">
        <v>604</v>
      </c>
      <c r="F203" s="143" t="s">
        <v>605</v>
      </c>
      <c r="G203" s="144" t="s">
        <v>344</v>
      </c>
      <c r="H203" s="145">
        <v>-0.2</v>
      </c>
      <c r="I203" s="146">
        <v>599</v>
      </c>
      <c r="J203" s="146">
        <f>ROUND(I203*H203,2)</f>
        <v>-119.8</v>
      </c>
      <c r="K203" s="143" t="s">
        <v>734</v>
      </c>
      <c r="L203" s="31"/>
      <c r="M203" s="147" t="s">
        <v>1</v>
      </c>
      <c r="N203" s="148" t="s">
        <v>39</v>
      </c>
      <c r="O203" s="149">
        <v>0</v>
      </c>
      <c r="P203" s="149">
        <f>O203*H203</f>
        <v>0</v>
      </c>
      <c r="Q203" s="149">
        <v>0</v>
      </c>
      <c r="R203" s="149">
        <f>Q203*H203</f>
        <v>0</v>
      </c>
      <c r="S203" s="149">
        <v>0</v>
      </c>
      <c r="T203" s="150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1" t="s">
        <v>182</v>
      </c>
      <c r="AT203" s="151" t="s">
        <v>141</v>
      </c>
      <c r="AU203" s="151" t="s">
        <v>81</v>
      </c>
      <c r="AY203" s="18" t="s">
        <v>139</v>
      </c>
      <c r="BE203" s="152">
        <f>IF(N203="základní",J203,0)</f>
        <v>-119.8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8" t="s">
        <v>81</v>
      </c>
      <c r="BK203" s="152">
        <f>ROUND(I203*H203,2)</f>
        <v>-119.8</v>
      </c>
      <c r="BL203" s="18" t="s">
        <v>182</v>
      </c>
      <c r="BM203" s="151" t="s">
        <v>606</v>
      </c>
    </row>
    <row r="204" spans="1:65" s="2" customFormat="1" ht="21.75" customHeight="1">
      <c r="A204" s="30"/>
      <c r="B204" s="140"/>
      <c r="C204" s="141">
        <v>79</v>
      </c>
      <c r="D204" s="141" t="s">
        <v>141</v>
      </c>
      <c r="E204" s="142" t="s">
        <v>607</v>
      </c>
      <c r="F204" s="143" t="s">
        <v>608</v>
      </c>
      <c r="G204" s="144" t="s">
        <v>209</v>
      </c>
      <c r="H204" s="145">
        <v>-67.0705</v>
      </c>
      <c r="I204" s="146">
        <v>1.61</v>
      </c>
      <c r="J204" s="146">
        <f>ROUND(I204*H204,2)</f>
        <v>-107.98</v>
      </c>
      <c r="K204" s="143" t="s">
        <v>733</v>
      </c>
      <c r="L204" s="31"/>
      <c r="M204" s="147" t="s">
        <v>1</v>
      </c>
      <c r="N204" s="148" t="s">
        <v>39</v>
      </c>
      <c r="O204" s="149">
        <v>0</v>
      </c>
      <c r="P204" s="149">
        <f>O204*H204</f>
        <v>0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1" t="s">
        <v>182</v>
      </c>
      <c r="AT204" s="151" t="s">
        <v>141</v>
      </c>
      <c r="AU204" s="151" t="s">
        <v>81</v>
      </c>
      <c r="AY204" s="18" t="s">
        <v>139</v>
      </c>
      <c r="BE204" s="152">
        <f>IF(N204="základní",J204,0)</f>
        <v>-107.98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8" t="s">
        <v>81</v>
      </c>
      <c r="BK204" s="152">
        <f>ROUND(I204*H204,2)</f>
        <v>-107.98</v>
      </c>
      <c r="BL204" s="18" t="s">
        <v>182</v>
      </c>
      <c r="BM204" s="151" t="s">
        <v>609</v>
      </c>
    </row>
    <row r="205" spans="2:63" s="11" customFormat="1" ht="25.9" customHeight="1">
      <c r="B205" s="130"/>
      <c r="D205" s="131" t="s">
        <v>73</v>
      </c>
      <c r="E205" s="132" t="s">
        <v>610</v>
      </c>
      <c r="F205" s="132" t="s">
        <v>611</v>
      </c>
      <c r="J205" s="133">
        <f>BK205</f>
        <v>10460.179999999998</v>
      </c>
      <c r="L205" s="130"/>
      <c r="M205" s="134"/>
      <c r="N205" s="135"/>
      <c r="O205" s="135"/>
      <c r="P205" s="136">
        <f>SUM(P206:P212)</f>
        <v>0</v>
      </c>
      <c r="Q205" s="135"/>
      <c r="R205" s="136">
        <f>SUM(R206:R212)</f>
        <v>0</v>
      </c>
      <c r="S205" s="135"/>
      <c r="T205" s="137">
        <f>SUM(T206:T212)</f>
        <v>0</v>
      </c>
      <c r="AR205" s="131" t="s">
        <v>83</v>
      </c>
      <c r="AT205" s="138" t="s">
        <v>73</v>
      </c>
      <c r="AU205" s="138" t="s">
        <v>74</v>
      </c>
      <c r="AY205" s="131" t="s">
        <v>139</v>
      </c>
      <c r="BK205" s="139">
        <f>SUM(BK206:BK212)</f>
        <v>10460.179999999998</v>
      </c>
    </row>
    <row r="206" spans="1:65" s="2" customFormat="1" ht="16.5" customHeight="1">
      <c r="A206" s="30"/>
      <c r="B206" s="140"/>
      <c r="C206" s="141">
        <v>81</v>
      </c>
      <c r="D206" s="141" t="s">
        <v>141</v>
      </c>
      <c r="E206" s="142" t="s">
        <v>612</v>
      </c>
      <c r="F206" s="143" t="s">
        <v>613</v>
      </c>
      <c r="G206" s="144" t="s">
        <v>186</v>
      </c>
      <c r="H206" s="145">
        <v>110</v>
      </c>
      <c r="I206" s="146">
        <v>25.4</v>
      </c>
      <c r="J206" s="146">
        <f>ROUND(I206*H206,2)</f>
        <v>2794</v>
      </c>
      <c r="K206" s="143" t="s">
        <v>735</v>
      </c>
      <c r="L206" s="31"/>
      <c r="M206" s="147" t="s">
        <v>1</v>
      </c>
      <c r="N206" s="148" t="s">
        <v>39</v>
      </c>
      <c r="O206" s="149">
        <v>0</v>
      </c>
      <c r="P206" s="149">
        <f>O206*H206</f>
        <v>0</v>
      </c>
      <c r="Q206" s="149">
        <v>0</v>
      </c>
      <c r="R206" s="149">
        <f>Q206*H206</f>
        <v>0</v>
      </c>
      <c r="S206" s="149">
        <v>0</v>
      </c>
      <c r="T206" s="150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1" t="s">
        <v>182</v>
      </c>
      <c r="AT206" s="151" t="s">
        <v>141</v>
      </c>
      <c r="AU206" s="151" t="s">
        <v>81</v>
      </c>
      <c r="AY206" s="18" t="s">
        <v>139</v>
      </c>
      <c r="BE206" s="152">
        <f>IF(N206="základní",J206,0)</f>
        <v>2794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8" t="s">
        <v>81</v>
      </c>
      <c r="BK206" s="152">
        <f>ROUND(I206*H206,2)</f>
        <v>2794</v>
      </c>
      <c r="BL206" s="18" t="s">
        <v>182</v>
      </c>
      <c r="BM206" s="151" t="s">
        <v>614</v>
      </c>
    </row>
    <row r="207" spans="1:65" s="2" customFormat="1" ht="16.5" customHeight="1">
      <c r="A207" s="30"/>
      <c r="B207" s="140"/>
      <c r="C207" s="141">
        <v>82</v>
      </c>
      <c r="D207" s="141" t="s">
        <v>141</v>
      </c>
      <c r="E207" s="142" t="s">
        <v>615</v>
      </c>
      <c r="F207" s="143" t="s">
        <v>616</v>
      </c>
      <c r="G207" s="144" t="s">
        <v>186</v>
      </c>
      <c r="H207" s="145">
        <v>110</v>
      </c>
      <c r="I207" s="146">
        <v>28</v>
      </c>
      <c r="J207" s="146">
        <f>ROUND(I207*H207,2)</f>
        <v>3080</v>
      </c>
      <c r="K207" s="143" t="s">
        <v>735</v>
      </c>
      <c r="L207" s="31"/>
      <c r="M207" s="147" t="s">
        <v>1</v>
      </c>
      <c r="N207" s="148" t="s">
        <v>39</v>
      </c>
      <c r="O207" s="149">
        <v>0</v>
      </c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1" t="s">
        <v>182</v>
      </c>
      <c r="AT207" s="151" t="s">
        <v>141</v>
      </c>
      <c r="AU207" s="151" t="s">
        <v>81</v>
      </c>
      <c r="AY207" s="18" t="s">
        <v>139</v>
      </c>
      <c r="BE207" s="152">
        <f>IF(N207="základní",J207,0)</f>
        <v>3080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8" t="s">
        <v>81</v>
      </c>
      <c r="BK207" s="152">
        <f>ROUND(I207*H207,2)</f>
        <v>3080</v>
      </c>
      <c r="BL207" s="18" t="s">
        <v>182</v>
      </c>
      <c r="BM207" s="151" t="s">
        <v>617</v>
      </c>
    </row>
    <row r="208" spans="1:65" s="2" customFormat="1" ht="16.5" customHeight="1">
      <c r="A208" s="30"/>
      <c r="B208" s="140"/>
      <c r="C208" s="141">
        <v>83</v>
      </c>
      <c r="D208" s="141" t="s">
        <v>141</v>
      </c>
      <c r="E208" s="142" t="s">
        <v>618</v>
      </c>
      <c r="F208" s="143" t="s">
        <v>619</v>
      </c>
      <c r="G208" s="144" t="s">
        <v>186</v>
      </c>
      <c r="H208" s="145">
        <v>110</v>
      </c>
      <c r="I208" s="146">
        <v>17</v>
      </c>
      <c r="J208" s="146">
        <f>ROUND(I208*H208,2)</f>
        <v>1870</v>
      </c>
      <c r="K208" s="143" t="s">
        <v>735</v>
      </c>
      <c r="L208" s="31"/>
      <c r="M208" s="147" t="s">
        <v>1</v>
      </c>
      <c r="N208" s="148" t="s">
        <v>39</v>
      </c>
      <c r="O208" s="149">
        <v>0</v>
      </c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1" t="s">
        <v>182</v>
      </c>
      <c r="AT208" s="151" t="s">
        <v>141</v>
      </c>
      <c r="AU208" s="151" t="s">
        <v>81</v>
      </c>
      <c r="AY208" s="18" t="s">
        <v>139</v>
      </c>
      <c r="BE208" s="152">
        <f>IF(N208="základní",J208,0)</f>
        <v>1870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8" t="s">
        <v>81</v>
      </c>
      <c r="BK208" s="152">
        <f>ROUND(I208*H208,2)</f>
        <v>1870</v>
      </c>
      <c r="BL208" s="18" t="s">
        <v>182</v>
      </c>
      <c r="BM208" s="151" t="s">
        <v>620</v>
      </c>
    </row>
    <row r="209" spans="1:65" s="2" customFormat="1" ht="16.5" customHeight="1">
      <c r="A209" s="30"/>
      <c r="B209" s="140"/>
      <c r="C209" s="177">
        <v>93</v>
      </c>
      <c r="D209" s="177" t="s">
        <v>175</v>
      </c>
      <c r="E209" s="178" t="s">
        <v>621</v>
      </c>
      <c r="F209" s="179" t="s">
        <v>622</v>
      </c>
      <c r="G209" s="180" t="s">
        <v>382</v>
      </c>
      <c r="H209" s="181">
        <v>0.1166</v>
      </c>
      <c r="I209" s="182">
        <v>21700</v>
      </c>
      <c r="J209" s="182">
        <f>ROUND(I209*H209,2)</f>
        <v>2530.22</v>
      </c>
      <c r="K209" s="143" t="s">
        <v>735</v>
      </c>
      <c r="L209" s="183"/>
      <c r="M209" s="184" t="s">
        <v>1</v>
      </c>
      <c r="N209" s="185" t="s">
        <v>39</v>
      </c>
      <c r="O209" s="149">
        <v>0</v>
      </c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1" t="s">
        <v>431</v>
      </c>
      <c r="AT209" s="151" t="s">
        <v>175</v>
      </c>
      <c r="AU209" s="151" t="s">
        <v>81</v>
      </c>
      <c r="AY209" s="18" t="s">
        <v>139</v>
      </c>
      <c r="BE209" s="152">
        <f>IF(N209="základní",J209,0)</f>
        <v>2530.22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8" t="s">
        <v>81</v>
      </c>
      <c r="BK209" s="152">
        <f>ROUND(I209*H209,2)</f>
        <v>2530.22</v>
      </c>
      <c r="BL209" s="18" t="s">
        <v>182</v>
      </c>
      <c r="BM209" s="151" t="s">
        <v>623</v>
      </c>
    </row>
    <row r="210" spans="2:51" s="13" customFormat="1" ht="12">
      <c r="B210" s="163"/>
      <c r="D210" s="153" t="s">
        <v>148</v>
      </c>
      <c r="E210" s="164" t="s">
        <v>1</v>
      </c>
      <c r="F210" s="165" t="s">
        <v>624</v>
      </c>
      <c r="H210" s="166">
        <v>0.1166</v>
      </c>
      <c r="L210" s="163"/>
      <c r="M210" s="167"/>
      <c r="N210" s="168"/>
      <c r="O210" s="168"/>
      <c r="P210" s="168"/>
      <c r="Q210" s="168"/>
      <c r="R210" s="168"/>
      <c r="S210" s="168"/>
      <c r="T210" s="169"/>
      <c r="AT210" s="164" t="s">
        <v>148</v>
      </c>
      <c r="AU210" s="164" t="s">
        <v>81</v>
      </c>
      <c r="AV210" s="13" t="s">
        <v>83</v>
      </c>
      <c r="AW210" s="13" t="s">
        <v>31</v>
      </c>
      <c r="AX210" s="13" t="s">
        <v>74</v>
      </c>
      <c r="AY210" s="164" t="s">
        <v>139</v>
      </c>
    </row>
    <row r="211" spans="2:51" s="14" customFormat="1" ht="12">
      <c r="B211" s="170"/>
      <c r="D211" s="153" t="s">
        <v>148</v>
      </c>
      <c r="E211" s="171" t="s">
        <v>1</v>
      </c>
      <c r="F211" s="172" t="s">
        <v>151</v>
      </c>
      <c r="H211" s="173">
        <v>0.1166</v>
      </c>
      <c r="L211" s="170"/>
      <c r="M211" s="174"/>
      <c r="N211" s="175"/>
      <c r="O211" s="175"/>
      <c r="P211" s="175"/>
      <c r="Q211" s="175"/>
      <c r="R211" s="175"/>
      <c r="S211" s="175"/>
      <c r="T211" s="176"/>
      <c r="AT211" s="171" t="s">
        <v>148</v>
      </c>
      <c r="AU211" s="171" t="s">
        <v>81</v>
      </c>
      <c r="AV211" s="14" t="s">
        <v>145</v>
      </c>
      <c r="AW211" s="14" t="s">
        <v>31</v>
      </c>
      <c r="AX211" s="14" t="s">
        <v>81</v>
      </c>
      <c r="AY211" s="171" t="s">
        <v>139</v>
      </c>
    </row>
    <row r="212" spans="1:65" s="2" customFormat="1" ht="21.75" customHeight="1">
      <c r="A212" s="30"/>
      <c r="B212" s="140"/>
      <c r="C212" s="141">
        <v>85</v>
      </c>
      <c r="D212" s="141" t="s">
        <v>141</v>
      </c>
      <c r="E212" s="142" t="s">
        <v>207</v>
      </c>
      <c r="F212" s="143" t="s">
        <v>625</v>
      </c>
      <c r="G212" s="144" t="s">
        <v>209</v>
      </c>
      <c r="H212" s="145">
        <v>102.7422</v>
      </c>
      <c r="I212" s="146">
        <v>1.81</v>
      </c>
      <c r="J212" s="146">
        <f>ROUND(I212*H212,2)</f>
        <v>185.96</v>
      </c>
      <c r="K212" s="143" t="s">
        <v>735</v>
      </c>
      <c r="L212" s="31"/>
      <c r="M212" s="195" t="s">
        <v>1</v>
      </c>
      <c r="N212" s="196" t="s">
        <v>39</v>
      </c>
      <c r="O212" s="197">
        <v>0</v>
      </c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1" t="s">
        <v>182</v>
      </c>
      <c r="AT212" s="151" t="s">
        <v>141</v>
      </c>
      <c r="AU212" s="151" t="s">
        <v>81</v>
      </c>
      <c r="AY212" s="18" t="s">
        <v>139</v>
      </c>
      <c r="BE212" s="152">
        <f>IF(N212="základní",J212,0)</f>
        <v>185.96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8" t="s">
        <v>81</v>
      </c>
      <c r="BK212" s="152">
        <f>ROUND(I212*H212,2)</f>
        <v>185.96</v>
      </c>
      <c r="BL212" s="18" t="s">
        <v>182</v>
      </c>
      <c r="BM212" s="151" t="s">
        <v>626</v>
      </c>
    </row>
    <row r="213" spans="2:63" s="11" customFormat="1" ht="25.9" customHeight="1">
      <c r="B213" s="130"/>
      <c r="D213" s="131" t="s">
        <v>768</v>
      </c>
      <c r="E213" s="132">
        <v>9999</v>
      </c>
      <c r="F213" s="132" t="s">
        <v>769</v>
      </c>
      <c r="J213" s="133">
        <f>BK213</f>
        <v>2904</v>
      </c>
      <c r="L213" s="130"/>
      <c r="M213" s="134"/>
      <c r="N213" s="135"/>
      <c r="O213" s="135"/>
      <c r="P213" s="136">
        <f>SUM(P214:P220)</f>
        <v>0</v>
      </c>
      <c r="Q213" s="135"/>
      <c r="R213" s="136">
        <f>SUM(R214:R220)</f>
        <v>0</v>
      </c>
      <c r="S213" s="135"/>
      <c r="T213" s="137">
        <f>SUM(T214:T220)</f>
        <v>0</v>
      </c>
      <c r="AR213" s="131" t="s">
        <v>83</v>
      </c>
      <c r="AT213" s="138" t="s">
        <v>73</v>
      </c>
      <c r="AU213" s="138" t="s">
        <v>74</v>
      </c>
      <c r="AY213" s="131" t="s">
        <v>139</v>
      </c>
      <c r="BK213" s="139">
        <f>SUM(BK214:BK220)</f>
        <v>2904</v>
      </c>
    </row>
    <row r="214" spans="1:65" s="2" customFormat="1" ht="16.5" customHeight="1">
      <c r="A214" s="214"/>
      <c r="B214" s="140"/>
      <c r="C214" s="141"/>
      <c r="D214" s="141" t="s">
        <v>141</v>
      </c>
      <c r="E214" s="142" t="s">
        <v>770</v>
      </c>
      <c r="F214" s="143" t="s">
        <v>771</v>
      </c>
      <c r="G214" s="144" t="s">
        <v>772</v>
      </c>
      <c r="H214" s="145">
        <v>4</v>
      </c>
      <c r="I214" s="146">
        <v>726</v>
      </c>
      <c r="J214" s="146">
        <f>ROUND(I214*H214,2)</f>
        <v>2904</v>
      </c>
      <c r="K214" s="143" t="s">
        <v>736</v>
      </c>
      <c r="L214" s="31"/>
      <c r="M214" s="147" t="s">
        <v>1</v>
      </c>
      <c r="N214" s="148" t="s">
        <v>39</v>
      </c>
      <c r="O214" s="149">
        <v>0</v>
      </c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21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/>
      <c r="AR214" s="151" t="s">
        <v>182</v>
      </c>
      <c r="AT214" s="151" t="s">
        <v>141</v>
      </c>
      <c r="AU214" s="151" t="s">
        <v>81</v>
      </c>
      <c r="AY214" s="18" t="s">
        <v>139</v>
      </c>
      <c r="BE214" s="152">
        <f>IF(N214="základní",J214,0)</f>
        <v>2904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81</v>
      </c>
      <c r="BK214" s="152">
        <f>ROUND(I214*H214,2)</f>
        <v>2904</v>
      </c>
      <c r="BL214" s="18" t="s">
        <v>182</v>
      </c>
      <c r="BM214" s="151" t="s">
        <v>614</v>
      </c>
    </row>
    <row r="215" spans="1:31" s="2" customFormat="1" ht="6.95" customHeight="1">
      <c r="A215" s="30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31"/>
      <c r="M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</row>
  </sheetData>
  <autoFilter ref="C130:K212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9"/>
  <sheetViews>
    <sheetView showGridLines="0" workbookViewId="0" topLeftCell="A159">
      <selection activeCell="C189" sqref="C1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9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107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5" t="str">
        <f>'Rekapitulace stavby'!K6</f>
        <v>Bytový dům, ul. K Archivu 1993/2, Nový Jičín</v>
      </c>
      <c r="F7" s="256"/>
      <c r="G7" s="256"/>
      <c r="H7" s="256"/>
      <c r="L7" s="21"/>
    </row>
    <row r="8" spans="2:12" ht="12.75">
      <c r="B8" s="21"/>
      <c r="D8" s="27" t="s">
        <v>108</v>
      </c>
      <c r="L8" s="21"/>
    </row>
    <row r="9" spans="2:12" s="1" customFormat="1" ht="16.5" customHeight="1">
      <c r="B9" s="21"/>
      <c r="E9" s="255" t="s">
        <v>109</v>
      </c>
      <c r="F9" s="243"/>
      <c r="G9" s="243"/>
      <c r="H9" s="243"/>
      <c r="L9" s="21"/>
    </row>
    <row r="10" spans="2:12" s="1" customFormat="1" ht="12" customHeight="1">
      <c r="B10" s="21"/>
      <c r="D10" s="27" t="s">
        <v>110</v>
      </c>
      <c r="L10" s="21"/>
    </row>
    <row r="11" spans="1:31" s="2" customFormat="1" ht="16.5" customHeight="1">
      <c r="A11" s="30"/>
      <c r="B11" s="31"/>
      <c r="C11" s="30"/>
      <c r="D11" s="30"/>
      <c r="E11" s="257" t="s">
        <v>111</v>
      </c>
      <c r="F11" s="258"/>
      <c r="G11" s="258"/>
      <c r="H11" s="258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112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15" t="s">
        <v>627</v>
      </c>
      <c r="F13" s="258"/>
      <c r="G13" s="258"/>
      <c r="H13" s="258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44516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42" t="str">
        <f>'Rekapitulace stavby'!E14</f>
        <v>NOSTA, s.r.o.</v>
      </c>
      <c r="F22" s="242"/>
      <c r="G22" s="242"/>
      <c r="H22" s="242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45" t="s">
        <v>1</v>
      </c>
      <c r="F31" s="245"/>
      <c r="G31" s="245"/>
      <c r="H31" s="245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ROUND(J129,2)</f>
        <v>472577.1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ROUND((SUM(BE129:BE188)),2)</f>
        <v>472577.1</v>
      </c>
      <c r="G37" s="30"/>
      <c r="H37" s="30"/>
      <c r="I37" s="104">
        <v>0.21</v>
      </c>
      <c r="J37" s="103">
        <f>ROUND(((SUM(BE129:BE188))*I37),2)</f>
        <v>99241.19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ROUND((SUM(BF129:BF188)),2)</f>
        <v>0</v>
      </c>
      <c r="G38" s="30"/>
      <c r="H38" s="30"/>
      <c r="I38" s="104">
        <v>0.15</v>
      </c>
      <c r="J38" s="103">
        <f>ROUND(((SUM(BF129:BF188))*I38),2)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ROUND((SUM(BG129:BG188)),2)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ROUND((SUM(BH129:BH188)),2)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ROUND((SUM(BI129:BI188)),2)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571818.29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5" t="str">
        <f>E7</f>
        <v>Bytový dům, ul. K Archivu 1993/2, Nový Jičín</v>
      </c>
      <c r="F85" s="256"/>
      <c r="G85" s="256"/>
      <c r="H85" s="25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108</v>
      </c>
      <c r="L86" s="21"/>
    </row>
    <row r="87" spans="2:12" s="1" customFormat="1" ht="16.5" customHeight="1">
      <c r="B87" s="21"/>
      <c r="E87" s="255" t="s">
        <v>109</v>
      </c>
      <c r="F87" s="243"/>
      <c r="G87" s="243"/>
      <c r="H87" s="243"/>
      <c r="L87" s="21"/>
    </row>
    <row r="88" spans="2:12" s="1" customFormat="1" ht="12" customHeight="1">
      <c r="B88" s="21"/>
      <c r="C88" s="27" t="s">
        <v>110</v>
      </c>
      <c r="L88" s="21"/>
    </row>
    <row r="89" spans="1:31" s="2" customFormat="1" ht="16.5" customHeight="1">
      <c r="A89" s="30"/>
      <c r="B89" s="31"/>
      <c r="C89" s="30"/>
      <c r="D89" s="30"/>
      <c r="E89" s="257" t="s">
        <v>111</v>
      </c>
      <c r="F89" s="258"/>
      <c r="G89" s="258"/>
      <c r="H89" s="258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112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15" t="str">
        <f>E13</f>
        <v>022 - ZM 022 - Bourání betonové mazaniny s kari sítí na střeše, odbourání větracích šachet, betonáž</v>
      </c>
      <c r="F91" s="258"/>
      <c r="G91" s="258"/>
      <c r="H91" s="258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44516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115</v>
      </c>
      <c r="D98" s="105"/>
      <c r="E98" s="105"/>
      <c r="F98" s="105"/>
      <c r="G98" s="105"/>
      <c r="H98" s="105"/>
      <c r="I98" s="105"/>
      <c r="J98" s="114" t="s">
        <v>116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117</v>
      </c>
      <c r="D100" s="30"/>
      <c r="E100" s="30"/>
      <c r="F100" s="30"/>
      <c r="G100" s="30"/>
      <c r="H100" s="30"/>
      <c r="I100" s="30"/>
      <c r="J100" s="69">
        <f>J129</f>
        <v>472577.10000000003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118</v>
      </c>
    </row>
    <row r="101" spans="2:12" s="9" customFormat="1" ht="24.95" customHeight="1">
      <c r="B101" s="116"/>
      <c r="D101" s="117" t="s">
        <v>628</v>
      </c>
      <c r="E101" s="118"/>
      <c r="F101" s="118"/>
      <c r="G101" s="118"/>
      <c r="H101" s="118"/>
      <c r="I101" s="118"/>
      <c r="J101" s="119">
        <f>J130</f>
        <v>9598.220000000001</v>
      </c>
      <c r="L101" s="116"/>
    </row>
    <row r="102" spans="2:12" s="9" customFormat="1" ht="24.95" customHeight="1">
      <c r="B102" s="116"/>
      <c r="D102" s="117" t="s">
        <v>629</v>
      </c>
      <c r="E102" s="118"/>
      <c r="F102" s="118"/>
      <c r="G102" s="118"/>
      <c r="H102" s="118"/>
      <c r="I102" s="118"/>
      <c r="J102" s="119">
        <f>J149</f>
        <v>180156.17</v>
      </c>
      <c r="L102" s="116"/>
    </row>
    <row r="103" spans="2:12" s="9" customFormat="1" ht="24.95" customHeight="1">
      <c r="B103" s="116"/>
      <c r="D103" s="117" t="s">
        <v>630</v>
      </c>
      <c r="E103" s="118"/>
      <c r="F103" s="118"/>
      <c r="G103" s="118"/>
      <c r="H103" s="118"/>
      <c r="I103" s="118"/>
      <c r="J103" s="119">
        <f>J153</f>
        <v>194907.57</v>
      </c>
      <c r="L103" s="116"/>
    </row>
    <row r="104" spans="2:12" s="9" customFormat="1" ht="24.95" customHeight="1">
      <c r="B104" s="116"/>
      <c r="D104" s="117" t="s">
        <v>123</v>
      </c>
      <c r="E104" s="118"/>
      <c r="F104" s="118"/>
      <c r="G104" s="118"/>
      <c r="H104" s="118"/>
      <c r="I104" s="118"/>
      <c r="J104" s="119">
        <f>J171</f>
        <v>31120.21</v>
      </c>
      <c r="L104" s="116"/>
    </row>
    <row r="105" spans="2:12" s="9" customFormat="1" ht="24.95" customHeight="1">
      <c r="B105" s="116"/>
      <c r="D105" s="117" t="s">
        <v>631</v>
      </c>
      <c r="E105" s="118"/>
      <c r="F105" s="118"/>
      <c r="G105" s="118"/>
      <c r="H105" s="118"/>
      <c r="I105" s="118"/>
      <c r="J105" s="119">
        <f>J173</f>
        <v>56794.93000000001</v>
      </c>
      <c r="L105" s="116"/>
    </row>
    <row r="106" spans="1:31" s="2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>
      <c r="A112" s="30"/>
      <c r="B112" s="31"/>
      <c r="C112" s="22" t="s">
        <v>125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14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5" customHeight="1">
      <c r="A115" s="30"/>
      <c r="B115" s="31"/>
      <c r="C115" s="30"/>
      <c r="D115" s="30"/>
      <c r="E115" s="255" t="str">
        <f>E7</f>
        <v>Bytový dům, ul. K Archivu 1993/2, Nový Jičín</v>
      </c>
      <c r="F115" s="256"/>
      <c r="G115" s="256"/>
      <c r="H115" s="256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2:12" s="1" customFormat="1" ht="12" customHeight="1">
      <c r="B116" s="21"/>
      <c r="C116" s="27" t="s">
        <v>108</v>
      </c>
      <c r="L116" s="21"/>
    </row>
    <row r="117" spans="2:12" s="1" customFormat="1" ht="16.5" customHeight="1">
      <c r="B117" s="21"/>
      <c r="E117" s="255" t="s">
        <v>109</v>
      </c>
      <c r="F117" s="243"/>
      <c r="G117" s="243"/>
      <c r="H117" s="243"/>
      <c r="L117" s="21"/>
    </row>
    <row r="118" spans="2:12" s="1" customFormat="1" ht="12" customHeight="1">
      <c r="B118" s="21"/>
      <c r="C118" s="27" t="s">
        <v>110</v>
      </c>
      <c r="L118" s="21"/>
    </row>
    <row r="119" spans="1:31" s="2" customFormat="1" ht="16.5" customHeight="1">
      <c r="A119" s="30"/>
      <c r="B119" s="31"/>
      <c r="C119" s="30"/>
      <c r="D119" s="30"/>
      <c r="E119" s="257" t="s">
        <v>111</v>
      </c>
      <c r="F119" s="258"/>
      <c r="G119" s="258"/>
      <c r="H119" s="258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112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30" customHeight="1">
      <c r="A121" s="30"/>
      <c r="B121" s="31"/>
      <c r="C121" s="30"/>
      <c r="D121" s="30"/>
      <c r="E121" s="215" t="str">
        <f>E13</f>
        <v>022 - ZM 022 - Bourání betonové mazaniny s kari sítí na střeše, odbourání větracích šachet, betonáž</v>
      </c>
      <c r="F121" s="258"/>
      <c r="G121" s="258"/>
      <c r="H121" s="258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18</v>
      </c>
      <c r="D123" s="30"/>
      <c r="E123" s="30"/>
      <c r="F123" s="25" t="str">
        <f>F16</f>
        <v xml:space="preserve"> </v>
      </c>
      <c r="G123" s="30"/>
      <c r="H123" s="30"/>
      <c r="I123" s="27" t="s">
        <v>20</v>
      </c>
      <c r="J123" s="53">
        <f>IF(J16="","",J16)</f>
        <v>44516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21</v>
      </c>
      <c r="D125" s="30"/>
      <c r="E125" s="30"/>
      <c r="F125" s="25" t="str">
        <f>E19</f>
        <v xml:space="preserve">Město Nový Jičín - </v>
      </c>
      <c r="G125" s="30"/>
      <c r="H125" s="30"/>
      <c r="I125" s="27" t="s">
        <v>30</v>
      </c>
      <c r="J125" s="28" t="str">
        <f>E25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2" customHeight="1">
      <c r="A126" s="30"/>
      <c r="B126" s="31"/>
      <c r="C126" s="27" t="s">
        <v>27</v>
      </c>
      <c r="D126" s="30"/>
      <c r="E126" s="30"/>
      <c r="F126" s="25" t="str">
        <f>IF(E22="","",E22)</f>
        <v>NOSTA, s.r.o.</v>
      </c>
      <c r="G126" s="30"/>
      <c r="H126" s="30"/>
      <c r="I126" s="27" t="s">
        <v>32</v>
      </c>
      <c r="J126" s="28" t="str">
        <f>E28</f>
        <v xml:space="preserve"> 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0" customFormat="1" ht="29.25" customHeight="1">
      <c r="A128" s="120"/>
      <c r="B128" s="121"/>
      <c r="C128" s="122" t="s">
        <v>126</v>
      </c>
      <c r="D128" s="123" t="s">
        <v>59</v>
      </c>
      <c r="E128" s="123" t="s">
        <v>55</v>
      </c>
      <c r="F128" s="123" t="s">
        <v>56</v>
      </c>
      <c r="G128" s="123" t="s">
        <v>127</v>
      </c>
      <c r="H128" s="123" t="s">
        <v>128</v>
      </c>
      <c r="I128" s="123" t="s">
        <v>129</v>
      </c>
      <c r="J128" s="123" t="s">
        <v>116</v>
      </c>
      <c r="K128" s="124" t="s">
        <v>130</v>
      </c>
      <c r="L128" s="125"/>
      <c r="M128" s="60" t="s">
        <v>1</v>
      </c>
      <c r="N128" s="61" t="s">
        <v>38</v>
      </c>
      <c r="O128" s="61" t="s">
        <v>131</v>
      </c>
      <c r="P128" s="61" t="s">
        <v>132</v>
      </c>
      <c r="Q128" s="61" t="s">
        <v>133</v>
      </c>
      <c r="R128" s="61" t="s">
        <v>134</v>
      </c>
      <c r="S128" s="61" t="s">
        <v>135</v>
      </c>
      <c r="T128" s="62" t="s">
        <v>136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3" s="2" customFormat="1" ht="22.9" customHeight="1">
      <c r="A129" s="30"/>
      <c r="B129" s="31"/>
      <c r="C129" s="67" t="s">
        <v>137</v>
      </c>
      <c r="D129" s="30"/>
      <c r="E129" s="30"/>
      <c r="F129" s="30"/>
      <c r="G129" s="30"/>
      <c r="H129" s="30"/>
      <c r="I129" s="30"/>
      <c r="J129" s="126">
        <f>BK129</f>
        <v>472577.10000000003</v>
      </c>
      <c r="K129" s="30"/>
      <c r="L129" s="31"/>
      <c r="M129" s="63"/>
      <c r="N129" s="54"/>
      <c r="O129" s="64"/>
      <c r="P129" s="127">
        <f>P130+P149+P153+P171+P173</f>
        <v>774.2838662400001</v>
      </c>
      <c r="Q129" s="64"/>
      <c r="R129" s="127">
        <f>R130+R149+R153+R171+R173</f>
        <v>82.9434092688</v>
      </c>
      <c r="S129" s="64"/>
      <c r="T129" s="128">
        <f>T130+T149+T153+T171+T173</f>
        <v>54.382361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73</v>
      </c>
      <c r="AU129" s="18" t="s">
        <v>118</v>
      </c>
      <c r="BK129" s="129">
        <f>BK130+BK149+BK153+BK171+BK173</f>
        <v>472577.10000000003</v>
      </c>
    </row>
    <row r="130" spans="2:63" s="11" customFormat="1" ht="25.9" customHeight="1">
      <c r="B130" s="130"/>
      <c r="D130" s="131" t="s">
        <v>73</v>
      </c>
      <c r="E130" s="132" t="s">
        <v>145</v>
      </c>
      <c r="F130" s="132" t="s">
        <v>393</v>
      </c>
      <c r="J130" s="133">
        <f>BK130</f>
        <v>9598.220000000001</v>
      </c>
      <c r="L130" s="130"/>
      <c r="M130" s="134"/>
      <c r="N130" s="135"/>
      <c r="O130" s="135"/>
      <c r="P130" s="136">
        <f>SUM(P131:P148)</f>
        <v>2.55191488</v>
      </c>
      <c r="Q130" s="135"/>
      <c r="R130" s="136">
        <f>SUM(R131:R148)</f>
        <v>3.5922877688</v>
      </c>
      <c r="S130" s="135"/>
      <c r="T130" s="137">
        <f>SUM(T131:T148)</f>
        <v>0</v>
      </c>
      <c r="AR130" s="131" t="s">
        <v>81</v>
      </c>
      <c r="AT130" s="138" t="s">
        <v>73</v>
      </c>
      <c r="AU130" s="138" t="s">
        <v>74</v>
      </c>
      <c r="AY130" s="131" t="s">
        <v>139</v>
      </c>
      <c r="BK130" s="139">
        <f>SUM(BK131:BK148)</f>
        <v>9598.220000000001</v>
      </c>
    </row>
    <row r="131" spans="1:65" s="2" customFormat="1" ht="49.15" customHeight="1">
      <c r="A131" s="30"/>
      <c r="B131" s="140"/>
      <c r="C131" s="141">
        <v>15</v>
      </c>
      <c r="D131" s="141" t="s">
        <v>141</v>
      </c>
      <c r="E131" s="142" t="s">
        <v>632</v>
      </c>
      <c r="F131" s="143" t="s">
        <v>633</v>
      </c>
      <c r="G131" s="144" t="s">
        <v>144</v>
      </c>
      <c r="H131" s="145">
        <v>1.42512</v>
      </c>
      <c r="I131" s="146">
        <v>3618.8</v>
      </c>
      <c r="J131" s="146">
        <f>ROUND(I131*H131,2)</f>
        <v>5157.22</v>
      </c>
      <c r="K131" s="143" t="s">
        <v>726</v>
      </c>
      <c r="L131" s="31"/>
      <c r="M131" s="147" t="s">
        <v>1</v>
      </c>
      <c r="N131" s="148" t="s">
        <v>39</v>
      </c>
      <c r="O131" s="149">
        <v>1.224</v>
      </c>
      <c r="P131" s="149">
        <f>O131*H131</f>
        <v>1.74434688</v>
      </c>
      <c r="Q131" s="149">
        <v>2.45343</v>
      </c>
      <c r="R131" s="149">
        <f>Q131*H131</f>
        <v>3.4964321616</v>
      </c>
      <c r="S131" s="149">
        <v>0</v>
      </c>
      <c r="T131" s="15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1" t="s">
        <v>145</v>
      </c>
      <c r="AT131" s="151" t="s">
        <v>141</v>
      </c>
      <c r="AU131" s="151" t="s">
        <v>81</v>
      </c>
      <c r="AY131" s="18" t="s">
        <v>139</v>
      </c>
      <c r="BE131" s="152">
        <f>IF(N131="základní",J131,0)</f>
        <v>5157.22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8" t="s">
        <v>81</v>
      </c>
      <c r="BK131" s="152">
        <f>ROUND(I131*H131,2)</f>
        <v>5157.22</v>
      </c>
      <c r="BL131" s="18" t="s">
        <v>145</v>
      </c>
      <c r="BM131" s="151" t="s">
        <v>634</v>
      </c>
    </row>
    <row r="132" spans="2:51" s="12" customFormat="1" ht="12">
      <c r="B132" s="157"/>
      <c r="D132" s="153" t="s">
        <v>148</v>
      </c>
      <c r="E132" s="158" t="s">
        <v>1</v>
      </c>
      <c r="F132" s="159" t="s">
        <v>635</v>
      </c>
      <c r="H132" s="158" t="s">
        <v>1</v>
      </c>
      <c r="L132" s="157"/>
      <c r="M132" s="160"/>
      <c r="N132" s="161"/>
      <c r="O132" s="161"/>
      <c r="P132" s="161"/>
      <c r="Q132" s="161"/>
      <c r="R132" s="161"/>
      <c r="S132" s="161"/>
      <c r="T132" s="162"/>
      <c r="AT132" s="158" t="s">
        <v>148</v>
      </c>
      <c r="AU132" s="158" t="s">
        <v>81</v>
      </c>
      <c r="AV132" s="12" t="s">
        <v>81</v>
      </c>
      <c r="AW132" s="12" t="s">
        <v>31</v>
      </c>
      <c r="AX132" s="12" t="s">
        <v>74</v>
      </c>
      <c r="AY132" s="158" t="s">
        <v>139</v>
      </c>
    </row>
    <row r="133" spans="2:51" s="13" customFormat="1" ht="12">
      <c r="B133" s="163"/>
      <c r="D133" s="153" t="s">
        <v>148</v>
      </c>
      <c r="E133" s="164" t="s">
        <v>1</v>
      </c>
      <c r="F133" s="165" t="s">
        <v>636</v>
      </c>
      <c r="H133" s="166">
        <v>1.35228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148</v>
      </c>
      <c r="AU133" s="164" t="s">
        <v>81</v>
      </c>
      <c r="AV133" s="13" t="s">
        <v>83</v>
      </c>
      <c r="AW133" s="13" t="s">
        <v>31</v>
      </c>
      <c r="AX133" s="13" t="s">
        <v>74</v>
      </c>
      <c r="AY133" s="164" t="s">
        <v>139</v>
      </c>
    </row>
    <row r="134" spans="2:51" s="13" customFormat="1" ht="12">
      <c r="B134" s="163"/>
      <c r="D134" s="153" t="s">
        <v>148</v>
      </c>
      <c r="E134" s="164" t="s">
        <v>1</v>
      </c>
      <c r="F134" s="165" t="s">
        <v>637</v>
      </c>
      <c r="H134" s="166">
        <v>0.05664</v>
      </c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148</v>
      </c>
      <c r="AU134" s="164" t="s">
        <v>81</v>
      </c>
      <c r="AV134" s="13" t="s">
        <v>83</v>
      </c>
      <c r="AW134" s="13" t="s">
        <v>31</v>
      </c>
      <c r="AX134" s="13" t="s">
        <v>74</v>
      </c>
      <c r="AY134" s="164" t="s">
        <v>139</v>
      </c>
    </row>
    <row r="135" spans="2:51" s="13" customFormat="1" ht="12">
      <c r="B135" s="163"/>
      <c r="D135" s="153" t="s">
        <v>148</v>
      </c>
      <c r="E135" s="164" t="s">
        <v>1</v>
      </c>
      <c r="F135" s="165" t="s">
        <v>638</v>
      </c>
      <c r="H135" s="166">
        <v>0.0162</v>
      </c>
      <c r="L135" s="163"/>
      <c r="M135" s="167"/>
      <c r="N135" s="168"/>
      <c r="O135" s="168"/>
      <c r="P135" s="168"/>
      <c r="Q135" s="168"/>
      <c r="R135" s="168"/>
      <c r="S135" s="168"/>
      <c r="T135" s="169"/>
      <c r="AT135" s="164" t="s">
        <v>148</v>
      </c>
      <c r="AU135" s="164" t="s">
        <v>81</v>
      </c>
      <c r="AV135" s="13" t="s">
        <v>83</v>
      </c>
      <c r="AW135" s="13" t="s">
        <v>31</v>
      </c>
      <c r="AX135" s="13" t="s">
        <v>74</v>
      </c>
      <c r="AY135" s="164" t="s">
        <v>139</v>
      </c>
    </row>
    <row r="136" spans="2:51" s="14" customFormat="1" ht="12">
      <c r="B136" s="170"/>
      <c r="D136" s="153" t="s">
        <v>148</v>
      </c>
      <c r="E136" s="171" t="s">
        <v>1</v>
      </c>
      <c r="F136" s="172" t="s">
        <v>151</v>
      </c>
      <c r="H136" s="173">
        <v>1.42512</v>
      </c>
      <c r="L136" s="170"/>
      <c r="M136" s="174"/>
      <c r="N136" s="175"/>
      <c r="O136" s="175"/>
      <c r="P136" s="175"/>
      <c r="Q136" s="175"/>
      <c r="R136" s="175"/>
      <c r="S136" s="175"/>
      <c r="T136" s="176"/>
      <c r="AT136" s="171" t="s">
        <v>148</v>
      </c>
      <c r="AU136" s="171" t="s">
        <v>81</v>
      </c>
      <c r="AV136" s="14" t="s">
        <v>145</v>
      </c>
      <c r="AW136" s="14" t="s">
        <v>31</v>
      </c>
      <c r="AX136" s="14" t="s">
        <v>81</v>
      </c>
      <c r="AY136" s="171" t="s">
        <v>139</v>
      </c>
    </row>
    <row r="137" spans="1:65" s="2" customFormat="1" ht="24.2" customHeight="1">
      <c r="A137" s="30"/>
      <c r="B137" s="140"/>
      <c r="C137" s="141"/>
      <c r="D137" s="141" t="s">
        <v>141</v>
      </c>
      <c r="E137" s="142" t="s">
        <v>639</v>
      </c>
      <c r="F137" s="143" t="s">
        <v>640</v>
      </c>
      <c r="G137" s="144" t="s">
        <v>156</v>
      </c>
      <c r="H137" s="145">
        <v>5.938</v>
      </c>
      <c r="I137" s="146">
        <v>583.2</v>
      </c>
      <c r="J137" s="146">
        <f>ROUND(I137*H137,2)</f>
        <v>3463.04</v>
      </c>
      <c r="K137" s="143" t="s">
        <v>728</v>
      </c>
      <c r="L137" s="31"/>
      <c r="M137" s="147" t="s">
        <v>1</v>
      </c>
      <c r="N137" s="148" t="s">
        <v>39</v>
      </c>
      <c r="O137" s="149">
        <v>0.136</v>
      </c>
      <c r="P137" s="149">
        <f>O137*H137</f>
        <v>0.8075680000000001</v>
      </c>
      <c r="Q137" s="149">
        <v>0.01053</v>
      </c>
      <c r="R137" s="149">
        <f>Q137*H137</f>
        <v>0.06252714</v>
      </c>
      <c r="S137" s="149">
        <v>0</v>
      </c>
      <c r="T137" s="15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1" t="s">
        <v>145</v>
      </c>
      <c r="AT137" s="151" t="s">
        <v>141</v>
      </c>
      <c r="AU137" s="151" t="s">
        <v>81</v>
      </c>
      <c r="AY137" s="18" t="s">
        <v>139</v>
      </c>
      <c r="BE137" s="152">
        <f>IF(N137="základní",J137,0)</f>
        <v>3463.04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81</v>
      </c>
      <c r="BK137" s="152">
        <f>ROUND(I137*H137,2)</f>
        <v>3463.04</v>
      </c>
      <c r="BL137" s="18" t="s">
        <v>145</v>
      </c>
      <c r="BM137" s="151" t="s">
        <v>641</v>
      </c>
    </row>
    <row r="138" spans="2:51" s="12" customFormat="1" ht="12">
      <c r="B138" s="157"/>
      <c r="D138" s="153" t="s">
        <v>148</v>
      </c>
      <c r="E138" s="158" t="s">
        <v>1</v>
      </c>
      <c r="F138" s="159" t="s">
        <v>635</v>
      </c>
      <c r="H138" s="158" t="s">
        <v>1</v>
      </c>
      <c r="L138" s="157"/>
      <c r="M138" s="160"/>
      <c r="N138" s="161"/>
      <c r="O138" s="161"/>
      <c r="P138" s="161"/>
      <c r="Q138" s="161"/>
      <c r="R138" s="161"/>
      <c r="S138" s="161"/>
      <c r="T138" s="162"/>
      <c r="AT138" s="158" t="s">
        <v>148</v>
      </c>
      <c r="AU138" s="158" t="s">
        <v>81</v>
      </c>
      <c r="AV138" s="12" t="s">
        <v>81</v>
      </c>
      <c r="AW138" s="12" t="s">
        <v>31</v>
      </c>
      <c r="AX138" s="12" t="s">
        <v>74</v>
      </c>
      <c r="AY138" s="158" t="s">
        <v>139</v>
      </c>
    </row>
    <row r="139" spans="2:51" s="13" customFormat="1" ht="12">
      <c r="B139" s="163"/>
      <c r="D139" s="153" t="s">
        <v>148</v>
      </c>
      <c r="E139" s="164" t="s">
        <v>1</v>
      </c>
      <c r="F139" s="165" t="s">
        <v>642</v>
      </c>
      <c r="H139" s="166">
        <v>5.6345</v>
      </c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148</v>
      </c>
      <c r="AU139" s="164" t="s">
        <v>81</v>
      </c>
      <c r="AV139" s="13" t="s">
        <v>83</v>
      </c>
      <c r="AW139" s="13" t="s">
        <v>31</v>
      </c>
      <c r="AX139" s="13" t="s">
        <v>74</v>
      </c>
      <c r="AY139" s="164" t="s">
        <v>139</v>
      </c>
    </row>
    <row r="140" spans="2:51" s="13" customFormat="1" ht="12">
      <c r="B140" s="163"/>
      <c r="D140" s="153" t="s">
        <v>148</v>
      </c>
      <c r="E140" s="164" t="s">
        <v>1</v>
      </c>
      <c r="F140" s="165" t="s">
        <v>643</v>
      </c>
      <c r="H140" s="166">
        <v>0.236</v>
      </c>
      <c r="L140" s="163"/>
      <c r="M140" s="167"/>
      <c r="N140" s="168"/>
      <c r="O140" s="168"/>
      <c r="P140" s="168"/>
      <c r="Q140" s="168"/>
      <c r="R140" s="168"/>
      <c r="S140" s="168"/>
      <c r="T140" s="169"/>
      <c r="AT140" s="164" t="s">
        <v>148</v>
      </c>
      <c r="AU140" s="164" t="s">
        <v>81</v>
      </c>
      <c r="AV140" s="13" t="s">
        <v>83</v>
      </c>
      <c r="AW140" s="13" t="s">
        <v>31</v>
      </c>
      <c r="AX140" s="13" t="s">
        <v>74</v>
      </c>
      <c r="AY140" s="164" t="s">
        <v>139</v>
      </c>
    </row>
    <row r="141" spans="2:51" s="13" customFormat="1" ht="12">
      <c r="B141" s="163"/>
      <c r="D141" s="153" t="s">
        <v>148</v>
      </c>
      <c r="E141" s="164" t="s">
        <v>1</v>
      </c>
      <c r="F141" s="165" t="s">
        <v>644</v>
      </c>
      <c r="H141" s="166">
        <v>0.0675</v>
      </c>
      <c r="L141" s="163"/>
      <c r="M141" s="167"/>
      <c r="N141" s="168"/>
      <c r="O141" s="168"/>
      <c r="P141" s="168"/>
      <c r="Q141" s="168"/>
      <c r="R141" s="168"/>
      <c r="S141" s="168"/>
      <c r="T141" s="169"/>
      <c r="AT141" s="164" t="s">
        <v>148</v>
      </c>
      <c r="AU141" s="164" t="s">
        <v>81</v>
      </c>
      <c r="AV141" s="13" t="s">
        <v>83</v>
      </c>
      <c r="AW141" s="13" t="s">
        <v>31</v>
      </c>
      <c r="AX141" s="13" t="s">
        <v>74</v>
      </c>
      <c r="AY141" s="164" t="s">
        <v>139</v>
      </c>
    </row>
    <row r="142" spans="2:51" s="14" customFormat="1" ht="12">
      <c r="B142" s="170"/>
      <c r="D142" s="153" t="s">
        <v>148</v>
      </c>
      <c r="E142" s="171" t="s">
        <v>1</v>
      </c>
      <c r="F142" s="172" t="s">
        <v>151</v>
      </c>
      <c r="H142" s="173">
        <v>5.938</v>
      </c>
      <c r="L142" s="170"/>
      <c r="M142" s="174"/>
      <c r="N142" s="175"/>
      <c r="O142" s="175"/>
      <c r="P142" s="175"/>
      <c r="Q142" s="175"/>
      <c r="R142" s="175"/>
      <c r="S142" s="175"/>
      <c r="T142" s="176"/>
      <c r="AT142" s="171" t="s">
        <v>148</v>
      </c>
      <c r="AU142" s="171" t="s">
        <v>81</v>
      </c>
      <c r="AV142" s="14" t="s">
        <v>145</v>
      </c>
      <c r="AW142" s="14" t="s">
        <v>31</v>
      </c>
      <c r="AX142" s="14" t="s">
        <v>81</v>
      </c>
      <c r="AY142" s="171" t="s">
        <v>139</v>
      </c>
    </row>
    <row r="143" spans="1:65" s="2" customFormat="1" ht="24.2" customHeight="1">
      <c r="A143" s="30"/>
      <c r="B143" s="140"/>
      <c r="C143" s="141">
        <v>19</v>
      </c>
      <c r="D143" s="141" t="s">
        <v>141</v>
      </c>
      <c r="E143" s="142" t="s">
        <v>645</v>
      </c>
      <c r="F143" s="143" t="s">
        <v>646</v>
      </c>
      <c r="G143" s="144" t="s">
        <v>215</v>
      </c>
      <c r="H143" s="145">
        <v>0.03136</v>
      </c>
      <c r="I143" s="146">
        <v>31185</v>
      </c>
      <c r="J143" s="146">
        <f>ROUND(I143*H143,2)</f>
        <v>977.96</v>
      </c>
      <c r="K143" s="143" t="s">
        <v>726</v>
      </c>
      <c r="L143" s="31"/>
      <c r="M143" s="147" t="s">
        <v>1</v>
      </c>
      <c r="N143" s="148" t="s">
        <v>39</v>
      </c>
      <c r="O143" s="149">
        <v>0</v>
      </c>
      <c r="P143" s="149">
        <f>O143*H143</f>
        <v>0</v>
      </c>
      <c r="Q143" s="149">
        <v>1.06277</v>
      </c>
      <c r="R143" s="149">
        <f>Q143*H143</f>
        <v>0.033328467199999996</v>
      </c>
      <c r="S143" s="149">
        <v>0</v>
      </c>
      <c r="T143" s="15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1" t="s">
        <v>145</v>
      </c>
      <c r="AT143" s="151" t="s">
        <v>141</v>
      </c>
      <c r="AU143" s="151" t="s">
        <v>81</v>
      </c>
      <c r="AY143" s="18" t="s">
        <v>139</v>
      </c>
      <c r="BE143" s="152">
        <f>IF(N143="základní",J143,0)</f>
        <v>977.96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8" t="s">
        <v>81</v>
      </c>
      <c r="BK143" s="152">
        <f>ROUND(I143*H143,2)</f>
        <v>977.96</v>
      </c>
      <c r="BL143" s="18" t="s">
        <v>145</v>
      </c>
      <c r="BM143" s="151" t="s">
        <v>647</v>
      </c>
    </row>
    <row r="144" spans="2:51" s="12" customFormat="1" ht="12">
      <c r="B144" s="157"/>
      <c r="D144" s="153" t="s">
        <v>148</v>
      </c>
      <c r="E144" s="158" t="s">
        <v>1</v>
      </c>
      <c r="F144" s="159" t="s">
        <v>635</v>
      </c>
      <c r="H144" s="158" t="s">
        <v>1</v>
      </c>
      <c r="L144" s="157"/>
      <c r="M144" s="160"/>
      <c r="N144" s="161"/>
      <c r="O144" s="161"/>
      <c r="P144" s="161"/>
      <c r="Q144" s="161"/>
      <c r="R144" s="161"/>
      <c r="S144" s="161"/>
      <c r="T144" s="162"/>
      <c r="AT144" s="158" t="s">
        <v>148</v>
      </c>
      <c r="AU144" s="158" t="s">
        <v>81</v>
      </c>
      <c r="AV144" s="12" t="s">
        <v>81</v>
      </c>
      <c r="AW144" s="12" t="s">
        <v>31</v>
      </c>
      <c r="AX144" s="12" t="s">
        <v>74</v>
      </c>
      <c r="AY144" s="158" t="s">
        <v>139</v>
      </c>
    </row>
    <row r="145" spans="2:51" s="13" customFormat="1" ht="12">
      <c r="B145" s="163"/>
      <c r="D145" s="153" t="s">
        <v>148</v>
      </c>
      <c r="E145" s="164" t="s">
        <v>1</v>
      </c>
      <c r="F145" s="165" t="s">
        <v>648</v>
      </c>
      <c r="H145" s="166">
        <v>0.02975</v>
      </c>
      <c r="L145" s="163"/>
      <c r="M145" s="167"/>
      <c r="N145" s="168"/>
      <c r="O145" s="168"/>
      <c r="P145" s="168"/>
      <c r="Q145" s="168"/>
      <c r="R145" s="168"/>
      <c r="S145" s="168"/>
      <c r="T145" s="169"/>
      <c r="AT145" s="164" t="s">
        <v>148</v>
      </c>
      <c r="AU145" s="164" t="s">
        <v>81</v>
      </c>
      <c r="AV145" s="13" t="s">
        <v>83</v>
      </c>
      <c r="AW145" s="13" t="s">
        <v>31</v>
      </c>
      <c r="AX145" s="13" t="s">
        <v>74</v>
      </c>
      <c r="AY145" s="164" t="s">
        <v>139</v>
      </c>
    </row>
    <row r="146" spans="2:51" s="13" customFormat="1" ht="12">
      <c r="B146" s="163"/>
      <c r="D146" s="153" t="s">
        <v>148</v>
      </c>
      <c r="E146" s="164" t="s">
        <v>1</v>
      </c>
      <c r="F146" s="165" t="s">
        <v>649</v>
      </c>
      <c r="H146" s="166">
        <v>0.00125</v>
      </c>
      <c r="L146" s="163"/>
      <c r="M146" s="167"/>
      <c r="N146" s="168"/>
      <c r="O146" s="168"/>
      <c r="P146" s="168"/>
      <c r="Q146" s="168"/>
      <c r="R146" s="168"/>
      <c r="S146" s="168"/>
      <c r="T146" s="169"/>
      <c r="AT146" s="164" t="s">
        <v>148</v>
      </c>
      <c r="AU146" s="164" t="s">
        <v>81</v>
      </c>
      <c r="AV146" s="13" t="s">
        <v>83</v>
      </c>
      <c r="AW146" s="13" t="s">
        <v>31</v>
      </c>
      <c r="AX146" s="13" t="s">
        <v>74</v>
      </c>
      <c r="AY146" s="164" t="s">
        <v>139</v>
      </c>
    </row>
    <row r="147" spans="2:51" s="13" customFormat="1" ht="12">
      <c r="B147" s="163"/>
      <c r="D147" s="153" t="s">
        <v>148</v>
      </c>
      <c r="E147" s="164" t="s">
        <v>1</v>
      </c>
      <c r="F147" s="165" t="s">
        <v>650</v>
      </c>
      <c r="H147" s="166">
        <v>0.00036</v>
      </c>
      <c r="L147" s="163"/>
      <c r="M147" s="167"/>
      <c r="N147" s="168"/>
      <c r="O147" s="168"/>
      <c r="P147" s="168"/>
      <c r="Q147" s="168"/>
      <c r="R147" s="168"/>
      <c r="S147" s="168"/>
      <c r="T147" s="169"/>
      <c r="AT147" s="164" t="s">
        <v>148</v>
      </c>
      <c r="AU147" s="164" t="s">
        <v>81</v>
      </c>
      <c r="AV147" s="13" t="s">
        <v>83</v>
      </c>
      <c r="AW147" s="13" t="s">
        <v>31</v>
      </c>
      <c r="AX147" s="13" t="s">
        <v>74</v>
      </c>
      <c r="AY147" s="164" t="s">
        <v>139</v>
      </c>
    </row>
    <row r="148" spans="2:51" s="14" customFormat="1" ht="12">
      <c r="B148" s="170"/>
      <c r="D148" s="153" t="s">
        <v>148</v>
      </c>
      <c r="E148" s="171" t="s">
        <v>1</v>
      </c>
      <c r="F148" s="172" t="s">
        <v>151</v>
      </c>
      <c r="H148" s="173">
        <v>0.03136</v>
      </c>
      <c r="L148" s="170"/>
      <c r="M148" s="174"/>
      <c r="N148" s="175"/>
      <c r="O148" s="175"/>
      <c r="P148" s="175"/>
      <c r="Q148" s="175"/>
      <c r="R148" s="175"/>
      <c r="S148" s="175"/>
      <c r="T148" s="176"/>
      <c r="AT148" s="171" t="s">
        <v>148</v>
      </c>
      <c r="AU148" s="171" t="s">
        <v>81</v>
      </c>
      <c r="AV148" s="14" t="s">
        <v>145</v>
      </c>
      <c r="AW148" s="14" t="s">
        <v>31</v>
      </c>
      <c r="AX148" s="14" t="s">
        <v>81</v>
      </c>
      <c r="AY148" s="171" t="s">
        <v>139</v>
      </c>
    </row>
    <row r="149" spans="2:63" s="11" customFormat="1" ht="25.9" customHeight="1">
      <c r="B149" s="130"/>
      <c r="D149" s="131" t="s">
        <v>73</v>
      </c>
      <c r="E149" s="132" t="s">
        <v>174</v>
      </c>
      <c r="F149" s="132" t="s">
        <v>651</v>
      </c>
      <c r="J149" s="133">
        <f>BK149</f>
        <v>180156.17</v>
      </c>
      <c r="L149" s="130"/>
      <c r="M149" s="134"/>
      <c r="N149" s="135"/>
      <c r="O149" s="135"/>
      <c r="P149" s="136">
        <f>SUM(P150:P152)</f>
        <v>314.704985</v>
      </c>
      <c r="Q149" s="135"/>
      <c r="R149" s="136">
        <f>SUM(R150:R152)</f>
        <v>79.35112149999999</v>
      </c>
      <c r="S149" s="135"/>
      <c r="T149" s="137">
        <f>SUM(T150:T152)</f>
        <v>0</v>
      </c>
      <c r="AR149" s="131" t="s">
        <v>81</v>
      </c>
      <c r="AT149" s="138" t="s">
        <v>73</v>
      </c>
      <c r="AU149" s="138" t="s">
        <v>74</v>
      </c>
      <c r="AY149" s="131" t="s">
        <v>139</v>
      </c>
      <c r="BK149" s="139">
        <f>SUM(BK150:BK152)</f>
        <v>180156.17</v>
      </c>
    </row>
    <row r="150" spans="1:65" s="2" customFormat="1" ht="24.2" customHeight="1">
      <c r="A150" s="30"/>
      <c r="B150" s="140"/>
      <c r="C150" s="141"/>
      <c r="D150" s="141" t="s">
        <v>141</v>
      </c>
      <c r="E150" s="142" t="s">
        <v>652</v>
      </c>
      <c r="F150" s="143" t="s">
        <v>653</v>
      </c>
      <c r="G150" s="144" t="s">
        <v>156</v>
      </c>
      <c r="H150" s="145">
        <v>710.395</v>
      </c>
      <c r="I150" s="146">
        <v>253.6</v>
      </c>
      <c r="J150" s="146">
        <f>ROUND(I150*H150,2)</f>
        <v>180156.17</v>
      </c>
      <c r="K150" s="143" t="s">
        <v>728</v>
      </c>
      <c r="L150" s="31"/>
      <c r="M150" s="147" t="s">
        <v>1</v>
      </c>
      <c r="N150" s="148" t="s">
        <v>39</v>
      </c>
      <c r="O150" s="149">
        <v>0.443</v>
      </c>
      <c r="P150" s="149">
        <f>O150*H150</f>
        <v>314.704985</v>
      </c>
      <c r="Q150" s="149">
        <v>0.1117</v>
      </c>
      <c r="R150" s="149">
        <f>Q150*H150</f>
        <v>79.35112149999999</v>
      </c>
      <c r="S150" s="149">
        <v>0</v>
      </c>
      <c r="T150" s="15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145</v>
      </c>
      <c r="AT150" s="151" t="s">
        <v>141</v>
      </c>
      <c r="AU150" s="151" t="s">
        <v>81</v>
      </c>
      <c r="AY150" s="18" t="s">
        <v>139</v>
      </c>
      <c r="BE150" s="152">
        <f>IF(N150="základní",J150,0)</f>
        <v>180156.17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81</v>
      </c>
      <c r="BK150" s="152">
        <f>ROUND(I150*H150,2)</f>
        <v>180156.17</v>
      </c>
      <c r="BL150" s="18" t="s">
        <v>145</v>
      </c>
      <c r="BM150" s="151" t="s">
        <v>654</v>
      </c>
    </row>
    <row r="151" spans="2:51" s="12" customFormat="1" ht="12">
      <c r="B151" s="157"/>
      <c r="D151" s="153" t="s">
        <v>148</v>
      </c>
      <c r="E151" s="158" t="s">
        <v>1</v>
      </c>
      <c r="F151" s="159" t="s">
        <v>655</v>
      </c>
      <c r="H151" s="158" t="s">
        <v>1</v>
      </c>
      <c r="L151" s="157"/>
      <c r="M151" s="160"/>
      <c r="N151" s="161"/>
      <c r="O151" s="161"/>
      <c r="P151" s="161"/>
      <c r="Q151" s="161"/>
      <c r="R151" s="161"/>
      <c r="S151" s="161"/>
      <c r="T151" s="162"/>
      <c r="AT151" s="158" t="s">
        <v>148</v>
      </c>
      <c r="AU151" s="158" t="s">
        <v>81</v>
      </c>
      <c r="AV151" s="12" t="s">
        <v>81</v>
      </c>
      <c r="AW151" s="12" t="s">
        <v>31</v>
      </c>
      <c r="AX151" s="12" t="s">
        <v>74</v>
      </c>
      <c r="AY151" s="158" t="s">
        <v>139</v>
      </c>
    </row>
    <row r="152" spans="2:51" s="13" customFormat="1" ht="12">
      <c r="B152" s="163"/>
      <c r="D152" s="153" t="s">
        <v>148</v>
      </c>
      <c r="E152" s="164" t="s">
        <v>1</v>
      </c>
      <c r="F152" s="165" t="s">
        <v>656</v>
      </c>
      <c r="H152" s="166">
        <v>710.395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148</v>
      </c>
      <c r="AU152" s="164" t="s">
        <v>81</v>
      </c>
      <c r="AV152" s="13" t="s">
        <v>83</v>
      </c>
      <c r="AW152" s="13" t="s">
        <v>31</v>
      </c>
      <c r="AX152" s="13" t="s">
        <v>81</v>
      </c>
      <c r="AY152" s="164" t="s">
        <v>139</v>
      </c>
    </row>
    <row r="153" spans="2:63" s="11" customFormat="1" ht="25.9" customHeight="1">
      <c r="B153" s="130"/>
      <c r="D153" s="131" t="s">
        <v>73</v>
      </c>
      <c r="E153" s="132" t="s">
        <v>657</v>
      </c>
      <c r="F153" s="132" t="s">
        <v>658</v>
      </c>
      <c r="J153" s="133">
        <f>BK153</f>
        <v>194907.57</v>
      </c>
      <c r="L153" s="130"/>
      <c r="M153" s="134"/>
      <c r="N153" s="135"/>
      <c r="O153" s="135"/>
      <c r="P153" s="136">
        <f>SUM(P154:P170)</f>
        <v>457.02696636</v>
      </c>
      <c r="Q153" s="135"/>
      <c r="R153" s="136">
        <f>SUM(R154:R170)</f>
        <v>0</v>
      </c>
      <c r="S153" s="135"/>
      <c r="T153" s="137">
        <f>SUM(T154:T170)</f>
        <v>54.382361</v>
      </c>
      <c r="AR153" s="131" t="s">
        <v>81</v>
      </c>
      <c r="AT153" s="138" t="s">
        <v>73</v>
      </c>
      <c r="AU153" s="138" t="s">
        <v>74</v>
      </c>
      <c r="AY153" s="131" t="s">
        <v>139</v>
      </c>
      <c r="BK153" s="139">
        <f>SUM(BK154:BK170)</f>
        <v>194907.57</v>
      </c>
    </row>
    <row r="154" spans="1:65" s="2" customFormat="1" ht="21.75" customHeight="1">
      <c r="A154" s="30"/>
      <c r="B154" s="140"/>
      <c r="C154" s="141"/>
      <c r="D154" s="141" t="s">
        <v>141</v>
      </c>
      <c r="E154" s="142" t="s">
        <v>659</v>
      </c>
      <c r="F154" s="143" t="s">
        <v>660</v>
      </c>
      <c r="G154" s="144" t="s">
        <v>156</v>
      </c>
      <c r="H154" s="145">
        <v>32.7</v>
      </c>
      <c r="I154" s="146">
        <v>104</v>
      </c>
      <c r="J154" s="146">
        <f>ROUND(I154*H154,2)</f>
        <v>3400.8</v>
      </c>
      <c r="K154" s="143" t="s">
        <v>728</v>
      </c>
      <c r="L154" s="31"/>
      <c r="M154" s="147" t="s">
        <v>1</v>
      </c>
      <c r="N154" s="148" t="s">
        <v>39</v>
      </c>
      <c r="O154" s="149">
        <v>0.284</v>
      </c>
      <c r="P154" s="149">
        <f>O154*H154</f>
        <v>9.2868</v>
      </c>
      <c r="Q154" s="149">
        <v>0</v>
      </c>
      <c r="R154" s="149">
        <f>Q154*H154</f>
        <v>0</v>
      </c>
      <c r="S154" s="149">
        <v>0.261</v>
      </c>
      <c r="T154" s="150">
        <f>S154*H154</f>
        <v>8.5347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1" t="s">
        <v>145</v>
      </c>
      <c r="AT154" s="151" t="s">
        <v>141</v>
      </c>
      <c r="AU154" s="151" t="s">
        <v>81</v>
      </c>
      <c r="AY154" s="18" t="s">
        <v>139</v>
      </c>
      <c r="BE154" s="152">
        <f>IF(N154="základní",J154,0)</f>
        <v>3400.8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81</v>
      </c>
      <c r="BK154" s="152">
        <f>ROUND(I154*H154,2)</f>
        <v>3400.8</v>
      </c>
      <c r="BL154" s="18" t="s">
        <v>145</v>
      </c>
      <c r="BM154" s="151" t="s">
        <v>661</v>
      </c>
    </row>
    <row r="155" spans="2:51" s="12" customFormat="1" ht="12">
      <c r="B155" s="157"/>
      <c r="D155" s="153" t="s">
        <v>148</v>
      </c>
      <c r="E155" s="158" t="s">
        <v>1</v>
      </c>
      <c r="F155" s="159" t="s">
        <v>635</v>
      </c>
      <c r="H155" s="158" t="s">
        <v>1</v>
      </c>
      <c r="L155" s="157"/>
      <c r="M155" s="160"/>
      <c r="N155" s="161"/>
      <c r="O155" s="161"/>
      <c r="P155" s="161"/>
      <c r="Q155" s="161"/>
      <c r="R155" s="161"/>
      <c r="S155" s="161"/>
      <c r="T155" s="162"/>
      <c r="AT155" s="158" t="s">
        <v>148</v>
      </c>
      <c r="AU155" s="158" t="s">
        <v>81</v>
      </c>
      <c r="AV155" s="12" t="s">
        <v>81</v>
      </c>
      <c r="AW155" s="12" t="s">
        <v>31</v>
      </c>
      <c r="AX155" s="12" t="s">
        <v>74</v>
      </c>
      <c r="AY155" s="158" t="s">
        <v>139</v>
      </c>
    </row>
    <row r="156" spans="2:51" s="13" customFormat="1" ht="12">
      <c r="B156" s="163"/>
      <c r="D156" s="153" t="s">
        <v>148</v>
      </c>
      <c r="E156" s="164" t="s">
        <v>1</v>
      </c>
      <c r="F156" s="165" t="s">
        <v>662</v>
      </c>
      <c r="H156" s="166">
        <v>24.36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148</v>
      </c>
      <c r="AU156" s="164" t="s">
        <v>81</v>
      </c>
      <c r="AV156" s="13" t="s">
        <v>83</v>
      </c>
      <c r="AW156" s="13" t="s">
        <v>31</v>
      </c>
      <c r="AX156" s="13" t="s">
        <v>74</v>
      </c>
      <c r="AY156" s="164" t="s">
        <v>139</v>
      </c>
    </row>
    <row r="157" spans="2:51" s="13" customFormat="1" ht="12">
      <c r="B157" s="163"/>
      <c r="D157" s="153" t="s">
        <v>148</v>
      </c>
      <c r="E157" s="164" t="s">
        <v>1</v>
      </c>
      <c r="F157" s="165" t="s">
        <v>663</v>
      </c>
      <c r="H157" s="166">
        <v>3.84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148</v>
      </c>
      <c r="AU157" s="164" t="s">
        <v>81</v>
      </c>
      <c r="AV157" s="13" t="s">
        <v>83</v>
      </c>
      <c r="AW157" s="13" t="s">
        <v>31</v>
      </c>
      <c r="AX157" s="13" t="s">
        <v>74</v>
      </c>
      <c r="AY157" s="164" t="s">
        <v>139</v>
      </c>
    </row>
    <row r="158" spans="2:51" s="13" customFormat="1" ht="12">
      <c r="B158" s="163"/>
      <c r="D158" s="153" t="s">
        <v>148</v>
      </c>
      <c r="E158" s="164" t="s">
        <v>1</v>
      </c>
      <c r="F158" s="165" t="s">
        <v>664</v>
      </c>
      <c r="H158" s="166">
        <v>4.5</v>
      </c>
      <c r="L158" s="163"/>
      <c r="M158" s="167"/>
      <c r="N158" s="168"/>
      <c r="O158" s="168"/>
      <c r="P158" s="168"/>
      <c r="Q158" s="168"/>
      <c r="R158" s="168"/>
      <c r="S158" s="168"/>
      <c r="T158" s="169"/>
      <c r="AT158" s="164" t="s">
        <v>148</v>
      </c>
      <c r="AU158" s="164" t="s">
        <v>81</v>
      </c>
      <c r="AV158" s="13" t="s">
        <v>83</v>
      </c>
      <c r="AW158" s="13" t="s">
        <v>31</v>
      </c>
      <c r="AX158" s="13" t="s">
        <v>74</v>
      </c>
      <c r="AY158" s="164" t="s">
        <v>139</v>
      </c>
    </row>
    <row r="159" spans="2:51" s="14" customFormat="1" ht="12">
      <c r="B159" s="170"/>
      <c r="D159" s="153" t="s">
        <v>148</v>
      </c>
      <c r="E159" s="171" t="s">
        <v>1</v>
      </c>
      <c r="F159" s="172" t="s">
        <v>151</v>
      </c>
      <c r="H159" s="173">
        <v>32.7</v>
      </c>
      <c r="L159" s="170"/>
      <c r="M159" s="174"/>
      <c r="N159" s="175"/>
      <c r="O159" s="175"/>
      <c r="P159" s="175"/>
      <c r="Q159" s="175"/>
      <c r="R159" s="175"/>
      <c r="S159" s="175"/>
      <c r="T159" s="176"/>
      <c r="AT159" s="171" t="s">
        <v>148</v>
      </c>
      <c r="AU159" s="171" t="s">
        <v>81</v>
      </c>
      <c r="AV159" s="14" t="s">
        <v>145</v>
      </c>
      <c r="AW159" s="14" t="s">
        <v>31</v>
      </c>
      <c r="AX159" s="14" t="s">
        <v>81</v>
      </c>
      <c r="AY159" s="171" t="s">
        <v>139</v>
      </c>
    </row>
    <row r="160" spans="1:65" s="2" customFormat="1" ht="24.2" customHeight="1">
      <c r="A160" s="30"/>
      <c r="B160" s="140"/>
      <c r="C160" s="141">
        <v>29</v>
      </c>
      <c r="D160" s="141" t="s">
        <v>141</v>
      </c>
      <c r="E160" s="142" t="s">
        <v>665</v>
      </c>
      <c r="F160" s="143" t="s">
        <v>666</v>
      </c>
      <c r="G160" s="144" t="s">
        <v>144</v>
      </c>
      <c r="H160" s="145">
        <v>0.92892</v>
      </c>
      <c r="I160" s="146">
        <v>2063.21</v>
      </c>
      <c r="J160" s="146">
        <f>ROUND(I160*H160,2)</f>
        <v>1916.56</v>
      </c>
      <c r="K160" s="143" t="s">
        <v>729</v>
      </c>
      <c r="L160" s="31"/>
      <c r="M160" s="147" t="s">
        <v>1</v>
      </c>
      <c r="N160" s="148" t="s">
        <v>39</v>
      </c>
      <c r="O160" s="149">
        <v>9.383</v>
      </c>
      <c r="P160" s="149">
        <f>O160*H160</f>
        <v>8.71605636</v>
      </c>
      <c r="Q160" s="149">
        <v>0</v>
      </c>
      <c r="R160" s="149">
        <f>Q160*H160</f>
        <v>0</v>
      </c>
      <c r="S160" s="149">
        <v>2.4</v>
      </c>
      <c r="T160" s="150">
        <f>S160*H160</f>
        <v>2.229408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145</v>
      </c>
      <c r="AT160" s="151" t="s">
        <v>141</v>
      </c>
      <c r="AU160" s="151" t="s">
        <v>81</v>
      </c>
      <c r="AY160" s="18" t="s">
        <v>139</v>
      </c>
      <c r="BE160" s="152">
        <f>IF(N160="základní",J160,0)</f>
        <v>1916.56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81</v>
      </c>
      <c r="BK160" s="152">
        <f>ROUND(I160*H160,2)</f>
        <v>1916.56</v>
      </c>
      <c r="BL160" s="18" t="s">
        <v>145</v>
      </c>
      <c r="BM160" s="151" t="s">
        <v>667</v>
      </c>
    </row>
    <row r="161" spans="2:51" s="12" customFormat="1" ht="12">
      <c r="B161" s="157"/>
      <c r="D161" s="153" t="s">
        <v>148</v>
      </c>
      <c r="E161" s="158" t="s">
        <v>1</v>
      </c>
      <c r="F161" s="159" t="s">
        <v>668</v>
      </c>
      <c r="H161" s="158" t="s">
        <v>1</v>
      </c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148</v>
      </c>
      <c r="AU161" s="158" t="s">
        <v>81</v>
      </c>
      <c r="AV161" s="12" t="s">
        <v>81</v>
      </c>
      <c r="AW161" s="12" t="s">
        <v>31</v>
      </c>
      <c r="AX161" s="12" t="s">
        <v>74</v>
      </c>
      <c r="AY161" s="158" t="s">
        <v>139</v>
      </c>
    </row>
    <row r="162" spans="2:51" s="13" customFormat="1" ht="12">
      <c r="B162" s="163"/>
      <c r="D162" s="153" t="s">
        <v>148</v>
      </c>
      <c r="E162" s="164" t="s">
        <v>1</v>
      </c>
      <c r="F162" s="165" t="s">
        <v>669</v>
      </c>
      <c r="H162" s="166">
        <v>0.736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148</v>
      </c>
      <c r="AU162" s="164" t="s">
        <v>81</v>
      </c>
      <c r="AV162" s="13" t="s">
        <v>83</v>
      </c>
      <c r="AW162" s="13" t="s">
        <v>31</v>
      </c>
      <c r="AX162" s="13" t="s">
        <v>74</v>
      </c>
      <c r="AY162" s="164" t="s">
        <v>139</v>
      </c>
    </row>
    <row r="163" spans="2:51" s="13" customFormat="1" ht="12">
      <c r="B163" s="163"/>
      <c r="D163" s="153" t="s">
        <v>148</v>
      </c>
      <c r="E163" s="164" t="s">
        <v>1</v>
      </c>
      <c r="F163" s="165" t="s">
        <v>670</v>
      </c>
      <c r="H163" s="166">
        <v>0.09152</v>
      </c>
      <c r="L163" s="163"/>
      <c r="M163" s="167"/>
      <c r="N163" s="168"/>
      <c r="O163" s="168"/>
      <c r="P163" s="168"/>
      <c r="Q163" s="168"/>
      <c r="R163" s="168"/>
      <c r="S163" s="168"/>
      <c r="T163" s="169"/>
      <c r="AT163" s="164" t="s">
        <v>148</v>
      </c>
      <c r="AU163" s="164" t="s">
        <v>81</v>
      </c>
      <c r="AV163" s="13" t="s">
        <v>83</v>
      </c>
      <c r="AW163" s="13" t="s">
        <v>31</v>
      </c>
      <c r="AX163" s="13" t="s">
        <v>74</v>
      </c>
      <c r="AY163" s="164" t="s">
        <v>139</v>
      </c>
    </row>
    <row r="164" spans="2:51" s="13" customFormat="1" ht="12">
      <c r="B164" s="163"/>
      <c r="D164" s="153" t="s">
        <v>148</v>
      </c>
      <c r="E164" s="164" t="s">
        <v>1</v>
      </c>
      <c r="F164" s="165" t="s">
        <v>671</v>
      </c>
      <c r="H164" s="166">
        <v>0.1014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148</v>
      </c>
      <c r="AU164" s="164" t="s">
        <v>81</v>
      </c>
      <c r="AV164" s="13" t="s">
        <v>83</v>
      </c>
      <c r="AW164" s="13" t="s">
        <v>31</v>
      </c>
      <c r="AX164" s="13" t="s">
        <v>74</v>
      </c>
      <c r="AY164" s="164" t="s">
        <v>139</v>
      </c>
    </row>
    <row r="165" spans="2:51" s="14" customFormat="1" ht="12">
      <c r="B165" s="170"/>
      <c r="D165" s="153" t="s">
        <v>148</v>
      </c>
      <c r="E165" s="171" t="s">
        <v>1</v>
      </c>
      <c r="F165" s="172" t="s">
        <v>151</v>
      </c>
      <c r="H165" s="173">
        <v>0.9289200000000001</v>
      </c>
      <c r="L165" s="170"/>
      <c r="M165" s="174"/>
      <c r="N165" s="175"/>
      <c r="O165" s="175"/>
      <c r="P165" s="175"/>
      <c r="Q165" s="175"/>
      <c r="R165" s="175"/>
      <c r="S165" s="175"/>
      <c r="T165" s="176"/>
      <c r="AT165" s="171" t="s">
        <v>148</v>
      </c>
      <c r="AU165" s="171" t="s">
        <v>81</v>
      </c>
      <c r="AV165" s="14" t="s">
        <v>145</v>
      </c>
      <c r="AW165" s="14" t="s">
        <v>31</v>
      </c>
      <c r="AX165" s="14" t="s">
        <v>81</v>
      </c>
      <c r="AY165" s="171" t="s">
        <v>139</v>
      </c>
    </row>
    <row r="166" spans="1:65" s="2" customFormat="1" ht="33" customHeight="1">
      <c r="A166" s="30"/>
      <c r="B166" s="140"/>
      <c r="C166" s="141"/>
      <c r="D166" s="141" t="s">
        <v>141</v>
      </c>
      <c r="E166" s="142" t="s">
        <v>672</v>
      </c>
      <c r="F166" s="143" t="s">
        <v>673</v>
      </c>
      <c r="G166" s="144" t="s">
        <v>156</v>
      </c>
      <c r="H166" s="145">
        <v>710.395</v>
      </c>
      <c r="I166" s="146">
        <v>223.2</v>
      </c>
      <c r="J166" s="146">
        <f>ROUND(I166*H166,2)</f>
        <v>158560.16</v>
      </c>
      <c r="K166" s="143" t="s">
        <v>736</v>
      </c>
      <c r="L166" s="31"/>
      <c r="M166" s="147" t="s">
        <v>1</v>
      </c>
      <c r="N166" s="148" t="s">
        <v>39</v>
      </c>
      <c r="O166" s="149">
        <v>0.468</v>
      </c>
      <c r="P166" s="149">
        <f>O166*H166</f>
        <v>332.46486</v>
      </c>
      <c r="Q166" s="149">
        <v>0</v>
      </c>
      <c r="R166" s="149">
        <f>Q166*H166</f>
        <v>0</v>
      </c>
      <c r="S166" s="149">
        <v>0.0344</v>
      </c>
      <c r="T166" s="150">
        <f>S166*H166</f>
        <v>24.437587999999998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145</v>
      </c>
      <c r="AT166" s="151" t="s">
        <v>141</v>
      </c>
      <c r="AU166" s="151" t="s">
        <v>81</v>
      </c>
      <c r="AY166" s="18" t="s">
        <v>139</v>
      </c>
      <c r="BE166" s="152">
        <f>IF(N166="základní",J166,0)</f>
        <v>158560.16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81</v>
      </c>
      <c r="BK166" s="152">
        <f>ROUND(I166*H166,2)</f>
        <v>158560.16</v>
      </c>
      <c r="BL166" s="18" t="s">
        <v>145</v>
      </c>
      <c r="BM166" s="151" t="s">
        <v>674</v>
      </c>
    </row>
    <row r="167" spans="2:51" s="13" customFormat="1" ht="12">
      <c r="B167" s="163"/>
      <c r="D167" s="153" t="s">
        <v>148</v>
      </c>
      <c r="E167" s="164" t="s">
        <v>1</v>
      </c>
      <c r="F167" s="165" t="s">
        <v>675</v>
      </c>
      <c r="H167" s="166">
        <v>710.395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148</v>
      </c>
      <c r="AU167" s="164" t="s">
        <v>81</v>
      </c>
      <c r="AV167" s="13" t="s">
        <v>83</v>
      </c>
      <c r="AW167" s="13" t="s">
        <v>31</v>
      </c>
      <c r="AX167" s="13" t="s">
        <v>81</v>
      </c>
      <c r="AY167" s="164" t="s">
        <v>139</v>
      </c>
    </row>
    <row r="168" spans="1:65" s="2" customFormat="1" ht="24.2" customHeight="1">
      <c r="A168" s="30"/>
      <c r="B168" s="140"/>
      <c r="C168" s="141"/>
      <c r="D168" s="141" t="s">
        <v>141</v>
      </c>
      <c r="E168" s="142" t="s">
        <v>676</v>
      </c>
      <c r="F168" s="143" t="s">
        <v>677</v>
      </c>
      <c r="G168" s="144" t="s">
        <v>156</v>
      </c>
      <c r="H168" s="145">
        <v>213.1185</v>
      </c>
      <c r="I168" s="146">
        <v>145.6</v>
      </c>
      <c r="J168" s="146">
        <f>ROUND(I168*H168,2)</f>
        <v>31030.05</v>
      </c>
      <c r="K168" s="143" t="s">
        <v>728</v>
      </c>
      <c r="L168" s="31"/>
      <c r="M168" s="147" t="s">
        <v>1</v>
      </c>
      <c r="N168" s="148" t="s">
        <v>39</v>
      </c>
      <c r="O168" s="149">
        <v>0.5</v>
      </c>
      <c r="P168" s="149">
        <f>O168*H168</f>
        <v>106.55925</v>
      </c>
      <c r="Q168" s="149">
        <v>0</v>
      </c>
      <c r="R168" s="149">
        <f>Q168*H168</f>
        <v>0</v>
      </c>
      <c r="S168" s="149">
        <v>0.09</v>
      </c>
      <c r="T168" s="150">
        <f>S168*H168</f>
        <v>19.180665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1" t="s">
        <v>145</v>
      </c>
      <c r="AT168" s="151" t="s">
        <v>141</v>
      </c>
      <c r="AU168" s="151" t="s">
        <v>81</v>
      </c>
      <c r="AY168" s="18" t="s">
        <v>139</v>
      </c>
      <c r="BE168" s="152">
        <f>IF(N168="základní",J168,0)</f>
        <v>31030.05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8" t="s">
        <v>81</v>
      </c>
      <c r="BK168" s="152">
        <f>ROUND(I168*H168,2)</f>
        <v>31030.05</v>
      </c>
      <c r="BL168" s="18" t="s">
        <v>145</v>
      </c>
      <c r="BM168" s="151" t="s">
        <v>678</v>
      </c>
    </row>
    <row r="169" spans="2:51" s="12" customFormat="1" ht="22.5">
      <c r="B169" s="157"/>
      <c r="D169" s="153" t="s">
        <v>148</v>
      </c>
      <c r="E169" s="158" t="s">
        <v>1</v>
      </c>
      <c r="F169" s="159" t="s">
        <v>679</v>
      </c>
      <c r="H169" s="158" t="s">
        <v>1</v>
      </c>
      <c r="L169" s="157"/>
      <c r="M169" s="160"/>
      <c r="N169" s="161"/>
      <c r="O169" s="161"/>
      <c r="P169" s="161"/>
      <c r="Q169" s="161"/>
      <c r="R169" s="161"/>
      <c r="S169" s="161"/>
      <c r="T169" s="162"/>
      <c r="AT169" s="158" t="s">
        <v>148</v>
      </c>
      <c r="AU169" s="158" t="s">
        <v>81</v>
      </c>
      <c r="AV169" s="12" t="s">
        <v>81</v>
      </c>
      <c r="AW169" s="12" t="s">
        <v>31</v>
      </c>
      <c r="AX169" s="12" t="s">
        <v>74</v>
      </c>
      <c r="AY169" s="158" t="s">
        <v>139</v>
      </c>
    </row>
    <row r="170" spans="2:51" s="13" customFormat="1" ht="12">
      <c r="B170" s="163"/>
      <c r="D170" s="153" t="s">
        <v>148</v>
      </c>
      <c r="E170" s="164" t="s">
        <v>1</v>
      </c>
      <c r="F170" s="165" t="s">
        <v>680</v>
      </c>
      <c r="H170" s="166">
        <v>213.1185</v>
      </c>
      <c r="L170" s="163"/>
      <c r="M170" s="167"/>
      <c r="N170" s="168"/>
      <c r="O170" s="168"/>
      <c r="P170" s="168"/>
      <c r="Q170" s="168"/>
      <c r="R170" s="168"/>
      <c r="S170" s="168"/>
      <c r="T170" s="169"/>
      <c r="AT170" s="164" t="s">
        <v>148</v>
      </c>
      <c r="AU170" s="164" t="s">
        <v>81</v>
      </c>
      <c r="AV170" s="13" t="s">
        <v>83</v>
      </c>
      <c r="AW170" s="13" t="s">
        <v>31</v>
      </c>
      <c r="AX170" s="13" t="s">
        <v>81</v>
      </c>
      <c r="AY170" s="164" t="s">
        <v>139</v>
      </c>
    </row>
    <row r="171" spans="2:63" s="11" customFormat="1" ht="25.9" customHeight="1">
      <c r="B171" s="130"/>
      <c r="D171" s="131" t="s">
        <v>73</v>
      </c>
      <c r="E171" s="132" t="s">
        <v>211</v>
      </c>
      <c r="F171" s="132" t="s">
        <v>212</v>
      </c>
      <c r="J171" s="133">
        <f>BK171</f>
        <v>31120.21</v>
      </c>
      <c r="L171" s="130"/>
      <c r="M171" s="134"/>
      <c r="N171" s="135"/>
      <c r="O171" s="135"/>
      <c r="P171" s="136">
        <f>SUM(P172:P172)</f>
        <v>0</v>
      </c>
      <c r="Q171" s="135"/>
      <c r="R171" s="136">
        <f>SUM(R172:R172)</f>
        <v>0</v>
      </c>
      <c r="S171" s="135"/>
      <c r="T171" s="137">
        <f>SUM(T172:T172)</f>
        <v>0</v>
      </c>
      <c r="AR171" s="131" t="s">
        <v>81</v>
      </c>
      <c r="AT171" s="138" t="s">
        <v>73</v>
      </c>
      <c r="AU171" s="138" t="s">
        <v>74</v>
      </c>
      <c r="AY171" s="131" t="s">
        <v>139</v>
      </c>
      <c r="BK171" s="139">
        <f>SUM(BK172:BK172)</f>
        <v>31120.21</v>
      </c>
    </row>
    <row r="172" spans="1:65" s="2" customFormat="1" ht="37.9" customHeight="1">
      <c r="A172" s="30"/>
      <c r="B172" s="140"/>
      <c r="C172" s="141">
        <v>83</v>
      </c>
      <c r="D172" s="141" t="s">
        <v>141</v>
      </c>
      <c r="E172" s="142" t="s">
        <v>213</v>
      </c>
      <c r="F172" s="143" t="s">
        <v>214</v>
      </c>
      <c r="G172" s="144" t="s">
        <v>215</v>
      </c>
      <c r="H172" s="145">
        <v>82.943</v>
      </c>
      <c r="I172" s="146">
        <v>375.2</v>
      </c>
      <c r="J172" s="146">
        <f>ROUND(I172*H172,2)</f>
        <v>31120.21</v>
      </c>
      <c r="K172" s="143" t="s">
        <v>726</v>
      </c>
      <c r="L172" s="31"/>
      <c r="M172" s="147" t="s">
        <v>1</v>
      </c>
      <c r="N172" s="148" t="s">
        <v>39</v>
      </c>
      <c r="O172" s="149">
        <v>0</v>
      </c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1" t="s">
        <v>145</v>
      </c>
      <c r="AT172" s="151" t="s">
        <v>141</v>
      </c>
      <c r="AU172" s="151" t="s">
        <v>81</v>
      </c>
      <c r="AY172" s="18" t="s">
        <v>139</v>
      </c>
      <c r="BE172" s="152">
        <f>IF(N172="základní",J172,0)</f>
        <v>31120.21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8" t="s">
        <v>81</v>
      </c>
      <c r="BK172" s="152">
        <f>ROUND(I172*H172,2)</f>
        <v>31120.21</v>
      </c>
      <c r="BL172" s="18" t="s">
        <v>145</v>
      </c>
      <c r="BM172" s="151" t="s">
        <v>681</v>
      </c>
    </row>
    <row r="173" spans="2:63" s="11" customFormat="1" ht="25.9" customHeight="1">
      <c r="B173" s="130"/>
      <c r="D173" s="131" t="s">
        <v>73</v>
      </c>
      <c r="E173" s="132" t="s">
        <v>260</v>
      </c>
      <c r="F173" s="132" t="s">
        <v>261</v>
      </c>
      <c r="J173" s="133">
        <f>BK173</f>
        <v>56794.93000000001</v>
      </c>
      <c r="L173" s="130"/>
      <c r="M173" s="134"/>
      <c r="N173" s="135"/>
      <c r="O173" s="135"/>
      <c r="P173" s="136">
        <f>SUM(P174:P188)</f>
        <v>0</v>
      </c>
      <c r="Q173" s="135"/>
      <c r="R173" s="136">
        <f>SUM(R174:R188)</f>
        <v>0</v>
      </c>
      <c r="S173" s="135"/>
      <c r="T173" s="137">
        <f>SUM(T174:T188)</f>
        <v>0</v>
      </c>
      <c r="AR173" s="131" t="s">
        <v>81</v>
      </c>
      <c r="AT173" s="138" t="s">
        <v>73</v>
      </c>
      <c r="AU173" s="138" t="s">
        <v>74</v>
      </c>
      <c r="AY173" s="131" t="s">
        <v>139</v>
      </c>
      <c r="BK173" s="139">
        <f>SUM(BK174:BK188)</f>
        <v>56794.93000000001</v>
      </c>
    </row>
    <row r="174" spans="1:65" s="2" customFormat="1" ht="24.2" customHeight="1">
      <c r="A174" s="30"/>
      <c r="B174" s="140"/>
      <c r="C174" s="141">
        <v>58</v>
      </c>
      <c r="D174" s="141" t="s">
        <v>141</v>
      </c>
      <c r="E174" s="142" t="s">
        <v>682</v>
      </c>
      <c r="F174" s="143" t="s">
        <v>683</v>
      </c>
      <c r="G174" s="144" t="s">
        <v>215</v>
      </c>
      <c r="H174" s="145">
        <v>54.382</v>
      </c>
      <c r="I174" s="146">
        <v>139</v>
      </c>
      <c r="J174" s="146">
        <f>ROUND(I174*H174,2)</f>
        <v>7559.1</v>
      </c>
      <c r="K174" s="143" t="s">
        <v>729</v>
      </c>
      <c r="L174" s="31"/>
      <c r="M174" s="147" t="s">
        <v>1</v>
      </c>
      <c r="N174" s="148" t="s">
        <v>39</v>
      </c>
      <c r="O174" s="149">
        <v>0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1" t="s">
        <v>145</v>
      </c>
      <c r="AT174" s="151" t="s">
        <v>141</v>
      </c>
      <c r="AU174" s="151" t="s">
        <v>81</v>
      </c>
      <c r="AY174" s="18" t="s">
        <v>139</v>
      </c>
      <c r="BE174" s="152">
        <f>IF(N174="základní",J174,0)</f>
        <v>7559.1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8" t="s">
        <v>81</v>
      </c>
      <c r="BK174" s="152">
        <f>ROUND(I174*H174,2)</f>
        <v>7559.1</v>
      </c>
      <c r="BL174" s="18" t="s">
        <v>145</v>
      </c>
      <c r="BM174" s="151" t="s">
        <v>684</v>
      </c>
    </row>
    <row r="175" spans="2:51" s="13" customFormat="1" ht="12">
      <c r="B175" s="163"/>
      <c r="D175" s="153" t="s">
        <v>148</v>
      </c>
      <c r="E175" s="164" t="s">
        <v>1</v>
      </c>
      <c r="F175" s="165" t="s">
        <v>685</v>
      </c>
      <c r="H175" s="166">
        <v>54.382</v>
      </c>
      <c r="L175" s="163"/>
      <c r="M175" s="167"/>
      <c r="N175" s="168"/>
      <c r="O175" s="168"/>
      <c r="P175" s="168"/>
      <c r="Q175" s="168"/>
      <c r="R175" s="168"/>
      <c r="S175" s="168"/>
      <c r="T175" s="169"/>
      <c r="AT175" s="164" t="s">
        <v>148</v>
      </c>
      <c r="AU175" s="164" t="s">
        <v>81</v>
      </c>
      <c r="AV175" s="13" t="s">
        <v>83</v>
      </c>
      <c r="AW175" s="13" t="s">
        <v>31</v>
      </c>
      <c r="AX175" s="13" t="s">
        <v>74</v>
      </c>
      <c r="AY175" s="164" t="s">
        <v>139</v>
      </c>
    </row>
    <row r="176" spans="2:51" s="14" customFormat="1" ht="12">
      <c r="B176" s="170"/>
      <c r="D176" s="153" t="s">
        <v>148</v>
      </c>
      <c r="E176" s="171" t="s">
        <v>1</v>
      </c>
      <c r="F176" s="172" t="s">
        <v>151</v>
      </c>
      <c r="H176" s="173">
        <v>54.382</v>
      </c>
      <c r="L176" s="170"/>
      <c r="M176" s="174"/>
      <c r="N176" s="175"/>
      <c r="O176" s="175"/>
      <c r="P176" s="175"/>
      <c r="Q176" s="175"/>
      <c r="R176" s="175"/>
      <c r="S176" s="175"/>
      <c r="T176" s="176"/>
      <c r="AT176" s="171" t="s">
        <v>148</v>
      </c>
      <c r="AU176" s="171" t="s">
        <v>81</v>
      </c>
      <c r="AV176" s="14" t="s">
        <v>145</v>
      </c>
      <c r="AW176" s="14" t="s">
        <v>31</v>
      </c>
      <c r="AX176" s="14" t="s">
        <v>81</v>
      </c>
      <c r="AY176" s="171" t="s">
        <v>139</v>
      </c>
    </row>
    <row r="177" spans="1:65" s="2" customFormat="1" ht="24.2" customHeight="1">
      <c r="A177" s="30"/>
      <c r="B177" s="140"/>
      <c r="C177" s="141">
        <v>59</v>
      </c>
      <c r="D177" s="141" t="s">
        <v>141</v>
      </c>
      <c r="E177" s="142" t="s">
        <v>686</v>
      </c>
      <c r="F177" s="143" t="s">
        <v>687</v>
      </c>
      <c r="G177" s="144" t="s">
        <v>215</v>
      </c>
      <c r="H177" s="145">
        <v>108.764</v>
      </c>
      <c r="I177" s="146">
        <v>99.65</v>
      </c>
      <c r="J177" s="146">
        <f>ROUND(I177*H177,2)</f>
        <v>10838.33</v>
      </c>
      <c r="K177" s="143" t="s">
        <v>729</v>
      </c>
      <c r="L177" s="31"/>
      <c r="M177" s="147" t="s">
        <v>1</v>
      </c>
      <c r="N177" s="148" t="s">
        <v>39</v>
      </c>
      <c r="O177" s="149">
        <v>0</v>
      </c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1" t="s">
        <v>145</v>
      </c>
      <c r="AT177" s="151" t="s">
        <v>141</v>
      </c>
      <c r="AU177" s="151" t="s">
        <v>81</v>
      </c>
      <c r="AY177" s="18" t="s">
        <v>139</v>
      </c>
      <c r="BE177" s="152">
        <f>IF(N177="základní",J177,0)</f>
        <v>10838.33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8" t="s">
        <v>81</v>
      </c>
      <c r="BK177" s="152">
        <f>ROUND(I177*H177,2)</f>
        <v>10838.33</v>
      </c>
      <c r="BL177" s="18" t="s">
        <v>145</v>
      </c>
      <c r="BM177" s="151" t="s">
        <v>688</v>
      </c>
    </row>
    <row r="178" spans="2:51" s="13" customFormat="1" ht="12">
      <c r="B178" s="163"/>
      <c r="D178" s="153" t="s">
        <v>148</v>
      </c>
      <c r="E178" s="164" t="s">
        <v>1</v>
      </c>
      <c r="F178" s="165" t="s">
        <v>689</v>
      </c>
      <c r="H178" s="166">
        <v>108.764</v>
      </c>
      <c r="L178" s="163"/>
      <c r="M178" s="167"/>
      <c r="N178" s="168"/>
      <c r="O178" s="168"/>
      <c r="P178" s="168"/>
      <c r="Q178" s="168"/>
      <c r="R178" s="168"/>
      <c r="S178" s="168"/>
      <c r="T178" s="169"/>
      <c r="AT178" s="164" t="s">
        <v>148</v>
      </c>
      <c r="AU178" s="164" t="s">
        <v>81</v>
      </c>
      <c r="AV178" s="13" t="s">
        <v>83</v>
      </c>
      <c r="AW178" s="13" t="s">
        <v>31</v>
      </c>
      <c r="AX178" s="13" t="s">
        <v>74</v>
      </c>
      <c r="AY178" s="164" t="s">
        <v>139</v>
      </c>
    </row>
    <row r="179" spans="2:51" s="14" customFormat="1" ht="12">
      <c r="B179" s="170"/>
      <c r="D179" s="153" t="s">
        <v>148</v>
      </c>
      <c r="E179" s="171" t="s">
        <v>1</v>
      </c>
      <c r="F179" s="172" t="s">
        <v>151</v>
      </c>
      <c r="H179" s="173">
        <v>108.764</v>
      </c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148</v>
      </c>
      <c r="AU179" s="171" t="s">
        <v>81</v>
      </c>
      <c r="AV179" s="14" t="s">
        <v>145</v>
      </c>
      <c r="AW179" s="14" t="s">
        <v>31</v>
      </c>
      <c r="AX179" s="14" t="s">
        <v>81</v>
      </c>
      <c r="AY179" s="171" t="s">
        <v>139</v>
      </c>
    </row>
    <row r="180" spans="1:65" s="2" customFormat="1" ht="21.75" customHeight="1">
      <c r="A180" s="30"/>
      <c r="B180" s="140"/>
      <c r="C180" s="141">
        <v>60</v>
      </c>
      <c r="D180" s="141" t="s">
        <v>141</v>
      </c>
      <c r="E180" s="142" t="s">
        <v>262</v>
      </c>
      <c r="F180" s="143" t="s">
        <v>263</v>
      </c>
      <c r="G180" s="144" t="s">
        <v>215</v>
      </c>
      <c r="H180" s="145">
        <v>54.382</v>
      </c>
      <c r="I180" s="146">
        <v>111.33</v>
      </c>
      <c r="J180" s="146">
        <f>ROUND(I180*H180,2)</f>
        <v>6054.35</v>
      </c>
      <c r="K180" s="143" t="s">
        <v>729</v>
      </c>
      <c r="L180" s="31"/>
      <c r="M180" s="147" t="s">
        <v>1</v>
      </c>
      <c r="N180" s="148" t="s">
        <v>39</v>
      </c>
      <c r="O180" s="149">
        <v>0</v>
      </c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1" t="s">
        <v>145</v>
      </c>
      <c r="AT180" s="151" t="s">
        <v>141</v>
      </c>
      <c r="AU180" s="151" t="s">
        <v>81</v>
      </c>
      <c r="AY180" s="18" t="s">
        <v>139</v>
      </c>
      <c r="BE180" s="152">
        <f>IF(N180="základní",J180,0)</f>
        <v>6054.35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8" t="s">
        <v>81</v>
      </c>
      <c r="BK180" s="152">
        <f>ROUND(I180*H180,2)</f>
        <v>6054.35</v>
      </c>
      <c r="BL180" s="18" t="s">
        <v>145</v>
      </c>
      <c r="BM180" s="151" t="s">
        <v>690</v>
      </c>
    </row>
    <row r="181" spans="1:65" s="2" customFormat="1" ht="24.2" customHeight="1">
      <c r="A181" s="30"/>
      <c r="B181" s="140"/>
      <c r="C181" s="141">
        <v>61</v>
      </c>
      <c r="D181" s="141" t="s">
        <v>141</v>
      </c>
      <c r="E181" s="142" t="s">
        <v>265</v>
      </c>
      <c r="F181" s="143" t="s">
        <v>266</v>
      </c>
      <c r="G181" s="144" t="s">
        <v>215</v>
      </c>
      <c r="H181" s="145">
        <v>489.438</v>
      </c>
      <c r="I181" s="146">
        <v>5.04</v>
      </c>
      <c r="J181" s="146">
        <f>ROUND(I181*H181,2)</f>
        <v>2466.77</v>
      </c>
      <c r="K181" s="143" t="s">
        <v>729</v>
      </c>
      <c r="L181" s="31"/>
      <c r="M181" s="147" t="s">
        <v>1</v>
      </c>
      <c r="N181" s="148" t="s">
        <v>39</v>
      </c>
      <c r="O181" s="149">
        <v>0</v>
      </c>
      <c r="P181" s="149">
        <f>O181*H181</f>
        <v>0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1" t="s">
        <v>145</v>
      </c>
      <c r="AT181" s="151" t="s">
        <v>141</v>
      </c>
      <c r="AU181" s="151" t="s">
        <v>81</v>
      </c>
      <c r="AY181" s="18" t="s">
        <v>139</v>
      </c>
      <c r="BE181" s="152">
        <f>IF(N181="základní",J181,0)</f>
        <v>2466.77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8" t="s">
        <v>81</v>
      </c>
      <c r="BK181" s="152">
        <f>ROUND(I181*H181,2)</f>
        <v>2466.77</v>
      </c>
      <c r="BL181" s="18" t="s">
        <v>145</v>
      </c>
      <c r="BM181" s="151" t="s">
        <v>691</v>
      </c>
    </row>
    <row r="182" spans="2:51" s="13" customFormat="1" ht="12">
      <c r="B182" s="163"/>
      <c r="D182" s="153" t="s">
        <v>148</v>
      </c>
      <c r="E182" s="164" t="s">
        <v>1</v>
      </c>
      <c r="F182" s="165" t="s">
        <v>692</v>
      </c>
      <c r="H182" s="166">
        <v>489.438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64" t="s">
        <v>148</v>
      </c>
      <c r="AU182" s="164" t="s">
        <v>81</v>
      </c>
      <c r="AV182" s="13" t="s">
        <v>83</v>
      </c>
      <c r="AW182" s="13" t="s">
        <v>31</v>
      </c>
      <c r="AX182" s="13" t="s">
        <v>74</v>
      </c>
      <c r="AY182" s="164" t="s">
        <v>139</v>
      </c>
    </row>
    <row r="183" spans="2:51" s="14" customFormat="1" ht="12">
      <c r="B183" s="170"/>
      <c r="D183" s="153" t="s">
        <v>148</v>
      </c>
      <c r="E183" s="171" t="s">
        <v>1</v>
      </c>
      <c r="F183" s="172" t="s">
        <v>151</v>
      </c>
      <c r="H183" s="173">
        <v>489.438</v>
      </c>
      <c r="L183" s="170"/>
      <c r="M183" s="174"/>
      <c r="N183" s="175"/>
      <c r="O183" s="175"/>
      <c r="P183" s="175"/>
      <c r="Q183" s="175"/>
      <c r="R183" s="175"/>
      <c r="S183" s="175"/>
      <c r="T183" s="176"/>
      <c r="AT183" s="171" t="s">
        <v>148</v>
      </c>
      <c r="AU183" s="171" t="s">
        <v>81</v>
      </c>
      <c r="AV183" s="14" t="s">
        <v>145</v>
      </c>
      <c r="AW183" s="14" t="s">
        <v>31</v>
      </c>
      <c r="AX183" s="14" t="s">
        <v>81</v>
      </c>
      <c r="AY183" s="171" t="s">
        <v>139</v>
      </c>
    </row>
    <row r="184" spans="1:65" s="2" customFormat="1" ht="24.2" customHeight="1">
      <c r="A184" s="30"/>
      <c r="B184" s="140"/>
      <c r="C184" s="141">
        <v>62</v>
      </c>
      <c r="D184" s="141" t="s">
        <v>141</v>
      </c>
      <c r="E184" s="142" t="s">
        <v>269</v>
      </c>
      <c r="F184" s="143" t="s">
        <v>270</v>
      </c>
      <c r="G184" s="144" t="s">
        <v>215</v>
      </c>
      <c r="H184" s="145">
        <v>54.382</v>
      </c>
      <c r="I184" s="146">
        <v>142.88</v>
      </c>
      <c r="J184" s="146">
        <f>ROUND(I184*H184,2)</f>
        <v>7770.1</v>
      </c>
      <c r="K184" s="143" t="s">
        <v>729</v>
      </c>
      <c r="L184" s="31"/>
      <c r="M184" s="147" t="s">
        <v>1</v>
      </c>
      <c r="N184" s="148" t="s">
        <v>39</v>
      </c>
      <c r="O184" s="149">
        <v>0</v>
      </c>
      <c r="P184" s="149">
        <f>O184*H184</f>
        <v>0</v>
      </c>
      <c r="Q184" s="149">
        <v>0</v>
      </c>
      <c r="R184" s="149">
        <f>Q184*H184</f>
        <v>0</v>
      </c>
      <c r="S184" s="149">
        <v>0</v>
      </c>
      <c r="T184" s="150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1" t="s">
        <v>145</v>
      </c>
      <c r="AT184" s="151" t="s">
        <v>141</v>
      </c>
      <c r="AU184" s="151" t="s">
        <v>81</v>
      </c>
      <c r="AY184" s="18" t="s">
        <v>139</v>
      </c>
      <c r="BE184" s="152">
        <f>IF(N184="základní",J184,0)</f>
        <v>7770.1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8" t="s">
        <v>81</v>
      </c>
      <c r="BK184" s="152">
        <f>ROUND(I184*H184,2)</f>
        <v>7770.1</v>
      </c>
      <c r="BL184" s="18" t="s">
        <v>145</v>
      </c>
      <c r="BM184" s="151" t="s">
        <v>693</v>
      </c>
    </row>
    <row r="185" spans="1:65" s="2" customFormat="1" ht="24.2" customHeight="1">
      <c r="A185" s="30"/>
      <c r="B185" s="140"/>
      <c r="C185" s="141">
        <v>63</v>
      </c>
      <c r="D185" s="141" t="s">
        <v>141</v>
      </c>
      <c r="E185" s="142" t="s">
        <v>272</v>
      </c>
      <c r="F185" s="143" t="s">
        <v>273</v>
      </c>
      <c r="G185" s="144" t="s">
        <v>215</v>
      </c>
      <c r="H185" s="145">
        <v>326.292</v>
      </c>
      <c r="I185" s="146">
        <v>12.75</v>
      </c>
      <c r="J185" s="146">
        <f>ROUND(I185*H185,2)</f>
        <v>4160.22</v>
      </c>
      <c r="K185" s="143" t="s">
        <v>729</v>
      </c>
      <c r="L185" s="31"/>
      <c r="M185" s="147" t="s">
        <v>1</v>
      </c>
      <c r="N185" s="148" t="s">
        <v>39</v>
      </c>
      <c r="O185" s="149">
        <v>0</v>
      </c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1" t="s">
        <v>145</v>
      </c>
      <c r="AT185" s="151" t="s">
        <v>141</v>
      </c>
      <c r="AU185" s="151" t="s">
        <v>81</v>
      </c>
      <c r="AY185" s="18" t="s">
        <v>139</v>
      </c>
      <c r="BE185" s="152">
        <f>IF(N185="základní",J185,0)</f>
        <v>4160.22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8" t="s">
        <v>81</v>
      </c>
      <c r="BK185" s="152">
        <f>ROUND(I185*H185,2)</f>
        <v>4160.22</v>
      </c>
      <c r="BL185" s="18" t="s">
        <v>145</v>
      </c>
      <c r="BM185" s="151" t="s">
        <v>694</v>
      </c>
    </row>
    <row r="186" spans="2:51" s="13" customFormat="1" ht="12">
      <c r="B186" s="163"/>
      <c r="D186" s="153" t="s">
        <v>148</v>
      </c>
      <c r="E186" s="164" t="s">
        <v>1</v>
      </c>
      <c r="F186" s="165" t="s">
        <v>695</v>
      </c>
      <c r="H186" s="166">
        <v>326.292</v>
      </c>
      <c r="L186" s="163"/>
      <c r="M186" s="167"/>
      <c r="N186" s="168"/>
      <c r="O186" s="168"/>
      <c r="P186" s="168"/>
      <c r="Q186" s="168"/>
      <c r="R186" s="168"/>
      <c r="S186" s="168"/>
      <c r="T186" s="169"/>
      <c r="AT186" s="164" t="s">
        <v>148</v>
      </c>
      <c r="AU186" s="164" t="s">
        <v>81</v>
      </c>
      <c r="AV186" s="13" t="s">
        <v>83</v>
      </c>
      <c r="AW186" s="13" t="s">
        <v>31</v>
      </c>
      <c r="AX186" s="13" t="s">
        <v>74</v>
      </c>
      <c r="AY186" s="164" t="s">
        <v>139</v>
      </c>
    </row>
    <row r="187" spans="2:51" s="14" customFormat="1" ht="12">
      <c r="B187" s="170"/>
      <c r="D187" s="153" t="s">
        <v>148</v>
      </c>
      <c r="E187" s="171" t="s">
        <v>1</v>
      </c>
      <c r="F187" s="172" t="s">
        <v>151</v>
      </c>
      <c r="H187" s="173">
        <v>326.292</v>
      </c>
      <c r="L187" s="170"/>
      <c r="M187" s="174"/>
      <c r="N187" s="175"/>
      <c r="O187" s="175"/>
      <c r="P187" s="175"/>
      <c r="Q187" s="175"/>
      <c r="R187" s="175"/>
      <c r="S187" s="175"/>
      <c r="T187" s="176"/>
      <c r="AT187" s="171" t="s">
        <v>148</v>
      </c>
      <c r="AU187" s="171" t="s">
        <v>81</v>
      </c>
      <c r="AV187" s="14" t="s">
        <v>145</v>
      </c>
      <c r="AW187" s="14" t="s">
        <v>31</v>
      </c>
      <c r="AX187" s="14" t="s">
        <v>81</v>
      </c>
      <c r="AY187" s="171" t="s">
        <v>139</v>
      </c>
    </row>
    <row r="188" spans="1:65" s="2" customFormat="1" ht="24.2" customHeight="1">
      <c r="A188" s="30"/>
      <c r="B188" s="140"/>
      <c r="C188" s="141">
        <v>65</v>
      </c>
      <c r="D188" s="141" t="s">
        <v>141</v>
      </c>
      <c r="E188" s="142" t="s">
        <v>280</v>
      </c>
      <c r="F188" s="143" t="s">
        <v>281</v>
      </c>
      <c r="G188" s="144" t="s">
        <v>215</v>
      </c>
      <c r="H188" s="145">
        <v>54.382</v>
      </c>
      <c r="I188" s="146">
        <v>330</v>
      </c>
      <c r="J188" s="146">
        <f>ROUND(I188*H188,2)</f>
        <v>17946.06</v>
      </c>
      <c r="K188" s="143" t="s">
        <v>729</v>
      </c>
      <c r="L188" s="31"/>
      <c r="M188" s="195" t="s">
        <v>1</v>
      </c>
      <c r="N188" s="196" t="s">
        <v>39</v>
      </c>
      <c r="O188" s="197">
        <v>0</v>
      </c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1" t="s">
        <v>145</v>
      </c>
      <c r="AT188" s="151" t="s">
        <v>141</v>
      </c>
      <c r="AU188" s="151" t="s">
        <v>81</v>
      </c>
      <c r="AY188" s="18" t="s">
        <v>139</v>
      </c>
      <c r="BE188" s="152">
        <f>IF(N188="základní",J188,0)</f>
        <v>17946.06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8" t="s">
        <v>81</v>
      </c>
      <c r="BK188" s="152">
        <f>ROUND(I188*H188,2)</f>
        <v>17946.06</v>
      </c>
      <c r="BL188" s="18" t="s">
        <v>145</v>
      </c>
      <c r="BM188" s="151" t="s">
        <v>696</v>
      </c>
    </row>
    <row r="189" spans="1:31" s="2" customFormat="1" ht="6.95" customHeight="1">
      <c r="A189" s="30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31"/>
      <c r="M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</row>
  </sheetData>
  <autoFilter ref="C128:K188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workbookViewId="0" topLeftCell="A113">
      <selection activeCell="I137" sqref="I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8515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49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107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55" t="str">
        <f>'Rekapitulace stavby'!K6</f>
        <v>Bytový dům, ul. K Archivu 1993/2, Nový Jičín</v>
      </c>
      <c r="F7" s="256"/>
      <c r="G7" s="256"/>
      <c r="H7" s="256"/>
      <c r="L7" s="21"/>
    </row>
    <row r="8" spans="2:12" ht="12.75">
      <c r="B8" s="21"/>
      <c r="D8" s="27" t="s">
        <v>108</v>
      </c>
      <c r="L8" s="21"/>
    </row>
    <row r="9" spans="2:12" s="1" customFormat="1" ht="16.5" customHeight="1">
      <c r="B9" s="21"/>
      <c r="E9" s="255" t="s">
        <v>109</v>
      </c>
      <c r="F9" s="243"/>
      <c r="G9" s="243"/>
      <c r="H9" s="243"/>
      <c r="L9" s="21"/>
    </row>
    <row r="10" spans="2:12" s="1" customFormat="1" ht="12" customHeight="1">
      <c r="B10" s="21"/>
      <c r="D10" s="27" t="s">
        <v>110</v>
      </c>
      <c r="L10" s="21"/>
    </row>
    <row r="11" spans="1:31" s="2" customFormat="1" ht="16.5" customHeight="1">
      <c r="A11" s="30"/>
      <c r="B11" s="31"/>
      <c r="C11" s="30"/>
      <c r="D11" s="30"/>
      <c r="E11" s="257" t="s">
        <v>111</v>
      </c>
      <c r="F11" s="258"/>
      <c r="G11" s="258"/>
      <c r="H11" s="258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112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15" t="s">
        <v>697</v>
      </c>
      <c r="F13" s="258"/>
      <c r="G13" s="258"/>
      <c r="H13" s="258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44516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42" t="str">
        <f>'Rekapitulace stavby'!E14</f>
        <v>NOSTA, s.r.o.</v>
      </c>
      <c r="F22" s="242"/>
      <c r="G22" s="242"/>
      <c r="H22" s="242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45" t="s">
        <v>1</v>
      </c>
      <c r="F31" s="245"/>
      <c r="G31" s="245"/>
      <c r="H31" s="245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ROUND(J128,2)</f>
        <v>285475.01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ROUND((SUM(BE128:BE152)),2)</f>
        <v>273718.25</v>
      </c>
      <c r="G37" s="30"/>
      <c r="H37" s="30"/>
      <c r="I37" s="104">
        <v>0.21</v>
      </c>
      <c r="J37" s="103">
        <f>ROUND(((SUM(BE128:BE152))*I37),2)</f>
        <v>57480.83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ROUND((SUM(BF128:BF152)),2)</f>
        <v>0</v>
      </c>
      <c r="G38" s="30"/>
      <c r="H38" s="30"/>
      <c r="I38" s="104">
        <v>0.15</v>
      </c>
      <c r="J38" s="103">
        <f>ROUND(((SUM(BF128:BF152))*I38),2)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ROUND((SUM(BG128:BG152)),2)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ROUND((SUM(BH128:BH152)),2)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ROUND((SUM(BI128:BI152)),2)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342955.84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114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55" t="str">
        <f>E7</f>
        <v>Bytový dům, ul. K Archivu 1993/2, Nový Jičín</v>
      </c>
      <c r="F85" s="256"/>
      <c r="G85" s="256"/>
      <c r="H85" s="25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108</v>
      </c>
      <c r="L86" s="21"/>
    </row>
    <row r="87" spans="2:12" s="1" customFormat="1" ht="16.5" customHeight="1">
      <c r="B87" s="21"/>
      <c r="E87" s="255" t="s">
        <v>109</v>
      </c>
      <c r="F87" s="243"/>
      <c r="G87" s="243"/>
      <c r="H87" s="243"/>
      <c r="L87" s="21"/>
    </row>
    <row r="88" spans="2:12" s="1" customFormat="1" ht="12" customHeight="1">
      <c r="B88" s="21"/>
      <c r="C88" s="27" t="s">
        <v>110</v>
      </c>
      <c r="L88" s="21"/>
    </row>
    <row r="89" spans="1:31" s="2" customFormat="1" ht="16.5" customHeight="1">
      <c r="A89" s="30"/>
      <c r="B89" s="31"/>
      <c r="C89" s="30"/>
      <c r="D89" s="30"/>
      <c r="E89" s="257" t="s">
        <v>111</v>
      </c>
      <c r="F89" s="258"/>
      <c r="G89" s="258"/>
      <c r="H89" s="258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112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15" t="str">
        <f>E13</f>
        <v>023 - ZM 023 - Úprava atikového zdiva</v>
      </c>
      <c r="F91" s="258"/>
      <c r="G91" s="258"/>
      <c r="H91" s="258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44516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115</v>
      </c>
      <c r="D98" s="105"/>
      <c r="E98" s="105"/>
      <c r="F98" s="105"/>
      <c r="G98" s="105"/>
      <c r="H98" s="105"/>
      <c r="I98" s="105"/>
      <c r="J98" s="114" t="s">
        <v>116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117</v>
      </c>
      <c r="D100" s="30"/>
      <c r="E100" s="30"/>
      <c r="F100" s="30"/>
      <c r="G100" s="30"/>
      <c r="H100" s="30"/>
      <c r="I100" s="30"/>
      <c r="J100" s="69">
        <f>J128</f>
        <v>285475.01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118</v>
      </c>
    </row>
    <row r="101" spans="2:12" s="9" customFormat="1" ht="24.95" customHeight="1">
      <c r="B101" s="116"/>
      <c r="D101" s="117" t="s">
        <v>228</v>
      </c>
      <c r="E101" s="118"/>
      <c r="F101" s="118"/>
      <c r="G101" s="118"/>
      <c r="H101" s="118"/>
      <c r="I101" s="118"/>
      <c r="J101" s="119">
        <f>J129</f>
        <v>273718.25</v>
      </c>
      <c r="L101" s="116"/>
    </row>
    <row r="102" spans="2:12" s="15" customFormat="1" ht="19.9" customHeight="1">
      <c r="B102" s="189"/>
      <c r="D102" s="190" t="s">
        <v>698</v>
      </c>
      <c r="E102" s="191"/>
      <c r="F102" s="191"/>
      <c r="G102" s="191"/>
      <c r="H102" s="191"/>
      <c r="I102" s="191"/>
      <c r="J102" s="192">
        <f>J130</f>
        <v>139512.33</v>
      </c>
      <c r="L102" s="189"/>
    </row>
    <row r="103" spans="2:12" s="15" customFormat="1" ht="19.9" customHeight="1">
      <c r="B103" s="189"/>
      <c r="D103" s="190" t="s">
        <v>230</v>
      </c>
      <c r="E103" s="191"/>
      <c r="F103" s="191"/>
      <c r="G103" s="191"/>
      <c r="H103" s="191"/>
      <c r="I103" s="191"/>
      <c r="J103" s="192">
        <f>J145</f>
        <v>119078.98000000001</v>
      </c>
      <c r="L103" s="189"/>
    </row>
    <row r="104" spans="2:12" s="15" customFormat="1" ht="19.9" customHeight="1">
      <c r="B104" s="189"/>
      <c r="D104" s="190" t="s">
        <v>289</v>
      </c>
      <c r="E104" s="191"/>
      <c r="F104" s="191"/>
      <c r="G104" s="191"/>
      <c r="H104" s="191"/>
      <c r="I104" s="191"/>
      <c r="J104" s="192">
        <f>J151</f>
        <v>15126.94</v>
      </c>
      <c r="L104" s="189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125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14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255" t="str">
        <f>E7</f>
        <v>Bytový dům, ul. K Archivu 1993/2, Nový Jičín</v>
      </c>
      <c r="F114" s="256"/>
      <c r="G114" s="256"/>
      <c r="H114" s="256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s="1" customFormat="1" ht="12" customHeight="1">
      <c r="B115" s="21"/>
      <c r="C115" s="27" t="s">
        <v>108</v>
      </c>
      <c r="L115" s="21"/>
    </row>
    <row r="116" spans="2:12" s="1" customFormat="1" ht="16.5" customHeight="1">
      <c r="B116" s="21"/>
      <c r="E116" s="255" t="s">
        <v>109</v>
      </c>
      <c r="F116" s="243"/>
      <c r="G116" s="243"/>
      <c r="H116" s="243"/>
      <c r="L116" s="21"/>
    </row>
    <row r="117" spans="2:12" s="1" customFormat="1" ht="12" customHeight="1">
      <c r="B117" s="21"/>
      <c r="C117" s="27" t="s">
        <v>110</v>
      </c>
      <c r="L117" s="21"/>
    </row>
    <row r="118" spans="1:31" s="2" customFormat="1" ht="16.5" customHeight="1">
      <c r="A118" s="30"/>
      <c r="B118" s="31"/>
      <c r="C118" s="30"/>
      <c r="D118" s="30"/>
      <c r="E118" s="257" t="s">
        <v>111</v>
      </c>
      <c r="F118" s="258"/>
      <c r="G118" s="258"/>
      <c r="H118" s="258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112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6.5" customHeight="1">
      <c r="A120" s="30"/>
      <c r="B120" s="31"/>
      <c r="C120" s="30"/>
      <c r="D120" s="30"/>
      <c r="E120" s="215" t="str">
        <f>E13</f>
        <v>023 - ZM 023 - Úprava atikového zdiva</v>
      </c>
      <c r="F120" s="258"/>
      <c r="G120" s="258"/>
      <c r="H120" s="258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18</v>
      </c>
      <c r="D122" s="30"/>
      <c r="E122" s="30"/>
      <c r="F122" s="25" t="str">
        <f>F16</f>
        <v xml:space="preserve"> </v>
      </c>
      <c r="G122" s="30"/>
      <c r="H122" s="30"/>
      <c r="I122" s="27" t="s">
        <v>20</v>
      </c>
      <c r="J122" s="53">
        <f>IF(J16="","",J16)</f>
        <v>44516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21</v>
      </c>
      <c r="D124" s="30"/>
      <c r="E124" s="30"/>
      <c r="F124" s="25" t="str">
        <f>E19</f>
        <v xml:space="preserve">Město Nový Jičín - </v>
      </c>
      <c r="G124" s="30"/>
      <c r="H124" s="30"/>
      <c r="I124" s="27" t="s">
        <v>30</v>
      </c>
      <c r="J124" s="28" t="str">
        <f>E25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27</v>
      </c>
      <c r="D125" s="30"/>
      <c r="E125" s="30"/>
      <c r="F125" s="25" t="str">
        <f>IF(E22="","",E22)</f>
        <v>NOSTA, s.r.o.</v>
      </c>
      <c r="G125" s="30"/>
      <c r="H125" s="30"/>
      <c r="I125" s="27" t="s">
        <v>32</v>
      </c>
      <c r="J125" s="28" t="str">
        <f>E28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0" customFormat="1" ht="29.25" customHeight="1">
      <c r="A127" s="120"/>
      <c r="B127" s="121"/>
      <c r="C127" s="122" t="s">
        <v>126</v>
      </c>
      <c r="D127" s="123" t="s">
        <v>59</v>
      </c>
      <c r="E127" s="123" t="s">
        <v>55</v>
      </c>
      <c r="F127" s="123" t="s">
        <v>56</v>
      </c>
      <c r="G127" s="123" t="s">
        <v>127</v>
      </c>
      <c r="H127" s="123" t="s">
        <v>128</v>
      </c>
      <c r="I127" s="123" t="s">
        <v>129</v>
      </c>
      <c r="J127" s="123" t="s">
        <v>116</v>
      </c>
      <c r="K127" s="124" t="s">
        <v>130</v>
      </c>
      <c r="L127" s="125"/>
      <c r="M127" s="60" t="s">
        <v>1</v>
      </c>
      <c r="N127" s="61" t="s">
        <v>38</v>
      </c>
      <c r="O127" s="61" t="s">
        <v>131</v>
      </c>
      <c r="P127" s="61" t="s">
        <v>132</v>
      </c>
      <c r="Q127" s="61" t="s">
        <v>133</v>
      </c>
      <c r="R127" s="61" t="s">
        <v>134</v>
      </c>
      <c r="S127" s="61" t="s">
        <v>135</v>
      </c>
      <c r="T127" s="62" t="s">
        <v>136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30"/>
      <c r="B128" s="31"/>
      <c r="C128" s="67" t="s">
        <v>137</v>
      </c>
      <c r="D128" s="30"/>
      <c r="E128" s="30"/>
      <c r="F128" s="30"/>
      <c r="G128" s="30"/>
      <c r="H128" s="30"/>
      <c r="I128" s="30"/>
      <c r="J128" s="126">
        <f>J129+J153</f>
        <v>285475.01</v>
      </c>
      <c r="K128" s="30"/>
      <c r="L128" s="31"/>
      <c r="M128" s="63"/>
      <c r="N128" s="54"/>
      <c r="O128" s="64"/>
      <c r="P128" s="127">
        <f>P129</f>
        <v>250.78948644000002</v>
      </c>
      <c r="Q128" s="64"/>
      <c r="R128" s="127">
        <f>R129</f>
        <v>40.3172448126</v>
      </c>
      <c r="S128" s="64"/>
      <c r="T128" s="128">
        <f>T129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73</v>
      </c>
      <c r="AU128" s="18" t="s">
        <v>118</v>
      </c>
      <c r="BK128" s="129">
        <f>BK129</f>
        <v>273718.25</v>
      </c>
    </row>
    <row r="129" spans="2:63" s="11" customFormat="1" ht="25.9" customHeight="1">
      <c r="B129" s="130"/>
      <c r="D129" s="131" t="s">
        <v>73</v>
      </c>
      <c r="E129" s="132" t="s">
        <v>232</v>
      </c>
      <c r="F129" s="132" t="s">
        <v>233</v>
      </c>
      <c r="J129" s="133">
        <f>BK129</f>
        <v>273718.25</v>
      </c>
      <c r="L129" s="130"/>
      <c r="M129" s="134"/>
      <c r="N129" s="135"/>
      <c r="O129" s="135"/>
      <c r="P129" s="136">
        <f>P130+P145+P151</f>
        <v>250.78948644000002</v>
      </c>
      <c r="Q129" s="135"/>
      <c r="R129" s="136">
        <f>R130+R145+R151</f>
        <v>40.3172448126</v>
      </c>
      <c r="S129" s="135"/>
      <c r="T129" s="137">
        <f>T130+T145+T151</f>
        <v>0</v>
      </c>
      <c r="AR129" s="131" t="s">
        <v>81</v>
      </c>
      <c r="AT129" s="138" t="s">
        <v>73</v>
      </c>
      <c r="AU129" s="138" t="s">
        <v>74</v>
      </c>
      <c r="AY129" s="131" t="s">
        <v>139</v>
      </c>
      <c r="BK129" s="139">
        <f>BK130+BK145+BK151</f>
        <v>273718.25</v>
      </c>
    </row>
    <row r="130" spans="2:63" s="11" customFormat="1" ht="22.9" customHeight="1">
      <c r="B130" s="130"/>
      <c r="D130" s="131" t="s">
        <v>73</v>
      </c>
      <c r="E130" s="193" t="s">
        <v>90</v>
      </c>
      <c r="F130" s="193" t="s">
        <v>138</v>
      </c>
      <c r="J130" s="194">
        <f>BK130</f>
        <v>139512.33</v>
      </c>
      <c r="L130" s="130"/>
      <c r="M130" s="134"/>
      <c r="N130" s="135"/>
      <c r="O130" s="135"/>
      <c r="P130" s="136">
        <f>SUM(P131:P144)</f>
        <v>88.88740644</v>
      </c>
      <c r="Q130" s="135"/>
      <c r="R130" s="136">
        <f>SUM(R131:R144)</f>
        <v>40.135104972600004</v>
      </c>
      <c r="S130" s="135"/>
      <c r="T130" s="137">
        <f>SUM(T131:T144)</f>
        <v>0</v>
      </c>
      <c r="AR130" s="131" t="s">
        <v>81</v>
      </c>
      <c r="AT130" s="138" t="s">
        <v>73</v>
      </c>
      <c r="AU130" s="138" t="s">
        <v>81</v>
      </c>
      <c r="AY130" s="131" t="s">
        <v>139</v>
      </c>
      <c r="BK130" s="139">
        <f>SUM(BK131:BK144)</f>
        <v>139512.33</v>
      </c>
    </row>
    <row r="131" spans="1:65" s="2" customFormat="1" ht="16.5" customHeight="1">
      <c r="A131" s="30"/>
      <c r="B131" s="140"/>
      <c r="C131" s="141"/>
      <c r="D131" s="141" t="s">
        <v>141</v>
      </c>
      <c r="E131" s="142" t="s">
        <v>699</v>
      </c>
      <c r="F131" s="143" t="s">
        <v>700</v>
      </c>
      <c r="G131" s="144" t="s">
        <v>144</v>
      </c>
      <c r="H131" s="145">
        <v>16.07778</v>
      </c>
      <c r="I131" s="146">
        <v>2840</v>
      </c>
      <c r="J131" s="146">
        <f>ROUND(I131*H131,2)</f>
        <v>45660.9</v>
      </c>
      <c r="K131" s="143" t="s">
        <v>728</v>
      </c>
      <c r="L131" s="31"/>
      <c r="M131" s="147" t="s">
        <v>1</v>
      </c>
      <c r="N131" s="148" t="s">
        <v>39</v>
      </c>
      <c r="O131" s="149">
        <v>1.2</v>
      </c>
      <c r="P131" s="149">
        <f>O131*H131</f>
        <v>19.293336</v>
      </c>
      <c r="Q131" s="149">
        <v>2.45329</v>
      </c>
      <c r="R131" s="149">
        <f>Q131*H131</f>
        <v>39.443456896200004</v>
      </c>
      <c r="S131" s="149">
        <v>0</v>
      </c>
      <c r="T131" s="15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1" t="s">
        <v>145</v>
      </c>
      <c r="AT131" s="151" t="s">
        <v>141</v>
      </c>
      <c r="AU131" s="151" t="s">
        <v>83</v>
      </c>
      <c r="AY131" s="18" t="s">
        <v>139</v>
      </c>
      <c r="BE131" s="152">
        <f>IF(N131="základní",J131,0)</f>
        <v>45660.9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8" t="s">
        <v>81</v>
      </c>
      <c r="BK131" s="152">
        <f>ROUND(I131*H131,2)</f>
        <v>45660.9</v>
      </c>
      <c r="BL131" s="18" t="s">
        <v>145</v>
      </c>
      <c r="BM131" s="151" t="s">
        <v>701</v>
      </c>
    </row>
    <row r="132" spans="2:51" s="13" customFormat="1" ht="12">
      <c r="B132" s="163"/>
      <c r="D132" s="153" t="s">
        <v>148</v>
      </c>
      <c r="E132" s="164" t="s">
        <v>1</v>
      </c>
      <c r="F132" s="165" t="s">
        <v>702</v>
      </c>
      <c r="H132" s="166">
        <v>12.70482</v>
      </c>
      <c r="L132" s="163"/>
      <c r="M132" s="167"/>
      <c r="N132" s="168"/>
      <c r="O132" s="168"/>
      <c r="P132" s="168"/>
      <c r="Q132" s="168"/>
      <c r="R132" s="168"/>
      <c r="S132" s="168"/>
      <c r="T132" s="169"/>
      <c r="AT132" s="164" t="s">
        <v>148</v>
      </c>
      <c r="AU132" s="164" t="s">
        <v>83</v>
      </c>
      <c r="AV132" s="13" t="s">
        <v>83</v>
      </c>
      <c r="AW132" s="13" t="s">
        <v>31</v>
      </c>
      <c r="AX132" s="13" t="s">
        <v>74</v>
      </c>
      <c r="AY132" s="164" t="s">
        <v>139</v>
      </c>
    </row>
    <row r="133" spans="2:51" s="13" customFormat="1" ht="12">
      <c r="B133" s="163"/>
      <c r="D133" s="153" t="s">
        <v>148</v>
      </c>
      <c r="E133" s="164" t="s">
        <v>1</v>
      </c>
      <c r="F133" s="165" t="s">
        <v>703</v>
      </c>
      <c r="H133" s="166">
        <v>3.37296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148</v>
      </c>
      <c r="AU133" s="164" t="s">
        <v>83</v>
      </c>
      <c r="AV133" s="13" t="s">
        <v>83</v>
      </c>
      <c r="AW133" s="13" t="s">
        <v>31</v>
      </c>
      <c r="AX133" s="13" t="s">
        <v>74</v>
      </c>
      <c r="AY133" s="164" t="s">
        <v>139</v>
      </c>
    </row>
    <row r="134" spans="2:51" s="14" customFormat="1" ht="12">
      <c r="B134" s="170"/>
      <c r="D134" s="153" t="s">
        <v>148</v>
      </c>
      <c r="E134" s="171" t="s">
        <v>1</v>
      </c>
      <c r="F134" s="172" t="s">
        <v>151</v>
      </c>
      <c r="H134" s="173">
        <v>16.07778</v>
      </c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148</v>
      </c>
      <c r="AU134" s="171" t="s">
        <v>83</v>
      </c>
      <c r="AV134" s="14" t="s">
        <v>145</v>
      </c>
      <c r="AW134" s="14" t="s">
        <v>31</v>
      </c>
      <c r="AX134" s="14" t="s">
        <v>81</v>
      </c>
      <c r="AY134" s="171" t="s">
        <v>139</v>
      </c>
    </row>
    <row r="135" spans="1:65" s="2" customFormat="1" ht="24.2" customHeight="1">
      <c r="A135" s="30"/>
      <c r="B135" s="140"/>
      <c r="C135" s="141"/>
      <c r="D135" s="141" t="s">
        <v>141</v>
      </c>
      <c r="E135" s="142" t="s">
        <v>704</v>
      </c>
      <c r="F135" s="143" t="s">
        <v>705</v>
      </c>
      <c r="G135" s="144" t="s">
        <v>156</v>
      </c>
      <c r="H135" s="145">
        <v>80.38888</v>
      </c>
      <c r="I135" s="146">
        <v>800</v>
      </c>
      <c r="J135" s="146">
        <f>ROUND(I135*H135,2)</f>
        <v>64311.1</v>
      </c>
      <c r="K135" s="143" t="s">
        <v>728</v>
      </c>
      <c r="L135" s="31"/>
      <c r="M135" s="147" t="s">
        <v>1</v>
      </c>
      <c r="N135" s="148" t="s">
        <v>39</v>
      </c>
      <c r="O135" s="149">
        <v>0.571</v>
      </c>
      <c r="P135" s="149">
        <f>O135*H135</f>
        <v>45.90205048</v>
      </c>
      <c r="Q135" s="149">
        <v>0.00346</v>
      </c>
      <c r="R135" s="149">
        <f>Q135*H135</f>
        <v>0.2781455248</v>
      </c>
      <c r="S135" s="149">
        <v>0</v>
      </c>
      <c r="T135" s="15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1" t="s">
        <v>145</v>
      </c>
      <c r="AT135" s="151" t="s">
        <v>141</v>
      </c>
      <c r="AU135" s="151" t="s">
        <v>83</v>
      </c>
      <c r="AY135" s="18" t="s">
        <v>139</v>
      </c>
      <c r="BE135" s="152">
        <f>IF(N135="základní",J135,0)</f>
        <v>64311.1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8" t="s">
        <v>81</v>
      </c>
      <c r="BK135" s="152">
        <f>ROUND(I135*H135,2)</f>
        <v>64311.1</v>
      </c>
      <c r="BL135" s="18" t="s">
        <v>145</v>
      </c>
      <c r="BM135" s="151" t="s">
        <v>706</v>
      </c>
    </row>
    <row r="136" spans="2:51" s="13" customFormat="1" ht="12">
      <c r="B136" s="163"/>
      <c r="D136" s="153" t="s">
        <v>148</v>
      </c>
      <c r="E136" s="164" t="s">
        <v>1</v>
      </c>
      <c r="F136" s="165" t="s">
        <v>707</v>
      </c>
      <c r="H136" s="166">
        <v>63.52408</v>
      </c>
      <c r="L136" s="163"/>
      <c r="M136" s="167"/>
      <c r="N136" s="168"/>
      <c r="O136" s="168"/>
      <c r="P136" s="168"/>
      <c r="Q136" s="168"/>
      <c r="R136" s="168"/>
      <c r="S136" s="168"/>
      <c r="T136" s="169"/>
      <c r="AT136" s="164" t="s">
        <v>148</v>
      </c>
      <c r="AU136" s="164" t="s">
        <v>83</v>
      </c>
      <c r="AV136" s="13" t="s">
        <v>83</v>
      </c>
      <c r="AW136" s="13" t="s">
        <v>31</v>
      </c>
      <c r="AX136" s="13" t="s">
        <v>74</v>
      </c>
      <c r="AY136" s="164" t="s">
        <v>139</v>
      </c>
    </row>
    <row r="137" spans="2:51" s="13" customFormat="1" ht="12">
      <c r="B137" s="163"/>
      <c r="D137" s="153" t="s">
        <v>148</v>
      </c>
      <c r="E137" s="164" t="s">
        <v>1</v>
      </c>
      <c r="F137" s="165" t="s">
        <v>708</v>
      </c>
      <c r="H137" s="166">
        <v>16.8648</v>
      </c>
      <c r="L137" s="163"/>
      <c r="M137" s="167"/>
      <c r="N137" s="168"/>
      <c r="O137" s="168"/>
      <c r="P137" s="168"/>
      <c r="Q137" s="168"/>
      <c r="R137" s="168"/>
      <c r="S137" s="168"/>
      <c r="T137" s="169"/>
      <c r="AT137" s="164" t="s">
        <v>148</v>
      </c>
      <c r="AU137" s="164" t="s">
        <v>83</v>
      </c>
      <c r="AV137" s="13" t="s">
        <v>83</v>
      </c>
      <c r="AW137" s="13" t="s">
        <v>31</v>
      </c>
      <c r="AX137" s="13" t="s">
        <v>74</v>
      </c>
      <c r="AY137" s="164" t="s">
        <v>139</v>
      </c>
    </row>
    <row r="138" spans="2:51" s="14" customFormat="1" ht="12">
      <c r="B138" s="170"/>
      <c r="D138" s="153" t="s">
        <v>148</v>
      </c>
      <c r="E138" s="171" t="s">
        <v>1</v>
      </c>
      <c r="F138" s="172" t="s">
        <v>151</v>
      </c>
      <c r="H138" s="173">
        <v>80.38888</v>
      </c>
      <c r="L138" s="170"/>
      <c r="M138" s="174"/>
      <c r="N138" s="175"/>
      <c r="O138" s="175"/>
      <c r="P138" s="175"/>
      <c r="Q138" s="175"/>
      <c r="R138" s="175"/>
      <c r="S138" s="175"/>
      <c r="T138" s="176"/>
      <c r="AT138" s="171" t="s">
        <v>148</v>
      </c>
      <c r="AU138" s="171" t="s">
        <v>83</v>
      </c>
      <c r="AV138" s="14" t="s">
        <v>145</v>
      </c>
      <c r="AW138" s="14" t="s">
        <v>31</v>
      </c>
      <c r="AX138" s="14" t="s">
        <v>81</v>
      </c>
      <c r="AY138" s="171" t="s">
        <v>139</v>
      </c>
    </row>
    <row r="139" spans="1:65" s="2" customFormat="1" ht="24.2" customHeight="1">
      <c r="A139" s="30"/>
      <c r="B139" s="140"/>
      <c r="C139" s="141"/>
      <c r="D139" s="141" t="s">
        <v>141</v>
      </c>
      <c r="E139" s="142" t="s">
        <v>709</v>
      </c>
      <c r="F139" s="143" t="s">
        <v>710</v>
      </c>
      <c r="G139" s="144" t="s">
        <v>156</v>
      </c>
      <c r="H139" s="145">
        <v>80.38888</v>
      </c>
      <c r="I139" s="146">
        <v>182</v>
      </c>
      <c r="J139" s="146">
        <f>ROUND(I139*H139,2)</f>
        <v>14630.78</v>
      </c>
      <c r="K139" s="143" t="s">
        <v>728</v>
      </c>
      <c r="L139" s="31"/>
      <c r="M139" s="147" t="s">
        <v>1</v>
      </c>
      <c r="N139" s="148" t="s">
        <v>39</v>
      </c>
      <c r="O139" s="149">
        <v>0.221</v>
      </c>
      <c r="P139" s="149">
        <f>O139*H139</f>
        <v>17.76594248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145</v>
      </c>
      <c r="AT139" s="151" t="s">
        <v>141</v>
      </c>
      <c r="AU139" s="151" t="s">
        <v>83</v>
      </c>
      <c r="AY139" s="18" t="s">
        <v>139</v>
      </c>
      <c r="BE139" s="152">
        <f>IF(N139="základní",J139,0)</f>
        <v>14630.78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81</v>
      </c>
      <c r="BK139" s="152">
        <f>ROUND(I139*H139,2)</f>
        <v>14630.78</v>
      </c>
      <c r="BL139" s="18" t="s">
        <v>145</v>
      </c>
      <c r="BM139" s="151" t="s">
        <v>711</v>
      </c>
    </row>
    <row r="140" spans="1:65" s="2" customFormat="1" ht="16.5" customHeight="1">
      <c r="A140" s="30"/>
      <c r="B140" s="140"/>
      <c r="C140" s="141"/>
      <c r="D140" s="141" t="s">
        <v>141</v>
      </c>
      <c r="E140" s="142" t="s">
        <v>712</v>
      </c>
      <c r="F140" s="143" t="s">
        <v>713</v>
      </c>
      <c r="G140" s="144" t="s">
        <v>215</v>
      </c>
      <c r="H140" s="145">
        <v>0.38908</v>
      </c>
      <c r="I140" s="146">
        <v>38320</v>
      </c>
      <c r="J140" s="146">
        <f>ROUND(I140*H140,2)</f>
        <v>14909.55</v>
      </c>
      <c r="K140" s="143" t="s">
        <v>728</v>
      </c>
      <c r="L140" s="31"/>
      <c r="M140" s="147" t="s">
        <v>1</v>
      </c>
      <c r="N140" s="148" t="s">
        <v>39</v>
      </c>
      <c r="O140" s="149">
        <v>15.231</v>
      </c>
      <c r="P140" s="149">
        <f>O140*H140</f>
        <v>5.92607748</v>
      </c>
      <c r="Q140" s="149">
        <v>1.06277</v>
      </c>
      <c r="R140" s="149">
        <f>Q140*H140</f>
        <v>0.4135025516</v>
      </c>
      <c r="S140" s="149">
        <v>0</v>
      </c>
      <c r="T140" s="15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1" t="s">
        <v>145</v>
      </c>
      <c r="AT140" s="151" t="s">
        <v>141</v>
      </c>
      <c r="AU140" s="151" t="s">
        <v>83</v>
      </c>
      <c r="AY140" s="18" t="s">
        <v>139</v>
      </c>
      <c r="BE140" s="152">
        <f>IF(N140="základní",J140,0)</f>
        <v>14909.55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81</v>
      </c>
      <c r="BK140" s="152">
        <f>ROUND(I140*H140,2)</f>
        <v>14909.55</v>
      </c>
      <c r="BL140" s="18" t="s">
        <v>145</v>
      </c>
      <c r="BM140" s="151" t="s">
        <v>714</v>
      </c>
    </row>
    <row r="141" spans="2:51" s="13" customFormat="1" ht="12">
      <c r="B141" s="163"/>
      <c r="D141" s="153" t="s">
        <v>148</v>
      </c>
      <c r="E141" s="164" t="s">
        <v>1</v>
      </c>
      <c r="F141" s="165" t="s">
        <v>707</v>
      </c>
      <c r="H141" s="166">
        <v>63.52408</v>
      </c>
      <c r="L141" s="163"/>
      <c r="M141" s="167"/>
      <c r="N141" s="168"/>
      <c r="O141" s="168"/>
      <c r="P141" s="168"/>
      <c r="Q141" s="168"/>
      <c r="R141" s="168"/>
      <c r="S141" s="168"/>
      <c r="T141" s="169"/>
      <c r="AT141" s="164" t="s">
        <v>148</v>
      </c>
      <c r="AU141" s="164" t="s">
        <v>83</v>
      </c>
      <c r="AV141" s="13" t="s">
        <v>83</v>
      </c>
      <c r="AW141" s="13" t="s">
        <v>31</v>
      </c>
      <c r="AX141" s="13" t="s">
        <v>74</v>
      </c>
      <c r="AY141" s="164" t="s">
        <v>139</v>
      </c>
    </row>
    <row r="142" spans="2:51" s="13" customFormat="1" ht="12">
      <c r="B142" s="163"/>
      <c r="D142" s="153" t="s">
        <v>148</v>
      </c>
      <c r="E142" s="164" t="s">
        <v>1</v>
      </c>
      <c r="F142" s="165" t="s">
        <v>708</v>
      </c>
      <c r="H142" s="166">
        <v>16.8648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148</v>
      </c>
      <c r="AU142" s="164" t="s">
        <v>83</v>
      </c>
      <c r="AV142" s="13" t="s">
        <v>83</v>
      </c>
      <c r="AW142" s="13" t="s">
        <v>31</v>
      </c>
      <c r="AX142" s="13" t="s">
        <v>74</v>
      </c>
      <c r="AY142" s="164" t="s">
        <v>139</v>
      </c>
    </row>
    <row r="143" spans="2:51" s="16" customFormat="1" ht="12">
      <c r="B143" s="199"/>
      <c r="D143" s="153" t="s">
        <v>148</v>
      </c>
      <c r="E143" s="200" t="s">
        <v>1</v>
      </c>
      <c r="F143" s="201" t="s">
        <v>330</v>
      </c>
      <c r="H143" s="202">
        <v>80.38888</v>
      </c>
      <c r="L143" s="199"/>
      <c r="M143" s="203"/>
      <c r="N143" s="204"/>
      <c r="O143" s="204"/>
      <c r="P143" s="204"/>
      <c r="Q143" s="204"/>
      <c r="R143" s="204"/>
      <c r="S143" s="204"/>
      <c r="T143" s="205"/>
      <c r="AT143" s="200" t="s">
        <v>148</v>
      </c>
      <c r="AU143" s="200" t="s">
        <v>83</v>
      </c>
      <c r="AV143" s="16" t="s">
        <v>90</v>
      </c>
      <c r="AW143" s="16" t="s">
        <v>31</v>
      </c>
      <c r="AX143" s="16" t="s">
        <v>74</v>
      </c>
      <c r="AY143" s="200" t="s">
        <v>139</v>
      </c>
    </row>
    <row r="144" spans="2:51" s="13" customFormat="1" ht="12">
      <c r="B144" s="163"/>
      <c r="D144" s="153" t="s">
        <v>148</v>
      </c>
      <c r="E144" s="164" t="s">
        <v>1</v>
      </c>
      <c r="F144" s="165" t="s">
        <v>715</v>
      </c>
      <c r="H144" s="166">
        <v>0.38908</v>
      </c>
      <c r="L144" s="163"/>
      <c r="M144" s="167"/>
      <c r="N144" s="168"/>
      <c r="O144" s="168"/>
      <c r="P144" s="168"/>
      <c r="Q144" s="168"/>
      <c r="R144" s="168"/>
      <c r="S144" s="168"/>
      <c r="T144" s="169"/>
      <c r="AT144" s="164" t="s">
        <v>148</v>
      </c>
      <c r="AU144" s="164" t="s">
        <v>83</v>
      </c>
      <c r="AV144" s="13" t="s">
        <v>83</v>
      </c>
      <c r="AW144" s="13" t="s">
        <v>31</v>
      </c>
      <c r="AX144" s="13" t="s">
        <v>81</v>
      </c>
      <c r="AY144" s="164" t="s">
        <v>139</v>
      </c>
    </row>
    <row r="145" spans="2:63" s="11" customFormat="1" ht="22.9" customHeight="1">
      <c r="B145" s="130"/>
      <c r="D145" s="131" t="s">
        <v>73</v>
      </c>
      <c r="E145" s="193" t="s">
        <v>193</v>
      </c>
      <c r="F145" s="193" t="s">
        <v>244</v>
      </c>
      <c r="J145" s="194">
        <f>BK145</f>
        <v>119078.98000000001</v>
      </c>
      <c r="L145" s="130"/>
      <c r="M145" s="134"/>
      <c r="N145" s="135"/>
      <c r="O145" s="135"/>
      <c r="P145" s="136">
        <f>SUM(P146:P150)</f>
        <v>161.90208</v>
      </c>
      <c r="Q145" s="135"/>
      <c r="R145" s="136">
        <f>SUM(R146:R150)</f>
        <v>0.18213984000000003</v>
      </c>
      <c r="S145" s="135"/>
      <c r="T145" s="137">
        <f>SUM(T146:T150)</f>
        <v>0</v>
      </c>
      <c r="AR145" s="131" t="s">
        <v>81</v>
      </c>
      <c r="AT145" s="138" t="s">
        <v>73</v>
      </c>
      <c r="AU145" s="138" t="s">
        <v>81</v>
      </c>
      <c r="AY145" s="131" t="s">
        <v>139</v>
      </c>
      <c r="BK145" s="139">
        <f>SUM(BK146:BK150)</f>
        <v>119078.98000000001</v>
      </c>
    </row>
    <row r="146" spans="1:65" s="2" customFormat="1" ht="24.2" customHeight="1">
      <c r="A146" s="30"/>
      <c r="B146" s="140"/>
      <c r="C146" s="141"/>
      <c r="D146" s="141" t="s">
        <v>141</v>
      </c>
      <c r="E146" s="142" t="s">
        <v>716</v>
      </c>
      <c r="F146" s="143" t="s">
        <v>717</v>
      </c>
      <c r="G146" s="144" t="s">
        <v>178</v>
      </c>
      <c r="H146" s="145">
        <v>1011.888</v>
      </c>
      <c r="I146" s="146">
        <v>53.2</v>
      </c>
      <c r="J146" s="146">
        <f>ROUND(I146*H146,2)</f>
        <v>53832.44</v>
      </c>
      <c r="K146" s="143" t="s">
        <v>728</v>
      </c>
      <c r="L146" s="31"/>
      <c r="M146" s="147" t="s">
        <v>1</v>
      </c>
      <c r="N146" s="148" t="s">
        <v>39</v>
      </c>
      <c r="O146" s="149">
        <v>0.104</v>
      </c>
      <c r="P146" s="149">
        <f>O146*H146</f>
        <v>105.236352</v>
      </c>
      <c r="Q146" s="149">
        <v>1E-05</v>
      </c>
      <c r="R146" s="149">
        <f>Q146*H146</f>
        <v>0.010118880000000002</v>
      </c>
      <c r="S146" s="149">
        <v>0</v>
      </c>
      <c r="T146" s="15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1" t="s">
        <v>145</v>
      </c>
      <c r="AT146" s="151" t="s">
        <v>141</v>
      </c>
      <c r="AU146" s="151" t="s">
        <v>83</v>
      </c>
      <c r="AY146" s="18" t="s">
        <v>139</v>
      </c>
      <c r="BE146" s="152">
        <f>IF(N146="základní",J146,0)</f>
        <v>53832.44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8" t="s">
        <v>81</v>
      </c>
      <c r="BK146" s="152">
        <f>ROUND(I146*H146,2)</f>
        <v>53832.44</v>
      </c>
      <c r="BL146" s="18" t="s">
        <v>145</v>
      </c>
      <c r="BM146" s="151" t="s">
        <v>718</v>
      </c>
    </row>
    <row r="147" spans="2:51" s="13" customFormat="1" ht="12">
      <c r="B147" s="163"/>
      <c r="D147" s="153" t="s">
        <v>148</v>
      </c>
      <c r="E147" s="164" t="s">
        <v>1</v>
      </c>
      <c r="F147" s="165" t="s">
        <v>719</v>
      </c>
      <c r="H147" s="166">
        <v>674.592</v>
      </c>
      <c r="L147" s="163"/>
      <c r="M147" s="167"/>
      <c r="N147" s="168"/>
      <c r="O147" s="168"/>
      <c r="P147" s="168"/>
      <c r="Q147" s="168"/>
      <c r="R147" s="168"/>
      <c r="S147" s="168"/>
      <c r="T147" s="169"/>
      <c r="AT147" s="164" t="s">
        <v>148</v>
      </c>
      <c r="AU147" s="164" t="s">
        <v>83</v>
      </c>
      <c r="AV147" s="13" t="s">
        <v>83</v>
      </c>
      <c r="AW147" s="13" t="s">
        <v>31</v>
      </c>
      <c r="AX147" s="13" t="s">
        <v>74</v>
      </c>
      <c r="AY147" s="164" t="s">
        <v>139</v>
      </c>
    </row>
    <row r="148" spans="2:51" s="13" customFormat="1" ht="12">
      <c r="B148" s="163"/>
      <c r="D148" s="153" t="s">
        <v>148</v>
      </c>
      <c r="E148" s="164" t="s">
        <v>1</v>
      </c>
      <c r="F148" s="165" t="s">
        <v>720</v>
      </c>
      <c r="H148" s="166">
        <v>337.296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148</v>
      </c>
      <c r="AU148" s="164" t="s">
        <v>83</v>
      </c>
      <c r="AV148" s="13" t="s">
        <v>83</v>
      </c>
      <c r="AW148" s="13" t="s">
        <v>31</v>
      </c>
      <c r="AX148" s="13" t="s">
        <v>74</v>
      </c>
      <c r="AY148" s="164" t="s">
        <v>139</v>
      </c>
    </row>
    <row r="149" spans="2:51" s="14" customFormat="1" ht="12">
      <c r="B149" s="170"/>
      <c r="D149" s="153" t="s">
        <v>148</v>
      </c>
      <c r="E149" s="171" t="s">
        <v>1</v>
      </c>
      <c r="F149" s="172" t="s">
        <v>151</v>
      </c>
      <c r="H149" s="173">
        <v>1011.8879999999999</v>
      </c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148</v>
      </c>
      <c r="AU149" s="171" t="s">
        <v>83</v>
      </c>
      <c r="AV149" s="14" t="s">
        <v>145</v>
      </c>
      <c r="AW149" s="14" t="s">
        <v>31</v>
      </c>
      <c r="AX149" s="14" t="s">
        <v>81</v>
      </c>
      <c r="AY149" s="171" t="s">
        <v>139</v>
      </c>
    </row>
    <row r="150" spans="1:65" s="2" customFormat="1" ht="21.75" customHeight="1">
      <c r="A150" s="30"/>
      <c r="B150" s="140"/>
      <c r="C150" s="141"/>
      <c r="D150" s="141" t="s">
        <v>141</v>
      </c>
      <c r="E150" s="142" t="s">
        <v>721</v>
      </c>
      <c r="F150" s="143" t="s">
        <v>722</v>
      </c>
      <c r="G150" s="144" t="s">
        <v>178</v>
      </c>
      <c r="H150" s="145">
        <v>1011.888</v>
      </c>
      <c r="I150" s="146">
        <v>64.48</v>
      </c>
      <c r="J150" s="146">
        <f>ROUND(I150*H150,2)</f>
        <v>65246.54</v>
      </c>
      <c r="K150" s="143" t="s">
        <v>728</v>
      </c>
      <c r="L150" s="31"/>
      <c r="M150" s="147" t="s">
        <v>1</v>
      </c>
      <c r="N150" s="148" t="s">
        <v>39</v>
      </c>
      <c r="O150" s="149">
        <v>0.056</v>
      </c>
      <c r="P150" s="149">
        <f>O150*H150</f>
        <v>56.665728</v>
      </c>
      <c r="Q150" s="149">
        <v>0.00017</v>
      </c>
      <c r="R150" s="149">
        <f>Q150*H150</f>
        <v>0.17202096000000003</v>
      </c>
      <c r="S150" s="149">
        <v>0</v>
      </c>
      <c r="T150" s="15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145</v>
      </c>
      <c r="AT150" s="151" t="s">
        <v>141</v>
      </c>
      <c r="AU150" s="151" t="s">
        <v>83</v>
      </c>
      <c r="AY150" s="18" t="s">
        <v>139</v>
      </c>
      <c r="BE150" s="152">
        <f>IF(N150="základní",J150,0)</f>
        <v>65246.54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81</v>
      </c>
      <c r="BK150" s="152">
        <f>ROUND(I150*H150,2)</f>
        <v>65246.54</v>
      </c>
      <c r="BL150" s="18" t="s">
        <v>145</v>
      </c>
      <c r="BM150" s="151" t="s">
        <v>723</v>
      </c>
    </row>
    <row r="151" spans="2:63" s="11" customFormat="1" ht="22.9" customHeight="1">
      <c r="B151" s="130"/>
      <c r="D151" s="131" t="s">
        <v>73</v>
      </c>
      <c r="E151" s="193" t="s">
        <v>211</v>
      </c>
      <c r="F151" s="193" t="s">
        <v>212</v>
      </c>
      <c r="J151" s="194">
        <f>BK151</f>
        <v>15126.94</v>
      </c>
      <c r="L151" s="130"/>
      <c r="M151" s="134"/>
      <c r="N151" s="135"/>
      <c r="O151" s="135"/>
      <c r="P151" s="136">
        <f>SUM(P152:P152)</f>
        <v>0</v>
      </c>
      <c r="Q151" s="135"/>
      <c r="R151" s="136">
        <f>SUM(R152:R152)</f>
        <v>0</v>
      </c>
      <c r="S151" s="135"/>
      <c r="T151" s="137">
        <f>SUM(T152:T152)</f>
        <v>0</v>
      </c>
      <c r="AR151" s="131" t="s">
        <v>81</v>
      </c>
      <c r="AT151" s="138" t="s">
        <v>73</v>
      </c>
      <c r="AU151" s="138" t="s">
        <v>81</v>
      </c>
      <c r="AY151" s="131" t="s">
        <v>139</v>
      </c>
      <c r="BK151" s="139">
        <f>SUM(BK152:BK152)</f>
        <v>15126.94</v>
      </c>
    </row>
    <row r="152" spans="1:65" s="2" customFormat="1" ht="37.9" customHeight="1">
      <c r="A152" s="30"/>
      <c r="B152" s="140"/>
      <c r="C152" s="141">
        <v>83</v>
      </c>
      <c r="D152" s="141" t="s">
        <v>141</v>
      </c>
      <c r="E152" s="142" t="s">
        <v>213</v>
      </c>
      <c r="F152" s="143" t="s">
        <v>214</v>
      </c>
      <c r="G152" s="144" t="s">
        <v>215</v>
      </c>
      <c r="H152" s="145">
        <v>40.317</v>
      </c>
      <c r="I152" s="146">
        <v>375.2</v>
      </c>
      <c r="J152" s="146">
        <f>ROUND(I152*H152,2)</f>
        <v>15126.94</v>
      </c>
      <c r="K152" s="143" t="s">
        <v>737</v>
      </c>
      <c r="L152" s="31"/>
      <c r="M152" s="147" t="s">
        <v>1</v>
      </c>
      <c r="N152" s="148" t="s">
        <v>39</v>
      </c>
      <c r="O152" s="149">
        <v>0</v>
      </c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145</v>
      </c>
      <c r="AT152" s="151" t="s">
        <v>141</v>
      </c>
      <c r="AU152" s="151" t="s">
        <v>83</v>
      </c>
      <c r="AY152" s="18" t="s">
        <v>139</v>
      </c>
      <c r="BE152" s="152">
        <f>IF(N152="základní",J152,0)</f>
        <v>15126.94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81</v>
      </c>
      <c r="BK152" s="152">
        <f>ROUND(I152*H152,2)</f>
        <v>15126.94</v>
      </c>
      <c r="BL152" s="18" t="s">
        <v>145</v>
      </c>
      <c r="BM152" s="151" t="s">
        <v>724</v>
      </c>
    </row>
    <row r="153" spans="2:63" s="11" customFormat="1" ht="22.9" customHeight="1">
      <c r="B153" s="130"/>
      <c r="D153" s="131" t="s">
        <v>73</v>
      </c>
      <c r="E153" s="193">
        <v>762</v>
      </c>
      <c r="F153" s="193" t="s">
        <v>577</v>
      </c>
      <c r="J153" s="194">
        <f>SUM(J154+J158)</f>
        <v>11756.759999999998</v>
      </c>
      <c r="L153" s="130"/>
      <c r="M153" s="134"/>
      <c r="N153" s="135"/>
      <c r="O153" s="135"/>
      <c r="P153" s="136">
        <f>SUM(P154:P154)</f>
        <v>0</v>
      </c>
      <c r="Q153" s="135"/>
      <c r="R153" s="136">
        <f>SUM(R154:R154)</f>
        <v>0</v>
      </c>
      <c r="S153" s="135"/>
      <c r="T153" s="137">
        <f>SUM(T154:T154)</f>
        <v>0</v>
      </c>
      <c r="AR153" s="131" t="s">
        <v>81</v>
      </c>
      <c r="AT153" s="138" t="s">
        <v>73</v>
      </c>
      <c r="AU153" s="138" t="s">
        <v>81</v>
      </c>
      <c r="AY153" s="131" t="s">
        <v>139</v>
      </c>
      <c r="BK153" s="139">
        <f>SUM(BK154:BK154)</f>
        <v>11113.3</v>
      </c>
    </row>
    <row r="154" spans="1:65" s="2" customFormat="1" ht="37.9" customHeight="1">
      <c r="A154" s="206"/>
      <c r="B154" s="140"/>
      <c r="C154" s="141">
        <v>111</v>
      </c>
      <c r="D154" s="141" t="s">
        <v>141</v>
      </c>
      <c r="E154" s="142" t="s">
        <v>739</v>
      </c>
      <c r="F154" s="143" t="s">
        <v>738</v>
      </c>
      <c r="G154" s="144" t="s">
        <v>156</v>
      </c>
      <c r="H154" s="145">
        <v>22.588</v>
      </c>
      <c r="I154" s="146">
        <v>492</v>
      </c>
      <c r="J154" s="146">
        <f>ROUND(I154*H154,2)</f>
        <v>11113.3</v>
      </c>
      <c r="K154" s="143" t="s">
        <v>737</v>
      </c>
      <c r="L154" s="31"/>
      <c r="M154" s="147" t="s">
        <v>1</v>
      </c>
      <c r="N154" s="148" t="s">
        <v>39</v>
      </c>
      <c r="O154" s="149">
        <v>0</v>
      </c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R154" s="151" t="s">
        <v>145</v>
      </c>
      <c r="AT154" s="151" t="s">
        <v>141</v>
      </c>
      <c r="AU154" s="151" t="s">
        <v>83</v>
      </c>
      <c r="AY154" s="18" t="s">
        <v>139</v>
      </c>
      <c r="BE154" s="152">
        <f>IF(N154="základní",J154,0)</f>
        <v>11113.3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81</v>
      </c>
      <c r="BK154" s="152">
        <f>ROUND(I154*H154,2)</f>
        <v>11113.3</v>
      </c>
      <c r="BL154" s="18" t="s">
        <v>145</v>
      </c>
      <c r="BM154" s="151" t="s">
        <v>724</v>
      </c>
    </row>
    <row r="155" spans="2:51" s="13" customFormat="1" ht="12">
      <c r="B155" s="163"/>
      <c r="D155" s="153" t="s">
        <v>148</v>
      </c>
      <c r="E155" s="164" t="s">
        <v>1</v>
      </c>
      <c r="F155" s="165" t="s">
        <v>741</v>
      </c>
      <c r="H155" s="166">
        <v>14.66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148</v>
      </c>
      <c r="AU155" s="164" t="s">
        <v>83</v>
      </c>
      <c r="AV155" s="13" t="s">
        <v>83</v>
      </c>
      <c r="AW155" s="13" t="s">
        <v>31</v>
      </c>
      <c r="AX155" s="13" t="s">
        <v>74</v>
      </c>
      <c r="AY155" s="164" t="s">
        <v>139</v>
      </c>
    </row>
    <row r="156" spans="2:51" s="13" customFormat="1" ht="12">
      <c r="B156" s="163"/>
      <c r="D156" s="153" t="s">
        <v>148</v>
      </c>
      <c r="E156" s="164" t="s">
        <v>1</v>
      </c>
      <c r="F156" s="165" t="s">
        <v>742</v>
      </c>
      <c r="H156" s="166">
        <v>7.928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148</v>
      </c>
      <c r="AU156" s="164" t="s">
        <v>83</v>
      </c>
      <c r="AV156" s="13" t="s">
        <v>83</v>
      </c>
      <c r="AW156" s="13" t="s">
        <v>31</v>
      </c>
      <c r="AX156" s="13" t="s">
        <v>74</v>
      </c>
      <c r="AY156" s="164" t="s">
        <v>139</v>
      </c>
    </row>
    <row r="157" spans="2:51" s="14" customFormat="1" ht="12">
      <c r="B157" s="170"/>
      <c r="D157" s="153" t="s">
        <v>148</v>
      </c>
      <c r="E157" s="171" t="s">
        <v>1</v>
      </c>
      <c r="F157" s="172" t="s">
        <v>151</v>
      </c>
      <c r="H157" s="173">
        <v>22.588</v>
      </c>
      <c r="L157" s="170"/>
      <c r="M157" s="174"/>
      <c r="N157" s="175"/>
      <c r="O157" s="175"/>
      <c r="P157" s="175"/>
      <c r="Q157" s="175"/>
      <c r="R157" s="175"/>
      <c r="S157" s="175"/>
      <c r="T157" s="176"/>
      <c r="AT157" s="171" t="s">
        <v>148</v>
      </c>
      <c r="AU157" s="171" t="s">
        <v>83</v>
      </c>
      <c r="AV157" s="14" t="s">
        <v>145</v>
      </c>
      <c r="AW157" s="14" t="s">
        <v>31</v>
      </c>
      <c r="AX157" s="14" t="s">
        <v>81</v>
      </c>
      <c r="AY157" s="171" t="s">
        <v>139</v>
      </c>
    </row>
    <row r="158" spans="1:65" s="2" customFormat="1" ht="37.9" customHeight="1">
      <c r="A158" s="206"/>
      <c r="B158" s="140"/>
      <c r="C158" s="141">
        <v>112</v>
      </c>
      <c r="D158" s="141" t="s">
        <v>141</v>
      </c>
      <c r="E158" s="142" t="s">
        <v>593</v>
      </c>
      <c r="F158" s="143" t="s">
        <v>740</v>
      </c>
      <c r="G158" s="144" t="s">
        <v>209</v>
      </c>
      <c r="H158" s="145">
        <v>111.133</v>
      </c>
      <c r="I158" s="146">
        <v>5.79</v>
      </c>
      <c r="J158" s="146">
        <f>ROUND(I158*H158,2)</f>
        <v>643.46</v>
      </c>
      <c r="K158" s="143" t="s">
        <v>737</v>
      </c>
      <c r="L158" s="31"/>
      <c r="M158" s="147" t="s">
        <v>1</v>
      </c>
      <c r="N158" s="148" t="s">
        <v>39</v>
      </c>
      <c r="O158" s="149">
        <v>0</v>
      </c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R158" s="151" t="s">
        <v>145</v>
      </c>
      <c r="AT158" s="151" t="s">
        <v>141</v>
      </c>
      <c r="AU158" s="151" t="s">
        <v>83</v>
      </c>
      <c r="AY158" s="18" t="s">
        <v>139</v>
      </c>
      <c r="BE158" s="152">
        <f>IF(N158="základní",J158,0)</f>
        <v>643.46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8" t="s">
        <v>81</v>
      </c>
      <c r="BK158" s="152">
        <f>ROUND(I158*H158,2)</f>
        <v>643.46</v>
      </c>
      <c r="BL158" s="18" t="s">
        <v>145</v>
      </c>
      <c r="BM158" s="151" t="s">
        <v>724</v>
      </c>
    </row>
    <row r="159" spans="2:11" ht="6" customHeight="1">
      <c r="B159" s="209"/>
      <c r="C159" s="210"/>
      <c r="D159" s="210"/>
      <c r="E159" s="210"/>
      <c r="F159" s="210"/>
      <c r="G159" s="210"/>
      <c r="H159" s="210"/>
      <c r="I159" s="210"/>
      <c r="J159" s="210"/>
      <c r="K159" s="211"/>
    </row>
  </sheetData>
  <autoFilter ref="C127:K152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Kudelka</dc:creator>
  <cp:keywords/>
  <dc:description/>
  <cp:lastModifiedBy>Josef Kuběna</cp:lastModifiedBy>
  <dcterms:created xsi:type="dcterms:W3CDTF">2021-11-16T04:46:58Z</dcterms:created>
  <dcterms:modified xsi:type="dcterms:W3CDTF">2021-12-16T07:30:59Z</dcterms:modified>
  <cp:category/>
  <cp:version/>
  <cp:contentType/>
  <cp:contentStatus/>
</cp:coreProperties>
</file>